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5.xml" ContentType="application/vnd.openxmlformats-officedocument.drawingml.chart+xml"/>
  <Override PartName="/xl/theme/themeOverride1.xml" ContentType="application/vnd.openxmlformats-officedocument.themeOverride+xml"/>
  <Override PartName="/xl/charts/chart16.xml" ContentType="application/vnd.openxmlformats-officedocument.drawingml.chart+xml"/>
  <Override PartName="/xl/theme/themeOverride2.xml" ContentType="application/vnd.openxmlformats-officedocument.themeOverride+xml"/>
  <Override PartName="/xl/charts/chart17.xml" ContentType="application/vnd.openxmlformats-officedocument.drawingml.chart+xml"/>
  <Override PartName="/xl/theme/themeOverride3.xml" ContentType="application/vnd.openxmlformats-officedocument.themeOverride+xml"/>
  <Override PartName="/xl/charts/chart1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charts/chart1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2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1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3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5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6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7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5.xml" ContentType="application/vnd.openxmlformats-officedocument.themeOverride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30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.xml" ContentType="application/vnd.openxmlformats-officedocument.drawing+xml"/>
  <Override PartName="/xl/charts/chart31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6.xml" ContentType="application/vnd.openxmlformats-officedocument.themeOverride+xml"/>
  <Override PartName="/xl/charts/chart32.xml" ContentType="application/vnd.openxmlformats-officedocument.drawingml.chart+xml"/>
  <Override PartName="/xl/theme/themeOverride7.xml" ContentType="application/vnd.openxmlformats-officedocument.themeOverride+xml"/>
  <Override PartName="/xl/charts/chart33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34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42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43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44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45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48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49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50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51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theme/themeOverride8.xml" ContentType="application/vnd.openxmlformats-officedocument.themeOverride+xml"/>
  <Override PartName="/xl/charts/chart52.xml" ContentType="application/vnd.openxmlformats-officedocument.drawingml.chart+xml"/>
  <Override PartName="/xl/theme/themeOverride9.xml" ContentType="application/vnd.openxmlformats-officedocument.themeOverride+xml"/>
  <Override PartName="/xl/charts/chart53.xml" ContentType="application/vnd.openxmlformats-officedocument.drawingml.chart+xml"/>
  <Override PartName="/xl/theme/themeOverride10.xml" ContentType="application/vnd.openxmlformats-officedocument.themeOverride+xml"/>
  <Override PartName="/xl/charts/chart54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55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56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57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58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59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60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3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4.xml" ContentType="application/vnd.openxmlformats-officedocument.drawing+xml"/>
  <Override PartName="/xl/charts/chart64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65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5.xml" ContentType="application/vnd.openxmlformats-officedocument.drawing+xml"/>
  <Override PartName="/xl/charts/chart66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67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68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69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6.xml" ContentType="application/vnd.openxmlformats-officedocument.drawing+xml"/>
  <Override PartName="/xl/charts/chart70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71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drawings/drawing7.xml" ContentType="application/vnd.openxmlformats-officedocument.drawing+xml"/>
  <Override PartName="/xl/charts/chart72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75.xml" ContentType="application/vnd.openxmlformats-officedocument.drawingml.chart+xml"/>
  <Override PartName="/xl/drawings/drawing8.xml" ContentType="application/vnd.openxmlformats-officedocument.drawing+xml"/>
  <Override PartName="/xl/charts/chart7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7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7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7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drawings/drawing9.xml" ContentType="application/vnd.openxmlformats-officedocument.drawing+xml"/>
  <Override PartName="/xl/charts/chart8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theme/themeOverride11.xml" ContentType="application/vnd.openxmlformats-officedocument.themeOverride+xml"/>
  <Override PartName="/xl/charts/chart81.xml" ContentType="application/vnd.openxmlformats-officedocument.drawingml.chart+xml"/>
  <Override PartName="/xl/theme/themeOverride12.xml" ContentType="application/vnd.openxmlformats-officedocument.themeOverride+xml"/>
  <Override PartName="/xl/charts/chart82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theme/themeOverride13.xml" ContentType="application/vnd.openxmlformats-officedocument.themeOverride+xml"/>
  <Override PartName="/xl/charts/chart83.xml" ContentType="application/vnd.openxmlformats-officedocument.drawingml.chart+xml"/>
  <Override PartName="/xl/theme/themeOverride14.xml" ContentType="application/vnd.openxmlformats-officedocument.themeOverride+xml"/>
  <Override PartName="/xl/drawings/drawing10.xml" ContentType="application/vnd.openxmlformats-officedocument.drawing+xml"/>
  <Override PartName="/xl/charts/chart84.xml" ContentType="application/vnd.openxmlformats-officedocument.drawingml.chart+xml"/>
  <Override PartName="/xl/theme/themeOverride15.xml" ContentType="application/vnd.openxmlformats-officedocument.themeOverride+xml"/>
  <Override PartName="/xl/charts/chart85.xml" ContentType="application/vnd.openxmlformats-officedocument.drawingml.chart+xml"/>
  <Override PartName="/xl/theme/themeOverride16.xml" ContentType="application/vnd.openxmlformats-officedocument.themeOverride+xml"/>
  <Override PartName="/xl/charts/chart86.xml" ContentType="application/vnd.openxmlformats-officedocument.drawingml.chart+xml"/>
  <Override PartName="/xl/theme/themeOverride17.xml" ContentType="application/vnd.openxmlformats-officedocument.themeOverride+xml"/>
  <Override PartName="/xl/charts/chart87.xml" ContentType="application/vnd.openxmlformats-officedocument.drawingml.chart+xml"/>
  <Override PartName="/xl/theme/themeOverride18.xml" ContentType="application/vnd.openxmlformats-officedocument.themeOverride+xml"/>
  <Override PartName="/xl/drawings/drawing11.xml" ContentType="application/vnd.openxmlformats-officedocument.drawing+xml"/>
  <Override PartName="/xl/charts/chart88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theme/themeOverride19.xml" ContentType="application/vnd.openxmlformats-officedocument.themeOverride+xml"/>
  <Override PartName="/xl/charts/chart89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theme/themeOverride20.xml" ContentType="application/vnd.openxmlformats-officedocument.themeOverride+xml"/>
  <Override PartName="/xl/drawings/drawing12.xml" ContentType="application/vnd.openxmlformats-officedocument.drawing+xml"/>
  <Override PartName="/xl/charts/chart90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91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92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93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drawings/drawing13.xml" ContentType="application/vnd.openxmlformats-officedocument.drawing+xml"/>
  <Override PartName="/xl/charts/chart94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95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96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97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drawings/drawing14.xml" ContentType="application/vnd.openxmlformats-officedocument.drawing+xml"/>
  <Override PartName="/xl/charts/chart98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99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100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101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102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103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drawings/drawing15.xml" ContentType="application/vnd.openxmlformats-officedocument.drawing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drawings/drawing16.xml" ContentType="application/vnd.openxmlformats-officedocument.drawing+xml"/>
  <Override PartName="/xl/charts/chart106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107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drawings/drawing17.xml" ContentType="application/vnd.openxmlformats-officedocument.drawing+xml"/>
  <Override PartName="/xl/charts/chart108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109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drawings/drawing18.xml" ContentType="application/vnd.openxmlformats-officedocument.drawing+xml"/>
  <Override PartName="/xl/charts/chart110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111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drawings/drawing19.xml" ContentType="application/vnd.openxmlformats-officedocument.drawing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drawings/drawing20.xml" ContentType="application/vnd.openxmlformats-officedocument.drawing+xml"/>
  <Override PartName="/xl/charts/chart116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drawings/drawing21.xml" ContentType="application/vnd.openxmlformats-officedocument.drawing+xml"/>
  <Override PartName="/xl/charts/chart117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drawings/drawing22.xml" ContentType="application/vnd.openxmlformats-officedocument.drawing+xml"/>
  <Override PartName="/xl/charts/chart118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drawings/drawing23.xml" ContentType="application/vnd.openxmlformats-officedocument.drawing+xml"/>
  <Override PartName="/xl/charts/chart119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drawings/drawing24.xml" ContentType="application/vnd.openxmlformats-officedocument.drawing+xml"/>
  <Override PartName="/xl/charts/chart120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drawings/drawing25.xml" ContentType="application/vnd.openxmlformats-officedocument.drawing+xml"/>
  <Override PartName="/xl/charts/chart121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rogramming\EPS\Github Push\China\eps-china2022-smart-trans\"/>
    </mc:Choice>
  </mc:AlternateContent>
  <xr:revisionPtr revIDLastSave="0" documentId="13_ncr:1_{F0EAC45B-D289-4C08-8D29-BA53BBD7A21D}" xr6:coauthVersionLast="47" xr6:coauthVersionMax="47" xr10:uidLastSave="{00000000-0000-0000-0000-000000000000}"/>
  <bookViews>
    <workbookView xWindow="-120" yWindow="-120" windowWidth="29040" windowHeight="15840" firstSheet="4" activeTab="8" xr2:uid="{53C006AB-77A7-456C-9AEB-9D15B4201242}"/>
  </bookViews>
  <sheets>
    <sheet name="Summary" sheetId="63" r:id="rId1"/>
    <sheet name="汇总" sheetId="49" r:id="rId2"/>
    <sheet name="图1-二氧化碳排放" sheetId="19" r:id="rId3"/>
    <sheet name="图2-二氧化碳排放范围二" sheetId="20" r:id="rId4"/>
    <sheet name="BAU二氧化碳排放" sheetId="62" r:id="rId5"/>
    <sheet name="二氧化碳排放" sheetId="18" r:id="rId6"/>
    <sheet name="图3，4-一次能源消费量" sheetId="52" r:id="rId7"/>
    <sheet name="图5-终端能源消费量" sheetId="57" r:id="rId8"/>
    <sheet name="改-一次能源消费" sheetId="64" r:id="rId9"/>
    <sheet name="可再生能源" sheetId="65" r:id="rId10"/>
    <sheet name="全部能源消费" sheetId="56" r:id="rId11"/>
    <sheet name="一次燃料消费" sheetId="51" r:id="rId12"/>
    <sheet name="一次能源消费" sheetId="58" r:id="rId13"/>
    <sheet name="工业非燃料使用" sheetId="50" r:id="rId14"/>
    <sheet name="图11-工业碳排放" sheetId="39" r:id="rId15"/>
    <sheet name="图11-工业强度" sheetId="42" r:id="rId16"/>
    <sheet name="工业碳排放" sheetId="38" r:id="rId17"/>
    <sheet name="工业能源消费" sheetId="40" r:id="rId18"/>
    <sheet name="汇率" sheetId="59" r:id="rId19"/>
    <sheet name="分行业增加值" sheetId="41" r:id="rId20"/>
    <sheet name="图3-交通能耗载客" sheetId="8" r:id="rId21"/>
    <sheet name="图4-交通能耗载货" sheetId="9" r:id="rId22"/>
    <sheet name="交通能耗 " sheetId="7" r:id="rId23"/>
    <sheet name="图4-交通载具排放" sheetId="44" r:id="rId24"/>
    <sheet name="交通排放二氧化碳" sheetId="43" r:id="rId25"/>
    <sheet name="图n-交通周转量" sheetId="48" r:id="rId26"/>
    <sheet name="交通周转量" sheetId="47" r:id="rId27"/>
    <sheet name="图5-建筑碳排" sheetId="61" r:id="rId28"/>
    <sheet name="图5-建筑能耗" sheetId="10" r:id="rId29"/>
    <sheet name="建筑能耗" sheetId="11" r:id="rId30"/>
    <sheet name="建筑碳排放" sheetId="60" r:id="rId31"/>
    <sheet name="图7-用电量" sheetId="16" r:id="rId32"/>
    <sheet name="用电量" sheetId="17" r:id="rId33"/>
    <sheet name="图8-发电量" sheetId="37" r:id="rId34"/>
    <sheet name="发电量" sheetId="36" r:id="rId35"/>
    <sheet name="图9-装机量" sheetId="2" r:id="rId36"/>
    <sheet name="起始年装机量" sheetId="3" r:id="rId37"/>
    <sheet name="模型装机量" sheetId="4" r:id="rId38"/>
    <sheet name="储能" sheetId="45" r:id="rId39"/>
    <sheet name="图10-供热量" sheetId="13" r:id="rId40"/>
    <sheet name="图12-保有量销量选择" sheetId="22" r:id="rId41"/>
    <sheet name="起始年保有量" sheetId="24" r:id="rId42"/>
    <sheet name="模型保有量" sheetId="23" r:id="rId43"/>
    <sheet name="新车销量" sheetId="46" r:id="rId44"/>
    <sheet name="LDVs" sheetId="25" r:id="rId45"/>
    <sheet name="HDVs" sheetId="31" r:id="rId46"/>
    <sheet name="Rail" sheetId="32" r:id="rId47"/>
    <sheet name="Aircrafts" sheetId="33" r:id="rId48"/>
    <sheet name="Ships" sheetId="34" r:id="rId49"/>
    <sheet name="Motorbikes" sheetId="35" r:id="rId50"/>
  </sheets>
  <definedNames>
    <definedName name="_xlnm._FilterDatabase" localSheetId="17" hidden="1">工业能源消费!$A$1:$AO$1</definedName>
    <definedName name="_xlnm._FilterDatabase" localSheetId="6" hidden="1">'图3，4-一次能源消费量'!$A$45:$AO$45</definedName>
    <definedName name="_xlnm._FilterDatabase" localSheetId="25" hidden="1">'图n-交通周转量'!$A$3:$AO$3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4" i="64" l="1"/>
  <c r="AM24" i="64"/>
  <c r="AL24" i="64"/>
  <c r="AK24" i="64"/>
  <c r="AJ24" i="64"/>
  <c r="AI24" i="64"/>
  <c r="AH24" i="64"/>
  <c r="AG24" i="64"/>
  <c r="AF24" i="64"/>
  <c r="AE24" i="64"/>
  <c r="AD24" i="64"/>
  <c r="AC24" i="64"/>
  <c r="AB24" i="64"/>
  <c r="AA24" i="64"/>
  <c r="Z24" i="64"/>
  <c r="Y24" i="64"/>
  <c r="X24" i="64"/>
  <c r="W24" i="64"/>
  <c r="V24" i="64"/>
  <c r="U24" i="64"/>
  <c r="T24" i="64"/>
  <c r="S24" i="64"/>
  <c r="R24" i="64"/>
  <c r="Q24" i="64"/>
  <c r="P24" i="64"/>
  <c r="O24" i="64"/>
  <c r="N24" i="64"/>
  <c r="M24" i="64"/>
  <c r="L24" i="64"/>
  <c r="K24" i="64"/>
  <c r="J24" i="64"/>
  <c r="I24" i="64"/>
  <c r="H24" i="64"/>
  <c r="G24" i="64"/>
  <c r="F24" i="64"/>
  <c r="E24" i="64"/>
  <c r="D24" i="64"/>
  <c r="C24" i="64"/>
  <c r="AN23" i="64"/>
  <c r="AM23" i="64"/>
  <c r="AL23" i="64"/>
  <c r="AK23" i="64"/>
  <c r="AJ23" i="64"/>
  <c r="AI23" i="64"/>
  <c r="AH23" i="64"/>
  <c r="AG23" i="64"/>
  <c r="AF23" i="64"/>
  <c r="AE23" i="64"/>
  <c r="AE34" i="64" s="1"/>
  <c r="AD23" i="64"/>
  <c r="AC23" i="64"/>
  <c r="AB23" i="64"/>
  <c r="AA23" i="64"/>
  <c r="Z23" i="64"/>
  <c r="Y23" i="64"/>
  <c r="X23" i="64"/>
  <c r="W23" i="64"/>
  <c r="V23" i="64"/>
  <c r="U23" i="64"/>
  <c r="T23" i="64"/>
  <c r="S23" i="64"/>
  <c r="R23" i="64"/>
  <c r="Q23" i="64"/>
  <c r="P23" i="64"/>
  <c r="O23" i="64"/>
  <c r="O34" i="64" s="1"/>
  <c r="G44" i="64" s="1"/>
  <c r="N23" i="64"/>
  <c r="M23" i="64"/>
  <c r="L23" i="64"/>
  <c r="K23" i="64"/>
  <c r="J23" i="64"/>
  <c r="I23" i="64"/>
  <c r="H23" i="64"/>
  <c r="G23" i="64"/>
  <c r="F23" i="64"/>
  <c r="E23" i="64"/>
  <c r="D23" i="64"/>
  <c r="C23" i="64"/>
  <c r="AN22" i="64"/>
  <c r="AM22" i="64"/>
  <c r="AL22" i="64"/>
  <c r="AK22" i="64"/>
  <c r="AJ22" i="64"/>
  <c r="AI22" i="64"/>
  <c r="AH22" i="64"/>
  <c r="AG22" i="64"/>
  <c r="AF22" i="64"/>
  <c r="AE22" i="64"/>
  <c r="AD22" i="64"/>
  <c r="AC22" i="64"/>
  <c r="AB22" i="64"/>
  <c r="AA22" i="64"/>
  <c r="Z22" i="64"/>
  <c r="Y22" i="64"/>
  <c r="X22" i="64"/>
  <c r="W22" i="64"/>
  <c r="V22" i="64"/>
  <c r="U22" i="64"/>
  <c r="T22" i="64"/>
  <c r="S22" i="64"/>
  <c r="R22" i="64"/>
  <c r="Q22" i="64"/>
  <c r="P22" i="64"/>
  <c r="O22" i="64"/>
  <c r="N22" i="64"/>
  <c r="M22" i="64"/>
  <c r="L22" i="64"/>
  <c r="K22" i="64"/>
  <c r="J22" i="64"/>
  <c r="I22" i="64"/>
  <c r="H22" i="64"/>
  <c r="G22" i="64"/>
  <c r="F22" i="64"/>
  <c r="E22" i="64"/>
  <c r="D22" i="64"/>
  <c r="C22" i="64"/>
  <c r="AN21" i="64"/>
  <c r="AM21" i="64"/>
  <c r="AL21" i="64"/>
  <c r="AK21" i="64"/>
  <c r="AJ21" i="64"/>
  <c r="AI21" i="64"/>
  <c r="AH21" i="64"/>
  <c r="AG21" i="64"/>
  <c r="AF21" i="64"/>
  <c r="AE21" i="64"/>
  <c r="AD21" i="64"/>
  <c r="AC21" i="64"/>
  <c r="AB21" i="64"/>
  <c r="AA21" i="64"/>
  <c r="Z21" i="64"/>
  <c r="Y21" i="64"/>
  <c r="X21" i="64"/>
  <c r="W21" i="64"/>
  <c r="V21" i="64"/>
  <c r="U21" i="64"/>
  <c r="T21" i="64"/>
  <c r="S21" i="64"/>
  <c r="R21" i="64"/>
  <c r="Q21" i="64"/>
  <c r="P21" i="64"/>
  <c r="O21" i="64"/>
  <c r="N21" i="64"/>
  <c r="M21" i="64"/>
  <c r="L21" i="64"/>
  <c r="K21" i="64"/>
  <c r="J21" i="64"/>
  <c r="I21" i="64"/>
  <c r="H21" i="64"/>
  <c r="G21" i="64"/>
  <c r="F21" i="64"/>
  <c r="E21" i="64"/>
  <c r="D21" i="64"/>
  <c r="C21" i="64"/>
  <c r="AN20" i="64"/>
  <c r="AM20" i="64"/>
  <c r="AL20" i="64"/>
  <c r="AK20" i="64"/>
  <c r="AJ20" i="64"/>
  <c r="AI20" i="64"/>
  <c r="AH20" i="64"/>
  <c r="AG20" i="64"/>
  <c r="AF20" i="64"/>
  <c r="AE20" i="64"/>
  <c r="AD20" i="64"/>
  <c r="AC20" i="64"/>
  <c r="AB20" i="64"/>
  <c r="AA20" i="64"/>
  <c r="Z20" i="64"/>
  <c r="Y20" i="64"/>
  <c r="X20" i="64"/>
  <c r="W20" i="64"/>
  <c r="V20" i="64"/>
  <c r="U20" i="64"/>
  <c r="T20" i="64"/>
  <c r="S20" i="64"/>
  <c r="R20" i="64"/>
  <c r="Q20" i="64"/>
  <c r="P20" i="64"/>
  <c r="O20" i="64"/>
  <c r="N20" i="64"/>
  <c r="M20" i="64"/>
  <c r="L20" i="64"/>
  <c r="K20" i="64"/>
  <c r="J20" i="64"/>
  <c r="I20" i="64"/>
  <c r="H20" i="64"/>
  <c r="G20" i="64"/>
  <c r="F20" i="64"/>
  <c r="E20" i="64"/>
  <c r="D20" i="64"/>
  <c r="C20" i="64"/>
  <c r="AN19" i="64"/>
  <c r="AM19" i="64"/>
  <c r="AL19" i="64"/>
  <c r="AK19" i="64"/>
  <c r="AJ19" i="64"/>
  <c r="AI19" i="64"/>
  <c r="AH19" i="64"/>
  <c r="AG19" i="64"/>
  <c r="AF19" i="64"/>
  <c r="AE19" i="64"/>
  <c r="AD19" i="64"/>
  <c r="AC19" i="64"/>
  <c r="AB19" i="64"/>
  <c r="AA19" i="64"/>
  <c r="Z19" i="64"/>
  <c r="Y19" i="64"/>
  <c r="X19" i="64"/>
  <c r="W19" i="64"/>
  <c r="W29" i="64" s="1"/>
  <c r="V19" i="64"/>
  <c r="U19" i="64"/>
  <c r="T19" i="64"/>
  <c r="S19" i="64"/>
  <c r="R19" i="64"/>
  <c r="Q19" i="64"/>
  <c r="P19" i="64"/>
  <c r="O19" i="64"/>
  <c r="N19" i="64"/>
  <c r="M19" i="64"/>
  <c r="L19" i="64"/>
  <c r="K19" i="64"/>
  <c r="J19" i="64"/>
  <c r="I19" i="64"/>
  <c r="H19" i="64"/>
  <c r="G19" i="64"/>
  <c r="G29" i="64" s="1"/>
  <c r="F19" i="64"/>
  <c r="E19" i="64"/>
  <c r="D19" i="64"/>
  <c r="C19" i="64"/>
  <c r="AN18" i="64"/>
  <c r="AM18" i="64"/>
  <c r="AL18" i="64"/>
  <c r="AK18" i="64"/>
  <c r="AJ18" i="64"/>
  <c r="AI18" i="64"/>
  <c r="AH18" i="64"/>
  <c r="AG18" i="64"/>
  <c r="AF18" i="64"/>
  <c r="AE18" i="64"/>
  <c r="AD18" i="64"/>
  <c r="AC18" i="64"/>
  <c r="AB18" i="64"/>
  <c r="AA18" i="64"/>
  <c r="Z18" i="64"/>
  <c r="Y18" i="64"/>
  <c r="X18" i="64"/>
  <c r="W18" i="64"/>
  <c r="V18" i="64"/>
  <c r="U18" i="64"/>
  <c r="T18" i="64"/>
  <c r="S18" i="64"/>
  <c r="R18" i="64"/>
  <c r="Q18" i="64"/>
  <c r="P18" i="64"/>
  <c r="O18" i="64"/>
  <c r="N18" i="64"/>
  <c r="M18" i="64"/>
  <c r="L18" i="64"/>
  <c r="K18" i="64"/>
  <c r="J18" i="64"/>
  <c r="I18" i="64"/>
  <c r="H18" i="64"/>
  <c r="G18" i="64"/>
  <c r="F18" i="64"/>
  <c r="E18" i="64"/>
  <c r="D18" i="64"/>
  <c r="C18" i="64"/>
  <c r="AN17" i="64"/>
  <c r="AM17" i="64"/>
  <c r="AL17" i="64"/>
  <c r="AK17" i="64"/>
  <c r="AJ17" i="64"/>
  <c r="AI17" i="64"/>
  <c r="AH17" i="64"/>
  <c r="AG17" i="64"/>
  <c r="AF17" i="64"/>
  <c r="AE17" i="64"/>
  <c r="AD17" i="64"/>
  <c r="AC17" i="64"/>
  <c r="AB17" i="64"/>
  <c r="AA17" i="64"/>
  <c r="Z17" i="64"/>
  <c r="Y17" i="64"/>
  <c r="X17" i="64"/>
  <c r="W17" i="64"/>
  <c r="V17" i="64"/>
  <c r="U17" i="64"/>
  <c r="T17" i="64"/>
  <c r="S17" i="64"/>
  <c r="R17" i="64"/>
  <c r="Q17" i="64"/>
  <c r="P17" i="64"/>
  <c r="O17" i="64"/>
  <c r="N17" i="64"/>
  <c r="M17" i="64"/>
  <c r="L17" i="64"/>
  <c r="K17" i="64"/>
  <c r="J17" i="64"/>
  <c r="I17" i="64"/>
  <c r="H17" i="64"/>
  <c r="G17" i="64"/>
  <c r="F17" i="64"/>
  <c r="E17" i="64"/>
  <c r="D17" i="64"/>
  <c r="C17" i="64"/>
  <c r="AN16" i="64"/>
  <c r="AM16" i="64"/>
  <c r="AL16" i="64"/>
  <c r="AK16" i="64"/>
  <c r="AJ16" i="64"/>
  <c r="AI16" i="64"/>
  <c r="AH16" i="64"/>
  <c r="AG16" i="64"/>
  <c r="AF16" i="64"/>
  <c r="AE16" i="64"/>
  <c r="AD16" i="64"/>
  <c r="AC16" i="64"/>
  <c r="AB16" i="64"/>
  <c r="AA16" i="64"/>
  <c r="Z16" i="64"/>
  <c r="Y16" i="64"/>
  <c r="Y30" i="64" s="1"/>
  <c r="X16" i="64"/>
  <c r="W16" i="64"/>
  <c r="V16" i="64"/>
  <c r="U16" i="64"/>
  <c r="T16" i="64"/>
  <c r="S16" i="64"/>
  <c r="R16" i="64"/>
  <c r="Q16" i="64"/>
  <c r="P16" i="64"/>
  <c r="O16" i="64"/>
  <c r="N16" i="64"/>
  <c r="M16" i="64"/>
  <c r="L16" i="64"/>
  <c r="K16" i="64"/>
  <c r="J16" i="64"/>
  <c r="I16" i="64"/>
  <c r="I30" i="64" s="1"/>
  <c r="H16" i="64"/>
  <c r="G16" i="64"/>
  <c r="F16" i="64"/>
  <c r="E16" i="64"/>
  <c r="D16" i="64"/>
  <c r="C16" i="64"/>
  <c r="AN15" i="64"/>
  <c r="AM15" i="64"/>
  <c r="AL15" i="64"/>
  <c r="AK15" i="64"/>
  <c r="AJ15" i="64"/>
  <c r="AI15" i="64"/>
  <c r="AH15" i="64"/>
  <c r="AG15" i="64"/>
  <c r="AF15" i="64"/>
  <c r="AE15" i="64"/>
  <c r="AE30" i="64" s="1"/>
  <c r="AD15" i="64"/>
  <c r="AC15" i="64"/>
  <c r="AB15" i="64"/>
  <c r="AA15" i="64"/>
  <c r="Z15" i="64"/>
  <c r="Y15" i="64"/>
  <c r="X15" i="64"/>
  <c r="W15" i="64"/>
  <c r="V15" i="64"/>
  <c r="U15" i="64"/>
  <c r="T15" i="64"/>
  <c r="S15" i="64"/>
  <c r="R15" i="64"/>
  <c r="Q15" i="64"/>
  <c r="P15" i="64"/>
  <c r="O15" i="64"/>
  <c r="O30" i="64" s="1"/>
  <c r="G40" i="64" s="1"/>
  <c r="N15" i="64"/>
  <c r="M15" i="64"/>
  <c r="L15" i="64"/>
  <c r="K15" i="64"/>
  <c r="J15" i="64"/>
  <c r="I15" i="64"/>
  <c r="H15" i="64"/>
  <c r="G15" i="64"/>
  <c r="F15" i="64"/>
  <c r="E15" i="64"/>
  <c r="D15" i="64"/>
  <c r="C15" i="64"/>
  <c r="AN14" i="64"/>
  <c r="AM14" i="64"/>
  <c r="AL14" i="64"/>
  <c r="AK14" i="64"/>
  <c r="AK30" i="64" s="1"/>
  <c r="AJ14" i="64"/>
  <c r="AI14" i="64"/>
  <c r="AH14" i="64"/>
  <c r="AG14" i="64"/>
  <c r="AF14" i="64"/>
  <c r="AE14" i="64"/>
  <c r="AD14" i="64"/>
  <c r="AC14" i="64"/>
  <c r="AB14" i="64"/>
  <c r="AA14" i="64"/>
  <c r="Z14" i="64"/>
  <c r="Y14" i="64"/>
  <c r="X14" i="64"/>
  <c r="W14" i="64"/>
  <c r="V14" i="64"/>
  <c r="U14" i="64"/>
  <c r="U30" i="64" s="1"/>
  <c r="T14" i="64"/>
  <c r="S14" i="64"/>
  <c r="R14" i="64"/>
  <c r="Q14" i="64"/>
  <c r="P14" i="64"/>
  <c r="O14" i="64"/>
  <c r="N14" i="64"/>
  <c r="M14" i="64"/>
  <c r="L14" i="64"/>
  <c r="K14" i="64"/>
  <c r="J14" i="64"/>
  <c r="I14" i="64"/>
  <c r="H14" i="64"/>
  <c r="G14" i="64"/>
  <c r="F14" i="64"/>
  <c r="E14" i="64"/>
  <c r="E30" i="64" s="1"/>
  <c r="E40" i="64" s="1"/>
  <c r="D14" i="64"/>
  <c r="C14" i="64"/>
  <c r="AN13" i="64"/>
  <c r="AM13" i="64"/>
  <c r="AL13" i="64"/>
  <c r="AK13" i="64"/>
  <c r="AJ13" i="64"/>
  <c r="AI13" i="64"/>
  <c r="AH13" i="64"/>
  <c r="AG13" i="64"/>
  <c r="AF13" i="64"/>
  <c r="AE13" i="64"/>
  <c r="AD13" i="64"/>
  <c r="AC13" i="64"/>
  <c r="AB13" i="64"/>
  <c r="AA13" i="64"/>
  <c r="AA30" i="64" s="1"/>
  <c r="Z13" i="64"/>
  <c r="Y13" i="64"/>
  <c r="X13" i="64"/>
  <c r="W13" i="64"/>
  <c r="V13" i="64"/>
  <c r="U13" i="64"/>
  <c r="T13" i="64"/>
  <c r="S13" i="64"/>
  <c r="R13" i="64"/>
  <c r="Q13" i="64"/>
  <c r="P13" i="64"/>
  <c r="O13" i="64"/>
  <c r="N13" i="64"/>
  <c r="M13" i="64"/>
  <c r="L13" i="64"/>
  <c r="K13" i="64"/>
  <c r="K30" i="64" s="1"/>
  <c r="J13" i="64"/>
  <c r="I13" i="64"/>
  <c r="H13" i="64"/>
  <c r="G13" i="64"/>
  <c r="F13" i="64"/>
  <c r="E13" i="64"/>
  <c r="D13" i="64"/>
  <c r="C13" i="64"/>
  <c r="AN12" i="64"/>
  <c r="AM12" i="64"/>
  <c r="AL12" i="64"/>
  <c r="AK12" i="64"/>
  <c r="AJ12" i="64"/>
  <c r="AI12" i="64"/>
  <c r="AH12" i="64"/>
  <c r="AG12" i="64"/>
  <c r="AG30" i="64" s="1"/>
  <c r="AF12" i="64"/>
  <c r="AE12" i="64"/>
  <c r="AD12" i="64"/>
  <c r="AC12" i="64"/>
  <c r="AB12" i="64"/>
  <c r="AA12" i="64"/>
  <c r="Z12" i="64"/>
  <c r="Y12" i="64"/>
  <c r="X12" i="64"/>
  <c r="W12" i="64"/>
  <c r="V12" i="64"/>
  <c r="U12" i="64"/>
  <c r="T12" i="64"/>
  <c r="S12" i="64"/>
  <c r="R12" i="64"/>
  <c r="Q12" i="64"/>
  <c r="Q30" i="64" s="1"/>
  <c r="P12" i="64"/>
  <c r="O12" i="64"/>
  <c r="N12" i="64"/>
  <c r="M12" i="64"/>
  <c r="L12" i="64"/>
  <c r="K12" i="64"/>
  <c r="J12" i="64"/>
  <c r="I12" i="64"/>
  <c r="H12" i="64"/>
  <c r="G12" i="64"/>
  <c r="F12" i="64"/>
  <c r="E12" i="64"/>
  <c r="D12" i="64"/>
  <c r="C12" i="64"/>
  <c r="AN11" i="64"/>
  <c r="AM11" i="64"/>
  <c r="AM34" i="64" s="1"/>
  <c r="AL11" i="64"/>
  <c r="AK11" i="64"/>
  <c r="AJ11" i="64"/>
  <c r="AI11" i="64"/>
  <c r="AH11" i="64"/>
  <c r="AG11" i="64"/>
  <c r="AF11" i="64"/>
  <c r="AE11" i="64"/>
  <c r="AD11" i="64"/>
  <c r="AC11" i="64"/>
  <c r="AB11" i="64"/>
  <c r="AA11" i="64"/>
  <c r="Z11" i="64"/>
  <c r="Y11" i="64"/>
  <c r="X11" i="64"/>
  <c r="W11" i="64"/>
  <c r="W34" i="64" s="1"/>
  <c r="V11" i="64"/>
  <c r="U11" i="64"/>
  <c r="T11" i="64"/>
  <c r="S11" i="64"/>
  <c r="R11" i="64"/>
  <c r="Q11" i="64"/>
  <c r="P11" i="64"/>
  <c r="O11" i="64"/>
  <c r="N11" i="64"/>
  <c r="M11" i="64"/>
  <c r="L11" i="64"/>
  <c r="K11" i="64"/>
  <c r="J11" i="64"/>
  <c r="I11" i="64"/>
  <c r="H11" i="64"/>
  <c r="G11" i="64"/>
  <c r="G34" i="64" s="1"/>
  <c r="F11" i="64"/>
  <c r="E11" i="64"/>
  <c r="D11" i="64"/>
  <c r="C11" i="64"/>
  <c r="AN10" i="64"/>
  <c r="AM10" i="64"/>
  <c r="AL10" i="64"/>
  <c r="AK10" i="64"/>
  <c r="AJ10" i="64"/>
  <c r="AI10" i="64"/>
  <c r="AH10" i="64"/>
  <c r="AG10" i="64"/>
  <c r="AF10" i="64"/>
  <c r="AE10" i="64"/>
  <c r="AD10" i="64"/>
  <c r="AC10" i="64"/>
  <c r="AB10" i="64"/>
  <c r="AA10" i="64"/>
  <c r="Z10" i="64"/>
  <c r="Y10" i="64"/>
  <c r="X10" i="64"/>
  <c r="W10" i="64"/>
  <c r="V10" i="64"/>
  <c r="U10" i="64"/>
  <c r="T10" i="64"/>
  <c r="S10" i="64"/>
  <c r="R10" i="64"/>
  <c r="Q10" i="64"/>
  <c r="P10" i="64"/>
  <c r="O10" i="64"/>
  <c r="N10" i="64"/>
  <c r="M10" i="64"/>
  <c r="L10" i="64"/>
  <c r="K10" i="64"/>
  <c r="J10" i="64"/>
  <c r="I10" i="64"/>
  <c r="H10" i="64"/>
  <c r="G10" i="64"/>
  <c r="F10" i="64"/>
  <c r="E10" i="64"/>
  <c r="D10" i="64"/>
  <c r="C10" i="64"/>
  <c r="AN9" i="64"/>
  <c r="AM9" i="64"/>
  <c r="AL9" i="64"/>
  <c r="AK9" i="64"/>
  <c r="AJ9" i="64"/>
  <c r="AI9" i="64"/>
  <c r="AH9" i="64"/>
  <c r="AG9" i="64"/>
  <c r="AF9" i="64"/>
  <c r="AE9" i="64"/>
  <c r="AD9" i="64"/>
  <c r="AC9" i="64"/>
  <c r="AB9" i="64"/>
  <c r="AA9" i="64"/>
  <c r="Z9" i="64"/>
  <c r="Y9" i="64"/>
  <c r="X9" i="64"/>
  <c r="W9" i="64"/>
  <c r="V9" i="64"/>
  <c r="U9" i="64"/>
  <c r="T9" i="64"/>
  <c r="S9" i="64"/>
  <c r="R9" i="64"/>
  <c r="Q9" i="64"/>
  <c r="P9" i="64"/>
  <c r="O9" i="64"/>
  <c r="N9" i="64"/>
  <c r="M9" i="64"/>
  <c r="L9" i="64"/>
  <c r="K9" i="64"/>
  <c r="J9" i="64"/>
  <c r="I9" i="64"/>
  <c r="H9" i="64"/>
  <c r="G9" i="64"/>
  <c r="F9" i="64"/>
  <c r="E9" i="64"/>
  <c r="D9" i="64"/>
  <c r="C9" i="64"/>
  <c r="AN8" i="64"/>
  <c r="AM8" i="64"/>
  <c r="AL8" i="64"/>
  <c r="AK8" i="64"/>
  <c r="AJ8" i="64"/>
  <c r="AI8" i="64"/>
  <c r="AH8" i="64"/>
  <c r="AG8" i="64"/>
  <c r="AF8" i="64"/>
  <c r="AE8" i="64"/>
  <c r="AD8" i="64"/>
  <c r="AC8" i="64"/>
  <c r="AB8" i="64"/>
  <c r="AA8" i="64"/>
  <c r="Z8" i="64"/>
  <c r="Y8" i="64"/>
  <c r="X8" i="64"/>
  <c r="W8" i="64"/>
  <c r="V8" i="64"/>
  <c r="U8" i="64"/>
  <c r="T8" i="64"/>
  <c r="S8" i="64"/>
  <c r="R8" i="64"/>
  <c r="Q8" i="64"/>
  <c r="P8" i="64"/>
  <c r="O8" i="64"/>
  <c r="N8" i="64"/>
  <c r="M8" i="64"/>
  <c r="L8" i="64"/>
  <c r="K8" i="64"/>
  <c r="J8" i="64"/>
  <c r="I8" i="64"/>
  <c r="H8" i="64"/>
  <c r="G8" i="64"/>
  <c r="F8" i="64"/>
  <c r="E8" i="64"/>
  <c r="D8" i="64"/>
  <c r="C8" i="64"/>
  <c r="AN7" i="64"/>
  <c r="AM7" i="64"/>
  <c r="AL7" i="64"/>
  <c r="AK7" i="64"/>
  <c r="AJ7" i="64"/>
  <c r="AI7" i="64"/>
  <c r="AH7" i="64"/>
  <c r="AG7" i="64"/>
  <c r="AF7" i="64"/>
  <c r="AE7" i="64"/>
  <c r="AD7" i="64"/>
  <c r="AC7" i="64"/>
  <c r="AB7" i="64"/>
  <c r="AA7" i="64"/>
  <c r="Z7" i="64"/>
  <c r="Y7" i="64"/>
  <c r="X7" i="64"/>
  <c r="W7" i="64"/>
  <c r="V7" i="64"/>
  <c r="U7" i="64"/>
  <c r="T7" i="64"/>
  <c r="S7" i="64"/>
  <c r="R7" i="64"/>
  <c r="Q7" i="64"/>
  <c r="P7" i="64"/>
  <c r="O7" i="64"/>
  <c r="O33" i="64" s="1"/>
  <c r="G43" i="64" s="1"/>
  <c r="N7" i="64"/>
  <c r="M7" i="64"/>
  <c r="L7" i="64"/>
  <c r="K7" i="64"/>
  <c r="J7" i="64"/>
  <c r="I7" i="64"/>
  <c r="H7" i="64"/>
  <c r="G7" i="64"/>
  <c r="F7" i="64"/>
  <c r="E7" i="64"/>
  <c r="D7" i="64"/>
  <c r="C7" i="64"/>
  <c r="AN6" i="64"/>
  <c r="AM6" i="64"/>
  <c r="AL6" i="64"/>
  <c r="AK6" i="64"/>
  <c r="AK31" i="64" s="1"/>
  <c r="AJ6" i="64"/>
  <c r="AI6" i="64"/>
  <c r="AH6" i="64"/>
  <c r="AG6" i="64"/>
  <c r="AF6" i="64"/>
  <c r="AE6" i="64"/>
  <c r="AD6" i="64"/>
  <c r="AC6" i="64"/>
  <c r="AB6" i="64"/>
  <c r="AA6" i="64"/>
  <c r="Z6" i="64"/>
  <c r="Y6" i="64"/>
  <c r="X6" i="64"/>
  <c r="W6" i="64"/>
  <c r="V6" i="64"/>
  <c r="U6" i="64"/>
  <c r="U31" i="64" s="1"/>
  <c r="T6" i="64"/>
  <c r="S6" i="64"/>
  <c r="R6" i="64"/>
  <c r="Q6" i="64"/>
  <c r="P6" i="64"/>
  <c r="O6" i="64"/>
  <c r="N6" i="64"/>
  <c r="M6" i="64"/>
  <c r="L6" i="64"/>
  <c r="K6" i="64"/>
  <c r="J6" i="64"/>
  <c r="I6" i="64"/>
  <c r="H6" i="64"/>
  <c r="G6" i="64"/>
  <c r="F6" i="64"/>
  <c r="E6" i="64"/>
  <c r="E31" i="64" s="1"/>
  <c r="E41" i="64" s="1"/>
  <c r="D6" i="64"/>
  <c r="C6" i="64"/>
  <c r="AN5" i="64"/>
  <c r="AM5" i="64"/>
  <c r="AL5" i="64"/>
  <c r="AK5" i="64"/>
  <c r="AJ5" i="64"/>
  <c r="AI5" i="64"/>
  <c r="AH5" i="64"/>
  <c r="AG5" i="64"/>
  <c r="AF5" i="64"/>
  <c r="AE5" i="64"/>
  <c r="AD5" i="64"/>
  <c r="AC5" i="64"/>
  <c r="AB5" i="64"/>
  <c r="AA5" i="64"/>
  <c r="AA29" i="64" s="1"/>
  <c r="Z5" i="64"/>
  <c r="Y5" i="64"/>
  <c r="X5" i="64"/>
  <c r="W5" i="64"/>
  <c r="V5" i="64"/>
  <c r="U5" i="64"/>
  <c r="T5" i="64"/>
  <c r="S5" i="64"/>
  <c r="R5" i="64"/>
  <c r="Q5" i="64"/>
  <c r="P5" i="64"/>
  <c r="O5" i="64"/>
  <c r="N5" i="64"/>
  <c r="M5" i="64"/>
  <c r="L5" i="64"/>
  <c r="K5" i="64"/>
  <c r="K29" i="64" s="1"/>
  <c r="J5" i="64"/>
  <c r="I5" i="64"/>
  <c r="H5" i="64"/>
  <c r="G5" i="64"/>
  <c r="F5" i="64"/>
  <c r="E5" i="64"/>
  <c r="D5" i="64"/>
  <c r="C5" i="64"/>
  <c r="AN4" i="64"/>
  <c r="AM4" i="64"/>
  <c r="AL4" i="64"/>
  <c r="AK4" i="64"/>
  <c r="AJ4" i="64"/>
  <c r="AI4" i="64"/>
  <c r="AH4" i="64"/>
  <c r="AG4" i="64"/>
  <c r="AF4" i="64"/>
  <c r="AE4" i="64"/>
  <c r="AD4" i="64"/>
  <c r="AC4" i="64"/>
  <c r="AB4" i="64"/>
  <c r="AA4" i="64"/>
  <c r="Z4" i="64"/>
  <c r="Y4" i="64"/>
  <c r="X4" i="64"/>
  <c r="W4" i="64"/>
  <c r="V4" i="64"/>
  <c r="U4" i="64"/>
  <c r="T4" i="64"/>
  <c r="S4" i="64"/>
  <c r="R4" i="64"/>
  <c r="Q4" i="64"/>
  <c r="P4" i="64"/>
  <c r="O4" i="64"/>
  <c r="N4" i="64"/>
  <c r="M4" i="64"/>
  <c r="L4" i="64"/>
  <c r="K4" i="64"/>
  <c r="J4" i="64"/>
  <c r="I4" i="64"/>
  <c r="H4" i="64"/>
  <c r="G4" i="64"/>
  <c r="F4" i="64"/>
  <c r="E4" i="64"/>
  <c r="D4" i="64"/>
  <c r="C4" i="64"/>
  <c r="AL33" i="64"/>
  <c r="V33" i="64"/>
  <c r="F33" i="64"/>
  <c r="AH31" i="64"/>
  <c r="R31" i="64"/>
  <c r="AN30" i="64"/>
  <c r="H40" i="64" s="1"/>
  <c r="X30" i="64"/>
  <c r="H30" i="64"/>
  <c r="AD29" i="64"/>
  <c r="N29" i="64"/>
  <c r="AF34" i="64"/>
  <c r="P34" i="64"/>
  <c r="AM30" i="64"/>
  <c r="AL30" i="64"/>
  <c r="AJ30" i="64"/>
  <c r="AI30" i="64"/>
  <c r="AH30" i="64"/>
  <c r="AF30" i="64"/>
  <c r="AD30" i="64"/>
  <c r="AC30" i="64"/>
  <c r="AB30" i="64"/>
  <c r="Z30" i="64"/>
  <c r="W30" i="64"/>
  <c r="V30" i="64"/>
  <c r="T30" i="64"/>
  <c r="S30" i="64"/>
  <c r="R30" i="64"/>
  <c r="P30" i="64"/>
  <c r="N30" i="64"/>
  <c r="M30" i="64"/>
  <c r="L30" i="64"/>
  <c r="J30" i="64"/>
  <c r="F40" i="64" s="1"/>
  <c r="G30" i="64"/>
  <c r="F30" i="64"/>
  <c r="D30" i="64"/>
  <c r="C30" i="64"/>
  <c r="AN34" i="64"/>
  <c r="H44" i="64" s="1"/>
  <c r="AL34" i="64"/>
  <c r="AK34" i="64"/>
  <c r="AJ34" i="64"/>
  <c r="AI34" i="64"/>
  <c r="AH34" i="64"/>
  <c r="AG34" i="64"/>
  <c r="AD34" i="64"/>
  <c r="AC34" i="64"/>
  <c r="AB34" i="64"/>
  <c r="AA34" i="64"/>
  <c r="Z34" i="64"/>
  <c r="Y34" i="64"/>
  <c r="X34" i="64"/>
  <c r="V34" i="64"/>
  <c r="U34" i="64"/>
  <c r="T34" i="64"/>
  <c r="S34" i="64"/>
  <c r="R34" i="64"/>
  <c r="Q34" i="64"/>
  <c r="N34" i="64"/>
  <c r="M34" i="64"/>
  <c r="L34" i="64"/>
  <c r="K34" i="64"/>
  <c r="J34" i="64"/>
  <c r="F44" i="64" s="1"/>
  <c r="I34" i="64"/>
  <c r="H34" i="64"/>
  <c r="F34" i="64"/>
  <c r="E34" i="64"/>
  <c r="E44" i="64" s="1"/>
  <c r="D34" i="64"/>
  <c r="C34" i="64"/>
  <c r="AN33" i="64"/>
  <c r="H43" i="64" s="1"/>
  <c r="AM33" i="64"/>
  <c r="AK33" i="64"/>
  <c r="AJ33" i="64"/>
  <c r="AI33" i="64"/>
  <c r="AH33" i="64"/>
  <c r="AG33" i="64"/>
  <c r="AF33" i="64"/>
  <c r="AE33" i="64"/>
  <c r="AD33" i="64"/>
  <c r="AC33" i="64"/>
  <c r="AB33" i="64"/>
  <c r="AA33" i="64"/>
  <c r="Z33" i="64"/>
  <c r="Y33" i="64"/>
  <c r="X33" i="64"/>
  <c r="W33" i="64"/>
  <c r="U33" i="64"/>
  <c r="T33" i="64"/>
  <c r="S33" i="64"/>
  <c r="R33" i="64"/>
  <c r="Q33" i="64"/>
  <c r="P33" i="64"/>
  <c r="N33" i="64"/>
  <c r="M33" i="64"/>
  <c r="L33" i="64"/>
  <c r="K33" i="64"/>
  <c r="J33" i="64"/>
  <c r="F43" i="64" s="1"/>
  <c r="I33" i="64"/>
  <c r="H33" i="64"/>
  <c r="G33" i="64"/>
  <c r="E33" i="64"/>
  <c r="E43" i="64" s="1"/>
  <c r="D33" i="64"/>
  <c r="C33" i="64"/>
  <c r="AN31" i="64"/>
  <c r="H41" i="64" s="1"/>
  <c r="AM31" i="64"/>
  <c r="AL31" i="64"/>
  <c r="AJ31" i="64"/>
  <c r="AI31" i="64"/>
  <c r="AG31" i="64"/>
  <c r="AF31" i="64"/>
  <c r="AE31" i="64"/>
  <c r="AD31" i="64"/>
  <c r="AC31" i="64"/>
  <c r="AB31" i="64"/>
  <c r="AA31" i="64"/>
  <c r="Z31" i="64"/>
  <c r="Y31" i="64"/>
  <c r="X31" i="64"/>
  <c r="W31" i="64"/>
  <c r="V31" i="64"/>
  <c r="T31" i="64"/>
  <c r="S31" i="64"/>
  <c r="Q31" i="64"/>
  <c r="P31" i="64"/>
  <c r="O31" i="64"/>
  <c r="G41" i="64" s="1"/>
  <c r="N31" i="64"/>
  <c r="M31" i="64"/>
  <c r="L31" i="64"/>
  <c r="K31" i="64"/>
  <c r="J31" i="64"/>
  <c r="F41" i="64" s="1"/>
  <c r="I31" i="64"/>
  <c r="H31" i="64"/>
  <c r="G31" i="64"/>
  <c r="F31" i="64"/>
  <c r="D31" i="64"/>
  <c r="C31" i="64"/>
  <c r="AN29" i="64"/>
  <c r="AM29" i="64"/>
  <c r="AL29" i="64"/>
  <c r="AK29" i="64"/>
  <c r="AJ29" i="64"/>
  <c r="AI29" i="64"/>
  <c r="AH29" i="64"/>
  <c r="AG29" i="64"/>
  <c r="AF29" i="64"/>
  <c r="AE29" i="64"/>
  <c r="AC29" i="64"/>
  <c r="AB29" i="64"/>
  <c r="Z29" i="64"/>
  <c r="Y29" i="64"/>
  <c r="X29" i="64"/>
  <c r="V29" i="64"/>
  <c r="U29" i="64"/>
  <c r="T29" i="64"/>
  <c r="S29" i="64"/>
  <c r="R29" i="64"/>
  <c r="Q29" i="64"/>
  <c r="P29" i="64"/>
  <c r="O29" i="64"/>
  <c r="M29" i="64"/>
  <c r="L29" i="64"/>
  <c r="J29" i="64"/>
  <c r="I29" i="64"/>
  <c r="H29" i="64"/>
  <c r="F29" i="64"/>
  <c r="E29" i="64"/>
  <c r="D29" i="64"/>
  <c r="C29" i="64"/>
  <c r="H2" i="64"/>
  <c r="I2" i="64" s="1"/>
  <c r="H50" i="61"/>
  <c r="H49" i="61"/>
  <c r="H48" i="61"/>
  <c r="C49" i="61"/>
  <c r="D49" i="61"/>
  <c r="E49" i="61"/>
  <c r="F49" i="61"/>
  <c r="G49" i="61"/>
  <c r="C50" i="61"/>
  <c r="D50" i="61"/>
  <c r="E50" i="61"/>
  <c r="F50" i="61"/>
  <c r="G50" i="61"/>
  <c r="G48" i="61"/>
  <c r="F48" i="61"/>
  <c r="E48" i="61"/>
  <c r="D48" i="61"/>
  <c r="H58" i="61"/>
  <c r="G58" i="61"/>
  <c r="F58" i="61"/>
  <c r="E58" i="61"/>
  <c r="D58" i="61"/>
  <c r="C58" i="61"/>
  <c r="H57" i="61"/>
  <c r="G57" i="61"/>
  <c r="F57" i="61"/>
  <c r="E57" i="61"/>
  <c r="D57" i="61"/>
  <c r="C57" i="61"/>
  <c r="H56" i="61"/>
  <c r="G56" i="61"/>
  <c r="F56" i="61"/>
  <c r="E56" i="61"/>
  <c r="D56" i="61"/>
  <c r="C56" i="61"/>
  <c r="C48" i="61"/>
  <c r="C5" i="10"/>
  <c r="E39" i="64" l="1"/>
  <c r="H39" i="64"/>
  <c r="I44" i="64"/>
  <c r="D44" i="64"/>
  <c r="C44" i="64"/>
  <c r="D41" i="64"/>
  <c r="C41" i="64"/>
  <c r="I41" i="64"/>
  <c r="F39" i="64"/>
  <c r="I40" i="64"/>
  <c r="D40" i="64"/>
  <c r="C40" i="64"/>
  <c r="D43" i="64"/>
  <c r="C43" i="64"/>
  <c r="I43" i="64"/>
  <c r="G39" i="64"/>
  <c r="AI26" i="64"/>
  <c r="AI32" i="64" s="1"/>
  <c r="AI35" i="64" s="1"/>
  <c r="S26" i="64"/>
  <c r="S32" i="64" s="1"/>
  <c r="S35" i="64" s="1"/>
  <c r="C26" i="64"/>
  <c r="C32" i="64" s="1"/>
  <c r="C35" i="64" s="1"/>
  <c r="AH26" i="64"/>
  <c r="AH32" i="64" s="1"/>
  <c r="R26" i="64"/>
  <c r="R32" i="64" s="1"/>
  <c r="AJ26" i="64"/>
  <c r="AJ32" i="64" s="1"/>
  <c r="AJ35" i="64" s="1"/>
  <c r="T26" i="64"/>
  <c r="T32" i="64" s="1"/>
  <c r="T35" i="64" s="1"/>
  <c r="D26" i="64"/>
  <c r="D32" i="64" s="1"/>
  <c r="AG26" i="64"/>
  <c r="AG32" i="64" s="1"/>
  <c r="Q26" i="64"/>
  <c r="Q32" i="64" s="1"/>
  <c r="Q35" i="64" s="1"/>
  <c r="AF26" i="64"/>
  <c r="AF32" i="64" s="1"/>
  <c r="AF35" i="64" s="1"/>
  <c r="P26" i="64"/>
  <c r="P32" i="64" s="1"/>
  <c r="P35" i="64" s="1"/>
  <c r="AE26" i="64"/>
  <c r="AE32" i="64" s="1"/>
  <c r="AE35" i="64" s="1"/>
  <c r="O26" i="64"/>
  <c r="O32" i="64" s="1"/>
  <c r="G42" i="64" s="1"/>
  <c r="AD26" i="64"/>
  <c r="AD32" i="64" s="1"/>
  <c r="AD35" i="64" s="1"/>
  <c r="N26" i="64"/>
  <c r="N32" i="64" s="1"/>
  <c r="N35" i="64" s="1"/>
  <c r="AC26" i="64"/>
  <c r="AC32" i="64" s="1"/>
  <c r="AC35" i="64" s="1"/>
  <c r="M26" i="64"/>
  <c r="M32" i="64" s="1"/>
  <c r="M35" i="64" s="1"/>
  <c r="AB26" i="64"/>
  <c r="AB32" i="64" s="1"/>
  <c r="AB35" i="64" s="1"/>
  <c r="L26" i="64"/>
  <c r="L32" i="64" s="1"/>
  <c r="L35" i="64" s="1"/>
  <c r="AA26" i="64"/>
  <c r="AA32" i="64" s="1"/>
  <c r="AA35" i="64" s="1"/>
  <c r="K26" i="64"/>
  <c r="K32" i="64" s="1"/>
  <c r="K35" i="64" s="1"/>
  <c r="Z26" i="64"/>
  <c r="Z32" i="64" s="1"/>
  <c r="Z35" i="64" s="1"/>
  <c r="J26" i="64"/>
  <c r="J32" i="64" s="1"/>
  <c r="F42" i="64" s="1"/>
  <c r="Y26" i="64"/>
  <c r="Y32" i="64" s="1"/>
  <c r="Y35" i="64" s="1"/>
  <c r="I26" i="64"/>
  <c r="I32" i="64" s="1"/>
  <c r="I35" i="64" s="1"/>
  <c r="AN26" i="64"/>
  <c r="AN32" i="64" s="1"/>
  <c r="H42" i="64" s="1"/>
  <c r="X26" i="64"/>
  <c r="X32" i="64" s="1"/>
  <c r="X35" i="64" s="1"/>
  <c r="H26" i="64"/>
  <c r="H32" i="64" s="1"/>
  <c r="H35" i="64" s="1"/>
  <c r="AM26" i="64"/>
  <c r="AM32" i="64" s="1"/>
  <c r="AM35" i="64" s="1"/>
  <c r="W26" i="64"/>
  <c r="W32" i="64" s="1"/>
  <c r="W35" i="64" s="1"/>
  <c r="G26" i="64"/>
  <c r="G32" i="64" s="1"/>
  <c r="G35" i="64" s="1"/>
  <c r="AL26" i="64"/>
  <c r="AL32" i="64" s="1"/>
  <c r="AL35" i="64" s="1"/>
  <c r="V26" i="64"/>
  <c r="V32" i="64" s="1"/>
  <c r="V35" i="64" s="1"/>
  <c r="F26" i="64"/>
  <c r="F32" i="64" s="1"/>
  <c r="F35" i="64" s="1"/>
  <c r="AK26" i="64"/>
  <c r="AK32" i="64" s="1"/>
  <c r="AK35" i="64" s="1"/>
  <c r="U26" i="64"/>
  <c r="U32" i="64" s="1"/>
  <c r="U35" i="64" s="1"/>
  <c r="E26" i="64"/>
  <c r="E32" i="64" s="1"/>
  <c r="E42" i="64" s="1"/>
  <c r="AG35" i="64"/>
  <c r="R35" i="64"/>
  <c r="AH35" i="64"/>
  <c r="C39" i="64"/>
  <c r="I39" i="64"/>
  <c r="D39" i="64"/>
  <c r="D35" i="64"/>
  <c r="C8" i="16"/>
  <c r="H18" i="10"/>
  <c r="G18" i="10"/>
  <c r="F18" i="10"/>
  <c r="F47" i="10" s="1"/>
  <c r="E18" i="10"/>
  <c r="D18" i="10"/>
  <c r="C18" i="10"/>
  <c r="H17" i="10"/>
  <c r="G17" i="10"/>
  <c r="F17" i="10"/>
  <c r="F46" i="10" s="1"/>
  <c r="E17" i="10"/>
  <c r="D17" i="10"/>
  <c r="C17" i="10"/>
  <c r="D59" i="10"/>
  <c r="C59" i="10"/>
  <c r="C60" i="10"/>
  <c r="C61" i="10"/>
  <c r="D60" i="10"/>
  <c r="D61" i="10"/>
  <c r="E59" i="10"/>
  <c r="F59" i="10"/>
  <c r="G59" i="10"/>
  <c r="H59" i="10"/>
  <c r="E60" i="10"/>
  <c r="F60" i="10"/>
  <c r="G60" i="10"/>
  <c r="H60" i="10"/>
  <c r="E61" i="10"/>
  <c r="F61" i="10"/>
  <c r="G61" i="10"/>
  <c r="H61" i="10"/>
  <c r="G14" i="10"/>
  <c r="H14" i="10"/>
  <c r="F14" i="10"/>
  <c r="F43" i="10" s="1"/>
  <c r="E14" i="10"/>
  <c r="D14" i="10"/>
  <c r="C14" i="10"/>
  <c r="F6" i="10"/>
  <c r="F35" i="10" s="1"/>
  <c r="F2" i="10"/>
  <c r="F39" i="10"/>
  <c r="F42" i="10"/>
  <c r="F26" i="10"/>
  <c r="F55" i="10" s="1"/>
  <c r="F25" i="10"/>
  <c r="F54" i="10" s="1"/>
  <c r="F24" i="10"/>
  <c r="F53" i="10" s="1"/>
  <c r="F23" i="10"/>
  <c r="F52" i="10" s="1"/>
  <c r="F22" i="10"/>
  <c r="F51" i="10" s="1"/>
  <c r="F19" i="10"/>
  <c r="F48" i="10" s="1"/>
  <c r="F13" i="10"/>
  <c r="F12" i="10"/>
  <c r="F41" i="10" s="1"/>
  <c r="F11" i="10"/>
  <c r="F40" i="10" s="1"/>
  <c r="F10" i="10"/>
  <c r="F9" i="10"/>
  <c r="F38" i="10" s="1"/>
  <c r="F8" i="10"/>
  <c r="F37" i="10" s="1"/>
  <c r="F7" i="10"/>
  <c r="F36" i="10" s="1"/>
  <c r="F5" i="10"/>
  <c r="F34" i="10" s="1"/>
  <c r="F4" i="10"/>
  <c r="F33" i="10" s="1"/>
  <c r="D45" i="64" l="1"/>
  <c r="O35" i="64"/>
  <c r="G45" i="64" s="1"/>
  <c r="AN35" i="64"/>
  <c r="H45" i="64" s="1"/>
  <c r="I42" i="64"/>
  <c r="D42" i="64"/>
  <c r="C42" i="64"/>
  <c r="J35" i="64"/>
  <c r="F45" i="64" s="1"/>
  <c r="E35" i="64"/>
  <c r="E45" i="64" s="1"/>
  <c r="F3" i="22"/>
  <c r="G3" i="22" s="1"/>
  <c r="C14" i="2"/>
  <c r="C13" i="2"/>
  <c r="C12" i="2"/>
  <c r="G11" i="2"/>
  <c r="G10" i="2"/>
  <c r="G9" i="2"/>
  <c r="G8" i="2"/>
  <c r="G7" i="2"/>
  <c r="G6" i="2"/>
  <c r="G5" i="2"/>
  <c r="G4" i="2"/>
  <c r="D11" i="2"/>
  <c r="D10" i="2"/>
  <c r="D9" i="2"/>
  <c r="D8" i="2"/>
  <c r="D7" i="2"/>
  <c r="D6" i="2"/>
  <c r="D5" i="2"/>
  <c r="D4" i="2"/>
  <c r="E42" i="22"/>
  <c r="E12" i="22"/>
  <c r="H30" i="13"/>
  <c r="I30" i="13"/>
  <c r="P30" i="13"/>
  <c r="Q30" i="13"/>
  <c r="S30" i="13"/>
  <c r="X30" i="13"/>
  <c r="Y30" i="13"/>
  <c r="AF30" i="13"/>
  <c r="AG30" i="13"/>
  <c r="AI30" i="13"/>
  <c r="AN30" i="13"/>
  <c r="C30" i="13"/>
  <c r="E3" i="13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AC3" i="13" s="1"/>
  <c r="AD3" i="13" s="1"/>
  <c r="AE3" i="13" s="1"/>
  <c r="AF3" i="13" s="1"/>
  <c r="AG3" i="13" s="1"/>
  <c r="AH3" i="13" s="1"/>
  <c r="AI3" i="13" s="1"/>
  <c r="AJ3" i="13" s="1"/>
  <c r="AK3" i="13" s="1"/>
  <c r="AL3" i="13" s="1"/>
  <c r="AM3" i="13" s="1"/>
  <c r="AN3" i="13" s="1"/>
  <c r="D3" i="13"/>
  <c r="D30" i="13" s="1"/>
  <c r="C5" i="2"/>
  <c r="E5" i="2"/>
  <c r="F5" i="2"/>
  <c r="H5" i="2"/>
  <c r="I5" i="2"/>
  <c r="C6" i="2"/>
  <c r="E6" i="2"/>
  <c r="F6" i="2"/>
  <c r="H6" i="2"/>
  <c r="I6" i="2"/>
  <c r="C7" i="2"/>
  <c r="E7" i="2"/>
  <c r="F7" i="2"/>
  <c r="H7" i="2"/>
  <c r="I7" i="2"/>
  <c r="C8" i="2"/>
  <c r="E8" i="2"/>
  <c r="F8" i="2"/>
  <c r="H8" i="2"/>
  <c r="I8" i="2"/>
  <c r="C9" i="2"/>
  <c r="E9" i="2"/>
  <c r="F9" i="2"/>
  <c r="H9" i="2"/>
  <c r="I9" i="2"/>
  <c r="C10" i="2"/>
  <c r="E10" i="2"/>
  <c r="F10" i="2"/>
  <c r="H10" i="2"/>
  <c r="I10" i="2"/>
  <c r="C11" i="2"/>
  <c r="E11" i="2"/>
  <c r="F11" i="2"/>
  <c r="H11" i="2"/>
  <c r="I11" i="2"/>
  <c r="I4" i="2"/>
  <c r="H4" i="2"/>
  <c r="F4" i="2"/>
  <c r="E4" i="2"/>
  <c r="C39" i="37"/>
  <c r="E3" i="37"/>
  <c r="E39" i="37" s="1"/>
  <c r="D3" i="37"/>
  <c r="D39" i="37" s="1"/>
  <c r="C34" i="16"/>
  <c r="E3" i="16"/>
  <c r="E34" i="16" s="1"/>
  <c r="D3" i="16"/>
  <c r="D34" i="16" s="1"/>
  <c r="C23" i="10"/>
  <c r="D23" i="10"/>
  <c r="E23" i="10"/>
  <c r="G23" i="10"/>
  <c r="H23" i="10"/>
  <c r="C24" i="10"/>
  <c r="C53" i="10" s="1"/>
  <c r="D24" i="10"/>
  <c r="E24" i="10"/>
  <c r="G24" i="10"/>
  <c r="H24" i="10"/>
  <c r="C25" i="10"/>
  <c r="D25" i="10"/>
  <c r="E25" i="10"/>
  <c r="G25" i="10"/>
  <c r="H25" i="10"/>
  <c r="C26" i="10"/>
  <c r="D26" i="10"/>
  <c r="E26" i="10"/>
  <c r="G26" i="10"/>
  <c r="H26" i="10"/>
  <c r="H22" i="10"/>
  <c r="G22" i="10"/>
  <c r="E22" i="10"/>
  <c r="D22" i="10"/>
  <c r="C19" i="10"/>
  <c r="D19" i="10"/>
  <c r="E19" i="10"/>
  <c r="G19" i="10"/>
  <c r="H19" i="10"/>
  <c r="D5" i="10"/>
  <c r="E5" i="10"/>
  <c r="G5" i="10"/>
  <c r="H5" i="10"/>
  <c r="C6" i="10"/>
  <c r="D6" i="10"/>
  <c r="E6" i="10"/>
  <c r="G6" i="10"/>
  <c r="H6" i="10"/>
  <c r="C7" i="10"/>
  <c r="D7" i="10"/>
  <c r="E7" i="10"/>
  <c r="G7" i="10"/>
  <c r="H7" i="10"/>
  <c r="C8" i="10"/>
  <c r="D8" i="10"/>
  <c r="E8" i="10"/>
  <c r="G8" i="10"/>
  <c r="H8" i="10"/>
  <c r="C9" i="10"/>
  <c r="D9" i="10"/>
  <c r="E9" i="10"/>
  <c r="G9" i="10"/>
  <c r="H9" i="10"/>
  <c r="C10" i="10"/>
  <c r="D10" i="10"/>
  <c r="E10" i="10"/>
  <c r="G10" i="10"/>
  <c r="H10" i="10"/>
  <c r="C11" i="10"/>
  <c r="D11" i="10"/>
  <c r="E11" i="10"/>
  <c r="G11" i="10"/>
  <c r="H11" i="10"/>
  <c r="C12" i="10"/>
  <c r="D12" i="10"/>
  <c r="E12" i="10"/>
  <c r="G12" i="10"/>
  <c r="H12" i="10"/>
  <c r="C13" i="10"/>
  <c r="D13" i="10"/>
  <c r="E13" i="10"/>
  <c r="G13" i="10"/>
  <c r="H13" i="10"/>
  <c r="H4" i="10"/>
  <c r="G4" i="10"/>
  <c r="E4" i="10"/>
  <c r="D4" i="10"/>
  <c r="C46" i="48"/>
  <c r="C38" i="48"/>
  <c r="C11" i="48"/>
  <c r="D3" i="48"/>
  <c r="D11" i="48" s="1"/>
  <c r="D40" i="44"/>
  <c r="E3" i="44"/>
  <c r="E40" i="44" s="1"/>
  <c r="D67" i="9"/>
  <c r="C67" i="9"/>
  <c r="D52" i="9"/>
  <c r="C52" i="9"/>
  <c r="D35" i="9"/>
  <c r="C35" i="9"/>
  <c r="D3" i="9"/>
  <c r="E3" i="9" s="1"/>
  <c r="C67" i="8"/>
  <c r="C52" i="8"/>
  <c r="C35" i="8"/>
  <c r="D3" i="8"/>
  <c r="D67" i="8" s="1"/>
  <c r="I57" i="39"/>
  <c r="E57" i="39"/>
  <c r="D57" i="39"/>
  <c r="W45" i="39"/>
  <c r="E45" i="39"/>
  <c r="D45" i="39"/>
  <c r="E31" i="39"/>
  <c r="H31" i="39"/>
  <c r="I31" i="39"/>
  <c r="D31" i="39"/>
  <c r="F3" i="39"/>
  <c r="G3" i="39" s="1"/>
  <c r="H3" i="39" s="1"/>
  <c r="I3" i="39" s="1"/>
  <c r="J3" i="39" s="1"/>
  <c r="K3" i="39" s="1"/>
  <c r="L3" i="39" s="1"/>
  <c r="M3" i="39" s="1"/>
  <c r="N3" i="39" s="1"/>
  <c r="O3" i="39" s="1"/>
  <c r="P3" i="39" s="1"/>
  <c r="Q3" i="39" s="1"/>
  <c r="R3" i="39" s="1"/>
  <c r="S3" i="39" s="1"/>
  <c r="T3" i="39" s="1"/>
  <c r="U3" i="39" s="1"/>
  <c r="V3" i="39" s="1"/>
  <c r="W3" i="39" s="1"/>
  <c r="X3" i="39" s="1"/>
  <c r="Y3" i="39" s="1"/>
  <c r="Z3" i="39" s="1"/>
  <c r="AA3" i="39" s="1"/>
  <c r="AB3" i="39" s="1"/>
  <c r="AC3" i="39" s="1"/>
  <c r="AD3" i="39" s="1"/>
  <c r="AE3" i="39" s="1"/>
  <c r="AF3" i="39" s="1"/>
  <c r="AG3" i="39" s="1"/>
  <c r="AH3" i="39" s="1"/>
  <c r="AI3" i="39" s="1"/>
  <c r="AJ3" i="39" s="1"/>
  <c r="AK3" i="39" s="1"/>
  <c r="AL3" i="39" s="1"/>
  <c r="AM3" i="39" s="1"/>
  <c r="AN3" i="39" s="1"/>
  <c r="AO3" i="39" s="1"/>
  <c r="AO57" i="39" s="1"/>
  <c r="E3" i="39"/>
  <c r="C32" i="57"/>
  <c r="D3" i="57"/>
  <c r="E3" i="57" s="1"/>
  <c r="F3" i="57" s="1"/>
  <c r="G3" i="57" s="1"/>
  <c r="H3" i="57" s="1"/>
  <c r="I3" i="57" s="1"/>
  <c r="J3" i="57" s="1"/>
  <c r="K3" i="57" s="1"/>
  <c r="L3" i="57" s="1"/>
  <c r="M3" i="57" s="1"/>
  <c r="N3" i="57" s="1"/>
  <c r="O3" i="57" s="1"/>
  <c r="P3" i="57" s="1"/>
  <c r="Q3" i="57" s="1"/>
  <c r="R3" i="57" s="1"/>
  <c r="S3" i="57" s="1"/>
  <c r="T3" i="57" s="1"/>
  <c r="U3" i="57" s="1"/>
  <c r="V3" i="57" s="1"/>
  <c r="W3" i="57" s="1"/>
  <c r="X3" i="57" s="1"/>
  <c r="Y3" i="57" s="1"/>
  <c r="Z3" i="57" s="1"/>
  <c r="AA3" i="57" s="1"/>
  <c r="AB3" i="57" s="1"/>
  <c r="AC3" i="57" s="1"/>
  <c r="AD3" i="57" s="1"/>
  <c r="AE3" i="57" s="1"/>
  <c r="AF3" i="57" s="1"/>
  <c r="AG3" i="57" s="1"/>
  <c r="AH3" i="57" s="1"/>
  <c r="AI3" i="57" s="1"/>
  <c r="AJ3" i="57" s="1"/>
  <c r="AK3" i="57" s="1"/>
  <c r="AL3" i="57" s="1"/>
  <c r="AM3" i="57" s="1"/>
  <c r="AN3" i="57" s="1"/>
  <c r="AN32" i="57" s="1"/>
  <c r="C100" i="52"/>
  <c r="C77" i="52"/>
  <c r="C68" i="52"/>
  <c r="C45" i="52"/>
  <c r="C15" i="52"/>
  <c r="D3" i="52"/>
  <c r="D68" i="52" s="1"/>
  <c r="C45" i="64" l="1"/>
  <c r="I45" i="64"/>
  <c r="G42" i="22"/>
  <c r="G12" i="22"/>
  <c r="H3" i="22"/>
  <c r="F12" i="22"/>
  <c r="F42" i="22"/>
  <c r="AH30" i="13"/>
  <c r="R30" i="13"/>
  <c r="AE30" i="13"/>
  <c r="O30" i="13"/>
  <c r="AD30" i="13"/>
  <c r="N30" i="13"/>
  <c r="AC30" i="13"/>
  <c r="M30" i="13"/>
  <c r="AB30" i="13"/>
  <c r="L30" i="13"/>
  <c r="AA30" i="13"/>
  <c r="K30" i="13"/>
  <c r="Z30" i="13"/>
  <c r="J30" i="13"/>
  <c r="AM30" i="13"/>
  <c r="W30" i="13"/>
  <c r="G30" i="13"/>
  <c r="AL30" i="13"/>
  <c r="V30" i="13"/>
  <c r="F30" i="13"/>
  <c r="AK30" i="13"/>
  <c r="U30" i="13"/>
  <c r="E30" i="13"/>
  <c r="AJ30" i="13"/>
  <c r="T30" i="13"/>
  <c r="F3" i="37"/>
  <c r="F3" i="16"/>
  <c r="D38" i="48"/>
  <c r="D46" i="48"/>
  <c r="E3" i="48"/>
  <c r="F3" i="44"/>
  <c r="F3" i="9"/>
  <c r="E67" i="9"/>
  <c r="E52" i="9"/>
  <c r="E35" i="9"/>
  <c r="D52" i="8"/>
  <c r="D35" i="8"/>
  <c r="E3" i="8"/>
  <c r="Y31" i="39"/>
  <c r="AA57" i="39"/>
  <c r="Z57" i="39"/>
  <c r="G31" i="39"/>
  <c r="AG45" i="39"/>
  <c r="AL31" i="39"/>
  <c r="F31" i="39"/>
  <c r="R45" i="39"/>
  <c r="AH45" i="39"/>
  <c r="L57" i="39"/>
  <c r="AB57" i="39"/>
  <c r="O45" i="39"/>
  <c r="AF45" i="39"/>
  <c r="W31" i="39"/>
  <c r="Q45" i="39"/>
  <c r="K57" i="39"/>
  <c r="V31" i="39"/>
  <c r="AK31" i="39"/>
  <c r="U31" i="39"/>
  <c r="S45" i="39"/>
  <c r="AI45" i="39"/>
  <c r="M57" i="39"/>
  <c r="AC57" i="39"/>
  <c r="AN31" i="39"/>
  <c r="P45" i="39"/>
  <c r="AM31" i="39"/>
  <c r="AJ31" i="39"/>
  <c r="T31" i="39"/>
  <c r="T45" i="39"/>
  <c r="N57" i="39"/>
  <c r="AI31" i="39"/>
  <c r="S31" i="39"/>
  <c r="U45" i="39"/>
  <c r="AK45" i="39"/>
  <c r="O57" i="39"/>
  <c r="AE57" i="39"/>
  <c r="AE45" i="39"/>
  <c r="X31" i="39"/>
  <c r="J57" i="39"/>
  <c r="AJ45" i="39"/>
  <c r="AD57" i="39"/>
  <c r="AH31" i="39"/>
  <c r="R31" i="39"/>
  <c r="F45" i="39"/>
  <c r="V45" i="39"/>
  <c r="AL45" i="39"/>
  <c r="P57" i="39"/>
  <c r="AF57" i="39"/>
  <c r="Y57" i="39"/>
  <c r="AG31" i="39"/>
  <c r="G45" i="39"/>
  <c r="Q57" i="39"/>
  <c r="P31" i="39"/>
  <c r="X45" i="39"/>
  <c r="AN45" i="39"/>
  <c r="AH57" i="39"/>
  <c r="AE31" i="39"/>
  <c r="O31" i="39"/>
  <c r="I45" i="39"/>
  <c r="Y45" i="39"/>
  <c r="AO45" i="39"/>
  <c r="S57" i="39"/>
  <c r="AI57" i="39"/>
  <c r="AO31" i="39"/>
  <c r="Q31" i="39"/>
  <c r="AM45" i="39"/>
  <c r="AG57" i="39"/>
  <c r="AF31" i="39"/>
  <c r="H45" i="39"/>
  <c r="R57" i="39"/>
  <c r="AD31" i="39"/>
  <c r="N31" i="39"/>
  <c r="J45" i="39"/>
  <c r="Z45" i="39"/>
  <c r="T57" i="39"/>
  <c r="AJ57" i="39"/>
  <c r="AC31" i="39"/>
  <c r="M31" i="39"/>
  <c r="K45" i="39"/>
  <c r="AA45" i="39"/>
  <c r="U57" i="39"/>
  <c r="AK57" i="39"/>
  <c r="AB31" i="39"/>
  <c r="L31" i="39"/>
  <c r="L45" i="39"/>
  <c r="AB45" i="39"/>
  <c r="F57" i="39"/>
  <c r="V57" i="39"/>
  <c r="AL57" i="39"/>
  <c r="AA31" i="39"/>
  <c r="K31" i="39"/>
  <c r="M45" i="39"/>
  <c r="AC45" i="39"/>
  <c r="G57" i="39"/>
  <c r="W57" i="39"/>
  <c r="AM57" i="39"/>
  <c r="Z31" i="39"/>
  <c r="J31" i="39"/>
  <c r="N45" i="39"/>
  <c r="AD45" i="39"/>
  <c r="H57" i="39"/>
  <c r="X57" i="39"/>
  <c r="AN57" i="39"/>
  <c r="O32" i="57"/>
  <c r="N32" i="57"/>
  <c r="R32" i="57"/>
  <c r="AC32" i="57"/>
  <c r="M32" i="57"/>
  <c r="AG32" i="57"/>
  <c r="L32" i="57"/>
  <c r="Q32" i="57"/>
  <c r="AE32" i="57"/>
  <c r="AB32" i="57"/>
  <c r="AA32" i="57"/>
  <c r="K32" i="57"/>
  <c r="J32" i="57"/>
  <c r="Z32" i="57"/>
  <c r="H32" i="57"/>
  <c r="AM32" i="57"/>
  <c r="W32" i="57"/>
  <c r="G32" i="57"/>
  <c r="S32" i="57"/>
  <c r="P32" i="57"/>
  <c r="X32" i="57"/>
  <c r="AL32" i="57"/>
  <c r="V32" i="57"/>
  <c r="F32" i="57"/>
  <c r="AH32" i="57"/>
  <c r="AD32" i="57"/>
  <c r="Y32" i="57"/>
  <c r="AK32" i="57"/>
  <c r="U32" i="57"/>
  <c r="E32" i="57"/>
  <c r="AI32" i="57"/>
  <c r="AF32" i="57"/>
  <c r="I32" i="57"/>
  <c r="AJ32" i="57"/>
  <c r="T32" i="57"/>
  <c r="D32" i="57"/>
  <c r="D77" i="52"/>
  <c r="D15" i="52"/>
  <c r="D45" i="52"/>
  <c r="D100" i="52"/>
  <c r="E3" i="52"/>
  <c r="R22" i="63"/>
  <c r="S20" i="63"/>
  <c r="S22" i="63" s="1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AB4" i="13"/>
  <c r="AC4" i="13"/>
  <c r="AD4" i="13"/>
  <c r="AE4" i="13"/>
  <c r="AF4" i="13"/>
  <c r="AG4" i="13"/>
  <c r="AH4" i="13"/>
  <c r="AI4" i="13"/>
  <c r="AJ4" i="13"/>
  <c r="AK4" i="13"/>
  <c r="AL4" i="13"/>
  <c r="AM4" i="13"/>
  <c r="AN4" i="13"/>
  <c r="N5" i="13"/>
  <c r="O5" i="13"/>
  <c r="P5" i="13"/>
  <c r="Q5" i="13"/>
  <c r="R5" i="13"/>
  <c r="S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AJ5" i="13"/>
  <c r="AK5" i="13"/>
  <c r="AL5" i="13"/>
  <c r="AM5" i="13"/>
  <c r="AN5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AJ6" i="13"/>
  <c r="AK6" i="13"/>
  <c r="AL6" i="13"/>
  <c r="AM6" i="13"/>
  <c r="AN6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AJ7" i="13"/>
  <c r="AK7" i="13"/>
  <c r="AL7" i="13"/>
  <c r="AM7" i="13"/>
  <c r="AN7" i="13"/>
  <c r="D4" i="13"/>
  <c r="E4" i="13"/>
  <c r="F4" i="13"/>
  <c r="G4" i="13"/>
  <c r="H4" i="13"/>
  <c r="I4" i="13"/>
  <c r="J4" i="13"/>
  <c r="K4" i="13"/>
  <c r="L4" i="13"/>
  <c r="M4" i="13"/>
  <c r="D5" i="13"/>
  <c r="E5" i="13"/>
  <c r="F5" i="13"/>
  <c r="G5" i="13"/>
  <c r="H5" i="13"/>
  <c r="I5" i="13"/>
  <c r="J5" i="13"/>
  <c r="K5" i="13"/>
  <c r="L5" i="13"/>
  <c r="M5" i="13"/>
  <c r="D6" i="13"/>
  <c r="E6" i="13"/>
  <c r="F6" i="13"/>
  <c r="G6" i="13"/>
  <c r="H6" i="13"/>
  <c r="I6" i="13"/>
  <c r="J6" i="13"/>
  <c r="K6" i="13"/>
  <c r="L6" i="13"/>
  <c r="M6" i="13"/>
  <c r="D7" i="13"/>
  <c r="E7" i="13"/>
  <c r="F7" i="13"/>
  <c r="G7" i="13"/>
  <c r="H7" i="13"/>
  <c r="I7" i="13"/>
  <c r="J7" i="13"/>
  <c r="K7" i="13"/>
  <c r="L7" i="13"/>
  <c r="M7" i="13"/>
  <c r="C7" i="13"/>
  <c r="C6" i="13"/>
  <c r="C5" i="13"/>
  <c r="C4" i="13"/>
  <c r="H42" i="22" l="1"/>
  <c r="H12" i="22"/>
  <c r="I3" i="22"/>
  <c r="F39" i="37"/>
  <c r="G3" i="37"/>
  <c r="G3" i="16"/>
  <c r="F34" i="16"/>
  <c r="E46" i="48"/>
  <c r="F3" i="48"/>
  <c r="E38" i="48"/>
  <c r="E11" i="48"/>
  <c r="F40" i="44"/>
  <c r="G3" i="44"/>
  <c r="G3" i="9"/>
  <c r="F67" i="9"/>
  <c r="F52" i="9"/>
  <c r="F35" i="9"/>
  <c r="F3" i="8"/>
  <c r="E67" i="8"/>
  <c r="E52" i="8"/>
  <c r="E35" i="8"/>
  <c r="F3" i="52"/>
  <c r="E100" i="52"/>
  <c r="E45" i="52"/>
  <c r="E77" i="52"/>
  <c r="E15" i="52"/>
  <c r="E68" i="52"/>
  <c r="D33" i="16"/>
  <c r="E31" i="10"/>
  <c r="E25" i="61"/>
  <c r="J3" i="22" l="1"/>
  <c r="I42" i="22"/>
  <c r="I12" i="22"/>
  <c r="H3" i="37"/>
  <c r="G39" i="37"/>
  <c r="H3" i="16"/>
  <c r="G34" i="16"/>
  <c r="G3" i="48"/>
  <c r="F46" i="48"/>
  <c r="F38" i="48"/>
  <c r="F11" i="48"/>
  <c r="H3" i="44"/>
  <c r="G40" i="44"/>
  <c r="H3" i="9"/>
  <c r="G67" i="9"/>
  <c r="G52" i="9"/>
  <c r="G35" i="9"/>
  <c r="G3" i="8"/>
  <c r="F67" i="8"/>
  <c r="F52" i="8"/>
  <c r="F35" i="8"/>
  <c r="G3" i="52"/>
  <c r="F45" i="52"/>
  <c r="F100" i="52"/>
  <c r="F68" i="52"/>
  <c r="F77" i="52"/>
  <c r="F15" i="52"/>
  <c r="D37" i="57"/>
  <c r="E37" i="57"/>
  <c r="F37" i="57"/>
  <c r="G37" i="57"/>
  <c r="H37" i="57"/>
  <c r="I37" i="57"/>
  <c r="J37" i="57"/>
  <c r="K37" i="57"/>
  <c r="L37" i="57"/>
  <c r="M37" i="57"/>
  <c r="N37" i="57"/>
  <c r="O37" i="57"/>
  <c r="P37" i="57"/>
  <c r="Q37" i="57"/>
  <c r="R37" i="57"/>
  <c r="S37" i="57"/>
  <c r="T37" i="57"/>
  <c r="U37" i="57"/>
  <c r="V37" i="57"/>
  <c r="W37" i="57"/>
  <c r="X37" i="57"/>
  <c r="Y37" i="57"/>
  <c r="Z37" i="57"/>
  <c r="AA37" i="57"/>
  <c r="AB37" i="57"/>
  <c r="AC37" i="57"/>
  <c r="AD37" i="57"/>
  <c r="AE37" i="57"/>
  <c r="AF37" i="57"/>
  <c r="AG37" i="57"/>
  <c r="AH37" i="57"/>
  <c r="AI37" i="57"/>
  <c r="AJ37" i="57"/>
  <c r="AK37" i="57"/>
  <c r="AL37" i="57"/>
  <c r="AM37" i="57"/>
  <c r="AN37" i="57"/>
  <c r="D36" i="57"/>
  <c r="E36" i="57"/>
  <c r="F36" i="57"/>
  <c r="G36" i="57"/>
  <c r="H36" i="57"/>
  <c r="I36" i="57"/>
  <c r="J36" i="57"/>
  <c r="K36" i="57"/>
  <c r="L36" i="57"/>
  <c r="M36" i="57"/>
  <c r="N36" i="57"/>
  <c r="O36" i="57"/>
  <c r="P36" i="57"/>
  <c r="Q36" i="57"/>
  <c r="R36" i="57"/>
  <c r="S36" i="57"/>
  <c r="T36" i="57"/>
  <c r="U36" i="57"/>
  <c r="V36" i="57"/>
  <c r="W36" i="57"/>
  <c r="X36" i="57"/>
  <c r="Y36" i="57"/>
  <c r="Z36" i="57"/>
  <c r="AA36" i="57"/>
  <c r="AB36" i="57"/>
  <c r="AC36" i="57"/>
  <c r="AD36" i="57"/>
  <c r="AE36" i="57"/>
  <c r="AF36" i="57"/>
  <c r="AG36" i="57"/>
  <c r="AH36" i="57"/>
  <c r="AI36" i="57"/>
  <c r="AJ36" i="57"/>
  <c r="AK36" i="57"/>
  <c r="AL36" i="57"/>
  <c r="AM36" i="57"/>
  <c r="AN36" i="57"/>
  <c r="D35" i="57"/>
  <c r="E35" i="57"/>
  <c r="F35" i="57"/>
  <c r="G35" i="57"/>
  <c r="H35" i="57"/>
  <c r="I35" i="57"/>
  <c r="J35" i="57"/>
  <c r="K35" i="57"/>
  <c r="L35" i="57"/>
  <c r="M35" i="57"/>
  <c r="N35" i="57"/>
  <c r="O35" i="57"/>
  <c r="P35" i="57"/>
  <c r="Q35" i="57"/>
  <c r="R35" i="57"/>
  <c r="S35" i="57"/>
  <c r="T35" i="57"/>
  <c r="U35" i="57"/>
  <c r="V35" i="57"/>
  <c r="W35" i="57"/>
  <c r="X35" i="57"/>
  <c r="Y35" i="57"/>
  <c r="Z35" i="57"/>
  <c r="AA35" i="57"/>
  <c r="AB35" i="57"/>
  <c r="AC35" i="57"/>
  <c r="AD35" i="57"/>
  <c r="AE35" i="57"/>
  <c r="AF35" i="57"/>
  <c r="AG35" i="57"/>
  <c r="AH35" i="57"/>
  <c r="AI35" i="57"/>
  <c r="AJ35" i="57"/>
  <c r="AK35" i="57"/>
  <c r="AL35" i="57"/>
  <c r="AM35" i="57"/>
  <c r="AN35" i="57"/>
  <c r="D34" i="57"/>
  <c r="E34" i="57"/>
  <c r="F34" i="57"/>
  <c r="G34" i="57"/>
  <c r="H34" i="57"/>
  <c r="I34" i="57"/>
  <c r="J34" i="57"/>
  <c r="K34" i="57"/>
  <c r="L34" i="57"/>
  <c r="M34" i="57"/>
  <c r="N34" i="57"/>
  <c r="O34" i="57"/>
  <c r="P34" i="57"/>
  <c r="Q34" i="57"/>
  <c r="R34" i="57"/>
  <c r="S34" i="57"/>
  <c r="T34" i="57"/>
  <c r="U34" i="57"/>
  <c r="V34" i="57"/>
  <c r="W34" i="57"/>
  <c r="X34" i="57"/>
  <c r="Y34" i="57"/>
  <c r="Z34" i="57"/>
  <c r="AA34" i="57"/>
  <c r="AB34" i="57"/>
  <c r="AC34" i="57"/>
  <c r="AD34" i="57"/>
  <c r="AE34" i="57"/>
  <c r="AF34" i="57"/>
  <c r="AG34" i="57"/>
  <c r="AH34" i="57"/>
  <c r="AI34" i="57"/>
  <c r="AJ34" i="57"/>
  <c r="AK34" i="57"/>
  <c r="AL34" i="57"/>
  <c r="AM34" i="57"/>
  <c r="AN34" i="57"/>
  <c r="C37" i="57"/>
  <c r="C36" i="57"/>
  <c r="C35" i="57"/>
  <c r="C34" i="57"/>
  <c r="G33" i="57"/>
  <c r="H33" i="57"/>
  <c r="I33" i="57"/>
  <c r="J33" i="57"/>
  <c r="K33" i="57"/>
  <c r="L33" i="57"/>
  <c r="M33" i="57"/>
  <c r="N33" i="57"/>
  <c r="O33" i="57"/>
  <c r="P33" i="57"/>
  <c r="Q33" i="57"/>
  <c r="R33" i="57"/>
  <c r="S33" i="57"/>
  <c r="T33" i="57"/>
  <c r="U33" i="57"/>
  <c r="V33" i="57"/>
  <c r="W33" i="57"/>
  <c r="X33" i="57"/>
  <c r="Y33" i="57"/>
  <c r="Z33" i="57"/>
  <c r="AA33" i="57"/>
  <c r="AB33" i="57"/>
  <c r="AC33" i="57"/>
  <c r="AD33" i="57"/>
  <c r="AE33" i="57"/>
  <c r="AF33" i="57"/>
  <c r="AG33" i="57"/>
  <c r="AH33" i="57"/>
  <c r="AI33" i="57"/>
  <c r="AJ33" i="57"/>
  <c r="AK33" i="57"/>
  <c r="AL33" i="57"/>
  <c r="AM33" i="57"/>
  <c r="AN33" i="57"/>
  <c r="D33" i="57"/>
  <c r="E33" i="57"/>
  <c r="F33" i="57"/>
  <c r="C33" i="57"/>
  <c r="O78" i="52"/>
  <c r="P78" i="52"/>
  <c r="Q78" i="52"/>
  <c r="R78" i="52"/>
  <c r="S78" i="52"/>
  <c r="T78" i="52"/>
  <c r="U78" i="52"/>
  <c r="V78" i="52"/>
  <c r="W78" i="52"/>
  <c r="X78" i="52"/>
  <c r="Y78" i="52"/>
  <c r="Z78" i="52"/>
  <c r="AA78" i="52"/>
  <c r="AB78" i="52"/>
  <c r="AC78" i="52"/>
  <c r="AD78" i="52"/>
  <c r="AE78" i="52"/>
  <c r="AF78" i="52"/>
  <c r="AG78" i="52"/>
  <c r="AH78" i="52"/>
  <c r="AI78" i="52"/>
  <c r="AJ78" i="52"/>
  <c r="AK78" i="52"/>
  <c r="AL78" i="52"/>
  <c r="AM78" i="52"/>
  <c r="AN78" i="52"/>
  <c r="O79" i="52"/>
  <c r="P79" i="52"/>
  <c r="Q79" i="52"/>
  <c r="R79" i="52"/>
  <c r="S79" i="52"/>
  <c r="T79" i="52"/>
  <c r="U79" i="52"/>
  <c r="V79" i="52"/>
  <c r="W79" i="52"/>
  <c r="X79" i="52"/>
  <c r="Y79" i="52"/>
  <c r="Z79" i="52"/>
  <c r="AA79" i="52"/>
  <c r="AB79" i="52"/>
  <c r="AC79" i="52"/>
  <c r="AD79" i="52"/>
  <c r="AE79" i="52"/>
  <c r="AF79" i="52"/>
  <c r="AG79" i="52"/>
  <c r="AH79" i="52"/>
  <c r="AI79" i="52"/>
  <c r="AJ79" i="52"/>
  <c r="AK79" i="52"/>
  <c r="AL79" i="52"/>
  <c r="AM79" i="52"/>
  <c r="AN79" i="52"/>
  <c r="O80" i="52"/>
  <c r="P80" i="52"/>
  <c r="Q80" i="52"/>
  <c r="R80" i="52"/>
  <c r="S80" i="52"/>
  <c r="T80" i="52"/>
  <c r="U80" i="52"/>
  <c r="V80" i="52"/>
  <c r="W80" i="52"/>
  <c r="X80" i="52"/>
  <c r="Y80" i="52"/>
  <c r="Z80" i="52"/>
  <c r="AA80" i="52"/>
  <c r="AB80" i="52"/>
  <c r="AC80" i="52"/>
  <c r="AD80" i="52"/>
  <c r="AE80" i="52"/>
  <c r="AF80" i="52"/>
  <c r="AG80" i="52"/>
  <c r="AH80" i="52"/>
  <c r="AI80" i="52"/>
  <c r="AJ80" i="52"/>
  <c r="AK80" i="52"/>
  <c r="AL80" i="52"/>
  <c r="AM80" i="52"/>
  <c r="AN80" i="52"/>
  <c r="O81" i="52"/>
  <c r="P81" i="52"/>
  <c r="Q81" i="52"/>
  <c r="R81" i="52"/>
  <c r="S81" i="52"/>
  <c r="T81" i="52"/>
  <c r="U81" i="52"/>
  <c r="V81" i="52"/>
  <c r="W81" i="52"/>
  <c r="X81" i="52"/>
  <c r="Y81" i="52"/>
  <c r="Z81" i="52"/>
  <c r="AA81" i="52"/>
  <c r="AB81" i="52"/>
  <c r="AC81" i="52"/>
  <c r="AD81" i="52"/>
  <c r="AE81" i="52"/>
  <c r="AF81" i="52"/>
  <c r="AG81" i="52"/>
  <c r="AH81" i="52"/>
  <c r="AI81" i="52"/>
  <c r="AJ81" i="52"/>
  <c r="AK81" i="52"/>
  <c r="AL81" i="52"/>
  <c r="AM81" i="52"/>
  <c r="AN81" i="52"/>
  <c r="O82" i="52"/>
  <c r="P82" i="52"/>
  <c r="Q82" i="52"/>
  <c r="R82" i="52"/>
  <c r="S82" i="52"/>
  <c r="T82" i="52"/>
  <c r="U82" i="52"/>
  <c r="V82" i="52"/>
  <c r="W82" i="52"/>
  <c r="X82" i="52"/>
  <c r="Y82" i="52"/>
  <c r="Z82" i="52"/>
  <c r="AA82" i="52"/>
  <c r="AB82" i="52"/>
  <c r="AC82" i="52"/>
  <c r="AD82" i="52"/>
  <c r="AE82" i="52"/>
  <c r="AF82" i="52"/>
  <c r="AG82" i="52"/>
  <c r="AH82" i="52"/>
  <c r="AI82" i="52"/>
  <c r="AJ82" i="52"/>
  <c r="AK82" i="52"/>
  <c r="AL82" i="52"/>
  <c r="AM82" i="52"/>
  <c r="AN82" i="52"/>
  <c r="O83" i="52"/>
  <c r="O103" i="52" s="1"/>
  <c r="P83" i="52"/>
  <c r="P103" i="52" s="1"/>
  <c r="Q83" i="52"/>
  <c r="Q103" i="52" s="1"/>
  <c r="R83" i="52"/>
  <c r="R103" i="52" s="1"/>
  <c r="S83" i="52"/>
  <c r="S103" i="52" s="1"/>
  <c r="T83" i="52"/>
  <c r="U83" i="52"/>
  <c r="U103" i="52" s="1"/>
  <c r="V83" i="52"/>
  <c r="V103" i="52" s="1"/>
  <c r="W83" i="52"/>
  <c r="W103" i="52" s="1"/>
  <c r="X83" i="52"/>
  <c r="X103" i="52" s="1"/>
  <c r="Y83" i="52"/>
  <c r="Z83" i="52"/>
  <c r="AA83" i="52"/>
  <c r="AA103" i="52" s="1"/>
  <c r="AB83" i="52"/>
  <c r="AC83" i="52"/>
  <c r="AD83" i="52"/>
  <c r="AD103" i="52" s="1"/>
  <c r="AE83" i="52"/>
  <c r="AE103" i="52" s="1"/>
  <c r="AF83" i="52"/>
  <c r="AF103" i="52" s="1"/>
  <c r="AG83" i="52"/>
  <c r="AG103" i="52" s="1"/>
  <c r="AH83" i="52"/>
  <c r="AH103" i="52" s="1"/>
  <c r="AI83" i="52"/>
  <c r="AI103" i="52" s="1"/>
  <c r="AJ83" i="52"/>
  <c r="AJ103" i="52" s="1"/>
  <c r="AK83" i="52"/>
  <c r="AL83" i="52"/>
  <c r="AM83" i="52"/>
  <c r="AM103" i="52" s="1"/>
  <c r="AN83" i="52"/>
  <c r="O84" i="52"/>
  <c r="P84" i="52"/>
  <c r="Q84" i="52"/>
  <c r="R84" i="52"/>
  <c r="S84" i="52"/>
  <c r="T84" i="52"/>
  <c r="U84" i="52"/>
  <c r="V84" i="52"/>
  <c r="W84" i="52"/>
  <c r="X84" i="52"/>
  <c r="Y84" i="52"/>
  <c r="Z84" i="52"/>
  <c r="AA84" i="52"/>
  <c r="AB84" i="52"/>
  <c r="AC84" i="52"/>
  <c r="AD84" i="52"/>
  <c r="AE84" i="52"/>
  <c r="AF84" i="52"/>
  <c r="AG84" i="52"/>
  <c r="AH84" i="52"/>
  <c r="AI84" i="52"/>
  <c r="AJ84" i="52"/>
  <c r="AK84" i="52"/>
  <c r="AL84" i="52"/>
  <c r="AM84" i="52"/>
  <c r="AN84" i="52"/>
  <c r="O85" i="52"/>
  <c r="P85" i="52"/>
  <c r="Q85" i="52"/>
  <c r="R85" i="52"/>
  <c r="S85" i="52"/>
  <c r="T85" i="52"/>
  <c r="U85" i="52"/>
  <c r="V85" i="52"/>
  <c r="W85" i="52"/>
  <c r="X85" i="52"/>
  <c r="Y85" i="52"/>
  <c r="Z85" i="52"/>
  <c r="AA85" i="52"/>
  <c r="AB85" i="52"/>
  <c r="AC85" i="52"/>
  <c r="AD85" i="52"/>
  <c r="AE85" i="52"/>
  <c r="AF85" i="52"/>
  <c r="AG85" i="52"/>
  <c r="AH85" i="52"/>
  <c r="AI85" i="52"/>
  <c r="AJ85" i="52"/>
  <c r="AK85" i="52"/>
  <c r="AL85" i="52"/>
  <c r="AM85" i="52"/>
  <c r="AN85" i="52"/>
  <c r="O86" i="52"/>
  <c r="P86" i="52"/>
  <c r="Q86" i="52"/>
  <c r="R86" i="52"/>
  <c r="S86" i="52"/>
  <c r="T86" i="52"/>
  <c r="U86" i="52"/>
  <c r="V86" i="52"/>
  <c r="W86" i="52"/>
  <c r="X86" i="52"/>
  <c r="Y86" i="52"/>
  <c r="Z86" i="52"/>
  <c r="AA86" i="52"/>
  <c r="AB86" i="52"/>
  <c r="AC86" i="52"/>
  <c r="AD86" i="52"/>
  <c r="AE86" i="52"/>
  <c r="AF86" i="52"/>
  <c r="AG86" i="52"/>
  <c r="AH86" i="52"/>
  <c r="AI86" i="52"/>
  <c r="AJ86" i="52"/>
  <c r="AK86" i="52"/>
  <c r="AL86" i="52"/>
  <c r="AM86" i="52"/>
  <c r="AN86" i="52"/>
  <c r="O87" i="52"/>
  <c r="P87" i="52"/>
  <c r="Q87" i="52"/>
  <c r="R87" i="52"/>
  <c r="S87" i="52"/>
  <c r="T87" i="52"/>
  <c r="U87" i="52"/>
  <c r="V87" i="52"/>
  <c r="W87" i="52"/>
  <c r="X87" i="52"/>
  <c r="Y87" i="52"/>
  <c r="Z87" i="52"/>
  <c r="AA87" i="52"/>
  <c r="AB87" i="52"/>
  <c r="AC87" i="52"/>
  <c r="AD87" i="52"/>
  <c r="AE87" i="52"/>
  <c r="AF87" i="52"/>
  <c r="AG87" i="52"/>
  <c r="AH87" i="52"/>
  <c r="AI87" i="52"/>
  <c r="AJ87" i="52"/>
  <c r="AK87" i="52"/>
  <c r="AL87" i="52"/>
  <c r="AM87" i="52"/>
  <c r="AN87" i="52"/>
  <c r="O88" i="52"/>
  <c r="P88" i="52"/>
  <c r="Q88" i="52"/>
  <c r="R88" i="52"/>
  <c r="S88" i="52"/>
  <c r="T88" i="52"/>
  <c r="U88" i="52"/>
  <c r="V88" i="52"/>
  <c r="W88" i="52"/>
  <c r="X88" i="52"/>
  <c r="Y88" i="52"/>
  <c r="Z88" i="52"/>
  <c r="AA88" i="52"/>
  <c r="AB88" i="52"/>
  <c r="AC88" i="52"/>
  <c r="AD88" i="52"/>
  <c r="AE88" i="52"/>
  <c r="AF88" i="52"/>
  <c r="AG88" i="52"/>
  <c r="AH88" i="52"/>
  <c r="AI88" i="52"/>
  <c r="AJ88" i="52"/>
  <c r="AK88" i="52"/>
  <c r="AL88" i="52"/>
  <c r="AM88" i="52"/>
  <c r="AN88" i="52"/>
  <c r="O89" i="52"/>
  <c r="P89" i="52"/>
  <c r="Q89" i="52"/>
  <c r="R89" i="52"/>
  <c r="S89" i="52"/>
  <c r="T89" i="52"/>
  <c r="U89" i="52"/>
  <c r="V89" i="52"/>
  <c r="W89" i="52"/>
  <c r="X89" i="52"/>
  <c r="Y89" i="52"/>
  <c r="Z89" i="52"/>
  <c r="AA89" i="52"/>
  <c r="AB89" i="52"/>
  <c r="AC89" i="52"/>
  <c r="AD89" i="52"/>
  <c r="AE89" i="52"/>
  <c r="AF89" i="52"/>
  <c r="AG89" i="52"/>
  <c r="AH89" i="52"/>
  <c r="AI89" i="52"/>
  <c r="AJ89" i="52"/>
  <c r="AK89" i="52"/>
  <c r="AL89" i="52"/>
  <c r="AM89" i="52"/>
  <c r="AN89" i="52"/>
  <c r="O90" i="52"/>
  <c r="P90" i="52"/>
  <c r="Q90" i="52"/>
  <c r="R90" i="52"/>
  <c r="S90" i="52"/>
  <c r="T90" i="52"/>
  <c r="U90" i="52"/>
  <c r="V90" i="52"/>
  <c r="W90" i="52"/>
  <c r="X90" i="52"/>
  <c r="Y90" i="52"/>
  <c r="Z90" i="52"/>
  <c r="AA90" i="52"/>
  <c r="AB90" i="52"/>
  <c r="AC90" i="52"/>
  <c r="AD90" i="52"/>
  <c r="AE90" i="52"/>
  <c r="AF90" i="52"/>
  <c r="AG90" i="52"/>
  <c r="AH90" i="52"/>
  <c r="AI90" i="52"/>
  <c r="AJ90" i="52"/>
  <c r="AK90" i="52"/>
  <c r="AL90" i="52"/>
  <c r="AM90" i="52"/>
  <c r="AN90" i="52"/>
  <c r="O91" i="52"/>
  <c r="P91" i="52"/>
  <c r="Q91" i="52"/>
  <c r="R91" i="52"/>
  <c r="S91" i="52"/>
  <c r="T91" i="52"/>
  <c r="U91" i="52"/>
  <c r="V91" i="52"/>
  <c r="W91" i="52"/>
  <c r="X91" i="52"/>
  <c r="Y91" i="52"/>
  <c r="Z91" i="52"/>
  <c r="AA91" i="52"/>
  <c r="AB91" i="52"/>
  <c r="AC91" i="52"/>
  <c r="AD91" i="52"/>
  <c r="AE91" i="52"/>
  <c r="AF91" i="52"/>
  <c r="AG91" i="52"/>
  <c r="AH91" i="52"/>
  <c r="AI91" i="52"/>
  <c r="AJ91" i="52"/>
  <c r="AK91" i="52"/>
  <c r="AL91" i="52"/>
  <c r="AM91" i="52"/>
  <c r="AN91" i="52"/>
  <c r="O92" i="52"/>
  <c r="O101" i="52" s="1"/>
  <c r="P92" i="52"/>
  <c r="Q92" i="52"/>
  <c r="R92" i="52"/>
  <c r="R101" i="52" s="1"/>
  <c r="S92" i="52"/>
  <c r="T92" i="52"/>
  <c r="U92" i="52"/>
  <c r="V92" i="52"/>
  <c r="W92" i="52"/>
  <c r="X92" i="52"/>
  <c r="Y92" i="52"/>
  <c r="Z92" i="52"/>
  <c r="AA92" i="52"/>
  <c r="AA101" i="52" s="1"/>
  <c r="AB92" i="52"/>
  <c r="AC92" i="52"/>
  <c r="AD92" i="52"/>
  <c r="AD101" i="52" s="1"/>
  <c r="AE92" i="52"/>
  <c r="AE101" i="52" s="1"/>
  <c r="AF92" i="52"/>
  <c r="AG92" i="52"/>
  <c r="AH92" i="52"/>
  <c r="AI92" i="52"/>
  <c r="AJ92" i="52"/>
  <c r="AK92" i="52"/>
  <c r="AL92" i="52"/>
  <c r="AL101" i="52" s="1"/>
  <c r="AM92" i="52"/>
  <c r="AM101" i="52" s="1"/>
  <c r="AN92" i="52"/>
  <c r="O93" i="52"/>
  <c r="P93" i="52"/>
  <c r="Q93" i="52"/>
  <c r="R93" i="52"/>
  <c r="S93" i="52"/>
  <c r="T93" i="52"/>
  <c r="U93" i="52"/>
  <c r="V93" i="52"/>
  <c r="W93" i="52"/>
  <c r="X93" i="52"/>
  <c r="Y93" i="52"/>
  <c r="Z93" i="52"/>
  <c r="AA93" i="52"/>
  <c r="AB93" i="52"/>
  <c r="AC93" i="52"/>
  <c r="AD93" i="52"/>
  <c r="AE93" i="52"/>
  <c r="AF93" i="52"/>
  <c r="AG93" i="52"/>
  <c r="AH93" i="52"/>
  <c r="AI93" i="52"/>
  <c r="AJ93" i="52"/>
  <c r="AK93" i="52"/>
  <c r="AL93" i="52"/>
  <c r="AM93" i="52"/>
  <c r="AN93" i="52"/>
  <c r="O94" i="52"/>
  <c r="P94" i="52"/>
  <c r="Q94" i="52"/>
  <c r="R94" i="52"/>
  <c r="S94" i="52"/>
  <c r="T94" i="52"/>
  <c r="U94" i="52"/>
  <c r="V94" i="52"/>
  <c r="W94" i="52"/>
  <c r="X94" i="52"/>
  <c r="Y94" i="52"/>
  <c r="Z94" i="52"/>
  <c r="AA94" i="52"/>
  <c r="AB94" i="52"/>
  <c r="AC94" i="52"/>
  <c r="AD94" i="52"/>
  <c r="AE94" i="52"/>
  <c r="AF94" i="52"/>
  <c r="AG94" i="52"/>
  <c r="AH94" i="52"/>
  <c r="AI94" i="52"/>
  <c r="AJ94" i="52"/>
  <c r="AK94" i="52"/>
  <c r="AL94" i="52"/>
  <c r="AM94" i="52"/>
  <c r="AN94" i="52"/>
  <c r="O95" i="52"/>
  <c r="P95" i="52"/>
  <c r="Q95" i="52"/>
  <c r="R95" i="52"/>
  <c r="S95" i="52"/>
  <c r="T95" i="52"/>
  <c r="U95" i="52"/>
  <c r="V95" i="52"/>
  <c r="W95" i="52"/>
  <c r="X95" i="52"/>
  <c r="Y95" i="52"/>
  <c r="Z95" i="52"/>
  <c r="AA95" i="52"/>
  <c r="AB95" i="52"/>
  <c r="AC95" i="52"/>
  <c r="AD95" i="52"/>
  <c r="AE95" i="52"/>
  <c r="AF95" i="52"/>
  <c r="AG95" i="52"/>
  <c r="AH95" i="52"/>
  <c r="AI95" i="52"/>
  <c r="AJ95" i="52"/>
  <c r="AK95" i="52"/>
  <c r="AL95" i="52"/>
  <c r="AM95" i="52"/>
  <c r="AN95" i="52"/>
  <c r="O96" i="52"/>
  <c r="P96" i="52"/>
  <c r="Q96" i="52"/>
  <c r="R96" i="52"/>
  <c r="S96" i="52"/>
  <c r="T96" i="52"/>
  <c r="U96" i="52"/>
  <c r="V96" i="52"/>
  <c r="W96" i="52"/>
  <c r="X96" i="52"/>
  <c r="Y96" i="52"/>
  <c r="Z96" i="52"/>
  <c r="AA96" i="52"/>
  <c r="AB96" i="52"/>
  <c r="AC96" i="52"/>
  <c r="AD96" i="52"/>
  <c r="AE96" i="52"/>
  <c r="AF96" i="52"/>
  <c r="AG96" i="52"/>
  <c r="AH96" i="52"/>
  <c r="AI96" i="52"/>
  <c r="AJ96" i="52"/>
  <c r="AK96" i="52"/>
  <c r="AL96" i="52"/>
  <c r="AM96" i="52"/>
  <c r="AN96" i="52"/>
  <c r="O97" i="52"/>
  <c r="P97" i="52"/>
  <c r="Q97" i="52"/>
  <c r="R97" i="52"/>
  <c r="S97" i="52"/>
  <c r="T97" i="52"/>
  <c r="U97" i="52"/>
  <c r="V97" i="52"/>
  <c r="W97" i="52"/>
  <c r="X97" i="52"/>
  <c r="Y97" i="52"/>
  <c r="Z97" i="52"/>
  <c r="AA97" i="52"/>
  <c r="AB97" i="52"/>
  <c r="AC97" i="52"/>
  <c r="AD97" i="52"/>
  <c r="AE97" i="52"/>
  <c r="AF97" i="52"/>
  <c r="AG97" i="52"/>
  <c r="AH97" i="52"/>
  <c r="AI97" i="52"/>
  <c r="AJ97" i="52"/>
  <c r="AK97" i="52"/>
  <c r="AL97" i="52"/>
  <c r="AM97" i="52"/>
  <c r="AN97" i="52"/>
  <c r="O98" i="52"/>
  <c r="P98" i="52"/>
  <c r="Q98" i="52"/>
  <c r="R98" i="52"/>
  <c r="S98" i="52"/>
  <c r="T98" i="52"/>
  <c r="U98" i="52"/>
  <c r="V98" i="52"/>
  <c r="W98" i="52"/>
  <c r="X98" i="52"/>
  <c r="Y98" i="52"/>
  <c r="Z98" i="52"/>
  <c r="AA98" i="52"/>
  <c r="AB98" i="52"/>
  <c r="AC98" i="52"/>
  <c r="AD98" i="52"/>
  <c r="AE98" i="52"/>
  <c r="AF98" i="52"/>
  <c r="AG98" i="52"/>
  <c r="AH98" i="52"/>
  <c r="AI98" i="52"/>
  <c r="AJ98" i="52"/>
  <c r="AK98" i="52"/>
  <c r="AL98" i="52"/>
  <c r="AM98" i="52"/>
  <c r="AN98" i="52"/>
  <c r="D78" i="52"/>
  <c r="E78" i="52"/>
  <c r="F78" i="52"/>
  <c r="G78" i="52"/>
  <c r="H78" i="52"/>
  <c r="I78" i="52"/>
  <c r="J78" i="52"/>
  <c r="K78" i="52"/>
  <c r="L78" i="52"/>
  <c r="M78" i="52"/>
  <c r="N78" i="52"/>
  <c r="D79" i="52"/>
  <c r="E79" i="52"/>
  <c r="F79" i="52"/>
  <c r="G79" i="52"/>
  <c r="H79" i="52"/>
  <c r="I79" i="52"/>
  <c r="J79" i="52"/>
  <c r="K79" i="52"/>
  <c r="L79" i="52"/>
  <c r="M79" i="52"/>
  <c r="N79" i="52"/>
  <c r="D80" i="52"/>
  <c r="E80" i="52"/>
  <c r="F80" i="52"/>
  <c r="G80" i="52"/>
  <c r="H80" i="52"/>
  <c r="I80" i="52"/>
  <c r="J80" i="52"/>
  <c r="K80" i="52"/>
  <c r="L80" i="52"/>
  <c r="M80" i="52"/>
  <c r="N80" i="52"/>
  <c r="D81" i="52"/>
  <c r="E81" i="52"/>
  <c r="F81" i="52"/>
  <c r="G81" i="52"/>
  <c r="H81" i="52"/>
  <c r="I81" i="52"/>
  <c r="J81" i="52"/>
  <c r="K81" i="52"/>
  <c r="L81" i="52"/>
  <c r="M81" i="52"/>
  <c r="N81" i="52"/>
  <c r="D82" i="52"/>
  <c r="E82" i="52"/>
  <c r="F82" i="52"/>
  <c r="G82" i="52"/>
  <c r="H82" i="52"/>
  <c r="I82" i="52"/>
  <c r="J82" i="52"/>
  <c r="K82" i="52"/>
  <c r="L82" i="52"/>
  <c r="M82" i="52"/>
  <c r="N82" i="52"/>
  <c r="D83" i="52"/>
  <c r="D103" i="52" s="1"/>
  <c r="E83" i="52"/>
  <c r="E103" i="52" s="1"/>
  <c r="F83" i="52"/>
  <c r="F103" i="52" s="1"/>
  <c r="G83" i="52"/>
  <c r="G103" i="52" s="1"/>
  <c r="H83" i="52"/>
  <c r="I83" i="52"/>
  <c r="I103" i="52" s="1"/>
  <c r="J83" i="52"/>
  <c r="J103" i="52" s="1"/>
  <c r="K83" i="52"/>
  <c r="K103" i="52" s="1"/>
  <c r="L83" i="52"/>
  <c r="L103" i="52" s="1"/>
  <c r="M83" i="52"/>
  <c r="M103" i="52" s="1"/>
  <c r="N83" i="52"/>
  <c r="N103" i="52" s="1"/>
  <c r="D84" i="52"/>
  <c r="E84" i="52"/>
  <c r="F84" i="52"/>
  <c r="G84" i="52"/>
  <c r="H84" i="52"/>
  <c r="I84" i="52"/>
  <c r="J84" i="52"/>
  <c r="K84" i="52"/>
  <c r="L84" i="52"/>
  <c r="M84" i="52"/>
  <c r="N84" i="52"/>
  <c r="D85" i="52"/>
  <c r="E85" i="52"/>
  <c r="F85" i="52"/>
  <c r="G85" i="52"/>
  <c r="H85" i="52"/>
  <c r="I85" i="52"/>
  <c r="J85" i="52"/>
  <c r="K85" i="52"/>
  <c r="L85" i="52"/>
  <c r="M85" i="52"/>
  <c r="N85" i="52"/>
  <c r="D86" i="52"/>
  <c r="E86" i="52"/>
  <c r="F86" i="52"/>
  <c r="G86" i="52"/>
  <c r="H86" i="52"/>
  <c r="I86" i="52"/>
  <c r="J86" i="52"/>
  <c r="K86" i="52"/>
  <c r="L86" i="52"/>
  <c r="M86" i="52"/>
  <c r="N86" i="52"/>
  <c r="D87" i="52"/>
  <c r="E87" i="52"/>
  <c r="F87" i="52"/>
  <c r="G87" i="52"/>
  <c r="H87" i="52"/>
  <c r="I87" i="52"/>
  <c r="J87" i="52"/>
  <c r="K87" i="52"/>
  <c r="L87" i="52"/>
  <c r="M87" i="52"/>
  <c r="N87" i="52"/>
  <c r="D88" i="52"/>
  <c r="E88" i="52"/>
  <c r="F88" i="52"/>
  <c r="G88" i="52"/>
  <c r="H88" i="52"/>
  <c r="I88" i="52"/>
  <c r="J88" i="52"/>
  <c r="K88" i="52"/>
  <c r="L88" i="52"/>
  <c r="M88" i="52"/>
  <c r="N88" i="52"/>
  <c r="D89" i="52"/>
  <c r="E89" i="52"/>
  <c r="F89" i="52"/>
  <c r="G89" i="52"/>
  <c r="H89" i="52"/>
  <c r="I89" i="52"/>
  <c r="J89" i="52"/>
  <c r="K89" i="52"/>
  <c r="L89" i="52"/>
  <c r="M89" i="52"/>
  <c r="N89" i="52"/>
  <c r="D90" i="52"/>
  <c r="E90" i="52"/>
  <c r="F90" i="52"/>
  <c r="G90" i="52"/>
  <c r="H90" i="52"/>
  <c r="I90" i="52"/>
  <c r="J90" i="52"/>
  <c r="K90" i="52"/>
  <c r="L90" i="52"/>
  <c r="M90" i="52"/>
  <c r="N90" i="52"/>
  <c r="D91" i="52"/>
  <c r="E91" i="52"/>
  <c r="F91" i="52"/>
  <c r="G91" i="52"/>
  <c r="H91" i="52"/>
  <c r="I91" i="52"/>
  <c r="J91" i="52"/>
  <c r="K91" i="52"/>
  <c r="L91" i="52"/>
  <c r="M91" i="52"/>
  <c r="N91" i="52"/>
  <c r="D92" i="52"/>
  <c r="E92" i="52"/>
  <c r="F92" i="52"/>
  <c r="G92" i="52"/>
  <c r="H92" i="52"/>
  <c r="I92" i="52"/>
  <c r="J92" i="52"/>
  <c r="K92" i="52"/>
  <c r="L92" i="52"/>
  <c r="M92" i="52"/>
  <c r="N92" i="52"/>
  <c r="D93" i="52"/>
  <c r="E93" i="52"/>
  <c r="F93" i="52"/>
  <c r="G93" i="52"/>
  <c r="H93" i="52"/>
  <c r="I93" i="52"/>
  <c r="J93" i="52"/>
  <c r="K93" i="52"/>
  <c r="L93" i="52"/>
  <c r="M93" i="52"/>
  <c r="N93" i="52"/>
  <c r="D94" i="52"/>
  <c r="E94" i="52"/>
  <c r="F94" i="52"/>
  <c r="G94" i="52"/>
  <c r="H94" i="52"/>
  <c r="I94" i="52"/>
  <c r="J94" i="52"/>
  <c r="K94" i="52"/>
  <c r="L94" i="52"/>
  <c r="M94" i="52"/>
  <c r="N94" i="52"/>
  <c r="D95" i="52"/>
  <c r="E95" i="52"/>
  <c r="F95" i="52"/>
  <c r="G95" i="52"/>
  <c r="H95" i="52"/>
  <c r="I95" i="52"/>
  <c r="J95" i="52"/>
  <c r="K95" i="52"/>
  <c r="L95" i="52"/>
  <c r="M95" i="52"/>
  <c r="N95" i="52"/>
  <c r="D96" i="52"/>
  <c r="E96" i="52"/>
  <c r="F96" i="52"/>
  <c r="G96" i="52"/>
  <c r="H96" i="52"/>
  <c r="I96" i="52"/>
  <c r="J96" i="52"/>
  <c r="K96" i="52"/>
  <c r="L96" i="52"/>
  <c r="M96" i="52"/>
  <c r="N96" i="52"/>
  <c r="D97" i="52"/>
  <c r="E97" i="52"/>
  <c r="F97" i="52"/>
  <c r="G97" i="52"/>
  <c r="H97" i="52"/>
  <c r="I97" i="52"/>
  <c r="J97" i="52"/>
  <c r="K97" i="52"/>
  <c r="L97" i="52"/>
  <c r="M97" i="52"/>
  <c r="N97" i="52"/>
  <c r="D98" i="52"/>
  <c r="E98" i="52"/>
  <c r="F98" i="52"/>
  <c r="G98" i="52"/>
  <c r="H98" i="52"/>
  <c r="I98" i="52"/>
  <c r="J98" i="52"/>
  <c r="K98" i="52"/>
  <c r="L98" i="52"/>
  <c r="M98" i="52"/>
  <c r="N98" i="52"/>
  <c r="C90" i="52"/>
  <c r="C91" i="52"/>
  <c r="C92" i="52"/>
  <c r="C93" i="52"/>
  <c r="C94" i="52"/>
  <c r="C95" i="52"/>
  <c r="C96" i="52"/>
  <c r="C97" i="52"/>
  <c r="C98" i="52"/>
  <c r="C79" i="52"/>
  <c r="C80" i="52"/>
  <c r="C81" i="52"/>
  <c r="C82" i="52"/>
  <c r="C83" i="52"/>
  <c r="C103" i="52" s="1"/>
  <c r="C84" i="52"/>
  <c r="C85" i="52"/>
  <c r="C86" i="52"/>
  <c r="C87" i="52"/>
  <c r="C88" i="52"/>
  <c r="C89" i="52"/>
  <c r="C78" i="52"/>
  <c r="B33" i="57"/>
  <c r="B34" i="57"/>
  <c r="B35" i="57"/>
  <c r="B36" i="57"/>
  <c r="B37" i="57"/>
  <c r="AC101" i="52"/>
  <c r="H103" i="52"/>
  <c r="T103" i="52"/>
  <c r="Y103" i="52"/>
  <c r="Z103" i="52"/>
  <c r="AB103" i="52"/>
  <c r="AC103" i="52"/>
  <c r="AK103" i="52"/>
  <c r="AL103" i="52"/>
  <c r="AN103" i="52"/>
  <c r="D24" i="52"/>
  <c r="E24" i="52"/>
  <c r="F24" i="52"/>
  <c r="G24" i="52"/>
  <c r="H24" i="52"/>
  <c r="I24" i="52"/>
  <c r="J24" i="52"/>
  <c r="K24" i="52"/>
  <c r="L24" i="52"/>
  <c r="M24" i="52"/>
  <c r="N24" i="52"/>
  <c r="O24" i="52"/>
  <c r="P24" i="52"/>
  <c r="Q24" i="52"/>
  <c r="R24" i="52"/>
  <c r="S24" i="52"/>
  <c r="T24" i="52"/>
  <c r="U24" i="52"/>
  <c r="V24" i="52"/>
  <c r="W24" i="52"/>
  <c r="X24" i="52"/>
  <c r="Y24" i="52"/>
  <c r="Z24" i="52"/>
  <c r="AA24" i="52"/>
  <c r="AB24" i="52"/>
  <c r="AC24" i="52"/>
  <c r="AD24" i="52"/>
  <c r="AE24" i="52"/>
  <c r="AF24" i="52"/>
  <c r="AG24" i="52"/>
  <c r="AH24" i="52"/>
  <c r="AI24" i="52"/>
  <c r="AJ24" i="52"/>
  <c r="AK24" i="52"/>
  <c r="AL24" i="52"/>
  <c r="AM24" i="52"/>
  <c r="AN24" i="52"/>
  <c r="C24" i="52"/>
  <c r="D23" i="52"/>
  <c r="E23" i="52"/>
  <c r="F23" i="52"/>
  <c r="G23" i="52"/>
  <c r="H23" i="52"/>
  <c r="I23" i="52"/>
  <c r="J23" i="52"/>
  <c r="K23" i="52"/>
  <c r="L23" i="52"/>
  <c r="M23" i="52"/>
  <c r="N23" i="52"/>
  <c r="O23" i="52"/>
  <c r="P23" i="52"/>
  <c r="Q23" i="52"/>
  <c r="R23" i="52"/>
  <c r="S23" i="52"/>
  <c r="T23" i="52"/>
  <c r="U23" i="52"/>
  <c r="V23" i="52"/>
  <c r="W23" i="52"/>
  <c r="X23" i="52"/>
  <c r="Y23" i="52"/>
  <c r="Z23" i="52"/>
  <c r="AA23" i="52"/>
  <c r="AB23" i="52"/>
  <c r="AC23" i="52"/>
  <c r="AD23" i="52"/>
  <c r="AE23" i="52"/>
  <c r="AF23" i="52"/>
  <c r="AG23" i="52"/>
  <c r="AH23" i="52"/>
  <c r="AI23" i="52"/>
  <c r="AJ23" i="52"/>
  <c r="AK23" i="52"/>
  <c r="AL23" i="52"/>
  <c r="AM23" i="52"/>
  <c r="AN23" i="52"/>
  <c r="D22" i="52"/>
  <c r="E22" i="52"/>
  <c r="F22" i="52"/>
  <c r="G22" i="52"/>
  <c r="H22" i="52"/>
  <c r="I22" i="52"/>
  <c r="J22" i="52"/>
  <c r="K22" i="52"/>
  <c r="L22" i="52"/>
  <c r="M22" i="52"/>
  <c r="N22" i="52"/>
  <c r="O22" i="52"/>
  <c r="P22" i="52"/>
  <c r="Q22" i="52"/>
  <c r="R22" i="52"/>
  <c r="S22" i="52"/>
  <c r="T22" i="52"/>
  <c r="U22" i="52"/>
  <c r="V22" i="52"/>
  <c r="W22" i="52"/>
  <c r="X22" i="52"/>
  <c r="Y22" i="52"/>
  <c r="Z22" i="52"/>
  <c r="AA22" i="52"/>
  <c r="AB22" i="52"/>
  <c r="AC22" i="52"/>
  <c r="AD22" i="52"/>
  <c r="AE22" i="52"/>
  <c r="AF22" i="52"/>
  <c r="AG22" i="52"/>
  <c r="AH22" i="52"/>
  <c r="AI22" i="52"/>
  <c r="AJ22" i="52"/>
  <c r="AK22" i="52"/>
  <c r="AL22" i="52"/>
  <c r="AM22" i="52"/>
  <c r="AN22" i="52"/>
  <c r="C23" i="52"/>
  <c r="C22" i="52"/>
  <c r="F21" i="52"/>
  <c r="G21" i="52"/>
  <c r="H21" i="52"/>
  <c r="I21" i="52"/>
  <c r="J21" i="52"/>
  <c r="K21" i="52"/>
  <c r="L21" i="52"/>
  <c r="M21" i="52"/>
  <c r="N21" i="52"/>
  <c r="O21" i="52"/>
  <c r="P21" i="52"/>
  <c r="Q21" i="52"/>
  <c r="R21" i="52"/>
  <c r="S21" i="52"/>
  <c r="T21" i="52"/>
  <c r="U21" i="52"/>
  <c r="V21" i="52"/>
  <c r="W21" i="52"/>
  <c r="X21" i="52"/>
  <c r="Y21" i="52"/>
  <c r="Z21" i="52"/>
  <c r="AA21" i="52"/>
  <c r="AB21" i="52"/>
  <c r="AC21" i="52"/>
  <c r="AD21" i="52"/>
  <c r="AE21" i="52"/>
  <c r="AF21" i="52"/>
  <c r="AG21" i="52"/>
  <c r="AH21" i="52"/>
  <c r="AI21" i="52"/>
  <c r="AJ21" i="52"/>
  <c r="AK21" i="52"/>
  <c r="AL21" i="52"/>
  <c r="AM21" i="52"/>
  <c r="AN21" i="52"/>
  <c r="D21" i="52"/>
  <c r="E21" i="52"/>
  <c r="C21" i="52"/>
  <c r="D20" i="52"/>
  <c r="E20" i="52"/>
  <c r="F20" i="52"/>
  <c r="G20" i="52"/>
  <c r="H20" i="52"/>
  <c r="I20" i="52"/>
  <c r="J20" i="52"/>
  <c r="K20" i="52"/>
  <c r="L20" i="52"/>
  <c r="M20" i="52"/>
  <c r="N20" i="52"/>
  <c r="O20" i="52"/>
  <c r="P20" i="52"/>
  <c r="Q20" i="52"/>
  <c r="R20" i="52"/>
  <c r="S20" i="52"/>
  <c r="T20" i="52"/>
  <c r="U20" i="52"/>
  <c r="V20" i="52"/>
  <c r="W20" i="52"/>
  <c r="X20" i="52"/>
  <c r="Y20" i="52"/>
  <c r="Z20" i="52"/>
  <c r="AA20" i="52"/>
  <c r="AB20" i="52"/>
  <c r="AC20" i="52"/>
  <c r="AD20" i="52"/>
  <c r="AE20" i="52"/>
  <c r="AF20" i="52"/>
  <c r="AG20" i="52"/>
  <c r="AH20" i="52"/>
  <c r="AI20" i="52"/>
  <c r="AJ20" i="52"/>
  <c r="AK20" i="52"/>
  <c r="AL20" i="52"/>
  <c r="AM20" i="52"/>
  <c r="AN20" i="52"/>
  <c r="C20" i="52"/>
  <c r="D19" i="52"/>
  <c r="E19" i="52"/>
  <c r="F19" i="52"/>
  <c r="G19" i="52"/>
  <c r="H19" i="52"/>
  <c r="I19" i="52"/>
  <c r="J19" i="52"/>
  <c r="K19" i="52"/>
  <c r="L19" i="52"/>
  <c r="M19" i="52"/>
  <c r="N19" i="52"/>
  <c r="O19" i="52"/>
  <c r="P19" i="52"/>
  <c r="Q19" i="52"/>
  <c r="R19" i="52"/>
  <c r="S19" i="52"/>
  <c r="T19" i="52"/>
  <c r="U19" i="52"/>
  <c r="V19" i="52"/>
  <c r="W19" i="52"/>
  <c r="X19" i="52"/>
  <c r="Y19" i="52"/>
  <c r="Z19" i="52"/>
  <c r="AA19" i="52"/>
  <c r="AB19" i="52"/>
  <c r="AC19" i="52"/>
  <c r="AD19" i="52"/>
  <c r="AE19" i="52"/>
  <c r="AF19" i="52"/>
  <c r="AG19" i="52"/>
  <c r="AH19" i="52"/>
  <c r="AI19" i="52"/>
  <c r="AJ19" i="52"/>
  <c r="AK19" i="52"/>
  <c r="AL19" i="52"/>
  <c r="AM19" i="52"/>
  <c r="AN19" i="52"/>
  <c r="C19" i="52"/>
  <c r="D18" i="52"/>
  <c r="E18" i="52"/>
  <c r="F18" i="52"/>
  <c r="G18" i="52"/>
  <c r="H18" i="52"/>
  <c r="I18" i="52"/>
  <c r="J18" i="52"/>
  <c r="K18" i="52"/>
  <c r="L18" i="52"/>
  <c r="M18" i="52"/>
  <c r="N18" i="52"/>
  <c r="O18" i="52"/>
  <c r="P18" i="52"/>
  <c r="Q18" i="52"/>
  <c r="R18" i="52"/>
  <c r="S18" i="52"/>
  <c r="T18" i="52"/>
  <c r="U18" i="52"/>
  <c r="V18" i="52"/>
  <c r="W18" i="52"/>
  <c r="X18" i="52"/>
  <c r="Y18" i="52"/>
  <c r="Z18" i="52"/>
  <c r="AA18" i="52"/>
  <c r="AB18" i="52"/>
  <c r="AC18" i="52"/>
  <c r="AD18" i="52"/>
  <c r="AE18" i="52"/>
  <c r="AF18" i="52"/>
  <c r="AG18" i="52"/>
  <c r="AH18" i="52"/>
  <c r="AI18" i="52"/>
  <c r="AJ18" i="52"/>
  <c r="AK18" i="52"/>
  <c r="AL18" i="52"/>
  <c r="AM18" i="52"/>
  <c r="AN18" i="52"/>
  <c r="C18" i="52"/>
  <c r="O16" i="52"/>
  <c r="P16" i="52"/>
  <c r="Q16" i="52"/>
  <c r="R16" i="52"/>
  <c r="S16" i="52"/>
  <c r="T16" i="52"/>
  <c r="U16" i="52"/>
  <c r="V16" i="52"/>
  <c r="W16" i="52"/>
  <c r="X16" i="52"/>
  <c r="Y16" i="52"/>
  <c r="Z16" i="52"/>
  <c r="AA16" i="52"/>
  <c r="AB16" i="52"/>
  <c r="AC16" i="52"/>
  <c r="AD16" i="52"/>
  <c r="AE16" i="52"/>
  <c r="AF16" i="52"/>
  <c r="AG16" i="52"/>
  <c r="AH16" i="52"/>
  <c r="AI16" i="52"/>
  <c r="AJ16" i="52"/>
  <c r="AK16" i="52"/>
  <c r="AL16" i="52"/>
  <c r="AM16" i="52"/>
  <c r="AN16" i="52"/>
  <c r="E16" i="52"/>
  <c r="F16" i="52"/>
  <c r="G16" i="52"/>
  <c r="H16" i="52"/>
  <c r="I16" i="52"/>
  <c r="J16" i="52"/>
  <c r="K16" i="52"/>
  <c r="L16" i="52"/>
  <c r="M16" i="52"/>
  <c r="N16" i="52"/>
  <c r="D16" i="52"/>
  <c r="C16" i="52"/>
  <c r="B16" i="52"/>
  <c r="B17" i="52"/>
  <c r="B18" i="52"/>
  <c r="B19" i="52"/>
  <c r="B20" i="52"/>
  <c r="B21" i="52"/>
  <c r="B22" i="52"/>
  <c r="B23" i="52"/>
  <c r="B24" i="52"/>
  <c r="D5" i="37"/>
  <c r="D41" i="37" s="1"/>
  <c r="E5" i="37"/>
  <c r="E41" i="37" s="1"/>
  <c r="F5" i="37"/>
  <c r="F41" i="37" s="1"/>
  <c r="G5" i="37"/>
  <c r="G41" i="37" s="1"/>
  <c r="H5" i="37"/>
  <c r="H41" i="37" s="1"/>
  <c r="I5" i="37"/>
  <c r="I41" i="37" s="1"/>
  <c r="J5" i="37"/>
  <c r="J41" i="37" s="1"/>
  <c r="K5" i="37"/>
  <c r="K41" i="37" s="1"/>
  <c r="L5" i="37"/>
  <c r="L41" i="37" s="1"/>
  <c r="M5" i="37"/>
  <c r="M41" i="37" s="1"/>
  <c r="N5" i="37"/>
  <c r="N41" i="37" s="1"/>
  <c r="O5" i="37"/>
  <c r="O41" i="37" s="1"/>
  <c r="P5" i="37"/>
  <c r="P41" i="37" s="1"/>
  <c r="Q5" i="37"/>
  <c r="Q41" i="37" s="1"/>
  <c r="R5" i="37"/>
  <c r="R41" i="37" s="1"/>
  <c r="S5" i="37"/>
  <c r="S41" i="37" s="1"/>
  <c r="T5" i="37"/>
  <c r="T41" i="37" s="1"/>
  <c r="U5" i="37"/>
  <c r="U41" i="37" s="1"/>
  <c r="V5" i="37"/>
  <c r="V41" i="37" s="1"/>
  <c r="W5" i="37"/>
  <c r="W41" i="37" s="1"/>
  <c r="X5" i="37"/>
  <c r="X41" i="37" s="1"/>
  <c r="Y5" i="37"/>
  <c r="Y41" i="37" s="1"/>
  <c r="Z5" i="37"/>
  <c r="Z41" i="37" s="1"/>
  <c r="AA5" i="37"/>
  <c r="AA41" i="37" s="1"/>
  <c r="AB5" i="37"/>
  <c r="AB41" i="37" s="1"/>
  <c r="AC5" i="37"/>
  <c r="AC41" i="37" s="1"/>
  <c r="AD5" i="37"/>
  <c r="AD41" i="37" s="1"/>
  <c r="AE5" i="37"/>
  <c r="AE41" i="37" s="1"/>
  <c r="AF5" i="37"/>
  <c r="AF41" i="37" s="1"/>
  <c r="AG5" i="37"/>
  <c r="AG41" i="37" s="1"/>
  <c r="AH5" i="37"/>
  <c r="AH41" i="37" s="1"/>
  <c r="AI5" i="37"/>
  <c r="AI41" i="37" s="1"/>
  <c r="AJ5" i="37"/>
  <c r="AJ41" i="37" s="1"/>
  <c r="AK5" i="37"/>
  <c r="AK41" i="37" s="1"/>
  <c r="AL5" i="37"/>
  <c r="AL41" i="37" s="1"/>
  <c r="AM5" i="37"/>
  <c r="AM41" i="37" s="1"/>
  <c r="AN5" i="37"/>
  <c r="AN41" i="37" s="1"/>
  <c r="C5" i="37"/>
  <c r="C41" i="37" s="1"/>
  <c r="C2" i="44"/>
  <c r="Q9" i="16"/>
  <c r="Q40" i="16" s="1"/>
  <c r="R9" i="16"/>
  <c r="R40" i="16" s="1"/>
  <c r="S9" i="16"/>
  <c r="S40" i="16" s="1"/>
  <c r="T9" i="16"/>
  <c r="T40" i="16" s="1"/>
  <c r="U9" i="16"/>
  <c r="U40" i="16" s="1"/>
  <c r="V9" i="16"/>
  <c r="V40" i="16" s="1"/>
  <c r="W9" i="16"/>
  <c r="W40" i="16" s="1"/>
  <c r="X9" i="16"/>
  <c r="X40" i="16" s="1"/>
  <c r="Y9" i="16"/>
  <c r="Y40" i="16" s="1"/>
  <c r="Z9" i="16"/>
  <c r="Z40" i="16" s="1"/>
  <c r="AA9" i="16"/>
  <c r="AA40" i="16" s="1"/>
  <c r="AB9" i="16"/>
  <c r="AB40" i="16" s="1"/>
  <c r="AC9" i="16"/>
  <c r="AC40" i="16" s="1"/>
  <c r="AD9" i="16"/>
  <c r="AD40" i="16" s="1"/>
  <c r="AE9" i="16"/>
  <c r="AE40" i="16" s="1"/>
  <c r="AF9" i="16"/>
  <c r="AF40" i="16" s="1"/>
  <c r="AG9" i="16"/>
  <c r="AG40" i="16" s="1"/>
  <c r="AH9" i="16"/>
  <c r="AH40" i="16" s="1"/>
  <c r="AI9" i="16"/>
  <c r="AI40" i="16" s="1"/>
  <c r="AJ9" i="16"/>
  <c r="AJ40" i="16" s="1"/>
  <c r="AK9" i="16"/>
  <c r="AK40" i="16" s="1"/>
  <c r="AL9" i="16"/>
  <c r="AL40" i="16" s="1"/>
  <c r="AM9" i="16"/>
  <c r="AM40" i="16" s="1"/>
  <c r="AN9" i="16"/>
  <c r="AN40" i="16" s="1"/>
  <c r="D9" i="16"/>
  <c r="D40" i="16" s="1"/>
  <c r="E9" i="16"/>
  <c r="E40" i="16" s="1"/>
  <c r="F9" i="16"/>
  <c r="F40" i="16" s="1"/>
  <c r="G9" i="16"/>
  <c r="G40" i="16" s="1"/>
  <c r="H9" i="16"/>
  <c r="H40" i="16" s="1"/>
  <c r="I9" i="16"/>
  <c r="I40" i="16" s="1"/>
  <c r="J9" i="16"/>
  <c r="J40" i="16" s="1"/>
  <c r="K9" i="16"/>
  <c r="K40" i="16" s="1"/>
  <c r="L9" i="16"/>
  <c r="L40" i="16" s="1"/>
  <c r="M9" i="16"/>
  <c r="M40" i="16" s="1"/>
  <c r="N9" i="16"/>
  <c r="N40" i="16" s="1"/>
  <c r="O9" i="16"/>
  <c r="O40" i="16" s="1"/>
  <c r="P9" i="16"/>
  <c r="P40" i="16" s="1"/>
  <c r="C9" i="16"/>
  <c r="C40" i="16" s="1"/>
  <c r="E2" i="61"/>
  <c r="C17" i="61" s="1"/>
  <c r="C40" i="61" s="1"/>
  <c r="B33" i="8"/>
  <c r="D36" i="8" s="1"/>
  <c r="D68" i="8" s="1"/>
  <c r="B33" i="9"/>
  <c r="C36" i="9" s="1"/>
  <c r="C68" i="9" s="1"/>
  <c r="S20" i="49"/>
  <c r="S22" i="49" s="1"/>
  <c r="B182" i="42"/>
  <c r="A34" i="8"/>
  <c r="A34" i="9"/>
  <c r="C52" i="10"/>
  <c r="D52" i="10"/>
  <c r="E52" i="10"/>
  <c r="G52" i="10"/>
  <c r="H52" i="10"/>
  <c r="D53" i="10"/>
  <c r="E53" i="10"/>
  <c r="G53" i="10"/>
  <c r="H53" i="10"/>
  <c r="C54" i="10"/>
  <c r="D54" i="10"/>
  <c r="E54" i="10"/>
  <c r="G54" i="10"/>
  <c r="H54" i="10"/>
  <c r="C55" i="10"/>
  <c r="D55" i="10"/>
  <c r="E55" i="10"/>
  <c r="G55" i="10"/>
  <c r="H55" i="10"/>
  <c r="H51" i="10"/>
  <c r="G51" i="10"/>
  <c r="E51" i="10"/>
  <c r="D51" i="10"/>
  <c r="C22" i="10"/>
  <c r="C51" i="10" s="1"/>
  <c r="C47" i="10"/>
  <c r="D47" i="10"/>
  <c r="E47" i="10"/>
  <c r="G47" i="10"/>
  <c r="H47" i="10"/>
  <c r="C48" i="10"/>
  <c r="D48" i="10"/>
  <c r="E48" i="10"/>
  <c r="G48" i="10"/>
  <c r="H48" i="10"/>
  <c r="H46" i="10"/>
  <c r="G46" i="10"/>
  <c r="E46" i="10"/>
  <c r="D46" i="10"/>
  <c r="C46" i="10"/>
  <c r="R22" i="49"/>
  <c r="H2" i="39"/>
  <c r="V4" i="39" s="1"/>
  <c r="V46" i="39" s="1"/>
  <c r="C158" i="42"/>
  <c r="C157" i="42"/>
  <c r="C156" i="42"/>
  <c r="C155" i="42"/>
  <c r="C154" i="42"/>
  <c r="C153" i="42"/>
  <c r="C152" i="42"/>
  <c r="C151" i="42"/>
  <c r="C150" i="42"/>
  <c r="C149" i="42"/>
  <c r="C148" i="42"/>
  <c r="C147" i="42"/>
  <c r="C146" i="42"/>
  <c r="C145" i="42"/>
  <c r="C144" i="42"/>
  <c r="C143" i="42"/>
  <c r="C142" i="42"/>
  <c r="C141" i="42"/>
  <c r="C140" i="42"/>
  <c r="C139" i="42"/>
  <c r="C138" i="42"/>
  <c r="C137" i="42"/>
  <c r="C136" i="42"/>
  <c r="C135" i="42"/>
  <c r="C134" i="42"/>
  <c r="C129" i="42"/>
  <c r="C128" i="42"/>
  <c r="C127" i="42"/>
  <c r="C126" i="42"/>
  <c r="C125" i="42"/>
  <c r="C124" i="42"/>
  <c r="C123" i="42"/>
  <c r="C122" i="42"/>
  <c r="C121" i="42"/>
  <c r="C120" i="42"/>
  <c r="C119" i="42"/>
  <c r="C118" i="42"/>
  <c r="C117" i="42"/>
  <c r="C116" i="42"/>
  <c r="C115" i="42"/>
  <c r="C114" i="42"/>
  <c r="C113" i="42"/>
  <c r="C112" i="42"/>
  <c r="C111" i="42"/>
  <c r="C110" i="42"/>
  <c r="C109" i="42"/>
  <c r="C108" i="42"/>
  <c r="C107" i="42"/>
  <c r="C106" i="42"/>
  <c r="C105" i="42"/>
  <c r="C86" i="42"/>
  <c r="C85" i="42"/>
  <c r="C84" i="42"/>
  <c r="C83" i="42"/>
  <c r="C82" i="42"/>
  <c r="C81" i="42"/>
  <c r="C80" i="42"/>
  <c r="C79" i="42"/>
  <c r="C78" i="42"/>
  <c r="C77" i="42"/>
  <c r="C76" i="42"/>
  <c r="C75" i="42"/>
  <c r="C74" i="42"/>
  <c r="C73" i="42"/>
  <c r="C72" i="42"/>
  <c r="C71" i="42"/>
  <c r="C70" i="42"/>
  <c r="C69" i="42"/>
  <c r="C68" i="42"/>
  <c r="C67" i="42"/>
  <c r="C66" i="42"/>
  <c r="C65" i="42"/>
  <c r="C64" i="42"/>
  <c r="C63" i="42"/>
  <c r="C62" i="42"/>
  <c r="C57" i="42"/>
  <c r="C56" i="42"/>
  <c r="C55" i="42"/>
  <c r="C54" i="42"/>
  <c r="C53" i="42"/>
  <c r="C52" i="42"/>
  <c r="C51" i="42"/>
  <c r="C50" i="42"/>
  <c r="C49" i="42"/>
  <c r="C48" i="42"/>
  <c r="C47" i="42"/>
  <c r="C46" i="42"/>
  <c r="C45" i="42"/>
  <c r="C44" i="42"/>
  <c r="C43" i="42"/>
  <c r="C42" i="42"/>
  <c r="C41" i="42"/>
  <c r="C40" i="42"/>
  <c r="C39" i="42"/>
  <c r="C38" i="42"/>
  <c r="C37" i="42"/>
  <c r="C36" i="42"/>
  <c r="C35" i="42"/>
  <c r="C34" i="42"/>
  <c r="C33" i="42"/>
  <c r="C5" i="42"/>
  <c r="C6" i="42"/>
  <c r="C7" i="42"/>
  <c r="C8" i="42"/>
  <c r="C9" i="42"/>
  <c r="C10" i="42"/>
  <c r="C11" i="42"/>
  <c r="C12" i="42"/>
  <c r="C13" i="42"/>
  <c r="C14" i="42"/>
  <c r="C15" i="42"/>
  <c r="C16" i="42"/>
  <c r="C17" i="42"/>
  <c r="C18" i="42"/>
  <c r="C19" i="42"/>
  <c r="C20" i="42"/>
  <c r="C21" i="42"/>
  <c r="C22" i="42"/>
  <c r="C23" i="42"/>
  <c r="C24" i="42"/>
  <c r="C25" i="42"/>
  <c r="C26" i="42"/>
  <c r="C27" i="42"/>
  <c r="C28" i="42"/>
  <c r="C38" i="39" s="1"/>
  <c r="C4" i="42"/>
  <c r="C32" i="39" s="1"/>
  <c r="O2" i="42"/>
  <c r="D63" i="42" s="1"/>
  <c r="S101" i="52" l="1"/>
  <c r="E17" i="61"/>
  <c r="E6" i="61"/>
  <c r="D6" i="61"/>
  <c r="F17" i="61"/>
  <c r="F40" i="61" s="1"/>
  <c r="F19" i="61"/>
  <c r="F42" i="61" s="1"/>
  <c r="F18" i="61"/>
  <c r="F41" i="61" s="1"/>
  <c r="F14" i="61"/>
  <c r="F37" i="61" s="1"/>
  <c r="F4" i="61"/>
  <c r="F27" i="61" s="1"/>
  <c r="F13" i="61"/>
  <c r="F36" i="61" s="1"/>
  <c r="F12" i="61"/>
  <c r="F35" i="61" s="1"/>
  <c r="F11" i="61"/>
  <c r="F34" i="61" s="1"/>
  <c r="F10" i="61"/>
  <c r="F33" i="61" s="1"/>
  <c r="F9" i="61"/>
  <c r="F32" i="61" s="1"/>
  <c r="F8" i="61"/>
  <c r="F31" i="61" s="1"/>
  <c r="F6" i="61"/>
  <c r="F29" i="61" s="1"/>
  <c r="G18" i="61"/>
  <c r="G41" i="61" s="1"/>
  <c r="C10" i="61"/>
  <c r="G11" i="61"/>
  <c r="E4" i="61"/>
  <c r="H18" i="61"/>
  <c r="C11" i="61"/>
  <c r="C34" i="61" s="1"/>
  <c r="H11" i="61"/>
  <c r="H34" i="61" s="1"/>
  <c r="D4" i="61"/>
  <c r="D27" i="61" s="1"/>
  <c r="C19" i="61"/>
  <c r="C42" i="61" s="1"/>
  <c r="C12" i="61"/>
  <c r="C35" i="61" s="1"/>
  <c r="D8" i="61"/>
  <c r="D31" i="61" s="1"/>
  <c r="D12" i="61"/>
  <c r="D35" i="61" s="1"/>
  <c r="G4" i="61"/>
  <c r="G27" i="61" s="1"/>
  <c r="D19" i="61"/>
  <c r="D42" i="61" s="1"/>
  <c r="C13" i="61"/>
  <c r="C36" i="61" s="1"/>
  <c r="E8" i="61"/>
  <c r="E12" i="61"/>
  <c r="C9" i="61"/>
  <c r="E19" i="61"/>
  <c r="E42" i="61" s="1"/>
  <c r="C14" i="61"/>
  <c r="G8" i="61"/>
  <c r="G31" i="61" s="1"/>
  <c r="G12" i="61"/>
  <c r="C8" i="61"/>
  <c r="C31" i="61" s="1"/>
  <c r="G19" i="61"/>
  <c r="G42" i="61" s="1"/>
  <c r="C4" i="61"/>
  <c r="C27" i="61" s="1"/>
  <c r="H8" i="61"/>
  <c r="H31" i="61" s="1"/>
  <c r="H12" i="61"/>
  <c r="H35" i="61" s="1"/>
  <c r="H4" i="61"/>
  <c r="H27" i="61" s="1"/>
  <c r="H19" i="61"/>
  <c r="H42" i="61" s="1"/>
  <c r="D9" i="61"/>
  <c r="D32" i="61" s="1"/>
  <c r="D13" i="61"/>
  <c r="D36" i="61" s="1"/>
  <c r="E11" i="61"/>
  <c r="H17" i="61"/>
  <c r="H40" i="61" s="1"/>
  <c r="E9" i="61"/>
  <c r="E32" i="61" s="1"/>
  <c r="E13" i="61"/>
  <c r="E18" i="61"/>
  <c r="E41" i="61" s="1"/>
  <c r="G17" i="61"/>
  <c r="G40" i="61" s="1"/>
  <c r="G9" i="61"/>
  <c r="G32" i="61" s="1"/>
  <c r="G13" i="61"/>
  <c r="G36" i="61" s="1"/>
  <c r="E40" i="61"/>
  <c r="H9" i="61"/>
  <c r="H32" i="61" s="1"/>
  <c r="H13" i="61"/>
  <c r="H36" i="61" s="1"/>
  <c r="D17" i="61"/>
  <c r="D40" i="61" s="1"/>
  <c r="D29" i="61"/>
  <c r="D10" i="61"/>
  <c r="D33" i="61" s="1"/>
  <c r="D14" i="61"/>
  <c r="D37" i="61" s="1"/>
  <c r="D11" i="61"/>
  <c r="D34" i="61" s="1"/>
  <c r="E29" i="61"/>
  <c r="E10" i="61"/>
  <c r="E33" i="61" s="1"/>
  <c r="E14" i="61"/>
  <c r="E37" i="61" s="1"/>
  <c r="C6" i="61"/>
  <c r="C29" i="61" s="1"/>
  <c r="G6" i="61"/>
  <c r="G29" i="61" s="1"/>
  <c r="G10" i="61"/>
  <c r="G33" i="61" s="1"/>
  <c r="G14" i="61"/>
  <c r="G37" i="61" s="1"/>
  <c r="D18" i="61"/>
  <c r="D41" i="61" s="1"/>
  <c r="C18" i="61"/>
  <c r="C41" i="61" s="1"/>
  <c r="H6" i="61"/>
  <c r="H29" i="61" s="1"/>
  <c r="H10" i="61"/>
  <c r="H33" i="61" s="1"/>
  <c r="H14" i="61"/>
  <c r="H37" i="61" s="1"/>
  <c r="U101" i="52"/>
  <c r="K3" i="22"/>
  <c r="J42" i="22"/>
  <c r="J12" i="22"/>
  <c r="I3" i="37"/>
  <c r="H39" i="37"/>
  <c r="I3" i="16"/>
  <c r="H34" i="16"/>
  <c r="H3" i="48"/>
  <c r="G46" i="48"/>
  <c r="G11" i="48"/>
  <c r="G38" i="48"/>
  <c r="I3" i="44"/>
  <c r="H40" i="44"/>
  <c r="I3" i="9"/>
  <c r="H67" i="9"/>
  <c r="H35" i="9"/>
  <c r="H52" i="9"/>
  <c r="H3" i="8"/>
  <c r="G67" i="8"/>
  <c r="G35" i="8"/>
  <c r="G52" i="8"/>
  <c r="Z101" i="52"/>
  <c r="H3" i="52"/>
  <c r="G100" i="52"/>
  <c r="G45" i="52"/>
  <c r="G77" i="52"/>
  <c r="G15" i="52"/>
  <c r="G68" i="52"/>
  <c r="G35" i="61"/>
  <c r="E31" i="61"/>
  <c r="E35" i="61"/>
  <c r="C33" i="61"/>
  <c r="E36" i="61"/>
  <c r="G34" i="61"/>
  <c r="AF101" i="52"/>
  <c r="T101" i="52"/>
  <c r="J101" i="52"/>
  <c r="AN101" i="52"/>
  <c r="F101" i="52"/>
  <c r="N101" i="52"/>
  <c r="AH101" i="52"/>
  <c r="V101" i="52"/>
  <c r="K101" i="52"/>
  <c r="I101" i="52"/>
  <c r="G101" i="52"/>
  <c r="AJ101" i="52"/>
  <c r="X101" i="52"/>
  <c r="AK101" i="52"/>
  <c r="AI101" i="52"/>
  <c r="W101" i="52"/>
  <c r="AA102" i="52"/>
  <c r="Y101" i="52"/>
  <c r="AB104" i="52"/>
  <c r="P104" i="52"/>
  <c r="C17" i="52"/>
  <c r="AF104" i="52"/>
  <c r="E101" i="52"/>
  <c r="AD104" i="52"/>
  <c r="L101" i="52"/>
  <c r="AM104" i="52"/>
  <c r="Y102" i="52"/>
  <c r="AA104" i="52"/>
  <c r="C101" i="52"/>
  <c r="AH104" i="52"/>
  <c r="R104" i="52"/>
  <c r="AL104" i="52"/>
  <c r="V104" i="52"/>
  <c r="Z104" i="52"/>
  <c r="AG101" i="52"/>
  <c r="Q101" i="52"/>
  <c r="N104" i="52"/>
  <c r="M101" i="52"/>
  <c r="I17" i="52"/>
  <c r="AI102" i="52"/>
  <c r="S102" i="52"/>
  <c r="W104" i="52"/>
  <c r="AB102" i="52"/>
  <c r="Y104" i="52"/>
  <c r="AI17" i="52"/>
  <c r="S17" i="52"/>
  <c r="P101" i="52"/>
  <c r="AE102" i="52"/>
  <c r="O102" i="52"/>
  <c r="J17" i="52"/>
  <c r="AJ17" i="52"/>
  <c r="T17" i="52"/>
  <c r="H102" i="52"/>
  <c r="J104" i="52"/>
  <c r="F104" i="52"/>
  <c r="G102" i="52"/>
  <c r="H17" i="52"/>
  <c r="AH17" i="52"/>
  <c r="R17" i="52"/>
  <c r="AI104" i="52"/>
  <c r="G17" i="52"/>
  <c r="AG17" i="52"/>
  <c r="Q17" i="52"/>
  <c r="F17" i="52"/>
  <c r="AF17" i="52"/>
  <c r="P17" i="52"/>
  <c r="D102" i="52"/>
  <c r="E17" i="52"/>
  <c r="AN104" i="52"/>
  <c r="X104" i="52"/>
  <c r="S104" i="52"/>
  <c r="AF102" i="52"/>
  <c r="P102" i="52"/>
  <c r="AC104" i="52"/>
  <c r="Z102" i="52"/>
  <c r="AM102" i="52"/>
  <c r="W102" i="52"/>
  <c r="AJ104" i="52"/>
  <c r="T104" i="52"/>
  <c r="AG104" i="52"/>
  <c r="Q104" i="52"/>
  <c r="AD102" i="52"/>
  <c r="AN102" i="52"/>
  <c r="X102" i="52"/>
  <c r="AK104" i="52"/>
  <c r="U104" i="52"/>
  <c r="AE104" i="52"/>
  <c r="O104" i="52"/>
  <c r="AB101" i="52"/>
  <c r="I102" i="52"/>
  <c r="D17" i="52"/>
  <c r="AD17" i="52"/>
  <c r="D101" i="52"/>
  <c r="AC17" i="52"/>
  <c r="AB17" i="52"/>
  <c r="AA17" i="52"/>
  <c r="Z17" i="52"/>
  <c r="Y17" i="52"/>
  <c r="N17" i="52"/>
  <c r="AN17" i="52"/>
  <c r="X17" i="52"/>
  <c r="I104" i="52"/>
  <c r="M17" i="52"/>
  <c r="H101" i="52"/>
  <c r="AM17" i="52"/>
  <c r="W17" i="52"/>
  <c r="L17" i="52"/>
  <c r="AL17" i="52"/>
  <c r="V17" i="52"/>
  <c r="K17" i="52"/>
  <c r="AK17" i="52"/>
  <c r="U17" i="52"/>
  <c r="N10" i="39"/>
  <c r="N52" i="39" s="1"/>
  <c r="L102" i="52"/>
  <c r="AL102" i="52"/>
  <c r="V102" i="52"/>
  <c r="E27" i="61"/>
  <c r="C32" i="61"/>
  <c r="H41" i="61"/>
  <c r="K102" i="52"/>
  <c r="G104" i="52"/>
  <c r="AK102" i="52"/>
  <c r="U102" i="52"/>
  <c r="J102" i="52"/>
  <c r="M102" i="52"/>
  <c r="D104" i="52"/>
  <c r="E102" i="52"/>
  <c r="K104" i="52"/>
  <c r="AE17" i="52"/>
  <c r="O17" i="52"/>
  <c r="E34" i="61"/>
  <c r="AJ102" i="52"/>
  <c r="T102" i="52"/>
  <c r="AG102" i="52"/>
  <c r="Q102" i="52"/>
  <c r="E104" i="52"/>
  <c r="H104" i="52"/>
  <c r="N102" i="52"/>
  <c r="C37" i="61"/>
  <c r="AH102" i="52"/>
  <c r="R102" i="52"/>
  <c r="AC102" i="52"/>
  <c r="M104" i="52"/>
  <c r="F102" i="52"/>
  <c r="L104" i="52"/>
  <c r="M10" i="39"/>
  <c r="M52" i="39" s="1"/>
  <c r="K10" i="39"/>
  <c r="K52" i="39" s="1"/>
  <c r="J10" i="39"/>
  <c r="J52" i="39" s="1"/>
  <c r="E10" i="39"/>
  <c r="E52" i="39" s="1"/>
  <c r="N4" i="39"/>
  <c r="N46" i="39" s="1"/>
  <c r="I4" i="39"/>
  <c r="I46" i="39" s="1"/>
  <c r="G4" i="39"/>
  <c r="G46" i="39" s="1"/>
  <c r="AO10" i="39"/>
  <c r="AO52" i="39" s="1"/>
  <c r="AM10" i="39"/>
  <c r="AM52" i="39" s="1"/>
  <c r="AL10" i="39"/>
  <c r="AL52" i="39" s="1"/>
  <c r="AG10" i="39"/>
  <c r="AG52" i="39" s="1"/>
  <c r="AE10" i="39"/>
  <c r="AE52" i="39" s="1"/>
  <c r="Q10" i="39"/>
  <c r="Q52" i="39" s="1"/>
  <c r="AK4" i="39"/>
  <c r="AK46" i="39" s="1"/>
  <c r="D10" i="39"/>
  <c r="D52" i="39" s="1"/>
  <c r="U4" i="39"/>
  <c r="U46" i="39" s="1"/>
  <c r="C102" i="52"/>
  <c r="C104" i="52"/>
  <c r="AO81" i="52"/>
  <c r="AO79" i="52"/>
  <c r="AO78" i="52"/>
  <c r="AO83" i="52"/>
  <c r="AO80" i="52"/>
  <c r="AO91" i="52"/>
  <c r="AO88" i="52"/>
  <c r="AO92" i="52"/>
  <c r="AO87" i="52"/>
  <c r="AO82" i="52"/>
  <c r="AO97" i="52"/>
  <c r="AO86" i="52"/>
  <c r="AO96" i="52"/>
  <c r="AO85" i="52"/>
  <c r="AO90" i="52"/>
  <c r="AO89" i="52"/>
  <c r="AO94" i="52"/>
  <c r="AO95" i="52"/>
  <c r="AO93" i="52"/>
  <c r="AO98" i="52"/>
  <c r="AO84" i="52"/>
  <c r="C4" i="39"/>
  <c r="C10" i="39"/>
  <c r="D45" i="8"/>
  <c r="D77" i="8" s="1"/>
  <c r="AC44" i="8"/>
  <c r="AC76" i="8" s="1"/>
  <c r="T43" i="8"/>
  <c r="T75" i="8" s="1"/>
  <c r="C36" i="8"/>
  <c r="C68" i="8" s="1"/>
  <c r="R45" i="8"/>
  <c r="R77" i="8" s="1"/>
  <c r="Q45" i="8"/>
  <c r="Q77" i="8" s="1"/>
  <c r="R42" i="8"/>
  <c r="R74" i="8" s="1"/>
  <c r="AG41" i="8"/>
  <c r="AG73" i="8" s="1"/>
  <c r="AL39" i="8"/>
  <c r="AL71" i="8" s="1"/>
  <c r="P45" i="8"/>
  <c r="P77" i="8" s="1"/>
  <c r="X44" i="8"/>
  <c r="X76" i="8" s="1"/>
  <c r="AJ43" i="8"/>
  <c r="AJ75" i="8" s="1"/>
  <c r="AG43" i="8"/>
  <c r="AG75" i="8" s="1"/>
  <c r="F43" i="8"/>
  <c r="F75" i="8" s="1"/>
  <c r="Y42" i="8"/>
  <c r="Y74" i="8" s="1"/>
  <c r="R41" i="8"/>
  <c r="R73" i="8" s="1"/>
  <c r="Z45" i="8"/>
  <c r="Z77" i="8" s="1"/>
  <c r="Q41" i="8"/>
  <c r="Q73" i="8" s="1"/>
  <c r="Y45" i="8"/>
  <c r="Y77" i="8" s="1"/>
  <c r="AN39" i="8"/>
  <c r="AN71" i="8" s="1"/>
  <c r="AH43" i="8"/>
  <c r="AH75" i="8" s="1"/>
  <c r="AF41" i="8"/>
  <c r="AF73" i="8" s="1"/>
  <c r="S43" i="8"/>
  <c r="S75" i="8" s="1"/>
  <c r="E41" i="8"/>
  <c r="E73" i="8" s="1"/>
  <c r="F45" i="8"/>
  <c r="F77" i="8" s="1"/>
  <c r="I43" i="8"/>
  <c r="I75" i="8" s="1"/>
  <c r="E43" i="8"/>
  <c r="E75" i="8" s="1"/>
  <c r="Y40" i="8"/>
  <c r="Y72" i="8" s="1"/>
  <c r="AG42" i="8"/>
  <c r="AG74" i="8" s="1"/>
  <c r="X40" i="8"/>
  <c r="X72" i="8" s="1"/>
  <c r="C37" i="8"/>
  <c r="C69" i="8" s="1"/>
  <c r="AD44" i="8"/>
  <c r="AD76" i="8" s="1"/>
  <c r="AF42" i="8"/>
  <c r="AF74" i="8" s="1"/>
  <c r="I40" i="8"/>
  <c r="I72" i="8" s="1"/>
  <c r="AN45" i="8"/>
  <c r="AN77" i="8" s="1"/>
  <c r="Q44" i="8"/>
  <c r="Q76" i="8" s="1"/>
  <c r="Q42" i="8"/>
  <c r="Q74" i="8" s="1"/>
  <c r="Q39" i="8"/>
  <c r="Q71" i="8" s="1"/>
  <c r="AL45" i="8"/>
  <c r="AL77" i="8" s="1"/>
  <c r="P44" i="8"/>
  <c r="P76" i="8" s="1"/>
  <c r="H42" i="8"/>
  <c r="H74" i="8" s="1"/>
  <c r="AH45" i="8"/>
  <c r="AH77" i="8" s="1"/>
  <c r="H44" i="8"/>
  <c r="H76" i="8" s="1"/>
  <c r="AD38" i="8"/>
  <c r="AD70" i="8" s="1"/>
  <c r="AF45" i="8"/>
  <c r="AF77" i="8" s="1"/>
  <c r="AI41" i="8"/>
  <c r="AI73" i="8" s="1"/>
  <c r="V37" i="8"/>
  <c r="V69" i="8" s="1"/>
  <c r="AG45" i="8"/>
  <c r="AG77" i="8" s="1"/>
  <c r="E45" i="8"/>
  <c r="E77" i="8" s="1"/>
  <c r="R44" i="8"/>
  <c r="R76" i="8" s="1"/>
  <c r="AI43" i="8"/>
  <c r="AI75" i="8" s="1"/>
  <c r="H43" i="8"/>
  <c r="H75" i="8" s="1"/>
  <c r="X42" i="8"/>
  <c r="X74" i="8" s="1"/>
  <c r="AH41" i="8"/>
  <c r="AH73" i="8" s="1"/>
  <c r="H40" i="8"/>
  <c r="H72" i="8" s="1"/>
  <c r="AF38" i="8"/>
  <c r="AF70" i="8" s="1"/>
  <c r="U37" i="8"/>
  <c r="U69" i="8" s="1"/>
  <c r="S37" i="8"/>
  <c r="S69" i="8" s="1"/>
  <c r="AC38" i="8"/>
  <c r="AC70" i="8" s="1"/>
  <c r="Q37" i="8"/>
  <c r="Q69" i="8" s="1"/>
  <c r="N44" i="8"/>
  <c r="N76" i="8" s="1"/>
  <c r="AF43" i="8"/>
  <c r="AF75" i="8" s="1"/>
  <c r="D43" i="8"/>
  <c r="D75" i="8" s="1"/>
  <c r="P42" i="8"/>
  <c r="P74" i="8" s="1"/>
  <c r="Z41" i="8"/>
  <c r="Z73" i="8" s="1"/>
  <c r="AN40" i="8"/>
  <c r="AN72" i="8" s="1"/>
  <c r="AK39" i="8"/>
  <c r="AK71" i="8" s="1"/>
  <c r="AA38" i="8"/>
  <c r="AA70" i="8" s="1"/>
  <c r="F37" i="8"/>
  <c r="F69" i="8" s="1"/>
  <c r="C45" i="8"/>
  <c r="C77" i="8" s="1"/>
  <c r="X45" i="8"/>
  <c r="X77" i="8" s="1"/>
  <c r="M44" i="8"/>
  <c r="M76" i="8" s="1"/>
  <c r="Z43" i="8"/>
  <c r="Z75" i="8" s="1"/>
  <c r="N42" i="8"/>
  <c r="N74" i="8" s="1"/>
  <c r="Y41" i="8"/>
  <c r="Y73" i="8" s="1"/>
  <c r="AG40" i="8"/>
  <c r="AG72" i="8" s="1"/>
  <c r="AI39" i="8"/>
  <c r="AI71" i="8" s="1"/>
  <c r="Y38" i="8"/>
  <c r="Y70" i="8" s="1"/>
  <c r="E37" i="8"/>
  <c r="E69" i="8" s="1"/>
  <c r="C44" i="8"/>
  <c r="C76" i="8" s="1"/>
  <c r="V45" i="8"/>
  <c r="V77" i="8" s="1"/>
  <c r="AN44" i="8"/>
  <c r="AN76" i="8" s="1"/>
  <c r="L44" i="8"/>
  <c r="L76" i="8" s="1"/>
  <c r="Y43" i="8"/>
  <c r="Y75" i="8" s="1"/>
  <c r="M42" i="8"/>
  <c r="M74" i="8" s="1"/>
  <c r="X41" i="8"/>
  <c r="X73" i="8" s="1"/>
  <c r="AF40" i="8"/>
  <c r="AF72" i="8" s="1"/>
  <c r="AG39" i="8"/>
  <c r="AG71" i="8" s="1"/>
  <c r="P38" i="8"/>
  <c r="P70" i="8" s="1"/>
  <c r="C43" i="8"/>
  <c r="C75" i="8" s="1"/>
  <c r="U45" i="8"/>
  <c r="U77" i="8" s="1"/>
  <c r="AH44" i="8"/>
  <c r="AH76" i="8" s="1"/>
  <c r="K44" i="8"/>
  <c r="K76" i="8" s="1"/>
  <c r="X43" i="8"/>
  <c r="X75" i="8" s="1"/>
  <c r="K42" i="8"/>
  <c r="K74" i="8" s="1"/>
  <c r="V41" i="8"/>
  <c r="V73" i="8" s="1"/>
  <c r="AD40" i="8"/>
  <c r="AD72" i="8" s="1"/>
  <c r="X39" i="8"/>
  <c r="X71" i="8" s="1"/>
  <c r="N38" i="8"/>
  <c r="N70" i="8" s="1"/>
  <c r="C42" i="8"/>
  <c r="C74" i="8" s="1"/>
  <c r="T45" i="8"/>
  <c r="T77" i="8" s="1"/>
  <c r="AG44" i="8"/>
  <c r="AG76" i="8" s="1"/>
  <c r="J44" i="8"/>
  <c r="J76" i="8" s="1"/>
  <c r="V43" i="8"/>
  <c r="V75" i="8" s="1"/>
  <c r="AN42" i="8"/>
  <c r="AN74" i="8" s="1"/>
  <c r="J42" i="8"/>
  <c r="J74" i="8" s="1"/>
  <c r="U41" i="8"/>
  <c r="U73" i="8" s="1"/>
  <c r="AC40" i="8"/>
  <c r="AC72" i="8" s="1"/>
  <c r="V39" i="8"/>
  <c r="V71" i="8" s="1"/>
  <c r="M38" i="8"/>
  <c r="M70" i="8" s="1"/>
  <c r="AD36" i="8"/>
  <c r="AD68" i="8" s="1"/>
  <c r="S45" i="8"/>
  <c r="S77" i="8" s="1"/>
  <c r="AF44" i="8"/>
  <c r="AF76" i="8" s="1"/>
  <c r="I44" i="8"/>
  <c r="I76" i="8" s="1"/>
  <c r="U43" i="8"/>
  <c r="U75" i="8" s="1"/>
  <c r="AH42" i="8"/>
  <c r="AH74" i="8" s="1"/>
  <c r="I42" i="8"/>
  <c r="I74" i="8" s="1"/>
  <c r="S41" i="8"/>
  <c r="S73" i="8" s="1"/>
  <c r="AA40" i="8"/>
  <c r="AA72" i="8" s="1"/>
  <c r="U39" i="8"/>
  <c r="U71" i="8" s="1"/>
  <c r="K38" i="8"/>
  <c r="K70" i="8" s="1"/>
  <c r="AC36" i="8"/>
  <c r="AC68" i="8" s="1"/>
  <c r="S39" i="8"/>
  <c r="S71" i="8" s="1"/>
  <c r="I38" i="8"/>
  <c r="I70" i="8" s="1"/>
  <c r="AA36" i="8"/>
  <c r="AA68" i="8" s="1"/>
  <c r="AN37" i="8"/>
  <c r="AN69" i="8" s="1"/>
  <c r="Y36" i="8"/>
  <c r="Y68" i="8" s="1"/>
  <c r="AB44" i="8"/>
  <c r="AB76" i="8" s="1"/>
  <c r="R43" i="8"/>
  <c r="R75" i="8" s="1"/>
  <c r="AD42" i="8"/>
  <c r="AD74" i="8" s="1"/>
  <c r="P41" i="8"/>
  <c r="P73" i="8" s="1"/>
  <c r="P40" i="8"/>
  <c r="P72" i="8" s="1"/>
  <c r="H39" i="8"/>
  <c r="H71" i="8" s="1"/>
  <c r="AL37" i="8"/>
  <c r="AL69" i="8" s="1"/>
  <c r="N36" i="8"/>
  <c r="N68" i="8" s="1"/>
  <c r="AK45" i="8"/>
  <c r="AK77" i="8" s="1"/>
  <c r="J45" i="8"/>
  <c r="J77" i="8" s="1"/>
  <c r="AA44" i="8"/>
  <c r="AA76" i="8" s="1"/>
  <c r="AN43" i="8"/>
  <c r="AN75" i="8" s="1"/>
  <c r="Q43" i="8"/>
  <c r="Q75" i="8" s="1"/>
  <c r="AC42" i="8"/>
  <c r="AC74" i="8" s="1"/>
  <c r="AN41" i="8"/>
  <c r="AN73" i="8" s="1"/>
  <c r="I41" i="8"/>
  <c r="I73" i="8" s="1"/>
  <c r="N40" i="8"/>
  <c r="N72" i="8" s="1"/>
  <c r="F39" i="8"/>
  <c r="F71" i="8" s="1"/>
  <c r="AK37" i="8"/>
  <c r="AK69" i="8" s="1"/>
  <c r="M36" i="8"/>
  <c r="M68" i="8" s="1"/>
  <c r="AJ45" i="8"/>
  <c r="AJ77" i="8" s="1"/>
  <c r="I45" i="8"/>
  <c r="I77" i="8" s="1"/>
  <c r="Z44" i="8"/>
  <c r="Z76" i="8" s="1"/>
  <c r="AL43" i="8"/>
  <c r="AL75" i="8" s="1"/>
  <c r="P43" i="8"/>
  <c r="P75" i="8" s="1"/>
  <c r="AA42" i="8"/>
  <c r="AA74" i="8" s="1"/>
  <c r="AL41" i="8"/>
  <c r="AL73" i="8" s="1"/>
  <c r="H41" i="8"/>
  <c r="H73" i="8" s="1"/>
  <c r="M40" i="8"/>
  <c r="M72" i="8" s="1"/>
  <c r="E39" i="8"/>
  <c r="E71" i="8" s="1"/>
  <c r="AI37" i="8"/>
  <c r="AI69" i="8" s="1"/>
  <c r="K36" i="8"/>
  <c r="K68" i="8" s="1"/>
  <c r="AI45" i="8"/>
  <c r="AI77" i="8" s="1"/>
  <c r="H45" i="8"/>
  <c r="H77" i="8" s="1"/>
  <c r="Y44" i="8"/>
  <c r="Y76" i="8" s="1"/>
  <c r="AK43" i="8"/>
  <c r="AK75" i="8" s="1"/>
  <c r="J43" i="8"/>
  <c r="J75" i="8" s="1"/>
  <c r="Z42" i="8"/>
  <c r="Z74" i="8" s="1"/>
  <c r="AK41" i="8"/>
  <c r="AK73" i="8" s="1"/>
  <c r="F41" i="8"/>
  <c r="F73" i="8" s="1"/>
  <c r="K40" i="8"/>
  <c r="K72" i="8" s="1"/>
  <c r="AG37" i="8"/>
  <c r="AG69" i="8" s="1"/>
  <c r="I36" i="8"/>
  <c r="I68" i="8" s="1"/>
  <c r="AA45" i="8"/>
  <c r="AA77" i="8" s="1"/>
  <c r="K45" i="8"/>
  <c r="K77" i="8" s="1"/>
  <c r="AI44" i="8"/>
  <c r="AI76" i="8" s="1"/>
  <c r="S44" i="8"/>
  <c r="S76" i="8" s="1"/>
  <c r="AA43" i="8"/>
  <c r="AA75" i="8" s="1"/>
  <c r="K43" i="8"/>
  <c r="K75" i="8" s="1"/>
  <c r="AI42" i="8"/>
  <c r="AI74" i="8" s="1"/>
  <c r="S42" i="8"/>
  <c r="S74" i="8" s="1"/>
  <c r="AA41" i="8"/>
  <c r="AA73" i="8" s="1"/>
  <c r="K41" i="8"/>
  <c r="K73" i="8" s="1"/>
  <c r="AI40" i="8"/>
  <c r="AI72" i="8" s="1"/>
  <c r="S40" i="8"/>
  <c r="S72" i="8" s="1"/>
  <c r="AA39" i="8"/>
  <c r="AA71" i="8" s="1"/>
  <c r="K39" i="8"/>
  <c r="K71" i="8" s="1"/>
  <c r="AI38" i="8"/>
  <c r="AI70" i="8" s="1"/>
  <c r="S38" i="8"/>
  <c r="S70" i="8" s="1"/>
  <c r="AA37" i="8"/>
  <c r="AA69" i="8" s="1"/>
  <c r="K37" i="8"/>
  <c r="K69" i="8" s="1"/>
  <c r="AI36" i="8"/>
  <c r="AI68" i="8" s="1"/>
  <c r="S36" i="8"/>
  <c r="S68" i="8" s="1"/>
  <c r="G45" i="9"/>
  <c r="G77" i="9" s="1"/>
  <c r="AA40" i="9"/>
  <c r="AA72" i="9" s="1"/>
  <c r="J41" i="8"/>
  <c r="J73" i="8" s="1"/>
  <c r="AH40" i="8"/>
  <c r="AH72" i="8" s="1"/>
  <c r="R40" i="8"/>
  <c r="R72" i="8" s="1"/>
  <c r="Z39" i="8"/>
  <c r="Z71" i="8" s="1"/>
  <c r="J39" i="8"/>
  <c r="J71" i="8" s="1"/>
  <c r="AH38" i="8"/>
  <c r="AH70" i="8" s="1"/>
  <c r="R38" i="8"/>
  <c r="R70" i="8" s="1"/>
  <c r="Z37" i="8"/>
  <c r="Z69" i="8" s="1"/>
  <c r="J37" i="8"/>
  <c r="J69" i="8" s="1"/>
  <c r="AH36" i="8"/>
  <c r="AH68" i="8" s="1"/>
  <c r="R36" i="8"/>
  <c r="R68" i="8" s="1"/>
  <c r="Q40" i="8"/>
  <c r="Q72" i="8" s="1"/>
  <c r="Y39" i="8"/>
  <c r="Y71" i="8" s="1"/>
  <c r="I39" i="8"/>
  <c r="I71" i="8" s="1"/>
  <c r="AG38" i="8"/>
  <c r="AG70" i="8" s="1"/>
  <c r="Q38" i="8"/>
  <c r="Q70" i="8" s="1"/>
  <c r="Y37" i="8"/>
  <c r="Y69" i="8" s="1"/>
  <c r="I37" i="8"/>
  <c r="I69" i="8" s="1"/>
  <c r="AG36" i="8"/>
  <c r="AG68" i="8" s="1"/>
  <c r="Q36" i="8"/>
  <c r="Q68" i="8" s="1"/>
  <c r="X37" i="8"/>
  <c r="X69" i="8" s="1"/>
  <c r="H37" i="8"/>
  <c r="H69" i="8" s="1"/>
  <c r="AF36" i="8"/>
  <c r="AF68" i="8" s="1"/>
  <c r="P36" i="8"/>
  <c r="P68" i="8" s="1"/>
  <c r="L45" i="9"/>
  <c r="L77" i="9" s="1"/>
  <c r="AM45" i="8"/>
  <c r="AM77" i="8" s="1"/>
  <c r="W45" i="8"/>
  <c r="W77" i="8" s="1"/>
  <c r="G45" i="8"/>
  <c r="G77" i="8" s="1"/>
  <c r="AE44" i="8"/>
  <c r="AE76" i="8" s="1"/>
  <c r="O44" i="8"/>
  <c r="O76" i="8" s="1"/>
  <c r="AM43" i="8"/>
  <c r="AM75" i="8" s="1"/>
  <c r="W43" i="8"/>
  <c r="W75" i="8" s="1"/>
  <c r="G43" i="8"/>
  <c r="G75" i="8" s="1"/>
  <c r="AE42" i="8"/>
  <c r="AE74" i="8" s="1"/>
  <c r="O42" i="8"/>
  <c r="O74" i="8" s="1"/>
  <c r="AM41" i="8"/>
  <c r="AM73" i="8" s="1"/>
  <c r="W41" i="8"/>
  <c r="W73" i="8" s="1"/>
  <c r="G41" i="8"/>
  <c r="G73" i="8" s="1"/>
  <c r="AE40" i="8"/>
  <c r="AE72" i="8" s="1"/>
  <c r="O40" i="8"/>
  <c r="O72" i="8" s="1"/>
  <c r="AM39" i="8"/>
  <c r="AM71" i="8" s="1"/>
  <c r="W39" i="8"/>
  <c r="W71" i="8" s="1"/>
  <c r="G39" i="8"/>
  <c r="G71" i="8" s="1"/>
  <c r="AE38" i="8"/>
  <c r="AE70" i="8" s="1"/>
  <c r="O38" i="8"/>
  <c r="O70" i="8" s="1"/>
  <c r="AM37" i="8"/>
  <c r="AM69" i="8" s="1"/>
  <c r="W37" i="8"/>
  <c r="W69" i="8" s="1"/>
  <c r="G37" i="8"/>
  <c r="G69" i="8" s="1"/>
  <c r="AE36" i="8"/>
  <c r="AE68" i="8" s="1"/>
  <c r="O36" i="8"/>
  <c r="O68" i="8" s="1"/>
  <c r="J42" i="9"/>
  <c r="J74" i="9" s="1"/>
  <c r="AB42" i="8"/>
  <c r="AB74" i="8" s="1"/>
  <c r="L42" i="8"/>
  <c r="L74" i="8" s="1"/>
  <c r="AJ41" i="8"/>
  <c r="AJ73" i="8" s="1"/>
  <c r="T41" i="8"/>
  <c r="T73" i="8" s="1"/>
  <c r="D41" i="8"/>
  <c r="D73" i="8" s="1"/>
  <c r="AB40" i="8"/>
  <c r="AB72" i="8" s="1"/>
  <c r="L40" i="8"/>
  <c r="L72" i="8" s="1"/>
  <c r="AJ39" i="8"/>
  <c r="AJ71" i="8" s="1"/>
  <c r="T39" i="8"/>
  <c r="T71" i="8" s="1"/>
  <c r="D39" i="8"/>
  <c r="D71" i="8" s="1"/>
  <c r="AB38" i="8"/>
  <c r="AB70" i="8" s="1"/>
  <c r="L38" i="8"/>
  <c r="L70" i="8" s="1"/>
  <c r="AJ37" i="8"/>
  <c r="AJ69" i="8" s="1"/>
  <c r="T37" i="8"/>
  <c r="T69" i="8" s="1"/>
  <c r="D37" i="8"/>
  <c r="D69" i="8" s="1"/>
  <c r="AB36" i="8"/>
  <c r="AB68" i="8" s="1"/>
  <c r="L36" i="8"/>
  <c r="L68" i="8" s="1"/>
  <c r="L37" i="9"/>
  <c r="L69" i="9" s="1"/>
  <c r="AK45" i="9"/>
  <c r="AK77" i="9" s="1"/>
  <c r="Z40" i="8"/>
  <c r="Z72" i="8" s="1"/>
  <c r="J40" i="8"/>
  <c r="J72" i="8" s="1"/>
  <c r="AH39" i="8"/>
  <c r="AH71" i="8" s="1"/>
  <c r="R39" i="8"/>
  <c r="R71" i="8" s="1"/>
  <c r="Z38" i="8"/>
  <c r="Z70" i="8" s="1"/>
  <c r="J38" i="8"/>
  <c r="J70" i="8" s="1"/>
  <c r="AH37" i="8"/>
  <c r="AH69" i="8" s="1"/>
  <c r="R37" i="8"/>
  <c r="R69" i="8" s="1"/>
  <c r="Z36" i="8"/>
  <c r="Z68" i="8" s="1"/>
  <c r="J36" i="8"/>
  <c r="J68" i="8" s="1"/>
  <c r="AF39" i="8"/>
  <c r="AF71" i="8" s="1"/>
  <c r="P39" i="8"/>
  <c r="P71" i="8" s="1"/>
  <c r="AN38" i="8"/>
  <c r="AN70" i="8" s="1"/>
  <c r="X38" i="8"/>
  <c r="X70" i="8" s="1"/>
  <c r="H38" i="8"/>
  <c r="H70" i="8" s="1"/>
  <c r="AF37" i="8"/>
  <c r="AF69" i="8" s="1"/>
  <c r="P37" i="8"/>
  <c r="P69" i="8" s="1"/>
  <c r="AN36" i="8"/>
  <c r="AN68" i="8" s="1"/>
  <c r="X36" i="8"/>
  <c r="X68" i="8" s="1"/>
  <c r="H36" i="8"/>
  <c r="H68" i="8" s="1"/>
  <c r="J43" i="9"/>
  <c r="J75" i="9" s="1"/>
  <c r="AB44" i="9"/>
  <c r="AB76" i="9" s="1"/>
  <c r="C41" i="8"/>
  <c r="C73" i="8" s="1"/>
  <c r="AE45" i="8"/>
  <c r="AE77" i="8" s="1"/>
  <c r="O45" i="8"/>
  <c r="O77" i="8" s="1"/>
  <c r="AM44" i="8"/>
  <c r="AM76" i="8" s="1"/>
  <c r="W44" i="8"/>
  <c r="W76" i="8" s="1"/>
  <c r="G44" i="8"/>
  <c r="G76" i="8" s="1"/>
  <c r="AE43" i="8"/>
  <c r="AE75" i="8" s="1"/>
  <c r="O43" i="8"/>
  <c r="O75" i="8" s="1"/>
  <c r="AM42" i="8"/>
  <c r="AM74" i="8" s="1"/>
  <c r="W42" i="8"/>
  <c r="W74" i="8" s="1"/>
  <c r="G42" i="8"/>
  <c r="G74" i="8" s="1"/>
  <c r="AE41" i="8"/>
  <c r="AE73" i="8" s="1"/>
  <c r="O41" i="8"/>
  <c r="O73" i="8" s="1"/>
  <c r="AM40" i="8"/>
  <c r="AM72" i="8" s="1"/>
  <c r="W40" i="8"/>
  <c r="W72" i="8" s="1"/>
  <c r="G40" i="8"/>
  <c r="G72" i="8" s="1"/>
  <c r="AE39" i="8"/>
  <c r="AE71" i="8" s="1"/>
  <c r="O39" i="8"/>
  <c r="O71" i="8" s="1"/>
  <c r="AM38" i="8"/>
  <c r="AM70" i="8" s="1"/>
  <c r="W38" i="8"/>
  <c r="W70" i="8" s="1"/>
  <c r="G38" i="8"/>
  <c r="G70" i="8" s="1"/>
  <c r="AE37" i="8"/>
  <c r="AE69" i="8" s="1"/>
  <c r="O37" i="8"/>
  <c r="O69" i="8" s="1"/>
  <c r="AM36" i="8"/>
  <c r="AM68" i="8" s="1"/>
  <c r="W36" i="8"/>
  <c r="W68" i="8" s="1"/>
  <c r="G36" i="8"/>
  <c r="G68" i="8" s="1"/>
  <c r="W45" i="9"/>
  <c r="W77" i="9" s="1"/>
  <c r="T45" i="9"/>
  <c r="T77" i="9" s="1"/>
  <c r="AD42" i="9"/>
  <c r="AD74" i="9" s="1"/>
  <c r="C40" i="8"/>
  <c r="C72" i="8" s="1"/>
  <c r="AD45" i="8"/>
  <c r="AD77" i="8" s="1"/>
  <c r="N45" i="8"/>
  <c r="N77" i="8" s="1"/>
  <c r="AL44" i="8"/>
  <c r="AL76" i="8" s="1"/>
  <c r="V44" i="8"/>
  <c r="V76" i="8" s="1"/>
  <c r="F44" i="8"/>
  <c r="F76" i="8" s="1"/>
  <c r="AD43" i="8"/>
  <c r="AD75" i="8" s="1"/>
  <c r="N43" i="8"/>
  <c r="N75" i="8" s="1"/>
  <c r="AL42" i="8"/>
  <c r="AL74" i="8" s="1"/>
  <c r="V42" i="8"/>
  <c r="V74" i="8" s="1"/>
  <c r="F42" i="8"/>
  <c r="F74" i="8" s="1"/>
  <c r="AD41" i="8"/>
  <c r="AD73" i="8" s="1"/>
  <c r="N41" i="8"/>
  <c r="N73" i="8" s="1"/>
  <c r="AL40" i="8"/>
  <c r="AL72" i="8" s="1"/>
  <c r="V40" i="8"/>
  <c r="V72" i="8" s="1"/>
  <c r="F40" i="8"/>
  <c r="F72" i="8" s="1"/>
  <c r="AD39" i="8"/>
  <c r="AD71" i="8" s="1"/>
  <c r="N39" i="8"/>
  <c r="N71" i="8" s="1"/>
  <c r="AL38" i="8"/>
  <c r="AL70" i="8" s="1"/>
  <c r="V38" i="8"/>
  <c r="V70" i="8" s="1"/>
  <c r="F38" i="8"/>
  <c r="F70" i="8" s="1"/>
  <c r="AD37" i="8"/>
  <c r="AD69" i="8" s="1"/>
  <c r="N37" i="8"/>
  <c r="N69" i="8" s="1"/>
  <c r="AL36" i="8"/>
  <c r="AL68" i="8" s="1"/>
  <c r="V36" i="8"/>
  <c r="V68" i="8" s="1"/>
  <c r="F36" i="8"/>
  <c r="F68" i="8" s="1"/>
  <c r="Q42" i="9"/>
  <c r="Q74" i="9" s="1"/>
  <c r="C39" i="8"/>
  <c r="C71" i="8" s="1"/>
  <c r="AC45" i="8"/>
  <c r="AC77" i="8" s="1"/>
  <c r="M45" i="8"/>
  <c r="M77" i="8" s="1"/>
  <c r="AK44" i="8"/>
  <c r="AK76" i="8" s="1"/>
  <c r="U44" i="8"/>
  <c r="U76" i="8" s="1"/>
  <c r="E44" i="8"/>
  <c r="E76" i="8" s="1"/>
  <c r="AC43" i="8"/>
  <c r="AC75" i="8" s="1"/>
  <c r="M43" i="8"/>
  <c r="M75" i="8" s="1"/>
  <c r="AK42" i="8"/>
  <c r="AK74" i="8" s="1"/>
  <c r="U42" i="8"/>
  <c r="U74" i="8" s="1"/>
  <c r="E42" i="8"/>
  <c r="E74" i="8" s="1"/>
  <c r="AC41" i="8"/>
  <c r="AC73" i="8" s="1"/>
  <c r="M41" i="8"/>
  <c r="M73" i="8" s="1"/>
  <c r="AK40" i="8"/>
  <c r="AK72" i="8" s="1"/>
  <c r="U40" i="8"/>
  <c r="U72" i="8" s="1"/>
  <c r="E40" i="8"/>
  <c r="E72" i="8" s="1"/>
  <c r="AC39" i="8"/>
  <c r="AC71" i="8" s="1"/>
  <c r="M39" i="8"/>
  <c r="M71" i="8" s="1"/>
  <c r="AK38" i="8"/>
  <c r="AK70" i="8" s="1"/>
  <c r="U38" i="8"/>
  <c r="U70" i="8" s="1"/>
  <c r="E38" i="8"/>
  <c r="E70" i="8" s="1"/>
  <c r="AC37" i="8"/>
  <c r="AC69" i="8" s="1"/>
  <c r="M37" i="8"/>
  <c r="M69" i="8" s="1"/>
  <c r="AK36" i="8"/>
  <c r="AK68" i="8" s="1"/>
  <c r="U36" i="8"/>
  <c r="U68" i="8" s="1"/>
  <c r="E36" i="8"/>
  <c r="E68" i="8" s="1"/>
  <c r="Y41" i="9"/>
  <c r="Y73" i="9" s="1"/>
  <c r="C38" i="8"/>
  <c r="C70" i="8" s="1"/>
  <c r="AB45" i="8"/>
  <c r="AB77" i="8" s="1"/>
  <c r="L45" i="8"/>
  <c r="L77" i="8" s="1"/>
  <c r="AJ44" i="8"/>
  <c r="AJ76" i="8" s="1"/>
  <c r="T44" i="8"/>
  <c r="T76" i="8" s="1"/>
  <c r="D44" i="8"/>
  <c r="D76" i="8" s="1"/>
  <c r="AB43" i="8"/>
  <c r="AB75" i="8" s="1"/>
  <c r="L43" i="8"/>
  <c r="L75" i="8" s="1"/>
  <c r="AJ42" i="8"/>
  <c r="AJ74" i="8" s="1"/>
  <c r="T42" i="8"/>
  <c r="T74" i="8" s="1"/>
  <c r="D42" i="8"/>
  <c r="D74" i="8" s="1"/>
  <c r="AB41" i="8"/>
  <c r="AB73" i="8" s="1"/>
  <c r="L41" i="8"/>
  <c r="L73" i="8" s="1"/>
  <c r="AJ40" i="8"/>
  <c r="AJ72" i="8" s="1"/>
  <c r="T40" i="8"/>
  <c r="T72" i="8" s="1"/>
  <c r="D40" i="8"/>
  <c r="D72" i="8" s="1"/>
  <c r="AB39" i="8"/>
  <c r="AB71" i="8" s="1"/>
  <c r="L39" i="8"/>
  <c r="L71" i="8" s="1"/>
  <c r="AJ38" i="8"/>
  <c r="AJ70" i="8" s="1"/>
  <c r="T38" i="8"/>
  <c r="T70" i="8" s="1"/>
  <c r="D38" i="8"/>
  <c r="D70" i="8" s="1"/>
  <c r="AB37" i="8"/>
  <c r="AB69" i="8" s="1"/>
  <c r="L37" i="8"/>
  <c r="L69" i="8" s="1"/>
  <c r="AJ36" i="8"/>
  <c r="AJ68" i="8" s="1"/>
  <c r="T36" i="8"/>
  <c r="T68" i="8" s="1"/>
  <c r="E43" i="9"/>
  <c r="E75" i="9" s="1"/>
  <c r="R45" i="9"/>
  <c r="R77" i="9" s="1"/>
  <c r="AL40" i="9"/>
  <c r="AL72" i="9" s="1"/>
  <c r="E42" i="9"/>
  <c r="E74" i="9" s="1"/>
  <c r="W44" i="9"/>
  <c r="W76" i="9" s="1"/>
  <c r="X40" i="9"/>
  <c r="X72" i="9" s="1"/>
  <c r="H41" i="9"/>
  <c r="H73" i="9" s="1"/>
  <c r="Q44" i="9"/>
  <c r="Q76" i="9" s="1"/>
  <c r="X39" i="9"/>
  <c r="X71" i="9" s="1"/>
  <c r="F41" i="9"/>
  <c r="F73" i="9" s="1"/>
  <c r="U39" i="9"/>
  <c r="U71" i="9" s="1"/>
  <c r="K39" i="9"/>
  <c r="K71" i="9" s="1"/>
  <c r="AG43" i="9"/>
  <c r="AG75" i="9" s="1"/>
  <c r="AK38" i="9"/>
  <c r="AK70" i="9" s="1"/>
  <c r="I39" i="9"/>
  <c r="I71" i="9" s="1"/>
  <c r="AE43" i="9"/>
  <c r="AE75" i="9" s="1"/>
  <c r="AF38" i="9"/>
  <c r="AF70" i="9" s="1"/>
  <c r="I38" i="9"/>
  <c r="I70" i="9" s="1"/>
  <c r="R38" i="9"/>
  <c r="R70" i="9" s="1"/>
  <c r="F38" i="9"/>
  <c r="F70" i="9" s="1"/>
  <c r="P38" i="9"/>
  <c r="P70" i="9" s="1"/>
  <c r="G37" i="9"/>
  <c r="G69" i="9" s="1"/>
  <c r="AA42" i="9"/>
  <c r="AA74" i="9" s="1"/>
  <c r="Z36" i="9"/>
  <c r="Z68" i="9" s="1"/>
  <c r="C42" i="9"/>
  <c r="C74" i="9" s="1"/>
  <c r="AM45" i="9"/>
  <c r="AM77" i="9" s="1"/>
  <c r="V42" i="9"/>
  <c r="V74" i="9" s="1"/>
  <c r="I45" i="9"/>
  <c r="I77" i="9" s="1"/>
  <c r="AE45" i="9"/>
  <c r="AE77" i="9" s="1"/>
  <c r="AA41" i="9"/>
  <c r="AA73" i="9" s="1"/>
  <c r="J45" i="9"/>
  <c r="J77" i="9" s="1"/>
  <c r="K41" i="9"/>
  <c r="K73" i="9" s="1"/>
  <c r="D38" i="9"/>
  <c r="D70" i="9" s="1"/>
  <c r="U45" i="9"/>
  <c r="U77" i="9" s="1"/>
  <c r="AJ43" i="9"/>
  <c r="AJ75" i="9" s="1"/>
  <c r="Y42" i="9"/>
  <c r="Y74" i="9" s="1"/>
  <c r="AK40" i="9"/>
  <c r="AK72" i="9" s="1"/>
  <c r="AE38" i="9"/>
  <c r="AE70" i="9" s="1"/>
  <c r="D45" i="9"/>
  <c r="D77" i="9" s="1"/>
  <c r="E41" i="9"/>
  <c r="E73" i="9" s="1"/>
  <c r="D37" i="9"/>
  <c r="D69" i="9" s="1"/>
  <c r="O45" i="9"/>
  <c r="O77" i="9" s="1"/>
  <c r="AD43" i="9"/>
  <c r="AD75" i="9" s="1"/>
  <c r="V40" i="9"/>
  <c r="V72" i="9" s="1"/>
  <c r="O38" i="9"/>
  <c r="O70" i="9" s="1"/>
  <c r="J44" i="9"/>
  <c r="J76" i="9" s="1"/>
  <c r="N40" i="9"/>
  <c r="N72" i="9" s="1"/>
  <c r="M36" i="9"/>
  <c r="M68" i="9" s="1"/>
  <c r="AM44" i="9"/>
  <c r="AM76" i="9" s="1"/>
  <c r="AB43" i="9"/>
  <c r="AB75" i="9" s="1"/>
  <c r="U40" i="9"/>
  <c r="U72" i="9" s="1"/>
  <c r="AE37" i="9"/>
  <c r="AE69" i="9" s="1"/>
  <c r="G44" i="9"/>
  <c r="G76" i="9" s="1"/>
  <c r="K40" i="9"/>
  <c r="K72" i="9" s="1"/>
  <c r="L36" i="9"/>
  <c r="L68" i="9" s="1"/>
  <c r="AJ44" i="9"/>
  <c r="AJ76" i="9" s="1"/>
  <c r="Y43" i="9"/>
  <c r="Y75" i="9" s="1"/>
  <c r="AN41" i="9"/>
  <c r="AN73" i="9" s="1"/>
  <c r="AN39" i="9"/>
  <c r="AN71" i="9" s="1"/>
  <c r="AC37" i="9"/>
  <c r="AC69" i="9" s="1"/>
  <c r="E44" i="9"/>
  <c r="E76" i="9" s="1"/>
  <c r="F40" i="9"/>
  <c r="F72" i="9" s="1"/>
  <c r="J36" i="9"/>
  <c r="J68" i="9" s="1"/>
  <c r="AH44" i="9"/>
  <c r="AH76" i="9" s="1"/>
  <c r="T43" i="9"/>
  <c r="T75" i="9" s="1"/>
  <c r="AL41" i="9"/>
  <c r="AL73" i="9" s="1"/>
  <c r="AK39" i="9"/>
  <c r="AK71" i="9" s="1"/>
  <c r="AB37" i="9"/>
  <c r="AB69" i="9" s="1"/>
  <c r="D44" i="9"/>
  <c r="D76" i="9" s="1"/>
  <c r="N39" i="9"/>
  <c r="N71" i="9" s="1"/>
  <c r="G36" i="9"/>
  <c r="G68" i="9" s="1"/>
  <c r="AG44" i="9"/>
  <c r="AG76" i="9" s="1"/>
  <c r="Q43" i="9"/>
  <c r="Q75" i="9" s="1"/>
  <c r="AI41" i="9"/>
  <c r="AI73" i="9" s="1"/>
  <c r="AI39" i="9"/>
  <c r="AI71" i="9" s="1"/>
  <c r="O37" i="9"/>
  <c r="O69" i="9" s="1"/>
  <c r="M43" i="9"/>
  <c r="M75" i="9" s="1"/>
  <c r="L39" i="9"/>
  <c r="L71" i="9" s="1"/>
  <c r="AE44" i="9"/>
  <c r="AE76" i="9" s="1"/>
  <c r="O43" i="9"/>
  <c r="O75" i="9" s="1"/>
  <c r="AD41" i="9"/>
  <c r="AD73" i="9" s="1"/>
  <c r="AH39" i="9"/>
  <c r="AH71" i="9" s="1"/>
  <c r="M42" i="9"/>
  <c r="M74" i="9" s="1"/>
  <c r="F39" i="9"/>
  <c r="F71" i="9" s="1"/>
  <c r="AJ45" i="9"/>
  <c r="AJ77" i="9" s="1"/>
  <c r="T44" i="9"/>
  <c r="T76" i="9" s="1"/>
  <c r="AL42" i="9"/>
  <c r="AL74" i="9" s="1"/>
  <c r="X41" i="9"/>
  <c r="X73" i="9" s="1"/>
  <c r="S39" i="9"/>
  <c r="S71" i="9" s="1"/>
  <c r="Y36" i="9"/>
  <c r="Y68" i="9" s="1"/>
  <c r="C45" i="9"/>
  <c r="C77" i="9" s="1"/>
  <c r="K42" i="9"/>
  <c r="K74" i="9" s="1"/>
  <c r="L38" i="9"/>
  <c r="L70" i="9" s="1"/>
  <c r="AH45" i="9"/>
  <c r="AH77" i="9" s="1"/>
  <c r="R44" i="9"/>
  <c r="R76" i="9" s="1"/>
  <c r="AG42" i="9"/>
  <c r="AG74" i="9" s="1"/>
  <c r="S41" i="9"/>
  <c r="S73" i="9" s="1"/>
  <c r="R39" i="9"/>
  <c r="R71" i="9" s="1"/>
  <c r="C37" i="9"/>
  <c r="C69" i="9" s="1"/>
  <c r="H42" i="9"/>
  <c r="H74" i="9" s="1"/>
  <c r="G38" i="9"/>
  <c r="G70" i="9" s="1"/>
  <c r="Z45" i="9"/>
  <c r="Z77" i="9" s="1"/>
  <c r="O44" i="9"/>
  <c r="O76" i="9" s="1"/>
  <c r="AB42" i="9"/>
  <c r="AB74" i="9" s="1"/>
  <c r="AN40" i="9"/>
  <c r="AN72" i="9" s="1"/>
  <c r="AH38" i="9"/>
  <c r="AH70" i="9" s="1"/>
  <c r="G33" i="8"/>
  <c r="H45" i="9"/>
  <c r="H77" i="9" s="1"/>
  <c r="N43" i="9"/>
  <c r="N75" i="9" s="1"/>
  <c r="I42" i="9"/>
  <c r="I74" i="9" s="1"/>
  <c r="D41" i="9"/>
  <c r="D73" i="9" s="1"/>
  <c r="J39" i="9"/>
  <c r="J71" i="9" s="1"/>
  <c r="E38" i="9"/>
  <c r="E70" i="9" s="1"/>
  <c r="K36" i="9"/>
  <c r="K68" i="9" s="1"/>
  <c r="AI45" i="9"/>
  <c r="AI77" i="9" s="1"/>
  <c r="S45" i="9"/>
  <c r="S77" i="9" s="1"/>
  <c r="AF44" i="9"/>
  <c r="AF76" i="9" s="1"/>
  <c r="P44" i="9"/>
  <c r="P76" i="9" s="1"/>
  <c r="AC43" i="9"/>
  <c r="AC75" i="9" s="1"/>
  <c r="Z42" i="9"/>
  <c r="Z74" i="9" s="1"/>
  <c r="AM41" i="9"/>
  <c r="AM73" i="9" s="1"/>
  <c r="W41" i="9"/>
  <c r="W73" i="9" s="1"/>
  <c r="AJ40" i="9"/>
  <c r="AJ72" i="9" s="1"/>
  <c r="T40" i="9"/>
  <c r="T72" i="9" s="1"/>
  <c r="AG39" i="9"/>
  <c r="AG71" i="9" s="1"/>
  <c r="Q39" i="9"/>
  <c r="Q71" i="9" s="1"/>
  <c r="AD38" i="9"/>
  <c r="AD70" i="9" s="1"/>
  <c r="AA37" i="9"/>
  <c r="AA69" i="9" s="1"/>
  <c r="AN36" i="9"/>
  <c r="AN68" i="9" s="1"/>
  <c r="X36" i="9"/>
  <c r="X68" i="9" s="1"/>
  <c r="V41" i="9"/>
  <c r="V73" i="9" s="1"/>
  <c r="AI40" i="9"/>
  <c r="AI72" i="9" s="1"/>
  <c r="S40" i="9"/>
  <c r="S72" i="9" s="1"/>
  <c r="AF39" i="9"/>
  <c r="AF71" i="9" s="1"/>
  <c r="P39" i="9"/>
  <c r="P71" i="9" s="1"/>
  <c r="AC38" i="9"/>
  <c r="AC70" i="9" s="1"/>
  <c r="Z37" i="9"/>
  <c r="Z69" i="9" s="1"/>
  <c r="AM36" i="9"/>
  <c r="AM68" i="9" s="1"/>
  <c r="W36" i="9"/>
  <c r="W68" i="9" s="1"/>
  <c r="C44" i="9"/>
  <c r="C76" i="9" s="1"/>
  <c r="F45" i="9"/>
  <c r="F77" i="9" s="1"/>
  <c r="L43" i="9"/>
  <c r="L75" i="9" s="1"/>
  <c r="G42" i="9"/>
  <c r="G74" i="9" s="1"/>
  <c r="M40" i="9"/>
  <c r="M72" i="9" s="1"/>
  <c r="H39" i="9"/>
  <c r="H71" i="9" s="1"/>
  <c r="N37" i="9"/>
  <c r="N69" i="9" s="1"/>
  <c r="I36" i="9"/>
  <c r="I68" i="9" s="1"/>
  <c r="AG45" i="9"/>
  <c r="AG77" i="9" s="1"/>
  <c r="Q45" i="9"/>
  <c r="Q77" i="9" s="1"/>
  <c r="AD44" i="9"/>
  <c r="AD76" i="9" s="1"/>
  <c r="AA43" i="9"/>
  <c r="AA75" i="9" s="1"/>
  <c r="AN42" i="9"/>
  <c r="AN74" i="9" s="1"/>
  <c r="X42" i="9"/>
  <c r="X74" i="9" s="1"/>
  <c r="AK41" i="9"/>
  <c r="AK73" i="9" s="1"/>
  <c r="U41" i="9"/>
  <c r="U73" i="9" s="1"/>
  <c r="AH40" i="9"/>
  <c r="AH72" i="9" s="1"/>
  <c r="R40" i="9"/>
  <c r="R72" i="9" s="1"/>
  <c r="AE39" i="9"/>
  <c r="AE71" i="9" s="1"/>
  <c r="O39" i="9"/>
  <c r="O71" i="9" s="1"/>
  <c r="AB38" i="9"/>
  <c r="AB70" i="9" s="1"/>
  <c r="Y37" i="9"/>
  <c r="Y69" i="9" s="1"/>
  <c r="AL36" i="9"/>
  <c r="AL68" i="9" s="1"/>
  <c r="V36" i="9"/>
  <c r="V68" i="9" s="1"/>
  <c r="C43" i="9"/>
  <c r="C75" i="9" s="1"/>
  <c r="E45" i="9"/>
  <c r="E77" i="9" s="1"/>
  <c r="K43" i="9"/>
  <c r="K75" i="9" s="1"/>
  <c r="F42" i="9"/>
  <c r="F74" i="9" s="1"/>
  <c r="L40" i="9"/>
  <c r="L72" i="9" s="1"/>
  <c r="G39" i="9"/>
  <c r="G71" i="9" s="1"/>
  <c r="M37" i="9"/>
  <c r="M69" i="9" s="1"/>
  <c r="H36" i="9"/>
  <c r="H68" i="9" s="1"/>
  <c r="AF45" i="9"/>
  <c r="AF77" i="9" s="1"/>
  <c r="P45" i="9"/>
  <c r="P77" i="9" s="1"/>
  <c r="AC44" i="9"/>
  <c r="AC76" i="9" s="1"/>
  <c r="Z43" i="9"/>
  <c r="Z75" i="9" s="1"/>
  <c r="AM42" i="9"/>
  <c r="AM74" i="9" s="1"/>
  <c r="W42" i="9"/>
  <c r="W74" i="9" s="1"/>
  <c r="AJ41" i="9"/>
  <c r="AJ73" i="9" s="1"/>
  <c r="T41" i="9"/>
  <c r="T73" i="9" s="1"/>
  <c r="AG40" i="9"/>
  <c r="AG72" i="9" s="1"/>
  <c r="Q40" i="9"/>
  <c r="Q72" i="9" s="1"/>
  <c r="AD39" i="9"/>
  <c r="AD71" i="9" s="1"/>
  <c r="AA38" i="9"/>
  <c r="AA70" i="9" s="1"/>
  <c r="AN37" i="9"/>
  <c r="AN69" i="9" s="1"/>
  <c r="X37" i="9"/>
  <c r="X69" i="9" s="1"/>
  <c r="AK36" i="9"/>
  <c r="AK68" i="9" s="1"/>
  <c r="U36" i="9"/>
  <c r="U68" i="9" s="1"/>
  <c r="AF40" i="9"/>
  <c r="AF72" i="9" s="1"/>
  <c r="P40" i="9"/>
  <c r="P72" i="9" s="1"/>
  <c r="AC39" i="9"/>
  <c r="AC71" i="9" s="1"/>
  <c r="Z38" i="9"/>
  <c r="Z70" i="9" s="1"/>
  <c r="AM37" i="9"/>
  <c r="AM69" i="9" s="1"/>
  <c r="W37" i="9"/>
  <c r="W69" i="9" s="1"/>
  <c r="AJ36" i="9"/>
  <c r="AJ68" i="9" s="1"/>
  <c r="T36" i="9"/>
  <c r="T68" i="9" s="1"/>
  <c r="C41" i="9"/>
  <c r="C73" i="9" s="1"/>
  <c r="N44" i="9"/>
  <c r="N76" i="9" s="1"/>
  <c r="I43" i="9"/>
  <c r="I75" i="9" s="1"/>
  <c r="D42" i="9"/>
  <c r="D74" i="9" s="1"/>
  <c r="J40" i="9"/>
  <c r="J72" i="9" s="1"/>
  <c r="E39" i="9"/>
  <c r="E71" i="9" s="1"/>
  <c r="K37" i="9"/>
  <c r="K69" i="9" s="1"/>
  <c r="F36" i="9"/>
  <c r="F68" i="9" s="1"/>
  <c r="AD45" i="9"/>
  <c r="AD77" i="9" s="1"/>
  <c r="AA44" i="9"/>
  <c r="AA76" i="9" s="1"/>
  <c r="AN43" i="9"/>
  <c r="AN75" i="9" s="1"/>
  <c r="X43" i="9"/>
  <c r="X75" i="9" s="1"/>
  <c r="AK42" i="9"/>
  <c r="AK74" i="9" s="1"/>
  <c r="U42" i="9"/>
  <c r="U74" i="9" s="1"/>
  <c r="AH41" i="9"/>
  <c r="AH73" i="9" s="1"/>
  <c r="R41" i="9"/>
  <c r="R73" i="9" s="1"/>
  <c r="AE40" i="9"/>
  <c r="AE72" i="9" s="1"/>
  <c r="O40" i="9"/>
  <c r="O72" i="9" s="1"/>
  <c r="AB39" i="9"/>
  <c r="AB71" i="9" s="1"/>
  <c r="Y38" i="9"/>
  <c r="Y70" i="9" s="1"/>
  <c r="AL37" i="9"/>
  <c r="AL69" i="9" s="1"/>
  <c r="V37" i="9"/>
  <c r="V69" i="9" s="1"/>
  <c r="AI36" i="9"/>
  <c r="AI68" i="9" s="1"/>
  <c r="S36" i="9"/>
  <c r="S68" i="9" s="1"/>
  <c r="C40" i="9"/>
  <c r="C72" i="9" s="1"/>
  <c r="M44" i="9"/>
  <c r="M76" i="9" s="1"/>
  <c r="H43" i="9"/>
  <c r="H75" i="9" s="1"/>
  <c r="N41" i="9"/>
  <c r="N73" i="9" s="1"/>
  <c r="I40" i="9"/>
  <c r="I72" i="9" s="1"/>
  <c r="D39" i="9"/>
  <c r="D71" i="9" s="1"/>
  <c r="J37" i="9"/>
  <c r="J69" i="9" s="1"/>
  <c r="E36" i="9"/>
  <c r="E68" i="9" s="1"/>
  <c r="AC45" i="9"/>
  <c r="AC77" i="9" s="1"/>
  <c r="Z44" i="9"/>
  <c r="Z76" i="9" s="1"/>
  <c r="AM43" i="9"/>
  <c r="AM75" i="9" s="1"/>
  <c r="W43" i="9"/>
  <c r="W75" i="9" s="1"/>
  <c r="AJ42" i="9"/>
  <c r="AJ74" i="9" s="1"/>
  <c r="T42" i="9"/>
  <c r="T74" i="9" s="1"/>
  <c r="AG41" i="9"/>
  <c r="AG73" i="9" s="1"/>
  <c r="Q41" i="9"/>
  <c r="Q73" i="9" s="1"/>
  <c r="AD40" i="9"/>
  <c r="AD72" i="9" s="1"/>
  <c r="AA39" i="9"/>
  <c r="AA71" i="9" s="1"/>
  <c r="AN38" i="9"/>
  <c r="AN70" i="9" s="1"/>
  <c r="X38" i="9"/>
  <c r="X70" i="9" s="1"/>
  <c r="AK37" i="9"/>
  <c r="AK69" i="9" s="1"/>
  <c r="U37" i="9"/>
  <c r="U69" i="9" s="1"/>
  <c r="AH36" i="9"/>
  <c r="AH68" i="9" s="1"/>
  <c r="R36" i="9"/>
  <c r="R68" i="9" s="1"/>
  <c r="C39" i="9"/>
  <c r="C71" i="9" s="1"/>
  <c r="L44" i="9"/>
  <c r="L76" i="9" s="1"/>
  <c r="G43" i="9"/>
  <c r="G75" i="9" s="1"/>
  <c r="M41" i="9"/>
  <c r="M73" i="9" s="1"/>
  <c r="H40" i="9"/>
  <c r="H72" i="9" s="1"/>
  <c r="N38" i="9"/>
  <c r="N70" i="9" s="1"/>
  <c r="I37" i="9"/>
  <c r="I69" i="9" s="1"/>
  <c r="D36" i="9"/>
  <c r="D68" i="9" s="1"/>
  <c r="AB45" i="9"/>
  <c r="AB77" i="9" s="1"/>
  <c r="Y44" i="9"/>
  <c r="Y76" i="9" s="1"/>
  <c r="AL43" i="9"/>
  <c r="AL75" i="9" s="1"/>
  <c r="V43" i="9"/>
  <c r="V75" i="9" s="1"/>
  <c r="AI42" i="9"/>
  <c r="AI74" i="9" s="1"/>
  <c r="S42" i="9"/>
  <c r="S74" i="9" s="1"/>
  <c r="AF41" i="9"/>
  <c r="AF73" i="9" s="1"/>
  <c r="P41" i="9"/>
  <c r="P73" i="9" s="1"/>
  <c r="AC40" i="9"/>
  <c r="AC72" i="9" s="1"/>
  <c r="Z39" i="9"/>
  <c r="Z71" i="9" s="1"/>
  <c r="AM38" i="9"/>
  <c r="AM70" i="9" s="1"/>
  <c r="W38" i="9"/>
  <c r="W70" i="9" s="1"/>
  <c r="AJ37" i="9"/>
  <c r="AJ69" i="9" s="1"/>
  <c r="T37" i="9"/>
  <c r="T69" i="9" s="1"/>
  <c r="AG36" i="9"/>
  <c r="AG68" i="9" s="1"/>
  <c r="Q36" i="9"/>
  <c r="Q68" i="9" s="1"/>
  <c r="C38" i="9"/>
  <c r="C70" i="9" s="1"/>
  <c r="K44" i="9"/>
  <c r="K76" i="9" s="1"/>
  <c r="F43" i="9"/>
  <c r="F75" i="9" s="1"/>
  <c r="L41" i="9"/>
  <c r="L73" i="9" s="1"/>
  <c r="G40" i="9"/>
  <c r="G72" i="9" s="1"/>
  <c r="M38" i="9"/>
  <c r="M70" i="9" s="1"/>
  <c r="H37" i="9"/>
  <c r="H69" i="9" s="1"/>
  <c r="AA45" i="9"/>
  <c r="AA77" i="9" s="1"/>
  <c r="AN44" i="9"/>
  <c r="AN76" i="9" s="1"/>
  <c r="X44" i="9"/>
  <c r="X76" i="9" s="1"/>
  <c r="AK43" i="9"/>
  <c r="AK75" i="9" s="1"/>
  <c r="U43" i="9"/>
  <c r="U75" i="9" s="1"/>
  <c r="AH42" i="9"/>
  <c r="AH74" i="9" s="1"/>
  <c r="R42" i="9"/>
  <c r="R74" i="9" s="1"/>
  <c r="AE41" i="9"/>
  <c r="AE73" i="9" s="1"/>
  <c r="O41" i="9"/>
  <c r="O73" i="9" s="1"/>
  <c r="AB40" i="9"/>
  <c r="AB72" i="9" s="1"/>
  <c r="Y39" i="9"/>
  <c r="Y71" i="9" s="1"/>
  <c r="AL38" i="9"/>
  <c r="AL70" i="9" s="1"/>
  <c r="V38" i="9"/>
  <c r="V70" i="9" s="1"/>
  <c r="AI37" i="9"/>
  <c r="AI69" i="9" s="1"/>
  <c r="S37" i="9"/>
  <c r="S69" i="9" s="1"/>
  <c r="AF36" i="9"/>
  <c r="AF68" i="9" s="1"/>
  <c r="P36" i="9"/>
  <c r="P68" i="9" s="1"/>
  <c r="U38" i="9"/>
  <c r="U70" i="9" s="1"/>
  <c r="AH37" i="9"/>
  <c r="AH69" i="9" s="1"/>
  <c r="R37" i="9"/>
  <c r="R69" i="9" s="1"/>
  <c r="AE36" i="9"/>
  <c r="AE68" i="9" s="1"/>
  <c r="O36" i="9"/>
  <c r="O68" i="9" s="1"/>
  <c r="N45" i="9"/>
  <c r="N77" i="9" s="1"/>
  <c r="I44" i="9"/>
  <c r="I76" i="9" s="1"/>
  <c r="D43" i="9"/>
  <c r="D75" i="9" s="1"/>
  <c r="J41" i="9"/>
  <c r="J73" i="9" s="1"/>
  <c r="E40" i="9"/>
  <c r="E72" i="9" s="1"/>
  <c r="K38" i="9"/>
  <c r="K70" i="9" s="1"/>
  <c r="F37" i="9"/>
  <c r="F69" i="9" s="1"/>
  <c r="Y45" i="9"/>
  <c r="Y77" i="9" s="1"/>
  <c r="AL44" i="9"/>
  <c r="AL76" i="9" s="1"/>
  <c r="V44" i="9"/>
  <c r="V76" i="9" s="1"/>
  <c r="AI43" i="9"/>
  <c r="AI75" i="9" s="1"/>
  <c r="S43" i="9"/>
  <c r="S75" i="9" s="1"/>
  <c r="AF42" i="9"/>
  <c r="AF74" i="9" s="1"/>
  <c r="P42" i="9"/>
  <c r="P74" i="9" s="1"/>
  <c r="AC41" i="9"/>
  <c r="AC73" i="9" s="1"/>
  <c r="Z40" i="9"/>
  <c r="Z72" i="9" s="1"/>
  <c r="AM39" i="9"/>
  <c r="AM71" i="9" s="1"/>
  <c r="W39" i="9"/>
  <c r="W71" i="9" s="1"/>
  <c r="AJ38" i="9"/>
  <c r="AJ70" i="9" s="1"/>
  <c r="T38" i="9"/>
  <c r="T70" i="9" s="1"/>
  <c r="AG37" i="9"/>
  <c r="AG69" i="9" s="1"/>
  <c r="Q37" i="9"/>
  <c r="Q69" i="9" s="1"/>
  <c r="AD36" i="9"/>
  <c r="AD68" i="9" s="1"/>
  <c r="M45" i="9"/>
  <c r="M77" i="9" s="1"/>
  <c r="H44" i="9"/>
  <c r="H76" i="9" s="1"/>
  <c r="N42" i="9"/>
  <c r="N74" i="9" s="1"/>
  <c r="I41" i="9"/>
  <c r="I73" i="9" s="1"/>
  <c r="D40" i="9"/>
  <c r="D72" i="9" s="1"/>
  <c r="J38" i="9"/>
  <c r="J70" i="9" s="1"/>
  <c r="E37" i="9"/>
  <c r="E69" i="9" s="1"/>
  <c r="AN45" i="9"/>
  <c r="AN77" i="9" s="1"/>
  <c r="X45" i="9"/>
  <c r="X77" i="9" s="1"/>
  <c r="AK44" i="9"/>
  <c r="AK76" i="9" s="1"/>
  <c r="U44" i="9"/>
  <c r="U76" i="9" s="1"/>
  <c r="AH43" i="9"/>
  <c r="AH75" i="9" s="1"/>
  <c r="R43" i="9"/>
  <c r="R75" i="9" s="1"/>
  <c r="AE42" i="9"/>
  <c r="AE74" i="9" s="1"/>
  <c r="O42" i="9"/>
  <c r="O74" i="9" s="1"/>
  <c r="AB41" i="9"/>
  <c r="AB73" i="9" s="1"/>
  <c r="Y40" i="9"/>
  <c r="Y72" i="9" s="1"/>
  <c r="AL39" i="9"/>
  <c r="AL71" i="9" s="1"/>
  <c r="V39" i="9"/>
  <c r="V71" i="9" s="1"/>
  <c r="AI38" i="9"/>
  <c r="AI70" i="9" s="1"/>
  <c r="S38" i="9"/>
  <c r="S70" i="9" s="1"/>
  <c r="AF37" i="9"/>
  <c r="AF69" i="9" s="1"/>
  <c r="P37" i="9"/>
  <c r="P69" i="9" s="1"/>
  <c r="AC36" i="9"/>
  <c r="AC68" i="9" s="1"/>
  <c r="B34" i="9"/>
  <c r="G34" i="9" s="1"/>
  <c r="AB36" i="9"/>
  <c r="AB68" i="9" s="1"/>
  <c r="K45" i="9"/>
  <c r="K77" i="9" s="1"/>
  <c r="F44" i="9"/>
  <c r="F76" i="9" s="1"/>
  <c r="L42" i="9"/>
  <c r="L74" i="9" s="1"/>
  <c r="G41" i="9"/>
  <c r="G73" i="9" s="1"/>
  <c r="M39" i="9"/>
  <c r="M71" i="9" s="1"/>
  <c r="H38" i="9"/>
  <c r="H70" i="9" s="1"/>
  <c r="N36" i="9"/>
  <c r="N68" i="9" s="1"/>
  <c r="AL45" i="9"/>
  <c r="AL77" i="9" s="1"/>
  <c r="V45" i="9"/>
  <c r="V77" i="9" s="1"/>
  <c r="AI44" i="9"/>
  <c r="AI76" i="9" s="1"/>
  <c r="S44" i="9"/>
  <c r="S76" i="9" s="1"/>
  <c r="AF43" i="9"/>
  <c r="AF75" i="9" s="1"/>
  <c r="P43" i="9"/>
  <c r="P75" i="9" s="1"/>
  <c r="AC42" i="9"/>
  <c r="AC74" i="9" s="1"/>
  <c r="Z41" i="9"/>
  <c r="Z73" i="9" s="1"/>
  <c r="AM40" i="9"/>
  <c r="AM72" i="9" s="1"/>
  <c r="W40" i="9"/>
  <c r="W72" i="9" s="1"/>
  <c r="AJ39" i="9"/>
  <c r="AJ71" i="9" s="1"/>
  <c r="T39" i="9"/>
  <c r="T71" i="9" s="1"/>
  <c r="AG38" i="9"/>
  <c r="AG70" i="9" s="1"/>
  <c r="Q38" i="9"/>
  <c r="Q70" i="9" s="1"/>
  <c r="AD37" i="9"/>
  <c r="AD69" i="9" s="1"/>
  <c r="AA36" i="9"/>
  <c r="AA68" i="9" s="1"/>
  <c r="G33" i="9"/>
  <c r="B34" i="8"/>
  <c r="G34" i="8" s="1"/>
  <c r="L10" i="39"/>
  <c r="L52" i="39" s="1"/>
  <c r="H4" i="39"/>
  <c r="H46" i="39" s="1"/>
  <c r="AF10" i="39"/>
  <c r="AF52" i="39" s="1"/>
  <c r="P10" i="39"/>
  <c r="P52" i="39" s="1"/>
  <c r="AJ4" i="39"/>
  <c r="AJ46" i="39" s="1"/>
  <c r="T4" i="39"/>
  <c r="T46" i="39" s="1"/>
  <c r="O10" i="39"/>
  <c r="O52" i="39" s="1"/>
  <c r="AI4" i="39"/>
  <c r="AI46" i="39" s="1"/>
  <c r="S4" i="39"/>
  <c r="S46" i="39" s="1"/>
  <c r="F4" i="39"/>
  <c r="F46" i="39" s="1"/>
  <c r="AD10" i="39"/>
  <c r="AD52" i="39" s="1"/>
  <c r="AH4" i="39"/>
  <c r="AH46" i="39" s="1"/>
  <c r="R4" i="39"/>
  <c r="R46" i="39" s="1"/>
  <c r="I10" i="39"/>
  <c r="I52" i="39" s="1"/>
  <c r="E4" i="39"/>
  <c r="E46" i="39" s="1"/>
  <c r="AC10" i="39"/>
  <c r="AC52" i="39" s="1"/>
  <c r="AG4" i="39"/>
  <c r="AG46" i="39" s="1"/>
  <c r="Q4" i="39"/>
  <c r="Q46" i="39" s="1"/>
  <c r="H10" i="39"/>
  <c r="H52" i="39" s="1"/>
  <c r="AB10" i="39"/>
  <c r="AB52" i="39" s="1"/>
  <c r="AF4" i="39"/>
  <c r="AF46" i="39" s="1"/>
  <c r="P4" i="39"/>
  <c r="P46" i="39" s="1"/>
  <c r="D4" i="39"/>
  <c r="D46" i="39" s="1"/>
  <c r="G10" i="39"/>
  <c r="G52" i="39" s="1"/>
  <c r="AA10" i="39"/>
  <c r="AA52" i="39" s="1"/>
  <c r="AE4" i="39"/>
  <c r="AE46" i="39" s="1"/>
  <c r="O4" i="39"/>
  <c r="O46" i="39" s="1"/>
  <c r="F10" i="39"/>
  <c r="F52" i="39" s="1"/>
  <c r="Z10" i="39"/>
  <c r="Z52" i="39" s="1"/>
  <c r="AD4" i="39"/>
  <c r="AD46" i="39" s="1"/>
  <c r="Y10" i="39"/>
  <c r="Y52" i="39" s="1"/>
  <c r="AC4" i="39"/>
  <c r="AC46" i="39" s="1"/>
  <c r="AN10" i="39"/>
  <c r="AN52" i="39" s="1"/>
  <c r="X10" i="39"/>
  <c r="X52" i="39" s="1"/>
  <c r="AB4" i="39"/>
  <c r="AB46" i="39" s="1"/>
  <c r="W10" i="39"/>
  <c r="W52" i="39" s="1"/>
  <c r="AA4" i="39"/>
  <c r="AA46" i="39" s="1"/>
  <c r="V10" i="39"/>
  <c r="V52" i="39" s="1"/>
  <c r="Z4" i="39"/>
  <c r="Z46" i="39" s="1"/>
  <c r="M4" i="39"/>
  <c r="M46" i="39" s="1"/>
  <c r="AK10" i="39"/>
  <c r="AK52" i="39" s="1"/>
  <c r="U10" i="39"/>
  <c r="U52" i="39" s="1"/>
  <c r="AO4" i="39"/>
  <c r="AO46" i="39" s="1"/>
  <c r="Y4" i="39"/>
  <c r="Y46" i="39" s="1"/>
  <c r="L4" i="39"/>
  <c r="L46" i="39" s="1"/>
  <c r="AJ10" i="39"/>
  <c r="AJ52" i="39" s="1"/>
  <c r="T10" i="39"/>
  <c r="T52" i="39" s="1"/>
  <c r="AN4" i="39"/>
  <c r="AN46" i="39" s="1"/>
  <c r="X4" i="39"/>
  <c r="X46" i="39" s="1"/>
  <c r="K4" i="39"/>
  <c r="K46" i="39" s="1"/>
  <c r="AI10" i="39"/>
  <c r="AI52" i="39" s="1"/>
  <c r="S10" i="39"/>
  <c r="S52" i="39" s="1"/>
  <c r="AM4" i="39"/>
  <c r="AM46" i="39" s="1"/>
  <c r="W4" i="39"/>
  <c r="W46" i="39" s="1"/>
  <c r="J4" i="39"/>
  <c r="J46" i="39" s="1"/>
  <c r="AH10" i="39"/>
  <c r="AH52" i="39" s="1"/>
  <c r="R10" i="39"/>
  <c r="R52" i="39" s="1"/>
  <c r="AL4" i="39"/>
  <c r="AL46" i="39" s="1"/>
  <c r="L3" i="22" l="1"/>
  <c r="K42" i="22"/>
  <c r="K12" i="22"/>
  <c r="J3" i="37"/>
  <c r="I39" i="37"/>
  <c r="J3" i="16"/>
  <c r="I34" i="16"/>
  <c r="I3" i="48"/>
  <c r="H46" i="48"/>
  <c r="H11" i="48"/>
  <c r="H38" i="48"/>
  <c r="J3" i="44"/>
  <c r="I40" i="44"/>
  <c r="J3" i="9"/>
  <c r="I35" i="9"/>
  <c r="I52" i="9"/>
  <c r="I67" i="9"/>
  <c r="I3" i="8"/>
  <c r="H67" i="8"/>
  <c r="H35" i="8"/>
  <c r="H52" i="8"/>
  <c r="I3" i="52"/>
  <c r="H100" i="52"/>
  <c r="H45" i="52"/>
  <c r="H77" i="52"/>
  <c r="H68" i="52"/>
  <c r="H15" i="52"/>
  <c r="AE62" i="42"/>
  <c r="J84" i="42"/>
  <c r="N62" i="42"/>
  <c r="O62" i="42"/>
  <c r="P62" i="42"/>
  <c r="Q62" i="42"/>
  <c r="AB62" i="42"/>
  <c r="AD62" i="42"/>
  <c r="AF62" i="42"/>
  <c r="AG62" i="42"/>
  <c r="AH62" i="42"/>
  <c r="AJ62" i="42"/>
  <c r="AL62" i="42"/>
  <c r="AN62" i="42"/>
  <c r="Q63" i="42"/>
  <c r="R63" i="42"/>
  <c r="U63" i="42"/>
  <c r="V63" i="42"/>
  <c r="W63" i="42"/>
  <c r="X63" i="42"/>
  <c r="Y63" i="42"/>
  <c r="Z63" i="42"/>
  <c r="AI63" i="42"/>
  <c r="AJ63" i="42"/>
  <c r="AL63" i="42"/>
  <c r="AM63" i="42"/>
  <c r="AN63" i="42"/>
  <c r="AO63" i="42"/>
  <c r="R64" i="42"/>
  <c r="S64" i="42"/>
  <c r="T64" i="42"/>
  <c r="U64" i="42"/>
  <c r="V64" i="42"/>
  <c r="W64" i="42"/>
  <c r="X64" i="42"/>
  <c r="Y64" i="42"/>
  <c r="Z64" i="42"/>
  <c r="AA64" i="42"/>
  <c r="AB64" i="42"/>
  <c r="AH64" i="42"/>
  <c r="AI64" i="42"/>
  <c r="AJ64" i="42"/>
  <c r="AK64" i="42"/>
  <c r="AL64" i="42"/>
  <c r="AM64" i="42"/>
  <c r="AN64" i="42"/>
  <c r="AO64" i="42"/>
  <c r="R65" i="42"/>
  <c r="S65" i="42"/>
  <c r="T65" i="42"/>
  <c r="U65" i="42"/>
  <c r="V65" i="42"/>
  <c r="W65" i="42"/>
  <c r="X65" i="42"/>
  <c r="Y65" i="42"/>
  <c r="Z65" i="42"/>
  <c r="AA65" i="42"/>
  <c r="AB65" i="42"/>
  <c r="AH65" i="42"/>
  <c r="AI65" i="42"/>
  <c r="AJ65" i="42"/>
  <c r="AK65" i="42"/>
  <c r="AL65" i="42"/>
  <c r="AM65" i="42"/>
  <c r="AN65" i="42"/>
  <c r="AO65" i="42"/>
  <c r="N66" i="42"/>
  <c r="P66" i="42"/>
  <c r="R66" i="42"/>
  <c r="S66" i="42"/>
  <c r="T66" i="42"/>
  <c r="U66" i="42"/>
  <c r="V66" i="42"/>
  <c r="W66" i="42"/>
  <c r="X66" i="42"/>
  <c r="Y66" i="42"/>
  <c r="Z66" i="42"/>
  <c r="AA66" i="42"/>
  <c r="AB66" i="42"/>
  <c r="AD66" i="42"/>
  <c r="AF66" i="42"/>
  <c r="AH66" i="42"/>
  <c r="AI66" i="42"/>
  <c r="AJ66" i="42"/>
  <c r="AK66" i="42"/>
  <c r="AL66" i="42"/>
  <c r="AM66" i="42"/>
  <c r="AN66" i="42"/>
  <c r="AO66" i="42"/>
  <c r="N67" i="42"/>
  <c r="O67" i="42"/>
  <c r="P67" i="42"/>
  <c r="Q67" i="42"/>
  <c r="R67" i="42"/>
  <c r="S67" i="42"/>
  <c r="T67" i="42"/>
  <c r="U67" i="42"/>
  <c r="V67" i="42"/>
  <c r="W67" i="42"/>
  <c r="X67" i="42"/>
  <c r="Y67" i="42"/>
  <c r="Z67" i="42"/>
  <c r="AA67" i="42"/>
  <c r="AB67" i="42"/>
  <c r="AC67" i="42"/>
  <c r="AD67" i="42"/>
  <c r="AE67" i="42"/>
  <c r="AF67" i="42"/>
  <c r="AG67" i="42"/>
  <c r="AH67" i="42"/>
  <c r="AI67" i="42"/>
  <c r="AJ67" i="42"/>
  <c r="AK67" i="42"/>
  <c r="AL67" i="42"/>
  <c r="AM67" i="42"/>
  <c r="AN67" i="42"/>
  <c r="AO67" i="42"/>
  <c r="M68" i="42"/>
  <c r="N68" i="42"/>
  <c r="O68" i="42"/>
  <c r="P68" i="42"/>
  <c r="Q68" i="42"/>
  <c r="R68" i="42"/>
  <c r="S68" i="42"/>
  <c r="T68" i="42"/>
  <c r="U68" i="42"/>
  <c r="V68" i="42"/>
  <c r="W68" i="42"/>
  <c r="X68" i="42"/>
  <c r="Y68" i="42"/>
  <c r="Z68" i="42"/>
  <c r="AA68" i="42"/>
  <c r="AB68" i="42"/>
  <c r="AC68" i="42"/>
  <c r="AD68" i="42"/>
  <c r="AE68" i="42"/>
  <c r="AF68" i="42"/>
  <c r="AG68" i="42"/>
  <c r="AH68" i="42"/>
  <c r="AI68" i="42"/>
  <c r="AJ68" i="42"/>
  <c r="AK68" i="42"/>
  <c r="AL68" i="42"/>
  <c r="AM68" i="42"/>
  <c r="AN68" i="42"/>
  <c r="AO68" i="42"/>
  <c r="M69" i="42"/>
  <c r="N69" i="42"/>
  <c r="O69" i="42"/>
  <c r="P69" i="42"/>
  <c r="Q69" i="42"/>
  <c r="R69" i="42"/>
  <c r="S69" i="42"/>
  <c r="T69" i="42"/>
  <c r="U69" i="42"/>
  <c r="V69" i="42"/>
  <c r="W69" i="42"/>
  <c r="X69" i="42"/>
  <c r="Y69" i="42"/>
  <c r="Z69" i="42"/>
  <c r="AA69" i="42"/>
  <c r="AB69" i="42"/>
  <c r="AC69" i="42"/>
  <c r="AD69" i="42"/>
  <c r="AE69" i="42"/>
  <c r="AF69" i="42"/>
  <c r="AG69" i="42"/>
  <c r="AH69" i="42"/>
  <c r="AI69" i="42"/>
  <c r="AJ69" i="42"/>
  <c r="AK69" i="42"/>
  <c r="AL69" i="42"/>
  <c r="AM69" i="42"/>
  <c r="AN69" i="42"/>
  <c r="AO69" i="42"/>
  <c r="M70" i="42"/>
  <c r="N70" i="42"/>
  <c r="O70" i="42"/>
  <c r="P70" i="42"/>
  <c r="Q70" i="42"/>
  <c r="R70" i="42"/>
  <c r="S70" i="42"/>
  <c r="T70" i="42"/>
  <c r="U70" i="42"/>
  <c r="V70" i="42"/>
  <c r="W70" i="42"/>
  <c r="X70" i="42"/>
  <c r="Y70" i="42"/>
  <c r="Z70" i="42"/>
  <c r="AA70" i="42"/>
  <c r="AB70" i="42"/>
  <c r="AC70" i="42"/>
  <c r="AD70" i="42"/>
  <c r="AE70" i="42"/>
  <c r="AF70" i="42"/>
  <c r="AG70" i="42"/>
  <c r="AH70" i="42"/>
  <c r="AI70" i="42"/>
  <c r="AJ70" i="42"/>
  <c r="AK70" i="42"/>
  <c r="AL70" i="42"/>
  <c r="AM70" i="42"/>
  <c r="AN70" i="42"/>
  <c r="AO70" i="42"/>
  <c r="M71" i="42"/>
  <c r="N71" i="42"/>
  <c r="O71" i="42"/>
  <c r="P71" i="42"/>
  <c r="Q71" i="42"/>
  <c r="R71" i="42"/>
  <c r="S71" i="42"/>
  <c r="T71" i="42"/>
  <c r="U71" i="42"/>
  <c r="V71" i="42"/>
  <c r="W71" i="42"/>
  <c r="X71" i="42"/>
  <c r="Y71" i="42"/>
  <c r="Z71" i="42"/>
  <c r="AA71" i="42"/>
  <c r="AB71" i="42"/>
  <c r="AC71" i="42"/>
  <c r="AD71" i="42"/>
  <c r="AE71" i="42"/>
  <c r="AF71" i="42"/>
  <c r="AG71" i="42"/>
  <c r="AH71" i="42"/>
  <c r="AI71" i="42"/>
  <c r="AJ71" i="42"/>
  <c r="AK71" i="42"/>
  <c r="AL71" i="42"/>
  <c r="AM71" i="42"/>
  <c r="AN71" i="42"/>
  <c r="AO71" i="42"/>
  <c r="M72" i="42"/>
  <c r="N72" i="42"/>
  <c r="O72" i="42"/>
  <c r="P72" i="42"/>
  <c r="Q72" i="42"/>
  <c r="R72" i="42"/>
  <c r="S72" i="42"/>
  <c r="T72" i="42"/>
  <c r="U72" i="42"/>
  <c r="V72" i="42"/>
  <c r="W72" i="42"/>
  <c r="X72" i="42"/>
  <c r="Y72" i="42"/>
  <c r="Z72" i="42"/>
  <c r="AA72" i="42"/>
  <c r="AB72" i="42"/>
  <c r="AC72" i="42"/>
  <c r="AD72" i="42"/>
  <c r="AE72" i="42"/>
  <c r="AF72" i="42"/>
  <c r="AG72" i="42"/>
  <c r="AH72" i="42"/>
  <c r="AI72" i="42"/>
  <c r="AJ72" i="42"/>
  <c r="AK72" i="42"/>
  <c r="AL72" i="42"/>
  <c r="AM72" i="42"/>
  <c r="AN72" i="42"/>
  <c r="AO72" i="42"/>
  <c r="M73" i="42"/>
  <c r="N73" i="42"/>
  <c r="O73" i="42"/>
  <c r="P73" i="42"/>
  <c r="Q73" i="42"/>
  <c r="R73" i="42"/>
  <c r="S73" i="42"/>
  <c r="T73" i="42"/>
  <c r="U73" i="42"/>
  <c r="V73" i="42"/>
  <c r="W73" i="42"/>
  <c r="X73" i="42"/>
  <c r="Y73" i="42"/>
  <c r="Z73" i="42"/>
  <c r="AA73" i="42"/>
  <c r="AB73" i="42"/>
  <c r="AC73" i="42"/>
  <c r="AD73" i="42"/>
  <c r="AE73" i="42"/>
  <c r="AF73" i="42"/>
  <c r="AG73" i="42"/>
  <c r="AH73" i="42"/>
  <c r="AI73" i="42"/>
  <c r="AJ73" i="42"/>
  <c r="AK73" i="42"/>
  <c r="AL73" i="42"/>
  <c r="AM73" i="42"/>
  <c r="AN73" i="42"/>
  <c r="AO73" i="42"/>
  <c r="M74" i="42"/>
  <c r="N74" i="42"/>
  <c r="O74" i="42"/>
  <c r="P74" i="42"/>
  <c r="Q74" i="42"/>
  <c r="R74" i="42"/>
  <c r="S74" i="42"/>
  <c r="T74" i="42"/>
  <c r="U74" i="42"/>
  <c r="V74" i="42"/>
  <c r="W74" i="42"/>
  <c r="X74" i="42"/>
  <c r="Y74" i="42"/>
  <c r="Z74" i="42"/>
  <c r="AA74" i="42"/>
  <c r="AB74" i="42"/>
  <c r="AC74" i="42"/>
  <c r="AD74" i="42"/>
  <c r="AE74" i="42"/>
  <c r="AF74" i="42"/>
  <c r="AG74" i="42"/>
  <c r="AH74" i="42"/>
  <c r="AI74" i="42"/>
  <c r="AJ74" i="42"/>
  <c r="AK74" i="42"/>
  <c r="AL74" i="42"/>
  <c r="AM74" i="42"/>
  <c r="AN74" i="42"/>
  <c r="AO74" i="42"/>
  <c r="M75" i="42"/>
  <c r="N75" i="42"/>
  <c r="O75" i="42"/>
  <c r="P75" i="42"/>
  <c r="Q75" i="42"/>
  <c r="R75" i="42"/>
  <c r="S75" i="42"/>
  <c r="T75" i="42"/>
  <c r="U75" i="42"/>
  <c r="V75" i="42"/>
  <c r="W75" i="42"/>
  <c r="X75" i="42"/>
  <c r="Y75" i="42"/>
  <c r="Z75" i="42"/>
  <c r="AA75" i="42"/>
  <c r="AB75" i="42"/>
  <c r="AC75" i="42"/>
  <c r="AD75" i="42"/>
  <c r="AE75" i="42"/>
  <c r="AF75" i="42"/>
  <c r="AG75" i="42"/>
  <c r="AH75" i="42"/>
  <c r="AI75" i="42"/>
  <c r="AJ75" i="42"/>
  <c r="AK75" i="42"/>
  <c r="AL75" i="42"/>
  <c r="AM75" i="42"/>
  <c r="AN75" i="42"/>
  <c r="AO75" i="42"/>
  <c r="M76" i="42"/>
  <c r="N76" i="42"/>
  <c r="O76" i="42"/>
  <c r="P76" i="42"/>
  <c r="Q76" i="42"/>
  <c r="R76" i="42"/>
  <c r="S76" i="42"/>
  <c r="T76" i="42"/>
  <c r="U76" i="42"/>
  <c r="V76" i="42"/>
  <c r="W76" i="42"/>
  <c r="X76" i="42"/>
  <c r="Y76" i="42"/>
  <c r="Z76" i="42"/>
  <c r="AA76" i="42"/>
  <c r="AB76" i="42"/>
  <c r="AC76" i="42"/>
  <c r="AD76" i="42"/>
  <c r="AE76" i="42"/>
  <c r="AF76" i="42"/>
  <c r="AG76" i="42"/>
  <c r="AH76" i="42"/>
  <c r="AI76" i="42"/>
  <c r="AJ76" i="42"/>
  <c r="AK76" i="42"/>
  <c r="AL76" i="42"/>
  <c r="AM76" i="42"/>
  <c r="AN76" i="42"/>
  <c r="AO76" i="42"/>
  <c r="M77" i="42"/>
  <c r="N77" i="42"/>
  <c r="O77" i="42"/>
  <c r="P77" i="42"/>
  <c r="Q77" i="42"/>
  <c r="R77" i="42"/>
  <c r="S77" i="42"/>
  <c r="T77" i="42"/>
  <c r="U77" i="42"/>
  <c r="V77" i="42"/>
  <c r="W77" i="42"/>
  <c r="X77" i="42"/>
  <c r="Y77" i="42"/>
  <c r="Z77" i="42"/>
  <c r="AA77" i="42"/>
  <c r="AB77" i="42"/>
  <c r="AC77" i="42"/>
  <c r="AD77" i="42"/>
  <c r="AE77" i="42"/>
  <c r="AF77" i="42"/>
  <c r="AG77" i="42"/>
  <c r="AH77" i="42"/>
  <c r="AI77" i="42"/>
  <c r="AJ77" i="42"/>
  <c r="AK77" i="42"/>
  <c r="AL77" i="42"/>
  <c r="AM77" i="42"/>
  <c r="AN77" i="42"/>
  <c r="AO77" i="42"/>
  <c r="M78" i="42"/>
  <c r="N78" i="42"/>
  <c r="O78" i="42"/>
  <c r="P78" i="42"/>
  <c r="Q78" i="42"/>
  <c r="R78" i="42"/>
  <c r="S78" i="42"/>
  <c r="T78" i="42"/>
  <c r="U78" i="42"/>
  <c r="V78" i="42"/>
  <c r="W78" i="42"/>
  <c r="X78" i="42"/>
  <c r="Y78" i="42"/>
  <c r="Z78" i="42"/>
  <c r="AA78" i="42"/>
  <c r="AB78" i="42"/>
  <c r="AC78" i="42"/>
  <c r="AD78" i="42"/>
  <c r="AE78" i="42"/>
  <c r="AF78" i="42"/>
  <c r="AG78" i="42"/>
  <c r="AH78" i="42"/>
  <c r="AI78" i="42"/>
  <c r="AJ78" i="42"/>
  <c r="AK78" i="42"/>
  <c r="AL78" i="42"/>
  <c r="AM78" i="42"/>
  <c r="AN78" i="42"/>
  <c r="AO78" i="42"/>
  <c r="M79" i="42"/>
  <c r="N79" i="42"/>
  <c r="O79" i="42"/>
  <c r="P79" i="42"/>
  <c r="Q79" i="42"/>
  <c r="R79" i="42"/>
  <c r="S79" i="42"/>
  <c r="T79" i="42"/>
  <c r="U79" i="42"/>
  <c r="V79" i="42"/>
  <c r="W79" i="42"/>
  <c r="X79" i="42"/>
  <c r="Y79" i="42"/>
  <c r="Z79" i="42"/>
  <c r="AA79" i="42"/>
  <c r="AB79" i="42"/>
  <c r="AC79" i="42"/>
  <c r="AD79" i="42"/>
  <c r="AE79" i="42"/>
  <c r="AF79" i="42"/>
  <c r="AG79" i="42"/>
  <c r="AH79" i="42"/>
  <c r="AI79" i="42"/>
  <c r="AJ79" i="42"/>
  <c r="AK79" i="42"/>
  <c r="AL79" i="42"/>
  <c r="AM79" i="42"/>
  <c r="AN79" i="42"/>
  <c r="AO79" i="42"/>
  <c r="M80" i="42"/>
  <c r="N80" i="42"/>
  <c r="O80" i="42"/>
  <c r="P80" i="42"/>
  <c r="Q80" i="42"/>
  <c r="R80" i="42"/>
  <c r="S80" i="42"/>
  <c r="T80" i="42"/>
  <c r="U80" i="42"/>
  <c r="V80" i="42"/>
  <c r="W80" i="42"/>
  <c r="X80" i="42"/>
  <c r="Y80" i="42"/>
  <c r="Z80" i="42"/>
  <c r="AA80" i="42"/>
  <c r="AB80" i="42"/>
  <c r="AC80" i="42"/>
  <c r="AD80" i="42"/>
  <c r="AE80" i="42"/>
  <c r="AF80" i="42"/>
  <c r="AG80" i="42"/>
  <c r="AH80" i="42"/>
  <c r="AI80" i="42"/>
  <c r="AJ80" i="42"/>
  <c r="AK80" i="42"/>
  <c r="AL80" i="42"/>
  <c r="AM80" i="42"/>
  <c r="AN80" i="42"/>
  <c r="AO80" i="42"/>
  <c r="M81" i="42"/>
  <c r="N81" i="42"/>
  <c r="O81" i="42"/>
  <c r="P81" i="42"/>
  <c r="Q81" i="42"/>
  <c r="R81" i="42"/>
  <c r="S81" i="42"/>
  <c r="T81" i="42"/>
  <c r="U81" i="42"/>
  <c r="V81" i="42"/>
  <c r="W81" i="42"/>
  <c r="X81" i="42"/>
  <c r="Y81" i="42"/>
  <c r="Z81" i="42"/>
  <c r="AA81" i="42"/>
  <c r="AB81" i="42"/>
  <c r="AC81" i="42"/>
  <c r="AD81" i="42"/>
  <c r="AE81" i="42"/>
  <c r="AF81" i="42"/>
  <c r="AG81" i="42"/>
  <c r="AH81" i="42"/>
  <c r="AI81" i="42"/>
  <c r="AJ81" i="42"/>
  <c r="AK81" i="42"/>
  <c r="AL81" i="42"/>
  <c r="AM81" i="42"/>
  <c r="AN81" i="42"/>
  <c r="AO81" i="42"/>
  <c r="M82" i="42"/>
  <c r="N82" i="42"/>
  <c r="O82" i="42"/>
  <c r="P82" i="42"/>
  <c r="Q82" i="42"/>
  <c r="R82" i="42"/>
  <c r="S82" i="42"/>
  <c r="T82" i="42"/>
  <c r="U82" i="42"/>
  <c r="V82" i="42"/>
  <c r="W82" i="42"/>
  <c r="X82" i="42"/>
  <c r="Y82" i="42"/>
  <c r="Z82" i="42"/>
  <c r="AA82" i="42"/>
  <c r="AB82" i="42"/>
  <c r="AC82" i="42"/>
  <c r="AD82" i="42"/>
  <c r="AE82" i="42"/>
  <c r="AF82" i="42"/>
  <c r="AG82" i="42"/>
  <c r="AH82" i="42"/>
  <c r="AI82" i="42"/>
  <c r="AJ82" i="42"/>
  <c r="AK82" i="42"/>
  <c r="AL82" i="42"/>
  <c r="AM82" i="42"/>
  <c r="AN82" i="42"/>
  <c r="AO82" i="42"/>
  <c r="M83" i="42"/>
  <c r="N83" i="42"/>
  <c r="O83" i="42"/>
  <c r="P83" i="42"/>
  <c r="Q83" i="42"/>
  <c r="R83" i="42"/>
  <c r="S83" i="42"/>
  <c r="T83" i="42"/>
  <c r="U83" i="42"/>
  <c r="V83" i="42"/>
  <c r="W83" i="42"/>
  <c r="X83" i="42"/>
  <c r="Y83" i="42"/>
  <c r="Z83" i="42"/>
  <c r="AA83" i="42"/>
  <c r="AB83" i="42"/>
  <c r="AC83" i="42"/>
  <c r="AD83" i="42"/>
  <c r="AE83" i="42"/>
  <c r="AF83" i="42"/>
  <c r="AG83" i="42"/>
  <c r="AH83" i="42"/>
  <c r="AI83" i="42"/>
  <c r="AJ83" i="42"/>
  <c r="AK83" i="42"/>
  <c r="AL83" i="42"/>
  <c r="AM83" i="42"/>
  <c r="AN83" i="42"/>
  <c r="AO83" i="42"/>
  <c r="M84" i="42"/>
  <c r="N84" i="42"/>
  <c r="O84" i="42"/>
  <c r="P84" i="42"/>
  <c r="Q84" i="42"/>
  <c r="R84" i="42"/>
  <c r="S84" i="42"/>
  <c r="T84" i="42"/>
  <c r="U84" i="42"/>
  <c r="V84" i="42"/>
  <c r="W84" i="42"/>
  <c r="X84" i="42"/>
  <c r="Y84" i="42"/>
  <c r="Z84" i="42"/>
  <c r="AA84" i="42"/>
  <c r="AB84" i="42"/>
  <c r="AC84" i="42"/>
  <c r="AD84" i="42"/>
  <c r="AE84" i="42"/>
  <c r="AF84" i="42"/>
  <c r="AG84" i="42"/>
  <c r="AH84" i="42"/>
  <c r="AI84" i="42"/>
  <c r="AJ84" i="42"/>
  <c r="AK84" i="42"/>
  <c r="AL84" i="42"/>
  <c r="AM84" i="42"/>
  <c r="AN84" i="42"/>
  <c r="AO84" i="42"/>
  <c r="M85" i="42"/>
  <c r="N85" i="42"/>
  <c r="O85" i="42"/>
  <c r="P85" i="42"/>
  <c r="Q85" i="42"/>
  <c r="R85" i="42"/>
  <c r="S85" i="42"/>
  <c r="T85" i="42"/>
  <c r="U85" i="42"/>
  <c r="V85" i="42"/>
  <c r="W85" i="42"/>
  <c r="X85" i="42"/>
  <c r="Y85" i="42"/>
  <c r="Z85" i="42"/>
  <c r="AA85" i="42"/>
  <c r="AB85" i="42"/>
  <c r="AC85" i="42"/>
  <c r="AD85" i="42"/>
  <c r="AE85" i="42"/>
  <c r="AF85" i="42"/>
  <c r="AG85" i="42"/>
  <c r="AH85" i="42"/>
  <c r="AI85" i="42"/>
  <c r="AJ85" i="42"/>
  <c r="AK85" i="42"/>
  <c r="AL85" i="42"/>
  <c r="AM85" i="42"/>
  <c r="AN85" i="42"/>
  <c r="AO85" i="42"/>
  <c r="M86" i="42"/>
  <c r="N86" i="42"/>
  <c r="O86" i="42"/>
  <c r="P86" i="42"/>
  <c r="Q86" i="42"/>
  <c r="R86" i="42"/>
  <c r="S86" i="42"/>
  <c r="T86" i="42"/>
  <c r="U86" i="42"/>
  <c r="V86" i="42"/>
  <c r="W86" i="42"/>
  <c r="X86" i="42"/>
  <c r="Y86" i="42"/>
  <c r="Z86" i="42"/>
  <c r="AA86" i="42"/>
  <c r="AB86" i="42"/>
  <c r="AC86" i="42"/>
  <c r="AD86" i="42"/>
  <c r="AE86" i="42"/>
  <c r="AF86" i="42"/>
  <c r="AG86" i="42"/>
  <c r="AH86" i="42"/>
  <c r="AI86" i="42"/>
  <c r="AJ86" i="42"/>
  <c r="AK86" i="42"/>
  <c r="AL86" i="42"/>
  <c r="AM86" i="42"/>
  <c r="AN86" i="42"/>
  <c r="AO86" i="42"/>
  <c r="M87" i="42"/>
  <c r="N87" i="42"/>
  <c r="O87" i="42"/>
  <c r="P87" i="42"/>
  <c r="Q87" i="42"/>
  <c r="R87" i="42"/>
  <c r="S87" i="42"/>
  <c r="T87" i="42"/>
  <c r="U87" i="42"/>
  <c r="V87" i="42"/>
  <c r="W87" i="42"/>
  <c r="X87" i="42"/>
  <c r="Y87" i="42"/>
  <c r="Z87" i="42"/>
  <c r="AA87" i="42"/>
  <c r="AB87" i="42"/>
  <c r="AC87" i="42"/>
  <c r="AD87" i="42"/>
  <c r="AE87" i="42"/>
  <c r="AF87" i="42"/>
  <c r="AG87" i="42"/>
  <c r="AH87" i="42"/>
  <c r="AI87" i="42"/>
  <c r="AJ87" i="42"/>
  <c r="AK87" i="42"/>
  <c r="AL87" i="42"/>
  <c r="AM87" i="42"/>
  <c r="AN87" i="42"/>
  <c r="AO87" i="42"/>
  <c r="M88" i="42"/>
  <c r="N88" i="42"/>
  <c r="O88" i="42"/>
  <c r="P88" i="42"/>
  <c r="Q88" i="42"/>
  <c r="R88" i="42"/>
  <c r="S88" i="42"/>
  <c r="T88" i="42"/>
  <c r="U88" i="42"/>
  <c r="V88" i="42"/>
  <c r="W88" i="42"/>
  <c r="X88" i="42"/>
  <c r="Y88" i="42"/>
  <c r="Z88" i="42"/>
  <c r="AA88" i="42"/>
  <c r="AB88" i="42"/>
  <c r="AC88" i="42"/>
  <c r="AD88" i="42"/>
  <c r="AE88" i="42"/>
  <c r="AF88" i="42"/>
  <c r="AG88" i="42"/>
  <c r="AH88" i="42"/>
  <c r="AI88" i="42"/>
  <c r="AJ88" i="42"/>
  <c r="AK88" i="42"/>
  <c r="AL88" i="42"/>
  <c r="AM88" i="42"/>
  <c r="AN88" i="42"/>
  <c r="AO88" i="42"/>
  <c r="M89" i="42"/>
  <c r="N89" i="42"/>
  <c r="O89" i="42"/>
  <c r="P89" i="42"/>
  <c r="Q89" i="42"/>
  <c r="R89" i="42"/>
  <c r="S89" i="42"/>
  <c r="T89" i="42"/>
  <c r="U89" i="42"/>
  <c r="V89" i="42"/>
  <c r="W89" i="42"/>
  <c r="X89" i="42"/>
  <c r="Y89" i="42"/>
  <c r="Z89" i="42"/>
  <c r="AA89" i="42"/>
  <c r="AB89" i="42"/>
  <c r="AC89" i="42"/>
  <c r="AD89" i="42"/>
  <c r="AE89" i="42"/>
  <c r="AF89" i="42"/>
  <c r="AG89" i="42"/>
  <c r="AH89" i="42"/>
  <c r="AI89" i="42"/>
  <c r="AJ89" i="42"/>
  <c r="AK89" i="42"/>
  <c r="AL89" i="42"/>
  <c r="AM89" i="42"/>
  <c r="AN89" i="42"/>
  <c r="AO89" i="42"/>
  <c r="M90" i="42"/>
  <c r="N90" i="42"/>
  <c r="O90" i="42"/>
  <c r="P90" i="42"/>
  <c r="Q90" i="42"/>
  <c r="R90" i="42"/>
  <c r="S90" i="42"/>
  <c r="T90" i="42"/>
  <c r="U90" i="42"/>
  <c r="V90" i="42"/>
  <c r="W90" i="42"/>
  <c r="X90" i="42"/>
  <c r="Y90" i="42"/>
  <c r="Z90" i="42"/>
  <c r="AA90" i="42"/>
  <c r="AB90" i="42"/>
  <c r="AC90" i="42"/>
  <c r="AD90" i="42"/>
  <c r="AE90" i="42"/>
  <c r="AF90" i="42"/>
  <c r="AG90" i="42"/>
  <c r="AH90" i="42"/>
  <c r="AI90" i="42"/>
  <c r="AJ90" i="42"/>
  <c r="AK90" i="42"/>
  <c r="AL90" i="42"/>
  <c r="AM90" i="42"/>
  <c r="AN90" i="42"/>
  <c r="AO90" i="42"/>
  <c r="M91" i="42"/>
  <c r="N91" i="42"/>
  <c r="O91" i="42"/>
  <c r="P91" i="42"/>
  <c r="Q91" i="42"/>
  <c r="R91" i="42"/>
  <c r="S91" i="42"/>
  <c r="T91" i="42"/>
  <c r="U91" i="42"/>
  <c r="V91" i="42"/>
  <c r="W91" i="42"/>
  <c r="X91" i="42"/>
  <c r="Y91" i="42"/>
  <c r="Z91" i="42"/>
  <c r="AA91" i="42"/>
  <c r="AB91" i="42"/>
  <c r="AC91" i="42"/>
  <c r="AD91" i="42"/>
  <c r="AE91" i="42"/>
  <c r="AF91" i="42"/>
  <c r="AG91" i="42"/>
  <c r="AH91" i="42"/>
  <c r="AI91" i="42"/>
  <c r="AJ91" i="42"/>
  <c r="AK91" i="42"/>
  <c r="AL91" i="42"/>
  <c r="AM91" i="42"/>
  <c r="AN91" i="42"/>
  <c r="AO91" i="42"/>
  <c r="M92" i="42"/>
  <c r="N92" i="42"/>
  <c r="O92" i="42"/>
  <c r="P92" i="42"/>
  <c r="Q92" i="42"/>
  <c r="R92" i="42"/>
  <c r="S92" i="42"/>
  <c r="T92" i="42"/>
  <c r="U92" i="42"/>
  <c r="V92" i="42"/>
  <c r="W92" i="42"/>
  <c r="X92" i="42"/>
  <c r="Y92" i="42"/>
  <c r="Z92" i="42"/>
  <c r="AA92" i="42"/>
  <c r="AB92" i="42"/>
  <c r="AC92" i="42"/>
  <c r="AD92" i="42"/>
  <c r="AE92" i="42"/>
  <c r="AF92" i="42"/>
  <c r="AG92" i="42"/>
  <c r="AH92" i="42"/>
  <c r="AI92" i="42"/>
  <c r="AJ92" i="42"/>
  <c r="AK92" i="42"/>
  <c r="AL92" i="42"/>
  <c r="AM92" i="42"/>
  <c r="AN92" i="42"/>
  <c r="AO92" i="42"/>
  <c r="M93" i="42"/>
  <c r="N93" i="42"/>
  <c r="O93" i="42"/>
  <c r="P93" i="42"/>
  <c r="Q93" i="42"/>
  <c r="R93" i="42"/>
  <c r="S93" i="42"/>
  <c r="T93" i="42"/>
  <c r="U93" i="42"/>
  <c r="V93" i="42"/>
  <c r="W93" i="42"/>
  <c r="X93" i="42"/>
  <c r="Y93" i="42"/>
  <c r="Z93" i="42"/>
  <c r="AA93" i="42"/>
  <c r="AB93" i="42"/>
  <c r="AC93" i="42"/>
  <c r="AD93" i="42"/>
  <c r="AE93" i="42"/>
  <c r="AF93" i="42"/>
  <c r="AG93" i="42"/>
  <c r="AH93" i="42"/>
  <c r="AI93" i="42"/>
  <c r="AJ93" i="42"/>
  <c r="AK93" i="42"/>
  <c r="AL93" i="42"/>
  <c r="AM93" i="42"/>
  <c r="AN93" i="42"/>
  <c r="AO93" i="42"/>
  <c r="M94" i="42"/>
  <c r="N94" i="42"/>
  <c r="O94" i="42"/>
  <c r="P94" i="42"/>
  <c r="Q94" i="42"/>
  <c r="R94" i="42"/>
  <c r="S94" i="42"/>
  <c r="T94" i="42"/>
  <c r="U94" i="42"/>
  <c r="V94" i="42"/>
  <c r="W94" i="42"/>
  <c r="X94" i="42"/>
  <c r="Y94" i="42"/>
  <c r="Z94" i="42"/>
  <c r="AA94" i="42"/>
  <c r="AB94" i="42"/>
  <c r="AC94" i="42"/>
  <c r="AD94" i="42"/>
  <c r="AE94" i="42"/>
  <c r="AF94" i="42"/>
  <c r="AG94" i="42"/>
  <c r="AH94" i="42"/>
  <c r="AI94" i="42"/>
  <c r="AJ94" i="42"/>
  <c r="AK94" i="42"/>
  <c r="AL94" i="42"/>
  <c r="AM94" i="42"/>
  <c r="AN94" i="42"/>
  <c r="AO94" i="42"/>
  <c r="M95" i="42"/>
  <c r="N95" i="42"/>
  <c r="O95" i="42"/>
  <c r="P95" i="42"/>
  <c r="Q95" i="42"/>
  <c r="R95" i="42"/>
  <c r="S95" i="42"/>
  <c r="T95" i="42"/>
  <c r="U95" i="42"/>
  <c r="V95" i="42"/>
  <c r="W95" i="42"/>
  <c r="X95" i="42"/>
  <c r="Y95" i="42"/>
  <c r="Z95" i="42"/>
  <c r="AA95" i="42"/>
  <c r="AB95" i="42"/>
  <c r="AC95" i="42"/>
  <c r="AD95" i="42"/>
  <c r="AE95" i="42"/>
  <c r="AF95" i="42"/>
  <c r="AG95" i="42"/>
  <c r="AH95" i="42"/>
  <c r="AI95" i="42"/>
  <c r="AJ95" i="42"/>
  <c r="AK95" i="42"/>
  <c r="AL95" i="42"/>
  <c r="AM95" i="42"/>
  <c r="AN95" i="42"/>
  <c r="AO95" i="42"/>
  <c r="M96" i="42"/>
  <c r="N96" i="42"/>
  <c r="O96" i="42"/>
  <c r="P96" i="42"/>
  <c r="Q96" i="42"/>
  <c r="R96" i="42"/>
  <c r="S96" i="42"/>
  <c r="T96" i="42"/>
  <c r="U96" i="42"/>
  <c r="V96" i="42"/>
  <c r="W96" i="42"/>
  <c r="X96" i="42"/>
  <c r="Y96" i="42"/>
  <c r="Z96" i="42"/>
  <c r="AA96" i="42"/>
  <c r="AB96" i="42"/>
  <c r="AC96" i="42"/>
  <c r="AD96" i="42"/>
  <c r="AE96" i="42"/>
  <c r="AF96" i="42"/>
  <c r="AG96" i="42"/>
  <c r="AH96" i="42"/>
  <c r="AI96" i="42"/>
  <c r="AJ96" i="42"/>
  <c r="AK96" i="42"/>
  <c r="AL96" i="42"/>
  <c r="AM96" i="42"/>
  <c r="AN96" i="42"/>
  <c r="AO96" i="42"/>
  <c r="M97" i="42"/>
  <c r="N97" i="42"/>
  <c r="O97" i="42"/>
  <c r="P97" i="42"/>
  <c r="Q97" i="42"/>
  <c r="R97" i="42"/>
  <c r="S97" i="42"/>
  <c r="T97" i="42"/>
  <c r="U97" i="42"/>
  <c r="V97" i="42"/>
  <c r="W97" i="42"/>
  <c r="X97" i="42"/>
  <c r="Y97" i="42"/>
  <c r="Z97" i="42"/>
  <c r="AA97" i="42"/>
  <c r="AB97" i="42"/>
  <c r="AC97" i="42"/>
  <c r="AD97" i="42"/>
  <c r="AE97" i="42"/>
  <c r="AF97" i="42"/>
  <c r="AG97" i="42"/>
  <c r="AH97" i="42"/>
  <c r="AI97" i="42"/>
  <c r="AJ97" i="42"/>
  <c r="AK97" i="42"/>
  <c r="AL97" i="42"/>
  <c r="AM97" i="42"/>
  <c r="AN97" i="42"/>
  <c r="AO97" i="42"/>
  <c r="M98" i="42"/>
  <c r="N98" i="42"/>
  <c r="O98" i="42"/>
  <c r="P98" i="42"/>
  <c r="Q98" i="42"/>
  <c r="R98" i="42"/>
  <c r="S98" i="42"/>
  <c r="T98" i="42"/>
  <c r="U98" i="42"/>
  <c r="V98" i="42"/>
  <c r="W98" i="42"/>
  <c r="X98" i="42"/>
  <c r="Y98" i="42"/>
  <c r="Z98" i="42"/>
  <c r="AA98" i="42"/>
  <c r="AB98" i="42"/>
  <c r="AC98" i="42"/>
  <c r="AD98" i="42"/>
  <c r="AE98" i="42"/>
  <c r="AF98" i="42"/>
  <c r="AG98" i="42"/>
  <c r="AH98" i="42"/>
  <c r="AI98" i="42"/>
  <c r="AJ98" i="42"/>
  <c r="AK98" i="42"/>
  <c r="AL98" i="42"/>
  <c r="AM98" i="42"/>
  <c r="AN98" i="42"/>
  <c r="AO98" i="42"/>
  <c r="M99" i="42"/>
  <c r="N99" i="42"/>
  <c r="O99" i="42"/>
  <c r="P99" i="42"/>
  <c r="Q99" i="42"/>
  <c r="R99" i="42"/>
  <c r="S99" i="42"/>
  <c r="T99" i="42"/>
  <c r="U99" i="42"/>
  <c r="V99" i="42"/>
  <c r="W99" i="42"/>
  <c r="X99" i="42"/>
  <c r="Y99" i="42"/>
  <c r="Z99" i="42"/>
  <c r="AA99" i="42"/>
  <c r="AB99" i="42"/>
  <c r="AC99" i="42"/>
  <c r="AD99" i="42"/>
  <c r="AE99" i="42"/>
  <c r="AF99" i="42"/>
  <c r="AG99" i="42"/>
  <c r="AH99" i="42"/>
  <c r="AI99" i="42"/>
  <c r="AJ99" i="42"/>
  <c r="AK99" i="42"/>
  <c r="AL99" i="42"/>
  <c r="AM99" i="42"/>
  <c r="AN99" i="42"/>
  <c r="AO99" i="42"/>
  <c r="M100" i="42"/>
  <c r="N100" i="42"/>
  <c r="O100" i="42"/>
  <c r="P100" i="42"/>
  <c r="Q100" i="42"/>
  <c r="R100" i="42"/>
  <c r="S100" i="42"/>
  <c r="T100" i="42"/>
  <c r="U100" i="42"/>
  <c r="V100" i="42"/>
  <c r="W100" i="42"/>
  <c r="X100" i="42"/>
  <c r="Y100" i="42"/>
  <c r="Z100" i="42"/>
  <c r="AA100" i="42"/>
  <c r="AB100" i="42"/>
  <c r="AC100" i="42"/>
  <c r="AD100" i="42"/>
  <c r="AE100" i="42"/>
  <c r="AF100" i="42"/>
  <c r="AG100" i="42"/>
  <c r="AH100" i="42"/>
  <c r="AI100" i="42"/>
  <c r="AJ100" i="42"/>
  <c r="AK100" i="42"/>
  <c r="AL100" i="42"/>
  <c r="AM100" i="42"/>
  <c r="AN100" i="42"/>
  <c r="AO100" i="42"/>
  <c r="E62" i="42"/>
  <c r="F62" i="42"/>
  <c r="G62" i="42"/>
  <c r="H62" i="42"/>
  <c r="I62" i="42"/>
  <c r="J62" i="42"/>
  <c r="K62" i="42"/>
  <c r="L62" i="42"/>
  <c r="E63" i="42"/>
  <c r="F63" i="42"/>
  <c r="G63" i="42"/>
  <c r="H63" i="42"/>
  <c r="I63" i="42"/>
  <c r="J63" i="42"/>
  <c r="K63" i="42"/>
  <c r="L63" i="42"/>
  <c r="E64" i="42"/>
  <c r="F64" i="42"/>
  <c r="G64" i="42"/>
  <c r="H64" i="42"/>
  <c r="I64" i="42"/>
  <c r="J64" i="42"/>
  <c r="K64" i="42"/>
  <c r="L64" i="42"/>
  <c r="E65" i="42"/>
  <c r="F65" i="42"/>
  <c r="G65" i="42"/>
  <c r="H65" i="42"/>
  <c r="I65" i="42"/>
  <c r="J65" i="42"/>
  <c r="K65" i="42"/>
  <c r="L65" i="42"/>
  <c r="E66" i="42"/>
  <c r="F66" i="42"/>
  <c r="G66" i="42"/>
  <c r="H66" i="42"/>
  <c r="I66" i="42"/>
  <c r="J66" i="42"/>
  <c r="K66" i="42"/>
  <c r="L66" i="42"/>
  <c r="E67" i="42"/>
  <c r="F67" i="42"/>
  <c r="G67" i="42"/>
  <c r="H67" i="42"/>
  <c r="I67" i="42"/>
  <c r="J67" i="42"/>
  <c r="K67" i="42"/>
  <c r="L67" i="42"/>
  <c r="E68" i="42"/>
  <c r="F68" i="42"/>
  <c r="G68" i="42"/>
  <c r="H68" i="42"/>
  <c r="I68" i="42"/>
  <c r="J68" i="42"/>
  <c r="K68" i="42"/>
  <c r="L68" i="42"/>
  <c r="E69" i="42"/>
  <c r="F69" i="42"/>
  <c r="G69" i="42"/>
  <c r="H69" i="42"/>
  <c r="I69" i="42"/>
  <c r="J69" i="42"/>
  <c r="K69" i="42"/>
  <c r="L69" i="42"/>
  <c r="E70" i="42"/>
  <c r="F70" i="42"/>
  <c r="G70" i="42"/>
  <c r="H70" i="42"/>
  <c r="I70" i="42"/>
  <c r="J70" i="42"/>
  <c r="K70" i="42"/>
  <c r="L70" i="42"/>
  <c r="E71" i="42"/>
  <c r="F71" i="42"/>
  <c r="G71" i="42"/>
  <c r="H71" i="42"/>
  <c r="I71" i="42"/>
  <c r="J71" i="42"/>
  <c r="K71" i="42"/>
  <c r="L71" i="42"/>
  <c r="E72" i="42"/>
  <c r="F72" i="42"/>
  <c r="G72" i="42"/>
  <c r="H72" i="42"/>
  <c r="I72" i="42"/>
  <c r="J72" i="42"/>
  <c r="K72" i="42"/>
  <c r="L72" i="42"/>
  <c r="E73" i="42"/>
  <c r="F73" i="42"/>
  <c r="G73" i="42"/>
  <c r="H73" i="42"/>
  <c r="I73" i="42"/>
  <c r="J73" i="42"/>
  <c r="K73" i="42"/>
  <c r="L73" i="42"/>
  <c r="E74" i="42"/>
  <c r="F74" i="42"/>
  <c r="G74" i="42"/>
  <c r="H74" i="42"/>
  <c r="I74" i="42"/>
  <c r="J74" i="42"/>
  <c r="K74" i="42"/>
  <c r="L74" i="42"/>
  <c r="E75" i="42"/>
  <c r="F75" i="42"/>
  <c r="G75" i="42"/>
  <c r="H75" i="42"/>
  <c r="I75" i="42"/>
  <c r="J75" i="42"/>
  <c r="K75" i="42"/>
  <c r="L75" i="42"/>
  <c r="E76" i="42"/>
  <c r="F76" i="42"/>
  <c r="G76" i="42"/>
  <c r="H76" i="42"/>
  <c r="I76" i="42"/>
  <c r="J76" i="42"/>
  <c r="K76" i="42"/>
  <c r="L76" i="42"/>
  <c r="E77" i="42"/>
  <c r="F77" i="42"/>
  <c r="G77" i="42"/>
  <c r="H77" i="42"/>
  <c r="I77" i="42"/>
  <c r="J77" i="42"/>
  <c r="K77" i="42"/>
  <c r="L77" i="42"/>
  <c r="E78" i="42"/>
  <c r="F78" i="42"/>
  <c r="G78" i="42"/>
  <c r="H78" i="42"/>
  <c r="I78" i="42"/>
  <c r="J78" i="42"/>
  <c r="K78" i="42"/>
  <c r="L78" i="42"/>
  <c r="E79" i="42"/>
  <c r="F79" i="42"/>
  <c r="G79" i="42"/>
  <c r="H79" i="42"/>
  <c r="I79" i="42"/>
  <c r="J79" i="42"/>
  <c r="K79" i="42"/>
  <c r="L79" i="42"/>
  <c r="E80" i="42"/>
  <c r="F80" i="42"/>
  <c r="G80" i="42"/>
  <c r="H80" i="42"/>
  <c r="I80" i="42"/>
  <c r="J80" i="42"/>
  <c r="K80" i="42"/>
  <c r="L80" i="42"/>
  <c r="E81" i="42"/>
  <c r="F81" i="42"/>
  <c r="G81" i="42"/>
  <c r="H81" i="42"/>
  <c r="I81" i="42"/>
  <c r="J81" i="42"/>
  <c r="K81" i="42"/>
  <c r="L81" i="42"/>
  <c r="E82" i="42"/>
  <c r="F82" i="42"/>
  <c r="G82" i="42"/>
  <c r="H82" i="42"/>
  <c r="I82" i="42"/>
  <c r="J82" i="42"/>
  <c r="K82" i="42"/>
  <c r="L82" i="42"/>
  <c r="E83" i="42"/>
  <c r="F83" i="42"/>
  <c r="G83" i="42"/>
  <c r="H83" i="42"/>
  <c r="I83" i="42"/>
  <c r="J83" i="42"/>
  <c r="K83" i="42"/>
  <c r="L83" i="42"/>
  <c r="E84" i="42"/>
  <c r="F84" i="42"/>
  <c r="G84" i="42"/>
  <c r="H84" i="42"/>
  <c r="I84" i="42"/>
  <c r="K84" i="42"/>
  <c r="L84" i="42"/>
  <c r="E85" i="42"/>
  <c r="F85" i="42"/>
  <c r="G85" i="42"/>
  <c r="H85" i="42"/>
  <c r="I85" i="42"/>
  <c r="J85" i="42"/>
  <c r="K85" i="42"/>
  <c r="L85" i="42"/>
  <c r="E86" i="42"/>
  <c r="F86" i="42"/>
  <c r="G86" i="42"/>
  <c r="H86" i="42"/>
  <c r="I86" i="42"/>
  <c r="J86" i="42"/>
  <c r="K86" i="42"/>
  <c r="L86" i="42"/>
  <c r="E87" i="42"/>
  <c r="F87" i="42"/>
  <c r="G87" i="42"/>
  <c r="H87" i="42"/>
  <c r="I87" i="42"/>
  <c r="J87" i="42"/>
  <c r="K87" i="42"/>
  <c r="L87" i="42"/>
  <c r="E88" i="42"/>
  <c r="F88" i="42"/>
  <c r="G88" i="42"/>
  <c r="H88" i="42"/>
  <c r="I88" i="42"/>
  <c r="J88" i="42"/>
  <c r="K88" i="42"/>
  <c r="L88" i="42"/>
  <c r="E89" i="42"/>
  <c r="F89" i="42"/>
  <c r="G89" i="42"/>
  <c r="H89" i="42"/>
  <c r="I89" i="42"/>
  <c r="J89" i="42"/>
  <c r="K89" i="42"/>
  <c r="L89" i="42"/>
  <c r="E90" i="42"/>
  <c r="F90" i="42"/>
  <c r="G90" i="42"/>
  <c r="H90" i="42"/>
  <c r="I90" i="42"/>
  <c r="J90" i="42"/>
  <c r="K90" i="42"/>
  <c r="L90" i="42"/>
  <c r="E91" i="42"/>
  <c r="F91" i="42"/>
  <c r="G91" i="42"/>
  <c r="H91" i="42"/>
  <c r="I91" i="42"/>
  <c r="J91" i="42"/>
  <c r="K91" i="42"/>
  <c r="L91" i="42"/>
  <c r="E92" i="42"/>
  <c r="F92" i="42"/>
  <c r="G92" i="42"/>
  <c r="H92" i="42"/>
  <c r="I92" i="42"/>
  <c r="J92" i="42"/>
  <c r="K92" i="42"/>
  <c r="L92" i="42"/>
  <c r="E93" i="42"/>
  <c r="F93" i="42"/>
  <c r="G93" i="42"/>
  <c r="H93" i="42"/>
  <c r="I93" i="42"/>
  <c r="J93" i="42"/>
  <c r="K93" i="42"/>
  <c r="L93" i="42"/>
  <c r="E94" i="42"/>
  <c r="F94" i="42"/>
  <c r="G94" i="42"/>
  <c r="H94" i="42"/>
  <c r="I94" i="42"/>
  <c r="J94" i="42"/>
  <c r="K94" i="42"/>
  <c r="L94" i="42"/>
  <c r="E95" i="42"/>
  <c r="F95" i="42"/>
  <c r="G95" i="42"/>
  <c r="H95" i="42"/>
  <c r="I95" i="42"/>
  <c r="J95" i="42"/>
  <c r="K95" i="42"/>
  <c r="L95" i="42"/>
  <c r="E96" i="42"/>
  <c r="F96" i="42"/>
  <c r="G96" i="42"/>
  <c r="H96" i="42"/>
  <c r="I96" i="42"/>
  <c r="J96" i="42"/>
  <c r="K96" i="42"/>
  <c r="L96" i="42"/>
  <c r="E97" i="42"/>
  <c r="F97" i="42"/>
  <c r="G97" i="42"/>
  <c r="H97" i="42"/>
  <c r="I97" i="42"/>
  <c r="J97" i="42"/>
  <c r="K97" i="42"/>
  <c r="L97" i="42"/>
  <c r="E98" i="42"/>
  <c r="F98" i="42"/>
  <c r="G98" i="42"/>
  <c r="H98" i="42"/>
  <c r="I98" i="42"/>
  <c r="J98" i="42"/>
  <c r="K98" i="42"/>
  <c r="L98" i="42"/>
  <c r="E99" i="42"/>
  <c r="F99" i="42"/>
  <c r="G99" i="42"/>
  <c r="H99" i="42"/>
  <c r="I99" i="42"/>
  <c r="J99" i="42"/>
  <c r="K99" i="42"/>
  <c r="L99" i="42"/>
  <c r="E100" i="42"/>
  <c r="F100" i="42"/>
  <c r="G100" i="42"/>
  <c r="H100" i="42"/>
  <c r="I100" i="42"/>
  <c r="J100" i="42"/>
  <c r="K100" i="42"/>
  <c r="L100" i="42"/>
  <c r="D64" i="42"/>
  <c r="D65" i="42"/>
  <c r="D66" i="42"/>
  <c r="D67" i="42"/>
  <c r="D68" i="42"/>
  <c r="D69" i="42"/>
  <c r="D70" i="42"/>
  <c r="D71" i="42"/>
  <c r="D72" i="42"/>
  <c r="D73" i="42"/>
  <c r="D74" i="42"/>
  <c r="D75" i="42"/>
  <c r="D76" i="42"/>
  <c r="D77" i="42"/>
  <c r="D78" i="42"/>
  <c r="D79" i="42"/>
  <c r="D80" i="42"/>
  <c r="D81" i="42"/>
  <c r="D82" i="42"/>
  <c r="D83" i="42"/>
  <c r="D84" i="42"/>
  <c r="D85" i="42"/>
  <c r="D86" i="42"/>
  <c r="D87" i="42"/>
  <c r="D88" i="42"/>
  <c r="D89" i="42"/>
  <c r="D90" i="42"/>
  <c r="D91" i="42"/>
  <c r="D92" i="42"/>
  <c r="D93" i="42"/>
  <c r="D94" i="42"/>
  <c r="D95" i="42"/>
  <c r="D96" i="42"/>
  <c r="D97" i="42"/>
  <c r="D98" i="42"/>
  <c r="D99" i="42"/>
  <c r="D100" i="42"/>
  <c r="S33" i="42"/>
  <c r="S32" i="39" s="1"/>
  <c r="S58" i="39" s="1"/>
  <c r="T33" i="42"/>
  <c r="T32" i="39" s="1"/>
  <c r="T58" i="39" s="1"/>
  <c r="U33" i="42"/>
  <c r="U32" i="39" s="1"/>
  <c r="U58" i="39" s="1"/>
  <c r="V33" i="42"/>
  <c r="V32" i="39" s="1"/>
  <c r="V58" i="39" s="1"/>
  <c r="W33" i="42"/>
  <c r="W32" i="39" s="1"/>
  <c r="W58" i="39" s="1"/>
  <c r="X33" i="42"/>
  <c r="X32" i="39" s="1"/>
  <c r="X58" i="39" s="1"/>
  <c r="Y33" i="42"/>
  <c r="Y32" i="39" s="1"/>
  <c r="Y58" i="39" s="1"/>
  <c r="Z33" i="42"/>
  <c r="Z32" i="39" s="1"/>
  <c r="Z58" i="39" s="1"/>
  <c r="AA33" i="42"/>
  <c r="AA32" i="39" s="1"/>
  <c r="AA58" i="39" s="1"/>
  <c r="AB33" i="42"/>
  <c r="AC33" i="42"/>
  <c r="AC32" i="39" s="1"/>
  <c r="AC58" i="39" s="1"/>
  <c r="AD33" i="42"/>
  <c r="AE33" i="42"/>
  <c r="AF33" i="42"/>
  <c r="AG33" i="42"/>
  <c r="AH33" i="42"/>
  <c r="AI33" i="42"/>
  <c r="AI32" i="39" s="1"/>
  <c r="AI58" i="39" s="1"/>
  <c r="AJ33" i="42"/>
  <c r="AK33" i="42"/>
  <c r="AK32" i="39" s="1"/>
  <c r="AK58" i="39" s="1"/>
  <c r="AL33" i="42"/>
  <c r="AM33" i="42"/>
  <c r="AM32" i="39" s="1"/>
  <c r="AM58" i="39" s="1"/>
  <c r="AN33" i="42"/>
  <c r="AO33" i="42"/>
  <c r="AO32" i="39" s="1"/>
  <c r="AO58" i="39" s="1"/>
  <c r="S34" i="42"/>
  <c r="T34" i="42"/>
  <c r="U34" i="42"/>
  <c r="U135" i="42" s="1"/>
  <c r="V34" i="42"/>
  <c r="W34" i="42"/>
  <c r="W135" i="42" s="1"/>
  <c r="X34" i="42"/>
  <c r="Y34" i="42"/>
  <c r="Z34" i="42"/>
  <c r="AA34" i="42"/>
  <c r="AB34" i="42"/>
  <c r="AC34" i="42"/>
  <c r="AD34" i="42"/>
  <c r="AE34" i="42"/>
  <c r="AF34" i="42"/>
  <c r="AG34" i="42"/>
  <c r="AH34" i="42"/>
  <c r="AI34" i="42"/>
  <c r="AJ34" i="42"/>
  <c r="AK34" i="42"/>
  <c r="AL34" i="42"/>
  <c r="AL135" i="42" s="1"/>
  <c r="AM34" i="42"/>
  <c r="AM135" i="42" s="1"/>
  <c r="AN34" i="42"/>
  <c r="AN135" i="42" s="1"/>
  <c r="AO34" i="42"/>
  <c r="AO135" i="42" s="1"/>
  <c r="S35" i="42"/>
  <c r="S136" i="42" s="1"/>
  <c r="T35" i="42"/>
  <c r="U35" i="42"/>
  <c r="V35" i="42"/>
  <c r="W35" i="42"/>
  <c r="X35" i="42"/>
  <c r="Y35" i="42"/>
  <c r="Y136" i="42" s="1"/>
  <c r="Z35" i="42"/>
  <c r="AA35" i="42"/>
  <c r="AA136" i="42" s="1"/>
  <c r="AB35" i="42"/>
  <c r="AB136" i="42" s="1"/>
  <c r="AC35" i="42"/>
  <c r="AD35" i="42"/>
  <c r="AE35" i="42"/>
  <c r="AF35" i="42"/>
  <c r="AG35" i="42"/>
  <c r="AH35" i="42"/>
  <c r="AI35" i="42"/>
  <c r="AJ35" i="42"/>
  <c r="AJ136" i="42" s="1"/>
  <c r="AK35" i="42"/>
  <c r="AK136" i="42" s="1"/>
  <c r="AL35" i="42"/>
  <c r="AM35" i="42"/>
  <c r="AN35" i="42"/>
  <c r="AN136" i="42" s="1"/>
  <c r="AO35" i="42"/>
  <c r="S36" i="42"/>
  <c r="S137" i="42" s="1"/>
  <c r="T36" i="42"/>
  <c r="T137" i="42" s="1"/>
  <c r="U36" i="42"/>
  <c r="U137" i="42" s="1"/>
  <c r="V36" i="42"/>
  <c r="V137" i="42" s="1"/>
  <c r="W36" i="42"/>
  <c r="X36" i="42"/>
  <c r="X137" i="42" s="1"/>
  <c r="Y36" i="42"/>
  <c r="Y137" i="42" s="1"/>
  <c r="Z36" i="42"/>
  <c r="AA36" i="42"/>
  <c r="AB36" i="42"/>
  <c r="AC36" i="42"/>
  <c r="AD36" i="42"/>
  <c r="AE36" i="42"/>
  <c r="AF36" i="42"/>
  <c r="AG36" i="42"/>
  <c r="AH36" i="42"/>
  <c r="AH137" i="42" s="1"/>
  <c r="AI36" i="42"/>
  <c r="AJ36" i="42"/>
  <c r="AJ137" i="42" s="1"/>
  <c r="AK36" i="42"/>
  <c r="AL36" i="42"/>
  <c r="AM36" i="42"/>
  <c r="AN36" i="42"/>
  <c r="AO36" i="42"/>
  <c r="S37" i="42"/>
  <c r="T37" i="42"/>
  <c r="U37" i="42"/>
  <c r="V37" i="42"/>
  <c r="W37" i="42"/>
  <c r="X37" i="42"/>
  <c r="Y37" i="42"/>
  <c r="Z37" i="42"/>
  <c r="AA37" i="42"/>
  <c r="AA138" i="42" s="1"/>
  <c r="AB37" i="42"/>
  <c r="AC37" i="42"/>
  <c r="AD37" i="42"/>
  <c r="AD138" i="42" s="1"/>
  <c r="AE37" i="42"/>
  <c r="AF37" i="42"/>
  <c r="AF138" i="42" s="1"/>
  <c r="AG37" i="42"/>
  <c r="AH37" i="42"/>
  <c r="AH138" i="42" s="1"/>
  <c r="AI37" i="42"/>
  <c r="AI138" i="42" s="1"/>
  <c r="AJ37" i="42"/>
  <c r="AJ138" i="42" s="1"/>
  <c r="AK37" i="42"/>
  <c r="AL37" i="42"/>
  <c r="AM37" i="42"/>
  <c r="AN37" i="42"/>
  <c r="AO37" i="42"/>
  <c r="S38" i="42"/>
  <c r="S139" i="42" s="1"/>
  <c r="T38" i="42"/>
  <c r="T139" i="42" s="1"/>
  <c r="U38" i="42"/>
  <c r="U139" i="42" s="1"/>
  <c r="V38" i="42"/>
  <c r="V139" i="42" s="1"/>
  <c r="W38" i="42"/>
  <c r="X38" i="42"/>
  <c r="Y38" i="42"/>
  <c r="Z38" i="42"/>
  <c r="AA38" i="42"/>
  <c r="AA139" i="42" s="1"/>
  <c r="AB38" i="42"/>
  <c r="AC38" i="42"/>
  <c r="AD38" i="42"/>
  <c r="AE38" i="42"/>
  <c r="AE139" i="42" s="1"/>
  <c r="AF38" i="42"/>
  <c r="AF139" i="42" s="1"/>
  <c r="AG38" i="42"/>
  <c r="AG139" i="42" s="1"/>
  <c r="AH38" i="42"/>
  <c r="AH139" i="42" s="1"/>
  <c r="AI38" i="42"/>
  <c r="AI139" i="42" s="1"/>
  <c r="AJ38" i="42"/>
  <c r="AJ139" i="42" s="1"/>
  <c r="AK38" i="42"/>
  <c r="AK139" i="42" s="1"/>
  <c r="AL38" i="42"/>
  <c r="AL139" i="42" s="1"/>
  <c r="AM38" i="42"/>
  <c r="AN38" i="42"/>
  <c r="AO38" i="42"/>
  <c r="S39" i="42"/>
  <c r="S140" i="42" s="1"/>
  <c r="T39" i="42"/>
  <c r="T140" i="42" s="1"/>
  <c r="U39" i="42"/>
  <c r="U140" i="42" s="1"/>
  <c r="V39" i="42"/>
  <c r="V140" i="42" s="1"/>
  <c r="W39" i="42"/>
  <c r="X39" i="42"/>
  <c r="Y39" i="42"/>
  <c r="Y140" i="42" s="1"/>
  <c r="Z39" i="42"/>
  <c r="AA39" i="42"/>
  <c r="AA140" i="42" s="1"/>
  <c r="AB39" i="42"/>
  <c r="AC39" i="42"/>
  <c r="AD39" i="42"/>
  <c r="AE39" i="42"/>
  <c r="AF39" i="42"/>
  <c r="AG39" i="42"/>
  <c r="AG140" i="42" s="1"/>
  <c r="AH39" i="42"/>
  <c r="AH140" i="42" s="1"/>
  <c r="AI39" i="42"/>
  <c r="AJ39" i="42"/>
  <c r="AK39" i="42"/>
  <c r="AK140" i="42" s="1"/>
  <c r="AL39" i="42"/>
  <c r="AL140" i="42" s="1"/>
  <c r="AM39" i="42"/>
  <c r="AN39" i="42"/>
  <c r="AO39" i="42"/>
  <c r="AO140" i="42" s="1"/>
  <c r="S40" i="42"/>
  <c r="T40" i="42"/>
  <c r="T141" i="42" s="1"/>
  <c r="U40" i="42"/>
  <c r="U141" i="42" s="1"/>
  <c r="V40" i="42"/>
  <c r="V141" i="42" s="1"/>
  <c r="W40" i="42"/>
  <c r="X40" i="42"/>
  <c r="Y40" i="42"/>
  <c r="Y141" i="42" s="1"/>
  <c r="Z40" i="42"/>
  <c r="AA40" i="42"/>
  <c r="AA141" i="42" s="1"/>
  <c r="AB40" i="42"/>
  <c r="AC40" i="42"/>
  <c r="AD40" i="42"/>
  <c r="AE40" i="42"/>
  <c r="AF40" i="42"/>
  <c r="AG40" i="42"/>
  <c r="AG141" i="42" s="1"/>
  <c r="AH40" i="42"/>
  <c r="AI40" i="42"/>
  <c r="AJ40" i="42"/>
  <c r="AJ141" i="42" s="1"/>
  <c r="AK40" i="42"/>
  <c r="AK141" i="42" s="1"/>
  <c r="AL40" i="42"/>
  <c r="AL141" i="42" s="1"/>
  <c r="AM40" i="42"/>
  <c r="AN40" i="42"/>
  <c r="AO40" i="42"/>
  <c r="AO141" i="42" s="1"/>
  <c r="S41" i="42"/>
  <c r="T41" i="42"/>
  <c r="U41" i="42"/>
  <c r="U142" i="42" s="1"/>
  <c r="V41" i="42"/>
  <c r="W41" i="42"/>
  <c r="X41" i="42"/>
  <c r="Y41" i="42"/>
  <c r="Y142" i="42" s="1"/>
  <c r="Z41" i="42"/>
  <c r="AA41" i="42"/>
  <c r="AA142" i="42" s="1"/>
  <c r="AB41" i="42"/>
  <c r="AC41" i="42"/>
  <c r="AD41" i="42"/>
  <c r="AE41" i="42"/>
  <c r="AF41" i="42"/>
  <c r="AG41" i="42"/>
  <c r="AG142" i="42" s="1"/>
  <c r="AH41" i="42"/>
  <c r="AI41" i="42"/>
  <c r="AI142" i="42" s="1"/>
  <c r="AJ41" i="42"/>
  <c r="AJ142" i="42" s="1"/>
  <c r="AK41" i="42"/>
  <c r="AK142" i="42" s="1"/>
  <c r="AL41" i="42"/>
  <c r="AM41" i="42"/>
  <c r="AN41" i="42"/>
  <c r="AO41" i="42"/>
  <c r="AO142" i="42" s="1"/>
  <c r="S42" i="42"/>
  <c r="S143" i="42" s="1"/>
  <c r="T42" i="42"/>
  <c r="T143" i="42" s="1"/>
  <c r="U42" i="42"/>
  <c r="V42" i="42"/>
  <c r="V143" i="42" s="1"/>
  <c r="W42" i="42"/>
  <c r="X42" i="42"/>
  <c r="Y42" i="42"/>
  <c r="Z42" i="42"/>
  <c r="AA42" i="42"/>
  <c r="AA143" i="42" s="1"/>
  <c r="AB42" i="42"/>
  <c r="AC42" i="42"/>
  <c r="AD42" i="42"/>
  <c r="AE42" i="42"/>
  <c r="AE143" i="42" s="1"/>
  <c r="AF42" i="42"/>
  <c r="AF143" i="42" s="1"/>
  <c r="AG42" i="42"/>
  <c r="AG143" i="42" s="1"/>
  <c r="AH42" i="42"/>
  <c r="AH143" i="42" s="1"/>
  <c r="AI42" i="42"/>
  <c r="AI143" i="42" s="1"/>
  <c r="AJ42" i="42"/>
  <c r="AJ143" i="42" s="1"/>
  <c r="AK42" i="42"/>
  <c r="AL42" i="42"/>
  <c r="AL143" i="42" s="1"/>
  <c r="AM42" i="42"/>
  <c r="AN42" i="42"/>
  <c r="AO42" i="42"/>
  <c r="S43" i="42"/>
  <c r="S144" i="42" s="1"/>
  <c r="T43" i="42"/>
  <c r="T144" i="42" s="1"/>
  <c r="U43" i="42"/>
  <c r="U144" i="42" s="1"/>
  <c r="V43" i="42"/>
  <c r="V144" i="42" s="1"/>
  <c r="W43" i="42"/>
  <c r="X43" i="42"/>
  <c r="Y43" i="42"/>
  <c r="Y144" i="42" s="1"/>
  <c r="Z43" i="42"/>
  <c r="AA43" i="42"/>
  <c r="AB43" i="42"/>
  <c r="AC43" i="42"/>
  <c r="AD43" i="42"/>
  <c r="AE43" i="42"/>
  <c r="AE144" i="42" s="1"/>
  <c r="AF43" i="42"/>
  <c r="AG43" i="42"/>
  <c r="AG144" i="42" s="1"/>
  <c r="AH43" i="42"/>
  <c r="AH144" i="42" s="1"/>
  <c r="AI43" i="42"/>
  <c r="AI144" i="42" s="1"/>
  <c r="AJ43" i="42"/>
  <c r="AJ144" i="42" s="1"/>
  <c r="AK43" i="42"/>
  <c r="AK144" i="42" s="1"/>
  <c r="AL43" i="42"/>
  <c r="AL144" i="42" s="1"/>
  <c r="AM43" i="42"/>
  <c r="AN43" i="42"/>
  <c r="AO43" i="42"/>
  <c r="AO144" i="42" s="1"/>
  <c r="S44" i="42"/>
  <c r="S145" i="42" s="1"/>
  <c r="T44" i="42"/>
  <c r="T145" i="42" s="1"/>
  <c r="U44" i="42"/>
  <c r="U145" i="42" s="1"/>
  <c r="V44" i="42"/>
  <c r="V145" i="42" s="1"/>
  <c r="W44" i="42"/>
  <c r="X44" i="42"/>
  <c r="Y44" i="42"/>
  <c r="Y145" i="42" s="1"/>
  <c r="Z44" i="42"/>
  <c r="AA44" i="42"/>
  <c r="AB44" i="42"/>
  <c r="AC44" i="42"/>
  <c r="AD44" i="42"/>
  <c r="AE44" i="42"/>
  <c r="AF44" i="42"/>
  <c r="AG44" i="42"/>
  <c r="AG145" i="42" s="1"/>
  <c r="AH44" i="42"/>
  <c r="AH145" i="42" s="1"/>
  <c r="AI44" i="42"/>
  <c r="AI145" i="42" s="1"/>
  <c r="AJ44" i="42"/>
  <c r="AJ145" i="42" s="1"/>
  <c r="AK44" i="42"/>
  <c r="AK145" i="42" s="1"/>
  <c r="AL44" i="42"/>
  <c r="AL145" i="42" s="1"/>
  <c r="AM44" i="42"/>
  <c r="AN44" i="42"/>
  <c r="AO44" i="42"/>
  <c r="AO145" i="42" s="1"/>
  <c r="S45" i="42"/>
  <c r="S146" i="42" s="1"/>
  <c r="T45" i="42"/>
  <c r="T146" i="42" s="1"/>
  <c r="U45" i="42"/>
  <c r="U146" i="42" s="1"/>
  <c r="V45" i="42"/>
  <c r="V146" i="42" s="1"/>
  <c r="W45" i="42"/>
  <c r="X45" i="42"/>
  <c r="Y45" i="42"/>
  <c r="Y146" i="42" s="1"/>
  <c r="Z45" i="42"/>
  <c r="AA45" i="42"/>
  <c r="AA146" i="42" s="1"/>
  <c r="AB45" i="42"/>
  <c r="AC45" i="42"/>
  <c r="AD45" i="42"/>
  <c r="AE45" i="42"/>
  <c r="AE146" i="42" s="1"/>
  <c r="AF45" i="42"/>
  <c r="AG45" i="42"/>
  <c r="AH45" i="42"/>
  <c r="AI45" i="42"/>
  <c r="AJ45" i="42"/>
  <c r="AK45" i="42"/>
  <c r="AK146" i="42" s="1"/>
  <c r="AL45" i="42"/>
  <c r="AL146" i="42" s="1"/>
  <c r="AM45" i="42"/>
  <c r="AN45" i="42"/>
  <c r="AO45" i="42"/>
  <c r="AO146" i="42" s="1"/>
  <c r="S46" i="42"/>
  <c r="S147" i="42" s="1"/>
  <c r="T46" i="42"/>
  <c r="U46" i="42"/>
  <c r="V46" i="42"/>
  <c r="V147" i="42" s="1"/>
  <c r="W46" i="42"/>
  <c r="X46" i="42"/>
  <c r="Y46" i="42"/>
  <c r="Y147" i="42" s="1"/>
  <c r="Z46" i="42"/>
  <c r="AA46" i="42"/>
  <c r="AA147" i="42" s="1"/>
  <c r="AB46" i="42"/>
  <c r="AC46" i="42"/>
  <c r="AD46" i="42"/>
  <c r="AE46" i="42"/>
  <c r="AE147" i="42" s="1"/>
  <c r="AF46" i="42"/>
  <c r="AF147" i="42" s="1"/>
  <c r="AG46" i="42"/>
  <c r="AH46" i="42"/>
  <c r="AH147" i="42" s="1"/>
  <c r="AI46" i="42"/>
  <c r="AI147" i="42" s="1"/>
  <c r="AJ46" i="42"/>
  <c r="AK46" i="42"/>
  <c r="AL46" i="42"/>
  <c r="AL147" i="42" s="1"/>
  <c r="AM46" i="42"/>
  <c r="AN46" i="42"/>
  <c r="AO46" i="42"/>
  <c r="AO147" i="42" s="1"/>
  <c r="S47" i="42"/>
  <c r="T47" i="42"/>
  <c r="U47" i="42"/>
  <c r="U148" i="42" s="1"/>
  <c r="V47" i="42"/>
  <c r="V148" i="42" s="1"/>
  <c r="W47" i="42"/>
  <c r="X47" i="42"/>
  <c r="Y47" i="42"/>
  <c r="Y148" i="42" s="1"/>
  <c r="Z47" i="42"/>
  <c r="AA47" i="42"/>
  <c r="AA148" i="42" s="1"/>
  <c r="AB47" i="42"/>
  <c r="AC47" i="42"/>
  <c r="AD47" i="42"/>
  <c r="AE47" i="42"/>
  <c r="AF47" i="42"/>
  <c r="AG47" i="42"/>
  <c r="AG148" i="42" s="1"/>
  <c r="AH47" i="42"/>
  <c r="AH148" i="42" s="1"/>
  <c r="AI47" i="42"/>
  <c r="AI148" i="42" s="1"/>
  <c r="AJ47" i="42"/>
  <c r="AK47" i="42"/>
  <c r="AK148" i="42" s="1"/>
  <c r="AL47" i="42"/>
  <c r="AL148" i="42" s="1"/>
  <c r="AM47" i="42"/>
  <c r="AN47" i="42"/>
  <c r="AO47" i="42"/>
  <c r="AO148" i="42" s="1"/>
  <c r="S48" i="42"/>
  <c r="S149" i="42" s="1"/>
  <c r="T48" i="42"/>
  <c r="T149" i="42" s="1"/>
  <c r="U48" i="42"/>
  <c r="U149" i="42" s="1"/>
  <c r="V48" i="42"/>
  <c r="V149" i="42" s="1"/>
  <c r="W48" i="42"/>
  <c r="X48" i="42"/>
  <c r="Y48" i="42"/>
  <c r="Y149" i="42" s="1"/>
  <c r="Z48" i="42"/>
  <c r="AA48" i="42"/>
  <c r="AB48" i="42"/>
  <c r="AC48" i="42"/>
  <c r="AD48" i="42"/>
  <c r="AE48" i="42"/>
  <c r="AE149" i="42" s="1"/>
  <c r="AF48" i="42"/>
  <c r="AG48" i="42"/>
  <c r="AG149" i="42" s="1"/>
  <c r="AH48" i="42"/>
  <c r="AH149" i="42" s="1"/>
  <c r="AI48" i="42"/>
  <c r="AI149" i="42" s="1"/>
  <c r="AJ48" i="42"/>
  <c r="AJ149" i="42" s="1"/>
  <c r="AK48" i="42"/>
  <c r="AK149" i="42" s="1"/>
  <c r="AL48" i="42"/>
  <c r="AL149" i="42" s="1"/>
  <c r="AM48" i="42"/>
  <c r="AN48" i="42"/>
  <c r="AO48" i="42"/>
  <c r="AO149" i="42" s="1"/>
  <c r="S49" i="42"/>
  <c r="S150" i="42" s="1"/>
  <c r="T49" i="42"/>
  <c r="T150" i="42" s="1"/>
  <c r="U49" i="42"/>
  <c r="U150" i="42" s="1"/>
  <c r="V49" i="42"/>
  <c r="V150" i="42" s="1"/>
  <c r="W49" i="42"/>
  <c r="X49" i="42"/>
  <c r="Y49" i="42"/>
  <c r="Y150" i="42" s="1"/>
  <c r="Z49" i="42"/>
  <c r="AA49" i="42"/>
  <c r="AB49" i="42"/>
  <c r="AC49" i="42"/>
  <c r="AD49" i="42"/>
  <c r="AE49" i="42"/>
  <c r="AE150" i="42" s="1"/>
  <c r="AF49" i="42"/>
  <c r="AG49" i="42"/>
  <c r="AG150" i="42" s="1"/>
  <c r="AH49" i="42"/>
  <c r="AH150" i="42" s="1"/>
  <c r="AI49" i="42"/>
  <c r="AI150" i="42" s="1"/>
  <c r="AJ49" i="42"/>
  <c r="AJ150" i="42" s="1"/>
  <c r="AK49" i="42"/>
  <c r="AK150" i="42" s="1"/>
  <c r="AL49" i="42"/>
  <c r="AL150" i="42" s="1"/>
  <c r="AM49" i="42"/>
  <c r="AN49" i="42"/>
  <c r="AO49" i="42"/>
  <c r="AO150" i="42" s="1"/>
  <c r="S50" i="42"/>
  <c r="S151" i="42" s="1"/>
  <c r="T50" i="42"/>
  <c r="T151" i="42" s="1"/>
  <c r="U50" i="42"/>
  <c r="U151" i="42" s="1"/>
  <c r="V50" i="42"/>
  <c r="V151" i="42" s="1"/>
  <c r="W50" i="42"/>
  <c r="X50" i="42"/>
  <c r="Y50" i="42"/>
  <c r="Y151" i="42" s="1"/>
  <c r="Z50" i="42"/>
  <c r="AA50" i="42"/>
  <c r="AA151" i="42" s="1"/>
  <c r="AB50" i="42"/>
  <c r="AC50" i="42"/>
  <c r="AD50" i="42"/>
  <c r="AE50" i="42"/>
  <c r="AE151" i="42" s="1"/>
  <c r="AF50" i="42"/>
  <c r="AG50" i="42"/>
  <c r="AH50" i="42"/>
  <c r="AH151" i="42" s="1"/>
  <c r="AI50" i="42"/>
  <c r="AI151" i="42" s="1"/>
  <c r="AJ50" i="42"/>
  <c r="AJ151" i="42" s="1"/>
  <c r="AK50" i="42"/>
  <c r="AK151" i="42" s="1"/>
  <c r="AL50" i="42"/>
  <c r="AL151" i="42" s="1"/>
  <c r="AM50" i="42"/>
  <c r="AN50" i="42"/>
  <c r="AO50" i="42"/>
  <c r="AO151" i="42" s="1"/>
  <c r="S51" i="42"/>
  <c r="T51" i="42"/>
  <c r="U51" i="42"/>
  <c r="U152" i="42" s="1"/>
  <c r="V51" i="42"/>
  <c r="V152" i="42" s="1"/>
  <c r="W51" i="42"/>
  <c r="X51" i="42"/>
  <c r="Y51" i="42"/>
  <c r="Y152" i="42" s="1"/>
  <c r="Z51" i="42"/>
  <c r="AA51" i="42"/>
  <c r="AA152" i="42" s="1"/>
  <c r="AB51" i="42"/>
  <c r="AC51" i="42"/>
  <c r="AD51" i="42"/>
  <c r="AE51" i="42"/>
  <c r="AE152" i="42" s="1"/>
  <c r="AF51" i="42"/>
  <c r="AG51" i="42"/>
  <c r="AG152" i="42" s="1"/>
  <c r="AH51" i="42"/>
  <c r="AH152" i="42" s="1"/>
  <c r="AI51" i="42"/>
  <c r="AJ51" i="42"/>
  <c r="AK51" i="42"/>
  <c r="AK152" i="42" s="1"/>
  <c r="AL51" i="42"/>
  <c r="AL152" i="42" s="1"/>
  <c r="AM51" i="42"/>
  <c r="AN51" i="42"/>
  <c r="AO51" i="42"/>
  <c r="AO152" i="42" s="1"/>
  <c r="S52" i="42"/>
  <c r="T52" i="42"/>
  <c r="T153" i="42" s="1"/>
  <c r="U52" i="42"/>
  <c r="U153" i="42" s="1"/>
  <c r="V52" i="42"/>
  <c r="W52" i="42"/>
  <c r="X52" i="42"/>
  <c r="Y52" i="42"/>
  <c r="Y153" i="42" s="1"/>
  <c r="Z52" i="42"/>
  <c r="AA52" i="42"/>
  <c r="AA153" i="42" s="1"/>
  <c r="AB52" i="42"/>
  <c r="AC52" i="42"/>
  <c r="AD52" i="42"/>
  <c r="AE52" i="42"/>
  <c r="AE153" i="42" s="1"/>
  <c r="AF52" i="42"/>
  <c r="AG52" i="42"/>
  <c r="AG153" i="42" s="1"/>
  <c r="AH52" i="42"/>
  <c r="AH153" i="42" s="1"/>
  <c r="AI52" i="42"/>
  <c r="AJ52" i="42"/>
  <c r="AJ153" i="42" s="1"/>
  <c r="AK52" i="42"/>
  <c r="AK153" i="42" s="1"/>
  <c r="AL52" i="42"/>
  <c r="AM52" i="42"/>
  <c r="AN52" i="42"/>
  <c r="AO52" i="42"/>
  <c r="AO153" i="42" s="1"/>
  <c r="S53" i="42"/>
  <c r="T53" i="42"/>
  <c r="U53" i="42"/>
  <c r="U154" i="42" s="1"/>
  <c r="V53" i="42"/>
  <c r="W53" i="42"/>
  <c r="X53" i="42"/>
  <c r="Y53" i="42"/>
  <c r="Z53" i="42"/>
  <c r="AA53" i="42"/>
  <c r="AA154" i="42" s="1"/>
  <c r="AB53" i="42"/>
  <c r="AC53" i="42"/>
  <c r="AD53" i="42"/>
  <c r="AE53" i="42"/>
  <c r="AF53" i="42"/>
  <c r="AG53" i="42"/>
  <c r="AG154" i="42" s="1"/>
  <c r="AH53" i="42"/>
  <c r="AH154" i="42" s="1"/>
  <c r="AI53" i="42"/>
  <c r="AI154" i="42" s="1"/>
  <c r="AJ53" i="42"/>
  <c r="AJ154" i="42" s="1"/>
  <c r="AK53" i="42"/>
  <c r="AK154" i="42" s="1"/>
  <c r="AL53" i="42"/>
  <c r="AM53" i="42"/>
  <c r="AN53" i="42"/>
  <c r="AO53" i="42"/>
  <c r="S54" i="42"/>
  <c r="S155" i="42" s="1"/>
  <c r="T54" i="42"/>
  <c r="T155" i="42" s="1"/>
  <c r="U54" i="42"/>
  <c r="U155" i="42" s="1"/>
  <c r="V54" i="42"/>
  <c r="V155" i="42" s="1"/>
  <c r="W54" i="42"/>
  <c r="X54" i="42"/>
  <c r="Y54" i="42"/>
  <c r="Z54" i="42"/>
  <c r="AA54" i="42"/>
  <c r="AA155" i="42" s="1"/>
  <c r="AB54" i="42"/>
  <c r="AC54" i="42"/>
  <c r="AD54" i="42"/>
  <c r="AE54" i="42"/>
  <c r="AE155" i="42" s="1"/>
  <c r="AF54" i="42"/>
  <c r="AF155" i="42" s="1"/>
  <c r="AG54" i="42"/>
  <c r="AG155" i="42" s="1"/>
  <c r="AH54" i="42"/>
  <c r="AH155" i="42" s="1"/>
  <c r="AI54" i="42"/>
  <c r="AI155" i="42" s="1"/>
  <c r="AJ54" i="42"/>
  <c r="AJ155" i="42" s="1"/>
  <c r="AK54" i="42"/>
  <c r="AK155" i="42" s="1"/>
  <c r="AL54" i="42"/>
  <c r="AL155" i="42" s="1"/>
  <c r="AM54" i="42"/>
  <c r="AN54" i="42"/>
  <c r="AO54" i="42"/>
  <c r="S55" i="42"/>
  <c r="S156" i="42" s="1"/>
  <c r="T55" i="42"/>
  <c r="T156" i="42" s="1"/>
  <c r="U55" i="42"/>
  <c r="U156" i="42" s="1"/>
  <c r="V55" i="42"/>
  <c r="V156" i="42" s="1"/>
  <c r="W55" i="42"/>
  <c r="X55" i="42"/>
  <c r="Y55" i="42"/>
  <c r="Y156" i="42" s="1"/>
  <c r="Z55" i="42"/>
  <c r="AA55" i="42"/>
  <c r="AB55" i="42"/>
  <c r="AC55" i="42"/>
  <c r="AD55" i="42"/>
  <c r="AE55" i="42"/>
  <c r="AF55" i="42"/>
  <c r="AG55" i="42"/>
  <c r="AG156" i="42" s="1"/>
  <c r="AH55" i="42"/>
  <c r="AH156" i="42" s="1"/>
  <c r="AI55" i="42"/>
  <c r="AI156" i="42" s="1"/>
  <c r="AJ55" i="42"/>
  <c r="AJ156" i="42" s="1"/>
  <c r="AK55" i="42"/>
  <c r="AK156" i="42" s="1"/>
  <c r="AL55" i="42"/>
  <c r="AL156" i="42" s="1"/>
  <c r="AM55" i="42"/>
  <c r="AN55" i="42"/>
  <c r="AO55" i="42"/>
  <c r="AO156" i="42" s="1"/>
  <c r="S56" i="42"/>
  <c r="T56" i="42"/>
  <c r="T157" i="42" s="1"/>
  <c r="U56" i="42"/>
  <c r="U157" i="42" s="1"/>
  <c r="V56" i="42"/>
  <c r="V157" i="42" s="1"/>
  <c r="W56" i="42"/>
  <c r="X56" i="42"/>
  <c r="Y56" i="42"/>
  <c r="Y157" i="42" s="1"/>
  <c r="Z56" i="42"/>
  <c r="AA56" i="42"/>
  <c r="AA157" i="42" s="1"/>
  <c r="AB56" i="42"/>
  <c r="AC56" i="42"/>
  <c r="AD56" i="42"/>
  <c r="AE56" i="42"/>
  <c r="AF56" i="42"/>
  <c r="AG56" i="42"/>
  <c r="AG157" i="42" s="1"/>
  <c r="AH56" i="42"/>
  <c r="AI56" i="42"/>
  <c r="AJ56" i="42"/>
  <c r="AJ157" i="42" s="1"/>
  <c r="AK56" i="42"/>
  <c r="AK157" i="42" s="1"/>
  <c r="AL56" i="42"/>
  <c r="AL157" i="42" s="1"/>
  <c r="AM56" i="42"/>
  <c r="AN56" i="42"/>
  <c r="AO56" i="42"/>
  <c r="AO157" i="42" s="1"/>
  <c r="S57" i="42"/>
  <c r="T57" i="42"/>
  <c r="U57" i="42"/>
  <c r="V57" i="42"/>
  <c r="W57" i="42"/>
  <c r="W38" i="39" s="1"/>
  <c r="W64" i="39" s="1"/>
  <c r="X57" i="42"/>
  <c r="X38" i="39" s="1"/>
  <c r="X64" i="39" s="1"/>
  <c r="Y57" i="42"/>
  <c r="Z57" i="42"/>
  <c r="Z38" i="39" s="1"/>
  <c r="Z64" i="39" s="1"/>
  <c r="AA57" i="42"/>
  <c r="AB57" i="42"/>
  <c r="AB38" i="39" s="1"/>
  <c r="AB64" i="39" s="1"/>
  <c r="AC57" i="42"/>
  <c r="AC38" i="39" s="1"/>
  <c r="AC64" i="39" s="1"/>
  <c r="AD57" i="42"/>
  <c r="AE57" i="42"/>
  <c r="AF57" i="42"/>
  <c r="AG57" i="42"/>
  <c r="AH57" i="42"/>
  <c r="AI57" i="42"/>
  <c r="AJ57" i="42"/>
  <c r="AK57" i="42"/>
  <c r="AL57" i="42"/>
  <c r="AM57" i="42"/>
  <c r="AM38" i="39" s="1"/>
  <c r="AM64" i="39" s="1"/>
  <c r="AN57" i="42"/>
  <c r="AN38" i="39" s="1"/>
  <c r="AN64" i="39" s="1"/>
  <c r="AO57" i="42"/>
  <c r="E33" i="42"/>
  <c r="E32" i="39" s="1"/>
  <c r="E58" i="39" s="1"/>
  <c r="F33" i="42"/>
  <c r="G33" i="42"/>
  <c r="H33" i="42"/>
  <c r="I33" i="42"/>
  <c r="J33" i="42"/>
  <c r="K33" i="42"/>
  <c r="L33" i="42"/>
  <c r="M33" i="42"/>
  <c r="M32" i="39" s="1"/>
  <c r="M58" i="39" s="1"/>
  <c r="N33" i="42"/>
  <c r="O33" i="42"/>
  <c r="O32" i="39" s="1"/>
  <c r="O58" i="39" s="1"/>
  <c r="P33" i="42"/>
  <c r="P32" i="39" s="1"/>
  <c r="P58" i="39" s="1"/>
  <c r="Q33" i="42"/>
  <c r="R33" i="42"/>
  <c r="R32" i="39" s="1"/>
  <c r="R58" i="39" s="1"/>
  <c r="E34" i="42"/>
  <c r="F34" i="42"/>
  <c r="G34" i="42"/>
  <c r="H34" i="42"/>
  <c r="I34" i="42"/>
  <c r="I135" i="42" s="1"/>
  <c r="J34" i="42"/>
  <c r="K34" i="42"/>
  <c r="K135" i="42" s="1"/>
  <c r="L34" i="42"/>
  <c r="M34" i="42"/>
  <c r="N34" i="42"/>
  <c r="O34" i="42"/>
  <c r="P34" i="42"/>
  <c r="Q34" i="42"/>
  <c r="R34" i="42"/>
  <c r="E35" i="42"/>
  <c r="F35" i="42"/>
  <c r="G35" i="42"/>
  <c r="H35" i="42"/>
  <c r="I35" i="42"/>
  <c r="J35" i="42"/>
  <c r="K35" i="42"/>
  <c r="L35" i="42"/>
  <c r="M35" i="42"/>
  <c r="N35" i="42"/>
  <c r="O35" i="42"/>
  <c r="P35" i="42"/>
  <c r="Q35" i="42"/>
  <c r="R35" i="42"/>
  <c r="E36" i="42"/>
  <c r="F36" i="42"/>
  <c r="G36" i="42"/>
  <c r="H36" i="42"/>
  <c r="I36" i="42"/>
  <c r="I137" i="42" s="1"/>
  <c r="J36" i="42"/>
  <c r="K36" i="42"/>
  <c r="K137" i="42" s="1"/>
  <c r="L36" i="42"/>
  <c r="M36" i="42"/>
  <c r="N36" i="42"/>
  <c r="O36" i="42"/>
  <c r="P36" i="42"/>
  <c r="Q36" i="42"/>
  <c r="R36" i="42"/>
  <c r="E37" i="42"/>
  <c r="F37" i="42"/>
  <c r="G37" i="42"/>
  <c r="H37" i="42"/>
  <c r="I37" i="42"/>
  <c r="I138" i="42" s="1"/>
  <c r="J37" i="42"/>
  <c r="K37" i="42"/>
  <c r="L37" i="42"/>
  <c r="M37" i="42"/>
  <c r="N37" i="42"/>
  <c r="N138" i="42" s="1"/>
  <c r="O37" i="42"/>
  <c r="P37" i="42"/>
  <c r="P138" i="42" s="1"/>
  <c r="Q37" i="42"/>
  <c r="R37" i="42"/>
  <c r="E38" i="42"/>
  <c r="E139" i="42" s="1"/>
  <c r="F38" i="42"/>
  <c r="G38" i="42"/>
  <c r="H38" i="42"/>
  <c r="I38" i="42"/>
  <c r="J38" i="42"/>
  <c r="K38" i="42"/>
  <c r="L38" i="42"/>
  <c r="M38" i="42"/>
  <c r="N38" i="42"/>
  <c r="O38" i="42"/>
  <c r="O139" i="42" s="1"/>
  <c r="P38" i="42"/>
  <c r="Q38" i="42"/>
  <c r="Q139" i="42" s="1"/>
  <c r="R38" i="42"/>
  <c r="R139" i="42" s="1"/>
  <c r="E39" i="42"/>
  <c r="F39" i="42"/>
  <c r="G39" i="42"/>
  <c r="H39" i="42"/>
  <c r="I39" i="42"/>
  <c r="J39" i="42"/>
  <c r="K39" i="42"/>
  <c r="L39" i="42"/>
  <c r="M39" i="42"/>
  <c r="N39" i="42"/>
  <c r="N140" i="42" s="1"/>
  <c r="O39" i="42"/>
  <c r="P39" i="42"/>
  <c r="Q39" i="42"/>
  <c r="Q140" i="42" s="1"/>
  <c r="R39" i="42"/>
  <c r="R140" i="42" s="1"/>
  <c r="E40" i="42"/>
  <c r="F40" i="42"/>
  <c r="G40" i="42"/>
  <c r="H40" i="42"/>
  <c r="I40" i="42"/>
  <c r="J40" i="42"/>
  <c r="K40" i="42"/>
  <c r="K141" i="42" s="1"/>
  <c r="L40" i="42"/>
  <c r="M40" i="42"/>
  <c r="N40" i="42"/>
  <c r="O40" i="42"/>
  <c r="P40" i="42"/>
  <c r="Q40" i="42"/>
  <c r="Q141" i="42" s="1"/>
  <c r="R40" i="42"/>
  <c r="E41" i="42"/>
  <c r="F41" i="42"/>
  <c r="G41" i="42"/>
  <c r="H41" i="42"/>
  <c r="I41" i="42"/>
  <c r="J41" i="42"/>
  <c r="K41" i="42"/>
  <c r="L41" i="42"/>
  <c r="M41" i="42"/>
  <c r="N41" i="42"/>
  <c r="O41" i="42"/>
  <c r="O142" i="42" s="1"/>
  <c r="P41" i="42"/>
  <c r="Q41" i="42"/>
  <c r="Q142" i="42" s="1"/>
  <c r="R41" i="42"/>
  <c r="E42" i="42"/>
  <c r="F42" i="42"/>
  <c r="G42" i="42"/>
  <c r="H42" i="42"/>
  <c r="I42" i="42"/>
  <c r="I143" i="42" s="1"/>
  <c r="J42" i="42"/>
  <c r="K42" i="42"/>
  <c r="K143" i="42" s="1"/>
  <c r="L42" i="42"/>
  <c r="M42" i="42"/>
  <c r="N42" i="42"/>
  <c r="O42" i="42"/>
  <c r="O143" i="42" s="1"/>
  <c r="P42" i="42"/>
  <c r="Q42" i="42"/>
  <c r="Q143" i="42" s="1"/>
  <c r="R42" i="42"/>
  <c r="R143" i="42" s="1"/>
  <c r="E43" i="42"/>
  <c r="F43" i="42"/>
  <c r="G43" i="42"/>
  <c r="H43" i="42"/>
  <c r="I43" i="42"/>
  <c r="I144" i="42" s="1"/>
  <c r="J43" i="42"/>
  <c r="K43" i="42"/>
  <c r="L43" i="42"/>
  <c r="M43" i="42"/>
  <c r="N43" i="42"/>
  <c r="O43" i="42"/>
  <c r="P43" i="42"/>
  <c r="Q43" i="42"/>
  <c r="Q144" i="42" s="1"/>
  <c r="R43" i="42"/>
  <c r="R144" i="42" s="1"/>
  <c r="E44" i="42"/>
  <c r="F44" i="42"/>
  <c r="G44" i="42"/>
  <c r="H44" i="42"/>
  <c r="I44" i="42"/>
  <c r="J44" i="42"/>
  <c r="K44" i="42"/>
  <c r="L44" i="42"/>
  <c r="M44" i="42"/>
  <c r="N44" i="42"/>
  <c r="O44" i="42"/>
  <c r="P44" i="42"/>
  <c r="P145" i="42" s="1"/>
  <c r="Q44" i="42"/>
  <c r="Q145" i="42" s="1"/>
  <c r="R44" i="42"/>
  <c r="R145" i="42" s="1"/>
  <c r="E45" i="42"/>
  <c r="F45" i="42"/>
  <c r="G45" i="42"/>
  <c r="H45" i="42"/>
  <c r="I45" i="42"/>
  <c r="I146" i="42" s="1"/>
  <c r="J45" i="42"/>
  <c r="K45" i="42"/>
  <c r="L45" i="42"/>
  <c r="L146" i="42" s="1"/>
  <c r="M45" i="42"/>
  <c r="N45" i="42"/>
  <c r="O45" i="42"/>
  <c r="O146" i="42" s="1"/>
  <c r="P45" i="42"/>
  <c r="Q45" i="42"/>
  <c r="R45" i="42"/>
  <c r="E46" i="42"/>
  <c r="F46" i="42"/>
  <c r="G46" i="42"/>
  <c r="H46" i="42"/>
  <c r="I46" i="42"/>
  <c r="J46" i="42"/>
  <c r="K46" i="42"/>
  <c r="K147" i="42" s="1"/>
  <c r="L46" i="42"/>
  <c r="M46" i="42"/>
  <c r="N46" i="42"/>
  <c r="O46" i="42"/>
  <c r="P46" i="42"/>
  <c r="Q46" i="42"/>
  <c r="R46" i="42"/>
  <c r="R147" i="42" s="1"/>
  <c r="E47" i="42"/>
  <c r="F47" i="42"/>
  <c r="G47" i="42"/>
  <c r="H47" i="42"/>
  <c r="I47" i="42"/>
  <c r="J47" i="42"/>
  <c r="K47" i="42"/>
  <c r="L47" i="42"/>
  <c r="M47" i="42"/>
  <c r="N47" i="42"/>
  <c r="N148" i="42" s="1"/>
  <c r="O47" i="42"/>
  <c r="O148" i="42" s="1"/>
  <c r="P47" i="42"/>
  <c r="Q47" i="42"/>
  <c r="Q148" i="42" s="1"/>
  <c r="R47" i="42"/>
  <c r="R148" i="42" s="1"/>
  <c r="E48" i="42"/>
  <c r="F48" i="42"/>
  <c r="G48" i="42"/>
  <c r="H48" i="42"/>
  <c r="I48" i="42"/>
  <c r="I149" i="42" s="1"/>
  <c r="J48" i="42"/>
  <c r="K48" i="42"/>
  <c r="K149" i="42" s="1"/>
  <c r="L48" i="42"/>
  <c r="M48" i="42"/>
  <c r="N48" i="42"/>
  <c r="O48" i="42"/>
  <c r="O149" i="42" s="1"/>
  <c r="P48" i="42"/>
  <c r="P149" i="42" s="1"/>
  <c r="Q48" i="42"/>
  <c r="Q149" i="42" s="1"/>
  <c r="R48" i="42"/>
  <c r="R149" i="42" s="1"/>
  <c r="E49" i="42"/>
  <c r="F49" i="42"/>
  <c r="G49" i="42"/>
  <c r="H49" i="42"/>
  <c r="I49" i="42"/>
  <c r="I150" i="42" s="1"/>
  <c r="J49" i="42"/>
  <c r="K49" i="42"/>
  <c r="L49" i="42"/>
  <c r="M49" i="42"/>
  <c r="N49" i="42"/>
  <c r="O49" i="42"/>
  <c r="P49" i="42"/>
  <c r="Q49" i="42"/>
  <c r="Q150" i="42" s="1"/>
  <c r="R49" i="42"/>
  <c r="R150" i="42" s="1"/>
  <c r="E50" i="42"/>
  <c r="E151" i="42" s="1"/>
  <c r="F50" i="42"/>
  <c r="G50" i="42"/>
  <c r="H50" i="42"/>
  <c r="I50" i="42"/>
  <c r="J50" i="42"/>
  <c r="K50" i="42"/>
  <c r="L50" i="42"/>
  <c r="M50" i="42"/>
  <c r="N50" i="42"/>
  <c r="O50" i="42"/>
  <c r="O151" i="42" s="1"/>
  <c r="P50" i="42"/>
  <c r="Q50" i="42"/>
  <c r="R50" i="42"/>
  <c r="R151" i="42" s="1"/>
  <c r="E51" i="42"/>
  <c r="F51" i="42"/>
  <c r="G51" i="42"/>
  <c r="H51" i="42"/>
  <c r="I51" i="42"/>
  <c r="I152" i="42" s="1"/>
  <c r="J51" i="42"/>
  <c r="K51" i="42"/>
  <c r="L51" i="42"/>
  <c r="L152" i="42" s="1"/>
  <c r="M51" i="42"/>
  <c r="N51" i="42"/>
  <c r="O51" i="42"/>
  <c r="O152" i="42" s="1"/>
  <c r="P51" i="42"/>
  <c r="P152" i="42" s="1"/>
  <c r="Q51" i="42"/>
  <c r="Q152" i="42" s="1"/>
  <c r="R51" i="42"/>
  <c r="R152" i="42" s="1"/>
  <c r="E52" i="42"/>
  <c r="F52" i="42"/>
  <c r="G52" i="42"/>
  <c r="H52" i="42"/>
  <c r="I52" i="42"/>
  <c r="J52" i="42"/>
  <c r="K52" i="42"/>
  <c r="K153" i="42" s="1"/>
  <c r="L52" i="42"/>
  <c r="M52" i="42"/>
  <c r="N52" i="42"/>
  <c r="O52" i="42"/>
  <c r="P52" i="42"/>
  <c r="Q52" i="42"/>
  <c r="Q153" i="42" s="1"/>
  <c r="R52" i="42"/>
  <c r="R153" i="42" s="1"/>
  <c r="E53" i="42"/>
  <c r="F53" i="42"/>
  <c r="G53" i="42"/>
  <c r="H53" i="42"/>
  <c r="I53" i="42"/>
  <c r="J53" i="42"/>
  <c r="K53" i="42"/>
  <c r="L53" i="42"/>
  <c r="M53" i="42"/>
  <c r="N53" i="42"/>
  <c r="O53" i="42"/>
  <c r="O154" i="42" s="1"/>
  <c r="P53" i="42"/>
  <c r="Q53" i="42"/>
  <c r="Q154" i="42" s="1"/>
  <c r="R53" i="42"/>
  <c r="R154" i="42" s="1"/>
  <c r="E54" i="42"/>
  <c r="F54" i="42"/>
  <c r="G54" i="42"/>
  <c r="H54" i="42"/>
  <c r="I54" i="42"/>
  <c r="J54" i="42"/>
  <c r="K54" i="42"/>
  <c r="K155" i="42" s="1"/>
  <c r="L54" i="42"/>
  <c r="M54" i="42"/>
  <c r="N54" i="42"/>
  <c r="O54" i="42"/>
  <c r="O155" i="42" s="1"/>
  <c r="P54" i="42"/>
  <c r="Q54" i="42"/>
  <c r="Q155" i="42" s="1"/>
  <c r="R54" i="42"/>
  <c r="R155" i="42" s="1"/>
  <c r="E55" i="42"/>
  <c r="F55" i="42"/>
  <c r="G55" i="42"/>
  <c r="H55" i="42"/>
  <c r="I55" i="42"/>
  <c r="J55" i="42"/>
  <c r="K55" i="42"/>
  <c r="L55" i="42"/>
  <c r="M55" i="42"/>
  <c r="N55" i="42"/>
  <c r="N156" i="42" s="1"/>
  <c r="O55" i="42"/>
  <c r="P55" i="42"/>
  <c r="Q55" i="42"/>
  <c r="Q156" i="42" s="1"/>
  <c r="R55" i="42"/>
  <c r="R156" i="42" s="1"/>
  <c r="E56" i="42"/>
  <c r="F56" i="42"/>
  <c r="F157" i="42" s="1"/>
  <c r="G56" i="42"/>
  <c r="H56" i="42"/>
  <c r="I56" i="42"/>
  <c r="J56" i="42"/>
  <c r="K56" i="42"/>
  <c r="L56" i="42"/>
  <c r="M56" i="42"/>
  <c r="N56" i="42"/>
  <c r="O56" i="42"/>
  <c r="P56" i="42"/>
  <c r="P157" i="42" s="1"/>
  <c r="Q56" i="42"/>
  <c r="Q157" i="42" s="1"/>
  <c r="R56" i="42"/>
  <c r="E57" i="42"/>
  <c r="E38" i="39" s="1"/>
  <c r="E64" i="39" s="1"/>
  <c r="F57" i="42"/>
  <c r="F38" i="39" s="1"/>
  <c r="F64" i="39" s="1"/>
  <c r="G57" i="42"/>
  <c r="H57" i="42"/>
  <c r="I57" i="42"/>
  <c r="J57" i="42"/>
  <c r="K57" i="42"/>
  <c r="L57" i="42"/>
  <c r="M57" i="42"/>
  <c r="M38" i="39" s="1"/>
  <c r="M64" i="39" s="1"/>
  <c r="N57" i="42"/>
  <c r="O57" i="42"/>
  <c r="P57" i="42"/>
  <c r="Q57" i="42"/>
  <c r="R57" i="42"/>
  <c r="D34" i="42"/>
  <c r="D35" i="42"/>
  <c r="D36" i="42"/>
  <c r="D37" i="42"/>
  <c r="D38" i="42"/>
  <c r="D39" i="42"/>
  <c r="D40" i="42"/>
  <c r="D41" i="42"/>
  <c r="D42" i="42"/>
  <c r="D43" i="42"/>
  <c r="D44" i="42"/>
  <c r="D45" i="42"/>
  <c r="D46" i="42"/>
  <c r="D47" i="42"/>
  <c r="D48" i="42"/>
  <c r="D49" i="42"/>
  <c r="D50" i="42"/>
  <c r="D51" i="42"/>
  <c r="D52" i="42"/>
  <c r="D53" i="42"/>
  <c r="D54" i="42"/>
  <c r="D55" i="42"/>
  <c r="D56" i="42"/>
  <c r="D57" i="42"/>
  <c r="D33" i="42"/>
  <c r="D32" i="39" s="1"/>
  <c r="D58" i="39" s="1"/>
  <c r="G2" i="42"/>
  <c r="F152" i="42" l="1"/>
  <c r="G148" i="42"/>
  <c r="S153" i="42"/>
  <c r="AA145" i="42"/>
  <c r="G140" i="42"/>
  <c r="AI153" i="42"/>
  <c r="R138" i="42"/>
  <c r="AJ148" i="42"/>
  <c r="Q147" i="42"/>
  <c r="G142" i="42"/>
  <c r="AK143" i="42"/>
  <c r="U143" i="42"/>
  <c r="AL154" i="42"/>
  <c r="V154" i="42"/>
  <c r="AK138" i="42"/>
  <c r="G136" i="42"/>
  <c r="AE157" i="42"/>
  <c r="AE141" i="42"/>
  <c r="G152" i="42"/>
  <c r="O157" i="42"/>
  <c r="AO155" i="42"/>
  <c r="AG147" i="42"/>
  <c r="AO139" i="42"/>
  <c r="Y139" i="42"/>
  <c r="W137" i="42"/>
  <c r="R142" i="42"/>
  <c r="Y155" i="42"/>
  <c r="AH142" i="42"/>
  <c r="M3" i="22"/>
  <c r="L12" i="22"/>
  <c r="L42" i="22"/>
  <c r="K3" i="37"/>
  <c r="J39" i="37"/>
  <c r="K3" i="16"/>
  <c r="J34" i="16"/>
  <c r="J3" i="48"/>
  <c r="I11" i="48"/>
  <c r="I38" i="48"/>
  <c r="I46" i="48"/>
  <c r="K3" i="44"/>
  <c r="J40" i="44"/>
  <c r="K3" i="9"/>
  <c r="J52" i="9"/>
  <c r="J35" i="9"/>
  <c r="J67" i="9"/>
  <c r="J3" i="8"/>
  <c r="I35" i="8"/>
  <c r="I52" i="8"/>
  <c r="I67" i="8"/>
  <c r="AL142" i="42"/>
  <c r="V142" i="42"/>
  <c r="AE145" i="42"/>
  <c r="AL153" i="42"/>
  <c r="V153" i="42"/>
  <c r="AE156" i="42"/>
  <c r="AE140" i="42"/>
  <c r="K150" i="42"/>
  <c r="AG151" i="42"/>
  <c r="AO143" i="42"/>
  <c r="Y143" i="42"/>
  <c r="J150" i="42"/>
  <c r="R146" i="42"/>
  <c r="AF151" i="42"/>
  <c r="Q146" i="42"/>
  <c r="O145" i="42"/>
  <c r="AH146" i="42"/>
  <c r="AO154" i="42"/>
  <c r="Y154" i="42"/>
  <c r="AG146" i="42"/>
  <c r="K152" i="42"/>
  <c r="K144" i="42"/>
  <c r="AI157" i="42"/>
  <c r="S157" i="42"/>
  <c r="AA149" i="42"/>
  <c r="AI141" i="42"/>
  <c r="S141" i="42"/>
  <c r="AN138" i="42"/>
  <c r="J144" i="42"/>
  <c r="AH157" i="42"/>
  <c r="AH141" i="42"/>
  <c r="Q151" i="42"/>
  <c r="T152" i="42"/>
  <c r="R141" i="42"/>
  <c r="S152" i="42"/>
  <c r="U138" i="42"/>
  <c r="AI136" i="42"/>
  <c r="K146" i="42"/>
  <c r="O140" i="42"/>
  <c r="K138" i="42"/>
  <c r="AK147" i="42"/>
  <c r="U147" i="42"/>
  <c r="AH136" i="42"/>
  <c r="R157" i="42"/>
  <c r="J138" i="42"/>
  <c r="AJ147" i="42"/>
  <c r="T147" i="42"/>
  <c r="Z137" i="42"/>
  <c r="J3" i="52"/>
  <c r="I45" i="52"/>
  <c r="I77" i="52"/>
  <c r="I68" i="52"/>
  <c r="I100" i="52"/>
  <c r="I15" i="52"/>
  <c r="L140" i="42"/>
  <c r="L156" i="42"/>
  <c r="G154" i="42"/>
  <c r="K156" i="42"/>
  <c r="G146" i="42"/>
  <c r="K140" i="42"/>
  <c r="I140" i="42"/>
  <c r="I155" i="42"/>
  <c r="E145" i="42"/>
  <c r="I156" i="42"/>
  <c r="H154" i="42"/>
  <c r="P146" i="42"/>
  <c r="P142" i="42"/>
  <c r="AF150" i="42"/>
  <c r="AF146" i="42"/>
  <c r="P154" i="42"/>
  <c r="H142" i="42"/>
  <c r="P155" i="42"/>
  <c r="P151" i="42"/>
  <c r="P143" i="42"/>
  <c r="P139" i="42"/>
  <c r="AF157" i="42"/>
  <c r="AF153" i="42"/>
  <c r="AF149" i="42"/>
  <c r="AF145" i="42"/>
  <c r="AF141" i="42"/>
  <c r="Z136" i="42"/>
  <c r="P148" i="42"/>
  <c r="H148" i="42"/>
  <c r="P140" i="42"/>
  <c r="H136" i="42"/>
  <c r="AF156" i="42"/>
  <c r="AF152" i="42"/>
  <c r="AF144" i="42"/>
  <c r="AF140" i="42"/>
  <c r="AB138" i="42"/>
  <c r="J148" i="42"/>
  <c r="F144" i="42"/>
  <c r="J142" i="42"/>
  <c r="J136" i="42"/>
  <c r="J154" i="42"/>
  <c r="E155" i="42"/>
  <c r="I153" i="42"/>
  <c r="E137" i="42"/>
  <c r="E143" i="42"/>
  <c r="I147" i="42"/>
  <c r="E149" i="42"/>
  <c r="I141" i="42"/>
  <c r="I154" i="42"/>
  <c r="I148" i="42"/>
  <c r="I142" i="42"/>
  <c r="I136" i="42"/>
  <c r="J157" i="42"/>
  <c r="L150" i="42"/>
  <c r="L144" i="42"/>
  <c r="H152" i="42"/>
  <c r="H146" i="42"/>
  <c r="H140" i="42"/>
  <c r="L138" i="42"/>
  <c r="E153" i="42"/>
  <c r="I151" i="42"/>
  <c r="E147" i="42"/>
  <c r="I145" i="42"/>
  <c r="E141" i="42"/>
  <c r="I139" i="42"/>
  <c r="E135" i="42"/>
  <c r="E157" i="42"/>
  <c r="P156" i="42"/>
  <c r="P150" i="42"/>
  <c r="P144" i="42"/>
  <c r="O150" i="42"/>
  <c r="O144" i="42"/>
  <c r="O156" i="42"/>
  <c r="L157" i="42"/>
  <c r="J152" i="42"/>
  <c r="J146" i="42"/>
  <c r="J140" i="42"/>
  <c r="AJ135" i="42"/>
  <c r="K151" i="42"/>
  <c r="K145" i="42"/>
  <c r="K139" i="42"/>
  <c r="U136" i="42"/>
  <c r="AI135" i="42"/>
  <c r="AF148" i="42"/>
  <c r="AJ146" i="42"/>
  <c r="AF142" i="42"/>
  <c r="AA156" i="42"/>
  <c r="AE154" i="42"/>
  <c r="S154" i="42"/>
  <c r="AI152" i="42"/>
  <c r="AA150" i="42"/>
  <c r="AE148" i="42"/>
  <c r="S148" i="42"/>
  <c r="AI146" i="42"/>
  <c r="AA144" i="42"/>
  <c r="AE142" i="42"/>
  <c r="S142" i="42"/>
  <c r="AI140" i="42"/>
  <c r="AO137" i="42"/>
  <c r="AF154" i="42"/>
  <c r="P153" i="42"/>
  <c r="P147" i="42"/>
  <c r="P141" i="42"/>
  <c r="AN137" i="42"/>
  <c r="AJ140" i="42"/>
  <c r="O153" i="42"/>
  <c r="O147" i="42"/>
  <c r="O141" i="42"/>
  <c r="AJ152" i="42"/>
  <c r="T148" i="42"/>
  <c r="H156" i="42"/>
  <c r="L154" i="42"/>
  <c r="H150" i="42"/>
  <c r="L148" i="42"/>
  <c r="H144" i="42"/>
  <c r="L142" i="42"/>
  <c r="H138" i="42"/>
  <c r="L136" i="42"/>
  <c r="T154" i="42"/>
  <c r="T142" i="42"/>
  <c r="G156" i="42"/>
  <c r="K154" i="42"/>
  <c r="G150" i="42"/>
  <c r="K148" i="42"/>
  <c r="G144" i="42"/>
  <c r="K142" i="42"/>
  <c r="G138" i="42"/>
  <c r="K136" i="42"/>
  <c r="W138" i="42"/>
  <c r="F136" i="42"/>
  <c r="N157" i="42"/>
  <c r="N149" i="42"/>
  <c r="N141" i="42"/>
  <c r="AD151" i="42"/>
  <c r="AD143" i="42"/>
  <c r="F154" i="42"/>
  <c r="N150" i="42"/>
  <c r="F146" i="42"/>
  <c r="N142" i="42"/>
  <c r="F138" i="42"/>
  <c r="AD154" i="42"/>
  <c r="AD146" i="42"/>
  <c r="AM137" i="42"/>
  <c r="N151" i="42"/>
  <c r="N143" i="42"/>
  <c r="R137" i="42"/>
  <c r="AD157" i="42"/>
  <c r="AD149" i="42"/>
  <c r="AD141" i="42"/>
  <c r="Z135" i="42"/>
  <c r="F156" i="42"/>
  <c r="N152" i="42"/>
  <c r="F148" i="42"/>
  <c r="N144" i="42"/>
  <c r="F140" i="42"/>
  <c r="AD152" i="42"/>
  <c r="AD144" i="42"/>
  <c r="Z138" i="42"/>
  <c r="N153" i="42"/>
  <c r="N145" i="42"/>
  <c r="AD155" i="42"/>
  <c r="AD147" i="42"/>
  <c r="AD139" i="42"/>
  <c r="N154" i="42"/>
  <c r="F150" i="42"/>
  <c r="N146" i="42"/>
  <c r="F142" i="42"/>
  <c r="AD150" i="42"/>
  <c r="AD142" i="42"/>
  <c r="N155" i="42"/>
  <c r="N147" i="42"/>
  <c r="N139" i="42"/>
  <c r="AD153" i="42"/>
  <c r="AD145" i="42"/>
  <c r="X136" i="42"/>
  <c r="AD156" i="42"/>
  <c r="AD148" i="42"/>
  <c r="AD140" i="42"/>
  <c r="AE134" i="42"/>
  <c r="AE173" i="42" s="1"/>
  <c r="AE242" i="42" s="1"/>
  <c r="AE32" i="39"/>
  <c r="AE58" i="39" s="1"/>
  <c r="G134" i="42"/>
  <c r="G173" i="42" s="1"/>
  <c r="G242" i="42" s="1"/>
  <c r="G32" i="39"/>
  <c r="G58" i="39" s="1"/>
  <c r="F134" i="42"/>
  <c r="F173" i="42" s="1"/>
  <c r="F242" i="42" s="1"/>
  <c r="F32" i="39"/>
  <c r="F58" i="39" s="1"/>
  <c r="AD158" i="42"/>
  <c r="AD174" i="42" s="1"/>
  <c r="AD243" i="42" s="1"/>
  <c r="AD38" i="39"/>
  <c r="AD64" i="39" s="1"/>
  <c r="AD134" i="42"/>
  <c r="AD173" i="42" s="1"/>
  <c r="AD242" i="42" s="1"/>
  <c r="AD32" i="39"/>
  <c r="AD58" i="39" s="1"/>
  <c r="AG158" i="42"/>
  <c r="AG174" i="42" s="1"/>
  <c r="AG243" i="42" s="1"/>
  <c r="AG38" i="39"/>
  <c r="AG64" i="39" s="1"/>
  <c r="AG134" i="42"/>
  <c r="AG173" i="42" s="1"/>
  <c r="AG242" i="42" s="1"/>
  <c r="AG32" i="39"/>
  <c r="AG58" i="39" s="1"/>
  <c r="H134" i="42"/>
  <c r="H173" i="42" s="1"/>
  <c r="H242" i="42" s="1"/>
  <c r="H32" i="39"/>
  <c r="H58" i="39" s="1"/>
  <c r="AF134" i="42"/>
  <c r="AF173" i="42" s="1"/>
  <c r="AF242" i="42" s="1"/>
  <c r="AF32" i="39"/>
  <c r="AF58" i="39" s="1"/>
  <c r="AE158" i="42"/>
  <c r="AE174" i="42" s="1"/>
  <c r="AE243" i="42" s="1"/>
  <c r="AE38" i="39"/>
  <c r="AE64" i="39" s="1"/>
  <c r="AB134" i="42"/>
  <c r="AB173" i="42" s="1"/>
  <c r="AB242" i="42" s="1"/>
  <c r="AB32" i="39"/>
  <c r="AB58" i="39" s="1"/>
  <c r="AA158" i="42"/>
  <c r="AA174" i="42" s="1"/>
  <c r="AA243" i="42" s="1"/>
  <c r="AA38" i="39"/>
  <c r="AA64" i="39" s="1"/>
  <c r="I134" i="42"/>
  <c r="I173" i="42" s="1"/>
  <c r="I242" i="42" s="1"/>
  <c r="I32" i="39"/>
  <c r="I58" i="39" s="1"/>
  <c r="G158" i="42"/>
  <c r="G174" i="42" s="1"/>
  <c r="G243" i="42" s="1"/>
  <c r="G38" i="39"/>
  <c r="G64" i="39" s="1"/>
  <c r="R158" i="42"/>
  <c r="R174" i="42" s="1"/>
  <c r="R243" i="42" s="1"/>
  <c r="R38" i="39"/>
  <c r="R64" i="39" s="1"/>
  <c r="Q134" i="42"/>
  <c r="Q173" i="42" s="1"/>
  <c r="Q242" i="42" s="1"/>
  <c r="Q32" i="39"/>
  <c r="Q58" i="39" s="1"/>
  <c r="AO158" i="42"/>
  <c r="AO174" i="42" s="1"/>
  <c r="AO243" i="42" s="1"/>
  <c r="AO38" i="39"/>
  <c r="AO64" i="39" s="1"/>
  <c r="Y158" i="42"/>
  <c r="Y174" i="42" s="1"/>
  <c r="Y243" i="42" s="1"/>
  <c r="Y38" i="39"/>
  <c r="Y64" i="39" s="1"/>
  <c r="P158" i="42"/>
  <c r="P174" i="42" s="1"/>
  <c r="P243" i="42" s="1"/>
  <c r="P38" i="39"/>
  <c r="P64" i="39" s="1"/>
  <c r="AN134" i="42"/>
  <c r="AN173" i="42" s="1"/>
  <c r="AN242" i="42" s="1"/>
  <c r="AN32" i="39"/>
  <c r="AN58" i="39" s="1"/>
  <c r="O158" i="42"/>
  <c r="O174" i="42" s="1"/>
  <c r="O243" i="42" s="1"/>
  <c r="O38" i="39"/>
  <c r="O64" i="39" s="1"/>
  <c r="N158" i="42"/>
  <c r="N174" i="42" s="1"/>
  <c r="N243" i="42" s="1"/>
  <c r="N38" i="39"/>
  <c r="N64" i="39" s="1"/>
  <c r="N134" i="42"/>
  <c r="N173" i="42" s="1"/>
  <c r="N242" i="42" s="1"/>
  <c r="N32" i="39"/>
  <c r="N58" i="39" s="1"/>
  <c r="AL158" i="42"/>
  <c r="AL174" i="42" s="1"/>
  <c r="AL243" i="42" s="1"/>
  <c r="AL38" i="39"/>
  <c r="AL64" i="39" s="1"/>
  <c r="V158" i="42"/>
  <c r="V174" i="42" s="1"/>
  <c r="V243" i="42" s="1"/>
  <c r="V38" i="39"/>
  <c r="V64" i="39" s="1"/>
  <c r="AL134" i="42"/>
  <c r="AL173" i="42" s="1"/>
  <c r="AL242" i="42" s="1"/>
  <c r="AL32" i="39"/>
  <c r="AL58" i="39" s="1"/>
  <c r="AK158" i="42"/>
  <c r="AK174" i="42" s="1"/>
  <c r="AK243" i="42" s="1"/>
  <c r="AK38" i="39"/>
  <c r="AK64" i="39" s="1"/>
  <c r="U158" i="42"/>
  <c r="U174" i="42" s="1"/>
  <c r="U243" i="42" s="1"/>
  <c r="U38" i="39"/>
  <c r="U64" i="39" s="1"/>
  <c r="AF158" i="42"/>
  <c r="AF174" i="42" s="1"/>
  <c r="AF243" i="42" s="1"/>
  <c r="AF38" i="39"/>
  <c r="AF64" i="39" s="1"/>
  <c r="L158" i="42"/>
  <c r="L174" i="42" s="1"/>
  <c r="L243" i="42" s="1"/>
  <c r="L38" i="39"/>
  <c r="L64" i="39" s="1"/>
  <c r="L134" i="42"/>
  <c r="L173" i="42" s="1"/>
  <c r="L242" i="42" s="1"/>
  <c r="L32" i="39"/>
  <c r="L58" i="39" s="1"/>
  <c r="AJ158" i="42"/>
  <c r="AJ174" i="42" s="1"/>
  <c r="AJ243" i="42" s="1"/>
  <c r="AJ38" i="39"/>
  <c r="AJ64" i="39" s="1"/>
  <c r="T158" i="42"/>
  <c r="T174" i="42" s="1"/>
  <c r="T243" i="42" s="1"/>
  <c r="T38" i="39"/>
  <c r="T64" i="39" s="1"/>
  <c r="AJ134" i="42"/>
  <c r="AJ173" i="42" s="1"/>
  <c r="AJ242" i="42" s="1"/>
  <c r="AJ32" i="39"/>
  <c r="AJ58" i="39" s="1"/>
  <c r="I158" i="42"/>
  <c r="I174" i="42" s="1"/>
  <c r="I243" i="42" s="1"/>
  <c r="I38" i="39"/>
  <c r="I64" i="39" s="1"/>
  <c r="H158" i="42"/>
  <c r="H174" i="42" s="1"/>
  <c r="H243" i="42" s="1"/>
  <c r="H38" i="39"/>
  <c r="H64" i="39" s="1"/>
  <c r="K158" i="42"/>
  <c r="K174" i="42" s="1"/>
  <c r="K243" i="42" s="1"/>
  <c r="K38" i="39"/>
  <c r="K64" i="39" s="1"/>
  <c r="K134" i="42"/>
  <c r="K173" i="42" s="1"/>
  <c r="K242" i="42" s="1"/>
  <c r="K32" i="39"/>
  <c r="K58" i="39" s="1"/>
  <c r="AI158" i="42"/>
  <c r="AI174" i="42" s="1"/>
  <c r="AI243" i="42" s="1"/>
  <c r="AI38" i="39"/>
  <c r="AI64" i="39" s="1"/>
  <c r="S158" i="42"/>
  <c r="S174" i="42" s="1"/>
  <c r="S243" i="42" s="1"/>
  <c r="S38" i="39"/>
  <c r="S64" i="39" s="1"/>
  <c r="Q158" i="42"/>
  <c r="Q174" i="42" s="1"/>
  <c r="Q243" i="42" s="1"/>
  <c r="Q38" i="39"/>
  <c r="Q64" i="39" s="1"/>
  <c r="D158" i="42"/>
  <c r="D174" i="42" s="1"/>
  <c r="D243" i="42" s="1"/>
  <c r="D38" i="39"/>
  <c r="D64" i="39" s="1"/>
  <c r="J158" i="42"/>
  <c r="J174" i="42" s="1"/>
  <c r="J243" i="42" s="1"/>
  <c r="J38" i="39"/>
  <c r="J64" i="39" s="1"/>
  <c r="J134" i="42"/>
  <c r="J173" i="42" s="1"/>
  <c r="J242" i="42" s="1"/>
  <c r="J32" i="39"/>
  <c r="J58" i="39" s="1"/>
  <c r="AH158" i="42"/>
  <c r="AH174" i="42" s="1"/>
  <c r="AH243" i="42" s="1"/>
  <c r="AH38" i="39"/>
  <c r="AH64" i="39" s="1"/>
  <c r="AH134" i="42"/>
  <c r="AH173" i="42" s="1"/>
  <c r="AH242" i="42" s="1"/>
  <c r="AH32" i="39"/>
  <c r="AH58" i="39" s="1"/>
  <c r="G153" i="42"/>
  <c r="G145" i="42"/>
  <c r="G137" i="42"/>
  <c r="AM155" i="42"/>
  <c r="W155" i="42"/>
  <c r="AM147" i="42"/>
  <c r="W147" i="42"/>
  <c r="AM139" i="42"/>
  <c r="W139" i="42"/>
  <c r="AA137" i="42"/>
  <c r="G149" i="42"/>
  <c r="G141" i="42"/>
  <c r="AM151" i="42"/>
  <c r="W151" i="42"/>
  <c r="AM143" i="42"/>
  <c r="W143" i="42"/>
  <c r="AM154" i="42"/>
  <c r="W154" i="42"/>
  <c r="AM146" i="42"/>
  <c r="W146" i="42"/>
  <c r="AL138" i="42"/>
  <c r="G151" i="42"/>
  <c r="G143" i="42"/>
  <c r="G135" i="42"/>
  <c r="AM157" i="42"/>
  <c r="W157" i="42"/>
  <c r="AM149" i="42"/>
  <c r="W149" i="42"/>
  <c r="AM141" i="42"/>
  <c r="W141" i="42"/>
  <c r="AM152" i="42"/>
  <c r="W152" i="42"/>
  <c r="AM144" i="42"/>
  <c r="W144" i="42"/>
  <c r="S138" i="42"/>
  <c r="AL136" i="42"/>
  <c r="Q135" i="42"/>
  <c r="AM158" i="42"/>
  <c r="AM174" i="42" s="1"/>
  <c r="AM243" i="42" s="1"/>
  <c r="W158" i="42"/>
  <c r="W174" i="42" s="1"/>
  <c r="W243" i="42" s="1"/>
  <c r="AM150" i="42"/>
  <c r="W150" i="42"/>
  <c r="AM142" i="42"/>
  <c r="W142" i="42"/>
  <c r="G155" i="42"/>
  <c r="G147" i="42"/>
  <c r="G139" i="42"/>
  <c r="AM153" i="42"/>
  <c r="W153" i="42"/>
  <c r="AM145" i="42"/>
  <c r="W145" i="42"/>
  <c r="AM156" i="42"/>
  <c r="W156" i="42"/>
  <c r="AM148" i="42"/>
  <c r="W148" i="42"/>
  <c r="AM140" i="42"/>
  <c r="W140" i="42"/>
  <c r="H157" i="42"/>
  <c r="AN154" i="42"/>
  <c r="X154" i="42"/>
  <c r="AN146" i="42"/>
  <c r="X146" i="42"/>
  <c r="AM138" i="42"/>
  <c r="H151" i="42"/>
  <c r="H143" i="42"/>
  <c r="H135" i="42"/>
  <c r="AN157" i="42"/>
  <c r="X157" i="42"/>
  <c r="AN149" i="42"/>
  <c r="X149" i="42"/>
  <c r="AN141" i="42"/>
  <c r="X141" i="42"/>
  <c r="AN152" i="42"/>
  <c r="X152" i="42"/>
  <c r="AN144" i="42"/>
  <c r="X144" i="42"/>
  <c r="T138" i="42"/>
  <c r="AM136" i="42"/>
  <c r="H153" i="42"/>
  <c r="H145" i="42"/>
  <c r="H137" i="42"/>
  <c r="AN155" i="42"/>
  <c r="X155" i="42"/>
  <c r="AN147" i="42"/>
  <c r="X147" i="42"/>
  <c r="AN139" i="42"/>
  <c r="X139" i="42"/>
  <c r="AB137" i="42"/>
  <c r="R135" i="42"/>
  <c r="AN158" i="42"/>
  <c r="AN174" i="42" s="1"/>
  <c r="AN243" i="42" s="1"/>
  <c r="X158" i="42"/>
  <c r="X174" i="42" s="1"/>
  <c r="X243" i="42" s="1"/>
  <c r="AN150" i="42"/>
  <c r="X150" i="42"/>
  <c r="AN142" i="42"/>
  <c r="X142" i="42"/>
  <c r="H155" i="42"/>
  <c r="H147" i="42"/>
  <c r="H139" i="42"/>
  <c r="R136" i="42"/>
  <c r="AN153" i="42"/>
  <c r="X153" i="42"/>
  <c r="AN145" i="42"/>
  <c r="X145" i="42"/>
  <c r="AN156" i="42"/>
  <c r="X156" i="42"/>
  <c r="AN148" i="42"/>
  <c r="X148" i="42"/>
  <c r="AN140" i="42"/>
  <c r="X140" i="42"/>
  <c r="I157" i="42"/>
  <c r="H149" i="42"/>
  <c r="H141" i="42"/>
  <c r="AN151" i="42"/>
  <c r="X151" i="42"/>
  <c r="AN143" i="42"/>
  <c r="X143" i="42"/>
  <c r="M158" i="42"/>
  <c r="M174" i="42" s="1"/>
  <c r="M243" i="42" s="1"/>
  <c r="E154" i="42"/>
  <c r="M150" i="42"/>
  <c r="E146" i="42"/>
  <c r="M142" i="42"/>
  <c r="E138" i="42"/>
  <c r="AC154" i="42"/>
  <c r="AC146" i="42"/>
  <c r="AL137" i="42"/>
  <c r="M151" i="42"/>
  <c r="M143" i="42"/>
  <c r="AC157" i="42"/>
  <c r="AC149" i="42"/>
  <c r="AC141" i="42"/>
  <c r="Y135" i="42"/>
  <c r="E156" i="42"/>
  <c r="M152" i="42"/>
  <c r="E148" i="42"/>
  <c r="M144" i="42"/>
  <c r="E140" i="42"/>
  <c r="AC152" i="42"/>
  <c r="AC144" i="42"/>
  <c r="Y138" i="42"/>
  <c r="M153" i="42"/>
  <c r="M145" i="42"/>
  <c r="AC155" i="42"/>
  <c r="AC147" i="42"/>
  <c r="AC139" i="42"/>
  <c r="F158" i="42"/>
  <c r="F174" i="42" s="1"/>
  <c r="F243" i="42" s="1"/>
  <c r="M154" i="42"/>
  <c r="E150" i="42"/>
  <c r="M146" i="42"/>
  <c r="E142" i="42"/>
  <c r="E134" i="42"/>
  <c r="E173" i="42" s="1"/>
  <c r="E242" i="42" s="1"/>
  <c r="AC158" i="42"/>
  <c r="AC174" i="42" s="1"/>
  <c r="AC243" i="42" s="1"/>
  <c r="AC150" i="42"/>
  <c r="AC142" i="42"/>
  <c r="M155" i="42"/>
  <c r="M147" i="42"/>
  <c r="AC153" i="42"/>
  <c r="AC145" i="42"/>
  <c r="W136" i="42"/>
  <c r="M156" i="42"/>
  <c r="E152" i="42"/>
  <c r="M148" i="42"/>
  <c r="E144" i="42"/>
  <c r="M140" i="42"/>
  <c r="E136" i="42"/>
  <c r="AC156" i="42"/>
  <c r="AC148" i="42"/>
  <c r="AC140" i="42"/>
  <c r="P134" i="42"/>
  <c r="P173" i="42" s="1"/>
  <c r="P242" i="42" s="1"/>
  <c r="M157" i="42"/>
  <c r="M149" i="42"/>
  <c r="M141" i="42"/>
  <c r="AC151" i="42"/>
  <c r="AC143" i="42"/>
  <c r="F155" i="42"/>
  <c r="F147" i="42"/>
  <c r="F139" i="42"/>
  <c r="G157" i="42"/>
  <c r="F149" i="42"/>
  <c r="F141" i="42"/>
  <c r="F151" i="42"/>
  <c r="F143" i="42"/>
  <c r="F135" i="42"/>
  <c r="F153" i="42"/>
  <c r="F145" i="42"/>
  <c r="F137" i="42"/>
  <c r="E206" i="42"/>
  <c r="E207" i="42"/>
  <c r="E205" i="42"/>
  <c r="E204" i="42"/>
  <c r="E203" i="42"/>
  <c r="E218" i="42"/>
  <c r="E202" i="42"/>
  <c r="E201" i="42"/>
  <c r="E217" i="42"/>
  <c r="E216" i="42"/>
  <c r="E200" i="42"/>
  <c r="E214" i="42"/>
  <c r="E198" i="42"/>
  <c r="D152" i="42"/>
  <c r="E213" i="42"/>
  <c r="D136" i="42"/>
  <c r="E197" i="42"/>
  <c r="D138" i="42"/>
  <c r="E199" i="42"/>
  <c r="E196" i="42"/>
  <c r="E212" i="42"/>
  <c r="D150" i="42"/>
  <c r="E211" i="42"/>
  <c r="L155" i="42"/>
  <c r="E210" i="42"/>
  <c r="E209" i="42"/>
  <c r="D154" i="42"/>
  <c r="E215" i="42"/>
  <c r="E208" i="42"/>
  <c r="Z156" i="42"/>
  <c r="Z148" i="42"/>
  <c r="Z140" i="42"/>
  <c r="J156" i="42"/>
  <c r="K157" i="42"/>
  <c r="J149" i="42"/>
  <c r="J141" i="42"/>
  <c r="Z151" i="42"/>
  <c r="Z143" i="42"/>
  <c r="Z154" i="42"/>
  <c r="Z146" i="42"/>
  <c r="AO138" i="42"/>
  <c r="AI137" i="42"/>
  <c r="J151" i="42"/>
  <c r="J143" i="42"/>
  <c r="J135" i="42"/>
  <c r="Z157" i="42"/>
  <c r="Z149" i="42"/>
  <c r="Z141" i="42"/>
  <c r="V135" i="42"/>
  <c r="Z152" i="42"/>
  <c r="Z144" i="42"/>
  <c r="V138" i="42"/>
  <c r="AO136" i="42"/>
  <c r="J153" i="42"/>
  <c r="J145" i="42"/>
  <c r="J137" i="42"/>
  <c r="Z155" i="42"/>
  <c r="Z147" i="42"/>
  <c r="Z139" i="42"/>
  <c r="Z158" i="42"/>
  <c r="Z174" i="42" s="1"/>
  <c r="Z243" i="42" s="1"/>
  <c r="Z150" i="42"/>
  <c r="Z142" i="42"/>
  <c r="J155" i="42"/>
  <c r="J147" i="42"/>
  <c r="J139" i="42"/>
  <c r="Z153" i="42"/>
  <c r="Z145" i="42"/>
  <c r="T136" i="42"/>
  <c r="L149" i="42"/>
  <c r="L141" i="42"/>
  <c r="AB151" i="42"/>
  <c r="AB154" i="42"/>
  <c r="L151" i="42"/>
  <c r="L143" i="42"/>
  <c r="L135" i="42"/>
  <c r="AB157" i="42"/>
  <c r="AB152" i="42"/>
  <c r="L145" i="42"/>
  <c r="L137" i="42"/>
  <c r="AB155" i="42"/>
  <c r="L153" i="42"/>
  <c r="E158" i="42"/>
  <c r="E174" i="42" s="1"/>
  <c r="E243" i="42" s="1"/>
  <c r="AB158" i="42"/>
  <c r="AB174" i="42" s="1"/>
  <c r="AB243" i="42" s="1"/>
  <c r="L139" i="42"/>
  <c r="AB153" i="42"/>
  <c r="L147" i="42"/>
  <c r="AB156" i="42"/>
  <c r="O134" i="42"/>
  <c r="O173" i="42" s="1"/>
  <c r="O242" i="42" s="1"/>
  <c r="A45" i="42"/>
  <c r="D146" i="42"/>
  <c r="AB143" i="42"/>
  <c r="A36" i="42"/>
  <c r="D137" i="42"/>
  <c r="A44" i="42"/>
  <c r="D145" i="42"/>
  <c r="A43" i="42"/>
  <c r="D144" i="42"/>
  <c r="AB146" i="42"/>
  <c r="A42" i="42"/>
  <c r="D143" i="42"/>
  <c r="AK137" i="42"/>
  <c r="A41" i="42"/>
  <c r="D142" i="42"/>
  <c r="AB149" i="42"/>
  <c r="AB141" i="42"/>
  <c r="X135" i="42"/>
  <c r="A56" i="42"/>
  <c r="D157" i="42"/>
  <c r="A40" i="42"/>
  <c r="D141" i="42"/>
  <c r="A55" i="42"/>
  <c r="D156" i="42"/>
  <c r="A39" i="42"/>
  <c r="D140" i="42"/>
  <c r="AB144" i="42"/>
  <c r="X138" i="42"/>
  <c r="A54" i="42"/>
  <c r="D155" i="42"/>
  <c r="A38" i="42"/>
  <c r="D139" i="42"/>
  <c r="AB147" i="42"/>
  <c r="AB139" i="42"/>
  <c r="A52" i="42"/>
  <c r="D153" i="42"/>
  <c r="AB150" i="42"/>
  <c r="AB142" i="42"/>
  <c r="A50" i="42"/>
  <c r="D151" i="42"/>
  <c r="A34" i="42"/>
  <c r="D135" i="42"/>
  <c r="AB145" i="42"/>
  <c r="V136" i="42"/>
  <c r="A48" i="42"/>
  <c r="D149" i="42"/>
  <c r="A47" i="42"/>
  <c r="D148" i="42"/>
  <c r="AB148" i="42"/>
  <c r="AB140" i="42"/>
  <c r="A46" i="42"/>
  <c r="D147" i="42"/>
  <c r="AK63" i="42"/>
  <c r="T63" i="42"/>
  <c r="T135" i="42" s="1"/>
  <c r="W62" i="42"/>
  <c r="W134" i="42" s="1"/>
  <c r="W173" i="42" s="1"/>
  <c r="W242" i="42" s="1"/>
  <c r="AM62" i="42"/>
  <c r="D62" i="42"/>
  <c r="D134" i="42" s="1"/>
  <c r="D173" i="42" s="1"/>
  <c r="D242" i="42" s="1"/>
  <c r="M62" i="42"/>
  <c r="M134" i="42" s="1"/>
  <c r="M173" i="42" s="1"/>
  <c r="M242" i="42" s="1"/>
  <c r="AC62" i="42"/>
  <c r="AC134" i="42" s="1"/>
  <c r="AC173" i="42" s="1"/>
  <c r="AC242" i="42" s="1"/>
  <c r="M63" i="42"/>
  <c r="AC63" i="42"/>
  <c r="AC135" i="42" s="1"/>
  <c r="S62" i="42"/>
  <c r="S134" i="42" s="1"/>
  <c r="S173" i="42" s="1"/>
  <c r="S242" i="42" s="1"/>
  <c r="AI62" i="42"/>
  <c r="AI101" i="42" s="1"/>
  <c r="S63" i="42"/>
  <c r="S135" i="42" s="1"/>
  <c r="U62" i="42"/>
  <c r="U134" i="42" s="1"/>
  <c r="U173" i="42" s="1"/>
  <c r="U242" i="42" s="1"/>
  <c r="AK62" i="42"/>
  <c r="A53" i="42"/>
  <c r="A35" i="42"/>
  <c r="AH63" i="42"/>
  <c r="P63" i="42"/>
  <c r="AA62" i="42"/>
  <c r="AA134" i="42" s="1"/>
  <c r="AA173" i="42" s="1"/>
  <c r="AA242" i="42" s="1"/>
  <c r="AG66" i="42"/>
  <c r="Q66" i="42"/>
  <c r="Q138" i="42" s="1"/>
  <c r="AG65" i="42"/>
  <c r="AG137" i="42" s="1"/>
  <c r="Q65" i="42"/>
  <c r="AG64" i="42"/>
  <c r="AG136" i="42" s="1"/>
  <c r="Q64" i="42"/>
  <c r="AG63" i="42"/>
  <c r="AG135" i="42" s="1"/>
  <c r="O63" i="42"/>
  <c r="Z62" i="42"/>
  <c r="Z134" i="42" s="1"/>
  <c r="Z173" i="42" s="1"/>
  <c r="Z242" i="42" s="1"/>
  <c r="A49" i="42"/>
  <c r="AF65" i="42"/>
  <c r="AF137" i="42" s="1"/>
  <c r="P65" i="42"/>
  <c r="AF64" i="42"/>
  <c r="P64" i="42"/>
  <c r="AF63" i="42"/>
  <c r="AF135" i="42" s="1"/>
  <c r="N63" i="42"/>
  <c r="N135" i="42" s="1"/>
  <c r="Y62" i="42"/>
  <c r="Y101" i="42" s="1"/>
  <c r="AE66" i="42"/>
  <c r="AE138" i="42" s="1"/>
  <c r="O66" i="42"/>
  <c r="O138" i="42" s="1"/>
  <c r="AE65" i="42"/>
  <c r="AE137" i="42" s="1"/>
  <c r="O65" i="42"/>
  <c r="O137" i="42" s="1"/>
  <c r="AE64" i="42"/>
  <c r="O64" i="42"/>
  <c r="AE63" i="42"/>
  <c r="AE135" i="42" s="1"/>
  <c r="X62" i="42"/>
  <c r="X134" i="42" s="1"/>
  <c r="X173" i="42" s="1"/>
  <c r="X242" i="42" s="1"/>
  <c r="E4" i="42"/>
  <c r="E105" i="42" s="1"/>
  <c r="A37" i="42"/>
  <c r="A51" i="42"/>
  <c r="AD65" i="42"/>
  <c r="N65" i="42"/>
  <c r="N137" i="42" s="1"/>
  <c r="AD64" i="42"/>
  <c r="N64" i="42"/>
  <c r="AD63" i="42"/>
  <c r="AD135" i="42" s="1"/>
  <c r="V62" i="42"/>
  <c r="V134" i="42" s="1"/>
  <c r="V173" i="42" s="1"/>
  <c r="V242" i="42" s="1"/>
  <c r="A72" i="42"/>
  <c r="M67" i="42"/>
  <c r="AC66" i="42"/>
  <c r="AC138" i="42" s="1"/>
  <c r="M66" i="42"/>
  <c r="AC65" i="42"/>
  <c r="M65" i="42"/>
  <c r="M137" i="42" s="1"/>
  <c r="AC64" i="42"/>
  <c r="M64" i="42"/>
  <c r="M136" i="42" s="1"/>
  <c r="AB63" i="42"/>
  <c r="T62" i="42"/>
  <c r="T134" i="42" s="1"/>
  <c r="T173" i="42" s="1"/>
  <c r="T242" i="42" s="1"/>
  <c r="AA63" i="42"/>
  <c r="AA135" i="42" s="1"/>
  <c r="AO62" i="42"/>
  <c r="AO134" i="42" s="1"/>
  <c r="AO173" i="42" s="1"/>
  <c r="AO242" i="42" s="1"/>
  <c r="R62" i="42"/>
  <c r="R134" i="42" s="1"/>
  <c r="R173" i="42" s="1"/>
  <c r="R242" i="42" s="1"/>
  <c r="A70" i="42"/>
  <c r="A85" i="42"/>
  <c r="A69" i="42"/>
  <c r="A84" i="42"/>
  <c r="A68" i="42"/>
  <c r="A83" i="42"/>
  <c r="A67" i="42"/>
  <c r="A82" i="42"/>
  <c r="A66" i="42"/>
  <c r="A81" i="42"/>
  <c r="A65" i="42"/>
  <c r="A80" i="42"/>
  <c r="A64" i="42"/>
  <c r="A79" i="42"/>
  <c r="A63" i="42"/>
  <c r="A78" i="42"/>
  <c r="A77" i="42"/>
  <c r="A76" i="42"/>
  <c r="A75" i="42"/>
  <c r="A74" i="42"/>
  <c r="A73" i="42"/>
  <c r="A71" i="42"/>
  <c r="D102" i="42"/>
  <c r="E101" i="42"/>
  <c r="L102" i="42"/>
  <c r="F101" i="42"/>
  <c r="AL101" i="42"/>
  <c r="G101" i="42"/>
  <c r="H101" i="42"/>
  <c r="AN101" i="42"/>
  <c r="I101" i="42"/>
  <c r="J101" i="42"/>
  <c r="K101" i="42"/>
  <c r="R102" i="42"/>
  <c r="L101" i="42"/>
  <c r="AI102" i="42"/>
  <c r="AJ102" i="42"/>
  <c r="E102" i="42"/>
  <c r="U102" i="42"/>
  <c r="F102" i="42"/>
  <c r="V102" i="42"/>
  <c r="AL102" i="42"/>
  <c r="G102" i="42"/>
  <c r="W102" i="42"/>
  <c r="AM102" i="42"/>
  <c r="H102" i="42"/>
  <c r="X102" i="42"/>
  <c r="AN102" i="42"/>
  <c r="I102" i="42"/>
  <c r="Y102" i="42"/>
  <c r="AO102" i="42"/>
  <c r="J102" i="42"/>
  <c r="Z102" i="42"/>
  <c r="AJ101" i="42"/>
  <c r="K102" i="42"/>
  <c r="D24" i="42"/>
  <c r="AB59" i="42"/>
  <c r="M58" i="42"/>
  <c r="AC59" i="42"/>
  <c r="AA59" i="42"/>
  <c r="AK58" i="42"/>
  <c r="U58" i="42"/>
  <c r="O59" i="42"/>
  <c r="N59" i="42"/>
  <c r="L58" i="42"/>
  <c r="Z59" i="42"/>
  <c r="AJ58" i="42"/>
  <c r="T58" i="42"/>
  <c r="D58" i="42"/>
  <c r="M59" i="42"/>
  <c r="K58" i="42"/>
  <c r="AO59" i="42"/>
  <c r="Y59" i="42"/>
  <c r="AI58" i="42"/>
  <c r="S58" i="42"/>
  <c r="L59" i="42"/>
  <c r="J58" i="42"/>
  <c r="AN59" i="42"/>
  <c r="X59" i="42"/>
  <c r="AH58" i="42"/>
  <c r="K59" i="42"/>
  <c r="I58" i="42"/>
  <c r="AM59" i="42"/>
  <c r="W59" i="42"/>
  <c r="AG58" i="42"/>
  <c r="J59" i="42"/>
  <c r="H58" i="42"/>
  <c r="AL59" i="42"/>
  <c r="V59" i="42"/>
  <c r="AF58" i="42"/>
  <c r="I59" i="42"/>
  <c r="G58" i="42"/>
  <c r="AK59" i="42"/>
  <c r="U59" i="42"/>
  <c r="AE58" i="42"/>
  <c r="H59" i="42"/>
  <c r="F58" i="42"/>
  <c r="AJ59" i="42"/>
  <c r="T59" i="42"/>
  <c r="AD58" i="42"/>
  <c r="G59" i="42"/>
  <c r="E58" i="42"/>
  <c r="AI59" i="42"/>
  <c r="S59" i="42"/>
  <c r="AC58" i="42"/>
  <c r="F59" i="42"/>
  <c r="AH59" i="42"/>
  <c r="AB58" i="42"/>
  <c r="E59" i="42"/>
  <c r="AG59" i="42"/>
  <c r="AA58" i="42"/>
  <c r="N58" i="42"/>
  <c r="R58" i="42"/>
  <c r="AF59" i="42"/>
  <c r="Z58" i="42"/>
  <c r="Q58" i="42"/>
  <c r="AE59" i="42"/>
  <c r="AO58" i="42"/>
  <c r="Y58" i="42"/>
  <c r="P59" i="42"/>
  <c r="D59" i="42"/>
  <c r="R59" i="42"/>
  <c r="P58" i="42"/>
  <c r="AD59" i="42"/>
  <c r="AN58" i="42"/>
  <c r="X58" i="42"/>
  <c r="Q59" i="42"/>
  <c r="O58" i="42"/>
  <c r="AM58" i="42"/>
  <c r="W58" i="42"/>
  <c r="V58" i="42"/>
  <c r="AL58" i="42"/>
  <c r="D23" i="42"/>
  <c r="D22" i="42"/>
  <c r="D21" i="42"/>
  <c r="V28" i="42"/>
  <c r="V129" i="42" s="1"/>
  <c r="T10" i="42"/>
  <c r="T111" i="42" s="1"/>
  <c r="G17" i="42"/>
  <c r="G118" i="42" s="1"/>
  <c r="D7" i="42"/>
  <c r="D6" i="42"/>
  <c r="D5" i="42"/>
  <c r="T28" i="42"/>
  <c r="T129" i="42" s="1"/>
  <c r="L23" i="42"/>
  <c r="L124" i="42" s="1"/>
  <c r="AJ16" i="42"/>
  <c r="AJ117" i="42" s="1"/>
  <c r="AJ22" i="42"/>
  <c r="AJ123" i="42" s="1"/>
  <c r="R28" i="42"/>
  <c r="R129" i="42" s="1"/>
  <c r="T22" i="42"/>
  <c r="T123" i="42" s="1"/>
  <c r="AB9" i="42"/>
  <c r="AB110" i="42" s="1"/>
  <c r="T16" i="42"/>
  <c r="T117" i="42" s="1"/>
  <c r="D17" i="42"/>
  <c r="AO28" i="42"/>
  <c r="AO129" i="42" s="1"/>
  <c r="J28" i="42"/>
  <c r="J129" i="42" s="1"/>
  <c r="AB15" i="42"/>
  <c r="AB116" i="42" s="1"/>
  <c r="L9" i="42"/>
  <c r="L110" i="42" s="1"/>
  <c r="D19" i="42"/>
  <c r="D16" i="42"/>
  <c r="AN28" i="42"/>
  <c r="AN129" i="42" s="1"/>
  <c r="AB21" i="42"/>
  <c r="AB122" i="42" s="1"/>
  <c r="L15" i="42"/>
  <c r="L116" i="42" s="1"/>
  <c r="AJ8" i="42"/>
  <c r="AJ109" i="42" s="1"/>
  <c r="D20" i="42"/>
  <c r="D15" i="42"/>
  <c r="AM28" i="42"/>
  <c r="AM129" i="42" s="1"/>
  <c r="AB27" i="42"/>
  <c r="AB128" i="42" s="1"/>
  <c r="L21" i="42"/>
  <c r="L122" i="42" s="1"/>
  <c r="AJ14" i="42"/>
  <c r="AJ115" i="42" s="1"/>
  <c r="T8" i="42"/>
  <c r="T109" i="42" s="1"/>
  <c r="AL28" i="42"/>
  <c r="AL129" i="42" s="1"/>
  <c r="L27" i="42"/>
  <c r="L128" i="42" s="1"/>
  <c r="AJ20" i="42"/>
  <c r="AJ121" i="42" s="1"/>
  <c r="T14" i="42"/>
  <c r="T115" i="42" s="1"/>
  <c r="D13" i="42"/>
  <c r="AK28" i="42"/>
  <c r="AK129" i="42" s="1"/>
  <c r="AJ26" i="42"/>
  <c r="AJ127" i="42" s="1"/>
  <c r="T20" i="42"/>
  <c r="T121" i="42" s="1"/>
  <c r="AB7" i="42"/>
  <c r="AB108" i="42" s="1"/>
  <c r="D14" i="42"/>
  <c r="D4" i="42"/>
  <c r="D12" i="42"/>
  <c r="AJ28" i="42"/>
  <c r="AJ129" i="42" s="1"/>
  <c r="T26" i="42"/>
  <c r="T127" i="42" s="1"/>
  <c r="AB13" i="42"/>
  <c r="AB114" i="42" s="1"/>
  <c r="L7" i="42"/>
  <c r="L108" i="42" s="1"/>
  <c r="D28" i="42"/>
  <c r="D129" i="42" s="1"/>
  <c r="D11" i="42"/>
  <c r="AH28" i="42"/>
  <c r="AH129" i="42" s="1"/>
  <c r="AB19" i="42"/>
  <c r="AB120" i="42" s="1"/>
  <c r="L13" i="42"/>
  <c r="L114" i="42" s="1"/>
  <c r="AJ6" i="42"/>
  <c r="AJ107" i="42" s="1"/>
  <c r="D27" i="42"/>
  <c r="D10" i="42"/>
  <c r="AG28" i="42"/>
  <c r="AG129" i="42" s="1"/>
  <c r="AB25" i="42"/>
  <c r="AB126" i="42" s="1"/>
  <c r="L19" i="42"/>
  <c r="L120" i="42" s="1"/>
  <c r="AJ12" i="42"/>
  <c r="AJ113" i="42" s="1"/>
  <c r="T6" i="42"/>
  <c r="T107" i="42" s="1"/>
  <c r="AF28" i="42"/>
  <c r="AF129" i="42" s="1"/>
  <c r="L25" i="42"/>
  <c r="L126" i="42" s="1"/>
  <c r="AJ18" i="42"/>
  <c r="AJ119" i="42" s="1"/>
  <c r="T12" i="42"/>
  <c r="T113" i="42" s="1"/>
  <c r="D26" i="42"/>
  <c r="D9" i="42"/>
  <c r="D25" i="42"/>
  <c r="D8" i="42"/>
  <c r="AD28" i="42"/>
  <c r="AD129" i="42" s="1"/>
  <c r="AJ24" i="42"/>
  <c r="AJ125" i="42" s="1"/>
  <c r="T18" i="42"/>
  <c r="T119" i="42" s="1"/>
  <c r="AB5" i="42"/>
  <c r="Z28" i="42"/>
  <c r="Z129" i="42" s="1"/>
  <c r="T24" i="42"/>
  <c r="T125" i="42" s="1"/>
  <c r="AB11" i="42"/>
  <c r="AB112" i="42" s="1"/>
  <c r="L5" i="42"/>
  <c r="L106" i="42" s="1"/>
  <c r="Y28" i="42"/>
  <c r="Y129" i="42" s="1"/>
  <c r="AB17" i="42"/>
  <c r="AB118" i="42" s="1"/>
  <c r="L11" i="42"/>
  <c r="L112" i="42" s="1"/>
  <c r="AJ4" i="42"/>
  <c r="AJ105" i="42" s="1"/>
  <c r="X28" i="42"/>
  <c r="X129" i="42" s="1"/>
  <c r="AB23" i="42"/>
  <c r="AB124" i="42" s="1"/>
  <c r="L17" i="42"/>
  <c r="L118" i="42" s="1"/>
  <c r="AJ10" i="42"/>
  <c r="AJ111" i="42" s="1"/>
  <c r="T4" i="42"/>
  <c r="AI28" i="42"/>
  <c r="AI129" i="42" s="1"/>
  <c r="S28" i="42"/>
  <c r="S129" i="42" s="1"/>
  <c r="AA27" i="42"/>
  <c r="AA128" i="42" s="1"/>
  <c r="K27" i="42"/>
  <c r="K128" i="42" s="1"/>
  <c r="AI26" i="42"/>
  <c r="AI127" i="42" s="1"/>
  <c r="S26" i="42"/>
  <c r="S127" i="42" s="1"/>
  <c r="AA25" i="42"/>
  <c r="AA126" i="42" s="1"/>
  <c r="K25" i="42"/>
  <c r="K126" i="42" s="1"/>
  <c r="AI24" i="42"/>
  <c r="AI125" i="42" s="1"/>
  <c r="S24" i="42"/>
  <c r="S125" i="42" s="1"/>
  <c r="AA23" i="42"/>
  <c r="AA124" i="42" s="1"/>
  <c r="K23" i="42"/>
  <c r="K124" i="42" s="1"/>
  <c r="AI22" i="42"/>
  <c r="AI123" i="42" s="1"/>
  <c r="S22" i="42"/>
  <c r="S123" i="42" s="1"/>
  <c r="AA21" i="42"/>
  <c r="AA122" i="42" s="1"/>
  <c r="K21" i="42"/>
  <c r="K122" i="42" s="1"/>
  <c r="AI20" i="42"/>
  <c r="AI121" i="42" s="1"/>
  <c r="S20" i="42"/>
  <c r="S121" i="42" s="1"/>
  <c r="AA19" i="42"/>
  <c r="AA120" i="42" s="1"/>
  <c r="K19" i="42"/>
  <c r="K120" i="42" s="1"/>
  <c r="AI18" i="42"/>
  <c r="AI119" i="42" s="1"/>
  <c r="S18" i="42"/>
  <c r="S119" i="42" s="1"/>
  <c r="AA17" i="42"/>
  <c r="AA118" i="42" s="1"/>
  <c r="K17" i="42"/>
  <c r="K118" i="42" s="1"/>
  <c r="AI16" i="42"/>
  <c r="AI117" i="42" s="1"/>
  <c r="S16" i="42"/>
  <c r="S117" i="42" s="1"/>
  <c r="AA15" i="42"/>
  <c r="AA116" i="42" s="1"/>
  <c r="K15" i="42"/>
  <c r="K116" i="42" s="1"/>
  <c r="AI14" i="42"/>
  <c r="AI115" i="42" s="1"/>
  <c r="S14" i="42"/>
  <c r="S115" i="42" s="1"/>
  <c r="AA13" i="42"/>
  <c r="AA114" i="42" s="1"/>
  <c r="K13" i="42"/>
  <c r="K114" i="42" s="1"/>
  <c r="AI12" i="42"/>
  <c r="AI113" i="42" s="1"/>
  <c r="S12" i="42"/>
  <c r="S113" i="42" s="1"/>
  <c r="AA11" i="42"/>
  <c r="AA112" i="42" s="1"/>
  <c r="K11" i="42"/>
  <c r="K112" i="42" s="1"/>
  <c r="AI10" i="42"/>
  <c r="AI111" i="42" s="1"/>
  <c r="S10" i="42"/>
  <c r="S111" i="42" s="1"/>
  <c r="AA9" i="42"/>
  <c r="AA110" i="42" s="1"/>
  <c r="K9" i="42"/>
  <c r="K110" i="42" s="1"/>
  <c r="AI8" i="42"/>
  <c r="AI109" i="42" s="1"/>
  <c r="S8" i="42"/>
  <c r="S109" i="42" s="1"/>
  <c r="AA7" i="42"/>
  <c r="AA108" i="42" s="1"/>
  <c r="K7" i="42"/>
  <c r="K108" i="42" s="1"/>
  <c r="AI6" i="42"/>
  <c r="AI107" i="42" s="1"/>
  <c r="S6" i="42"/>
  <c r="S107" i="42" s="1"/>
  <c r="AA5" i="42"/>
  <c r="K5" i="42"/>
  <c r="K106" i="42" s="1"/>
  <c r="AI4" i="42"/>
  <c r="S4" i="42"/>
  <c r="Z27" i="42"/>
  <c r="Z128" i="42" s="1"/>
  <c r="J27" i="42"/>
  <c r="J128" i="42" s="1"/>
  <c r="AH26" i="42"/>
  <c r="AH127" i="42" s="1"/>
  <c r="R26" i="42"/>
  <c r="R127" i="42" s="1"/>
  <c r="Z25" i="42"/>
  <c r="Z126" i="42" s="1"/>
  <c r="J25" i="42"/>
  <c r="J126" i="42" s="1"/>
  <c r="AH24" i="42"/>
  <c r="AH125" i="42" s="1"/>
  <c r="R24" i="42"/>
  <c r="R125" i="42" s="1"/>
  <c r="Z23" i="42"/>
  <c r="Z124" i="42" s="1"/>
  <c r="J23" i="42"/>
  <c r="J124" i="42" s="1"/>
  <c r="AH22" i="42"/>
  <c r="AH123" i="42" s="1"/>
  <c r="R22" i="42"/>
  <c r="R123" i="42" s="1"/>
  <c r="Z21" i="42"/>
  <c r="Z122" i="42" s="1"/>
  <c r="J21" i="42"/>
  <c r="J122" i="42" s="1"/>
  <c r="AH20" i="42"/>
  <c r="AH121" i="42" s="1"/>
  <c r="R20" i="42"/>
  <c r="R121" i="42" s="1"/>
  <c r="Z19" i="42"/>
  <c r="Z120" i="42" s="1"/>
  <c r="J19" i="42"/>
  <c r="J120" i="42" s="1"/>
  <c r="AH18" i="42"/>
  <c r="AH119" i="42" s="1"/>
  <c r="R18" i="42"/>
  <c r="R119" i="42" s="1"/>
  <c r="Z17" i="42"/>
  <c r="Z118" i="42" s="1"/>
  <c r="J17" i="42"/>
  <c r="J118" i="42" s="1"/>
  <c r="AH16" i="42"/>
  <c r="AH117" i="42" s="1"/>
  <c r="R16" i="42"/>
  <c r="R117" i="42" s="1"/>
  <c r="Z15" i="42"/>
  <c r="Z116" i="42" s="1"/>
  <c r="J15" i="42"/>
  <c r="J116" i="42" s="1"/>
  <c r="AH14" i="42"/>
  <c r="AH115" i="42" s="1"/>
  <c r="R14" i="42"/>
  <c r="R115" i="42" s="1"/>
  <c r="Z13" i="42"/>
  <c r="Z114" i="42" s="1"/>
  <c r="J13" i="42"/>
  <c r="J114" i="42" s="1"/>
  <c r="AH12" i="42"/>
  <c r="AH113" i="42" s="1"/>
  <c r="R12" i="42"/>
  <c r="R113" i="42" s="1"/>
  <c r="Z11" i="42"/>
  <c r="Z112" i="42" s="1"/>
  <c r="J11" i="42"/>
  <c r="J112" i="42" s="1"/>
  <c r="AH10" i="42"/>
  <c r="AH111" i="42" s="1"/>
  <c r="R10" i="42"/>
  <c r="R111" i="42" s="1"/>
  <c r="Z9" i="42"/>
  <c r="Z110" i="42" s="1"/>
  <c r="J9" i="42"/>
  <c r="J110" i="42" s="1"/>
  <c r="AH8" i="42"/>
  <c r="AH109" i="42" s="1"/>
  <c r="R8" i="42"/>
  <c r="R109" i="42" s="1"/>
  <c r="Z7" i="42"/>
  <c r="Z108" i="42" s="1"/>
  <c r="J7" i="42"/>
  <c r="J108" i="42" s="1"/>
  <c r="AH6" i="42"/>
  <c r="AH107" i="42" s="1"/>
  <c r="R6" i="42"/>
  <c r="R107" i="42" s="1"/>
  <c r="Z5" i="42"/>
  <c r="Z106" i="42" s="1"/>
  <c r="J5" i="42"/>
  <c r="J106" i="42" s="1"/>
  <c r="AH4" i="42"/>
  <c r="AH105" i="42" s="1"/>
  <c r="R4" i="42"/>
  <c r="Q28" i="42"/>
  <c r="Q129" i="42" s="1"/>
  <c r="AO27" i="42"/>
  <c r="AO128" i="42" s="1"/>
  <c r="Y27" i="42"/>
  <c r="Y128" i="42" s="1"/>
  <c r="I27" i="42"/>
  <c r="I128" i="42" s="1"/>
  <c r="AG26" i="42"/>
  <c r="AG127" i="42" s="1"/>
  <c r="Q26" i="42"/>
  <c r="Q127" i="42" s="1"/>
  <c r="AO25" i="42"/>
  <c r="AO126" i="42" s="1"/>
  <c r="Y25" i="42"/>
  <c r="Y126" i="42" s="1"/>
  <c r="I25" i="42"/>
  <c r="I126" i="42" s="1"/>
  <c r="AG24" i="42"/>
  <c r="AG125" i="42" s="1"/>
  <c r="Q24" i="42"/>
  <c r="Q125" i="42" s="1"/>
  <c r="AO23" i="42"/>
  <c r="AO124" i="42" s="1"/>
  <c r="Y23" i="42"/>
  <c r="Y124" i="42" s="1"/>
  <c r="I23" i="42"/>
  <c r="I124" i="42" s="1"/>
  <c r="AG22" i="42"/>
  <c r="AG123" i="42" s="1"/>
  <c r="Q22" i="42"/>
  <c r="Q123" i="42" s="1"/>
  <c r="AO21" i="42"/>
  <c r="AO122" i="42" s="1"/>
  <c r="Y21" i="42"/>
  <c r="Y122" i="42" s="1"/>
  <c r="I21" i="42"/>
  <c r="I122" i="42" s="1"/>
  <c r="AG20" i="42"/>
  <c r="AG121" i="42" s="1"/>
  <c r="Q20" i="42"/>
  <c r="Q121" i="42" s="1"/>
  <c r="AO19" i="42"/>
  <c r="AO120" i="42" s="1"/>
  <c r="Y19" i="42"/>
  <c r="Y120" i="42" s="1"/>
  <c r="I19" i="42"/>
  <c r="I120" i="42" s="1"/>
  <c r="AG18" i="42"/>
  <c r="AG119" i="42" s="1"/>
  <c r="Q18" i="42"/>
  <c r="Q119" i="42" s="1"/>
  <c r="AO17" i="42"/>
  <c r="AO118" i="42" s="1"/>
  <c r="Y17" i="42"/>
  <c r="Y118" i="42" s="1"/>
  <c r="I17" i="42"/>
  <c r="I118" i="42" s="1"/>
  <c r="AG16" i="42"/>
  <c r="AG117" i="42" s="1"/>
  <c r="Q16" i="42"/>
  <c r="Q117" i="42" s="1"/>
  <c r="AO15" i="42"/>
  <c r="AO116" i="42" s="1"/>
  <c r="Y15" i="42"/>
  <c r="Y116" i="42" s="1"/>
  <c r="I15" i="42"/>
  <c r="I116" i="42" s="1"/>
  <c r="AG14" i="42"/>
  <c r="AG115" i="42" s="1"/>
  <c r="Q14" i="42"/>
  <c r="Q115" i="42" s="1"/>
  <c r="AO13" i="42"/>
  <c r="AO114" i="42" s="1"/>
  <c r="Y13" i="42"/>
  <c r="Y114" i="42" s="1"/>
  <c r="I13" i="42"/>
  <c r="I114" i="42" s="1"/>
  <c r="AG12" i="42"/>
  <c r="AG113" i="42" s="1"/>
  <c r="Q12" i="42"/>
  <c r="Q113" i="42" s="1"/>
  <c r="AO11" i="42"/>
  <c r="AO112" i="42" s="1"/>
  <c r="Y11" i="42"/>
  <c r="Y112" i="42" s="1"/>
  <c r="I11" i="42"/>
  <c r="I112" i="42" s="1"/>
  <c r="AG10" i="42"/>
  <c r="AG111" i="42" s="1"/>
  <c r="Q10" i="42"/>
  <c r="Q111" i="42" s="1"/>
  <c r="AO9" i="42"/>
  <c r="AO110" i="42" s="1"/>
  <c r="Y9" i="42"/>
  <c r="Y110" i="42" s="1"/>
  <c r="I9" i="42"/>
  <c r="I110" i="42" s="1"/>
  <c r="AG8" i="42"/>
  <c r="Q8" i="42"/>
  <c r="AO7" i="42"/>
  <c r="AO108" i="42" s="1"/>
  <c r="Y7" i="42"/>
  <c r="Y108" i="42" s="1"/>
  <c r="I7" i="42"/>
  <c r="I108" i="42" s="1"/>
  <c r="AG6" i="42"/>
  <c r="Q6" i="42"/>
  <c r="AO5" i="42"/>
  <c r="AO106" i="42" s="1"/>
  <c r="Y5" i="42"/>
  <c r="Y106" i="42" s="1"/>
  <c r="I5" i="42"/>
  <c r="I106" i="42" s="1"/>
  <c r="AG4" i="42"/>
  <c r="AG105" i="42" s="1"/>
  <c r="Q4" i="42"/>
  <c r="Q105" i="42" s="1"/>
  <c r="P28" i="42"/>
  <c r="P129" i="42" s="1"/>
  <c r="AN27" i="42"/>
  <c r="AN128" i="42" s="1"/>
  <c r="X27" i="42"/>
  <c r="X128" i="42" s="1"/>
  <c r="H27" i="42"/>
  <c r="H128" i="42" s="1"/>
  <c r="AF26" i="42"/>
  <c r="AF127" i="42" s="1"/>
  <c r="P26" i="42"/>
  <c r="P127" i="42" s="1"/>
  <c r="AN25" i="42"/>
  <c r="AN126" i="42" s="1"/>
  <c r="X25" i="42"/>
  <c r="X126" i="42" s="1"/>
  <c r="H25" i="42"/>
  <c r="H126" i="42" s="1"/>
  <c r="AF24" i="42"/>
  <c r="AF125" i="42" s="1"/>
  <c r="P24" i="42"/>
  <c r="P125" i="42" s="1"/>
  <c r="AN23" i="42"/>
  <c r="AN124" i="42" s="1"/>
  <c r="X23" i="42"/>
  <c r="X124" i="42" s="1"/>
  <c r="H23" i="42"/>
  <c r="H124" i="42" s="1"/>
  <c r="AF22" i="42"/>
  <c r="AF123" i="42" s="1"/>
  <c r="P22" i="42"/>
  <c r="P123" i="42" s="1"/>
  <c r="AN21" i="42"/>
  <c r="AN122" i="42" s="1"/>
  <c r="X21" i="42"/>
  <c r="X122" i="42" s="1"/>
  <c r="H21" i="42"/>
  <c r="H122" i="42" s="1"/>
  <c r="AF20" i="42"/>
  <c r="AF121" i="42" s="1"/>
  <c r="P20" i="42"/>
  <c r="P121" i="42" s="1"/>
  <c r="AN19" i="42"/>
  <c r="AN120" i="42" s="1"/>
  <c r="X19" i="42"/>
  <c r="X120" i="42" s="1"/>
  <c r="H19" i="42"/>
  <c r="H120" i="42" s="1"/>
  <c r="AF18" i="42"/>
  <c r="AF119" i="42" s="1"/>
  <c r="P18" i="42"/>
  <c r="P119" i="42" s="1"/>
  <c r="AN17" i="42"/>
  <c r="AN118" i="42" s="1"/>
  <c r="X17" i="42"/>
  <c r="X118" i="42" s="1"/>
  <c r="H17" i="42"/>
  <c r="H118" i="42" s="1"/>
  <c r="AF16" i="42"/>
  <c r="AF117" i="42" s="1"/>
  <c r="P16" i="42"/>
  <c r="P117" i="42" s="1"/>
  <c r="AN15" i="42"/>
  <c r="AN116" i="42" s="1"/>
  <c r="X15" i="42"/>
  <c r="X116" i="42" s="1"/>
  <c r="H15" i="42"/>
  <c r="H116" i="42" s="1"/>
  <c r="AF14" i="42"/>
  <c r="AF115" i="42" s="1"/>
  <c r="P14" i="42"/>
  <c r="P115" i="42" s="1"/>
  <c r="AN13" i="42"/>
  <c r="AN114" i="42" s="1"/>
  <c r="X13" i="42"/>
  <c r="X114" i="42" s="1"/>
  <c r="H13" i="42"/>
  <c r="H114" i="42" s="1"/>
  <c r="AF12" i="42"/>
  <c r="AF113" i="42" s="1"/>
  <c r="P12" i="42"/>
  <c r="P113" i="42" s="1"/>
  <c r="AN11" i="42"/>
  <c r="AN112" i="42" s="1"/>
  <c r="X11" i="42"/>
  <c r="X112" i="42" s="1"/>
  <c r="H11" i="42"/>
  <c r="H112" i="42" s="1"/>
  <c r="AF10" i="42"/>
  <c r="AF111" i="42" s="1"/>
  <c r="P10" i="42"/>
  <c r="P111" i="42" s="1"/>
  <c r="AN9" i="42"/>
  <c r="AN110" i="42" s="1"/>
  <c r="X9" i="42"/>
  <c r="X110" i="42" s="1"/>
  <c r="H9" i="42"/>
  <c r="H110" i="42" s="1"/>
  <c r="AF8" i="42"/>
  <c r="AF109" i="42" s="1"/>
  <c r="P8" i="42"/>
  <c r="P109" i="42" s="1"/>
  <c r="AN7" i="42"/>
  <c r="AN108" i="42" s="1"/>
  <c r="X7" i="42"/>
  <c r="X108" i="42" s="1"/>
  <c r="H7" i="42"/>
  <c r="H108" i="42" s="1"/>
  <c r="AF6" i="42"/>
  <c r="P6" i="42"/>
  <c r="AN5" i="42"/>
  <c r="AN106" i="42" s="1"/>
  <c r="X5" i="42"/>
  <c r="X106" i="42" s="1"/>
  <c r="H5" i="42"/>
  <c r="H106" i="42" s="1"/>
  <c r="AF4" i="42"/>
  <c r="AF105" i="42" s="1"/>
  <c r="P4" i="42"/>
  <c r="P105" i="42" s="1"/>
  <c r="AE28" i="42"/>
  <c r="AE129" i="42" s="1"/>
  <c r="O28" i="42"/>
  <c r="O129" i="42" s="1"/>
  <c r="AM27" i="42"/>
  <c r="AM128" i="42" s="1"/>
  <c r="W27" i="42"/>
  <c r="W128" i="42" s="1"/>
  <c r="G27" i="42"/>
  <c r="G128" i="42" s="1"/>
  <c r="AE26" i="42"/>
  <c r="AE127" i="42" s="1"/>
  <c r="O26" i="42"/>
  <c r="O127" i="42" s="1"/>
  <c r="AM25" i="42"/>
  <c r="AM126" i="42" s="1"/>
  <c r="W25" i="42"/>
  <c r="W126" i="42" s="1"/>
  <c r="G25" i="42"/>
  <c r="G126" i="42" s="1"/>
  <c r="AE24" i="42"/>
  <c r="AE125" i="42" s="1"/>
  <c r="O24" i="42"/>
  <c r="O125" i="42" s="1"/>
  <c r="AM23" i="42"/>
  <c r="AM124" i="42" s="1"/>
  <c r="W23" i="42"/>
  <c r="W124" i="42" s="1"/>
  <c r="G23" i="42"/>
  <c r="G124" i="42" s="1"/>
  <c r="AE22" i="42"/>
  <c r="AE123" i="42" s="1"/>
  <c r="O22" i="42"/>
  <c r="O123" i="42" s="1"/>
  <c r="AM21" i="42"/>
  <c r="AM122" i="42" s="1"/>
  <c r="W21" i="42"/>
  <c r="W122" i="42" s="1"/>
  <c r="G21" i="42"/>
  <c r="G122" i="42" s="1"/>
  <c r="AE20" i="42"/>
  <c r="AE121" i="42" s="1"/>
  <c r="O20" i="42"/>
  <c r="O121" i="42" s="1"/>
  <c r="AM19" i="42"/>
  <c r="AM120" i="42" s="1"/>
  <c r="W19" i="42"/>
  <c r="W120" i="42" s="1"/>
  <c r="G19" i="42"/>
  <c r="G120" i="42" s="1"/>
  <c r="AE18" i="42"/>
  <c r="AE119" i="42" s="1"/>
  <c r="O18" i="42"/>
  <c r="O119" i="42" s="1"/>
  <c r="AM17" i="42"/>
  <c r="AM118" i="42" s="1"/>
  <c r="W17" i="42"/>
  <c r="W118" i="42" s="1"/>
  <c r="AE16" i="42"/>
  <c r="AE117" i="42" s="1"/>
  <c r="O16" i="42"/>
  <c r="O117" i="42" s="1"/>
  <c r="AM15" i="42"/>
  <c r="AM116" i="42" s="1"/>
  <c r="W15" i="42"/>
  <c r="W116" i="42" s="1"/>
  <c r="G15" i="42"/>
  <c r="G116" i="42" s="1"/>
  <c r="AE14" i="42"/>
  <c r="AE115" i="42" s="1"/>
  <c r="O14" i="42"/>
  <c r="O115" i="42" s="1"/>
  <c r="AM13" i="42"/>
  <c r="AM114" i="42" s="1"/>
  <c r="W13" i="42"/>
  <c r="W114" i="42" s="1"/>
  <c r="G13" i="42"/>
  <c r="G114" i="42" s="1"/>
  <c r="AE12" i="42"/>
  <c r="AE113" i="42" s="1"/>
  <c r="O12" i="42"/>
  <c r="O113" i="42" s="1"/>
  <c r="AM11" i="42"/>
  <c r="AM112" i="42" s="1"/>
  <c r="W11" i="42"/>
  <c r="W112" i="42" s="1"/>
  <c r="G11" i="42"/>
  <c r="G112" i="42" s="1"/>
  <c r="AE10" i="42"/>
  <c r="AE111" i="42" s="1"/>
  <c r="O10" i="42"/>
  <c r="O111" i="42" s="1"/>
  <c r="AM9" i="42"/>
  <c r="AM110" i="42" s="1"/>
  <c r="W9" i="42"/>
  <c r="W110" i="42" s="1"/>
  <c r="G9" i="42"/>
  <c r="G110" i="42" s="1"/>
  <c r="AE8" i="42"/>
  <c r="O8" i="42"/>
  <c r="AM7" i="42"/>
  <c r="AM108" i="42" s="1"/>
  <c r="W7" i="42"/>
  <c r="W108" i="42" s="1"/>
  <c r="G7" i="42"/>
  <c r="G108" i="42" s="1"/>
  <c r="AE6" i="42"/>
  <c r="O6" i="42"/>
  <c r="AM5" i="42"/>
  <c r="AM106" i="42" s="1"/>
  <c r="W5" i="42"/>
  <c r="W106" i="42" s="1"/>
  <c r="G5" i="42"/>
  <c r="G106" i="42" s="1"/>
  <c r="AE4" i="42"/>
  <c r="AE105" i="42" s="1"/>
  <c r="O4" i="42"/>
  <c r="O105" i="42" s="1"/>
  <c r="N28" i="42"/>
  <c r="N129" i="42" s="1"/>
  <c r="AL27" i="42"/>
  <c r="AL128" i="42" s="1"/>
  <c r="V27" i="42"/>
  <c r="V128" i="42" s="1"/>
  <c r="F27" i="42"/>
  <c r="F128" i="42" s="1"/>
  <c r="AD26" i="42"/>
  <c r="AD127" i="42" s="1"/>
  <c r="N26" i="42"/>
  <c r="N127" i="42" s="1"/>
  <c r="AL25" i="42"/>
  <c r="AL126" i="42" s="1"/>
  <c r="V25" i="42"/>
  <c r="V126" i="42" s="1"/>
  <c r="F25" i="42"/>
  <c r="F126" i="42" s="1"/>
  <c r="AD24" i="42"/>
  <c r="AD125" i="42" s="1"/>
  <c r="N24" i="42"/>
  <c r="N125" i="42" s="1"/>
  <c r="AL23" i="42"/>
  <c r="AL124" i="42" s="1"/>
  <c r="V23" i="42"/>
  <c r="V124" i="42" s="1"/>
  <c r="F23" i="42"/>
  <c r="F124" i="42" s="1"/>
  <c r="AD22" i="42"/>
  <c r="AD123" i="42" s="1"/>
  <c r="N22" i="42"/>
  <c r="N123" i="42" s="1"/>
  <c r="AL21" i="42"/>
  <c r="AL122" i="42" s="1"/>
  <c r="V21" i="42"/>
  <c r="V122" i="42" s="1"/>
  <c r="F21" i="42"/>
  <c r="F122" i="42" s="1"/>
  <c r="AD20" i="42"/>
  <c r="AD121" i="42" s="1"/>
  <c r="N20" i="42"/>
  <c r="N121" i="42" s="1"/>
  <c r="AL19" i="42"/>
  <c r="AL120" i="42" s="1"/>
  <c r="V19" i="42"/>
  <c r="V120" i="42" s="1"/>
  <c r="F19" i="42"/>
  <c r="F120" i="42" s="1"/>
  <c r="AD18" i="42"/>
  <c r="AD119" i="42" s="1"/>
  <c r="N18" i="42"/>
  <c r="N119" i="42" s="1"/>
  <c r="AL17" i="42"/>
  <c r="AL118" i="42" s="1"/>
  <c r="V17" i="42"/>
  <c r="V118" i="42" s="1"/>
  <c r="F17" i="42"/>
  <c r="F118" i="42" s="1"/>
  <c r="AD16" i="42"/>
  <c r="AD117" i="42" s="1"/>
  <c r="N16" i="42"/>
  <c r="N117" i="42" s="1"/>
  <c r="AL15" i="42"/>
  <c r="AL116" i="42" s="1"/>
  <c r="V15" i="42"/>
  <c r="V116" i="42" s="1"/>
  <c r="F15" i="42"/>
  <c r="F116" i="42" s="1"/>
  <c r="AD14" i="42"/>
  <c r="AD115" i="42" s="1"/>
  <c r="N14" i="42"/>
  <c r="N115" i="42" s="1"/>
  <c r="AL13" i="42"/>
  <c r="AL114" i="42" s="1"/>
  <c r="V13" i="42"/>
  <c r="V114" i="42" s="1"/>
  <c r="F13" i="42"/>
  <c r="F114" i="42" s="1"/>
  <c r="AD12" i="42"/>
  <c r="AD113" i="42" s="1"/>
  <c r="N12" i="42"/>
  <c r="N113" i="42" s="1"/>
  <c r="AL11" i="42"/>
  <c r="AL112" i="42" s="1"/>
  <c r="V11" i="42"/>
  <c r="V112" i="42" s="1"/>
  <c r="F11" i="42"/>
  <c r="F112" i="42" s="1"/>
  <c r="AD10" i="42"/>
  <c r="AD111" i="42" s="1"/>
  <c r="N10" i="42"/>
  <c r="N111" i="42" s="1"/>
  <c r="AL9" i="42"/>
  <c r="AL110" i="42" s="1"/>
  <c r="V9" i="42"/>
  <c r="V110" i="42" s="1"/>
  <c r="F9" i="42"/>
  <c r="F110" i="42" s="1"/>
  <c r="AD8" i="42"/>
  <c r="AD109" i="42" s="1"/>
  <c r="N8" i="42"/>
  <c r="N109" i="42" s="1"/>
  <c r="AL7" i="42"/>
  <c r="AL108" i="42" s="1"/>
  <c r="V7" i="42"/>
  <c r="V108" i="42" s="1"/>
  <c r="F7" i="42"/>
  <c r="F108" i="42" s="1"/>
  <c r="AD6" i="42"/>
  <c r="N6" i="42"/>
  <c r="AL5" i="42"/>
  <c r="AL106" i="42" s="1"/>
  <c r="V5" i="42"/>
  <c r="V106" i="42" s="1"/>
  <c r="F5" i="42"/>
  <c r="F106" i="42" s="1"/>
  <c r="AD4" i="42"/>
  <c r="AD105" i="42" s="1"/>
  <c r="N4" i="42"/>
  <c r="N105" i="42" s="1"/>
  <c r="AC28" i="42"/>
  <c r="AC129" i="42" s="1"/>
  <c r="M28" i="42"/>
  <c r="M129" i="42" s="1"/>
  <c r="AK27" i="42"/>
  <c r="AK128" i="42" s="1"/>
  <c r="U27" i="42"/>
  <c r="U128" i="42" s="1"/>
  <c r="E27" i="42"/>
  <c r="E128" i="42" s="1"/>
  <c r="AC26" i="42"/>
  <c r="AC127" i="42" s="1"/>
  <c r="M26" i="42"/>
  <c r="M127" i="42" s="1"/>
  <c r="AK25" i="42"/>
  <c r="AK126" i="42" s="1"/>
  <c r="U25" i="42"/>
  <c r="U126" i="42" s="1"/>
  <c r="E25" i="42"/>
  <c r="E126" i="42" s="1"/>
  <c r="AC24" i="42"/>
  <c r="AC125" i="42" s="1"/>
  <c r="M24" i="42"/>
  <c r="M125" i="42" s="1"/>
  <c r="AK23" i="42"/>
  <c r="AK124" i="42" s="1"/>
  <c r="U23" i="42"/>
  <c r="U124" i="42" s="1"/>
  <c r="E23" i="42"/>
  <c r="E124" i="42" s="1"/>
  <c r="AC22" i="42"/>
  <c r="AC123" i="42" s="1"/>
  <c r="M22" i="42"/>
  <c r="M123" i="42" s="1"/>
  <c r="AK21" i="42"/>
  <c r="AK122" i="42" s="1"/>
  <c r="U21" i="42"/>
  <c r="U122" i="42" s="1"/>
  <c r="E21" i="42"/>
  <c r="E122" i="42" s="1"/>
  <c r="AC20" i="42"/>
  <c r="AC121" i="42" s="1"/>
  <c r="M20" i="42"/>
  <c r="M121" i="42" s="1"/>
  <c r="AK19" i="42"/>
  <c r="AK120" i="42" s="1"/>
  <c r="U19" i="42"/>
  <c r="U120" i="42" s="1"/>
  <c r="E19" i="42"/>
  <c r="E120" i="42" s="1"/>
  <c r="AC18" i="42"/>
  <c r="AC119" i="42" s="1"/>
  <c r="M18" i="42"/>
  <c r="M119" i="42" s="1"/>
  <c r="AK17" i="42"/>
  <c r="AK118" i="42" s="1"/>
  <c r="U17" i="42"/>
  <c r="U118" i="42" s="1"/>
  <c r="E17" i="42"/>
  <c r="E118" i="42" s="1"/>
  <c r="AC16" i="42"/>
  <c r="AC117" i="42" s="1"/>
  <c r="M16" i="42"/>
  <c r="M117" i="42" s="1"/>
  <c r="AK15" i="42"/>
  <c r="AK116" i="42" s="1"/>
  <c r="U15" i="42"/>
  <c r="U116" i="42" s="1"/>
  <c r="E15" i="42"/>
  <c r="E116" i="42" s="1"/>
  <c r="AC14" i="42"/>
  <c r="AC115" i="42" s="1"/>
  <c r="M14" i="42"/>
  <c r="M115" i="42" s="1"/>
  <c r="AK13" i="42"/>
  <c r="AK114" i="42" s="1"/>
  <c r="U13" i="42"/>
  <c r="U114" i="42" s="1"/>
  <c r="E13" i="42"/>
  <c r="E114" i="42" s="1"/>
  <c r="AC12" i="42"/>
  <c r="AC113" i="42" s="1"/>
  <c r="M12" i="42"/>
  <c r="M113" i="42" s="1"/>
  <c r="AK11" i="42"/>
  <c r="AK112" i="42" s="1"/>
  <c r="U11" i="42"/>
  <c r="U112" i="42" s="1"/>
  <c r="E11" i="42"/>
  <c r="E112" i="42" s="1"/>
  <c r="AC10" i="42"/>
  <c r="AC111" i="42" s="1"/>
  <c r="M10" i="42"/>
  <c r="M111" i="42" s="1"/>
  <c r="AK9" i="42"/>
  <c r="AK110" i="42" s="1"/>
  <c r="U9" i="42"/>
  <c r="U110" i="42" s="1"/>
  <c r="E9" i="42"/>
  <c r="E110" i="42" s="1"/>
  <c r="AC8" i="42"/>
  <c r="M8" i="42"/>
  <c r="AK7" i="42"/>
  <c r="AK108" i="42" s="1"/>
  <c r="U7" i="42"/>
  <c r="U108" i="42" s="1"/>
  <c r="E7" i="42"/>
  <c r="E108" i="42" s="1"/>
  <c r="AC6" i="42"/>
  <c r="M6" i="42"/>
  <c r="AK5" i="42"/>
  <c r="U5" i="42"/>
  <c r="U106" i="42" s="1"/>
  <c r="E5" i="42"/>
  <c r="E106" i="42" s="1"/>
  <c r="AC4" i="42"/>
  <c r="M4" i="42"/>
  <c r="AB28" i="42"/>
  <c r="AB129" i="42" s="1"/>
  <c r="L28" i="42"/>
  <c r="L129" i="42" s="1"/>
  <c r="AJ27" i="42"/>
  <c r="AJ128" i="42" s="1"/>
  <c r="T27" i="42"/>
  <c r="T128" i="42" s="1"/>
  <c r="AB26" i="42"/>
  <c r="AB127" i="42" s="1"/>
  <c r="L26" i="42"/>
  <c r="L127" i="42" s="1"/>
  <c r="AJ25" i="42"/>
  <c r="AJ126" i="42" s="1"/>
  <c r="T25" i="42"/>
  <c r="T126" i="42" s="1"/>
  <c r="AB24" i="42"/>
  <c r="AB125" i="42" s="1"/>
  <c r="L24" i="42"/>
  <c r="L125" i="42" s="1"/>
  <c r="AJ23" i="42"/>
  <c r="AJ124" i="42" s="1"/>
  <c r="T23" i="42"/>
  <c r="T124" i="42" s="1"/>
  <c r="AB22" i="42"/>
  <c r="AB123" i="42" s="1"/>
  <c r="L22" i="42"/>
  <c r="L123" i="42" s="1"/>
  <c r="AJ21" i="42"/>
  <c r="AJ122" i="42" s="1"/>
  <c r="T21" i="42"/>
  <c r="T122" i="42" s="1"/>
  <c r="AB20" i="42"/>
  <c r="AB121" i="42" s="1"/>
  <c r="L20" i="42"/>
  <c r="L121" i="42" s="1"/>
  <c r="AJ19" i="42"/>
  <c r="AJ120" i="42" s="1"/>
  <c r="T19" i="42"/>
  <c r="T120" i="42" s="1"/>
  <c r="AB18" i="42"/>
  <c r="AB119" i="42" s="1"/>
  <c r="L18" i="42"/>
  <c r="L119" i="42" s="1"/>
  <c r="AJ17" i="42"/>
  <c r="AJ118" i="42" s="1"/>
  <c r="T17" i="42"/>
  <c r="T118" i="42" s="1"/>
  <c r="AB16" i="42"/>
  <c r="AB117" i="42" s="1"/>
  <c r="L16" i="42"/>
  <c r="L117" i="42" s="1"/>
  <c r="AJ15" i="42"/>
  <c r="AJ116" i="42" s="1"/>
  <c r="T15" i="42"/>
  <c r="T116" i="42" s="1"/>
  <c r="AB14" i="42"/>
  <c r="AB115" i="42" s="1"/>
  <c r="L14" i="42"/>
  <c r="L115" i="42" s="1"/>
  <c r="AJ13" i="42"/>
  <c r="AJ114" i="42" s="1"/>
  <c r="T13" i="42"/>
  <c r="T114" i="42" s="1"/>
  <c r="AB12" i="42"/>
  <c r="AB113" i="42" s="1"/>
  <c r="L12" i="42"/>
  <c r="L113" i="42" s="1"/>
  <c r="AJ11" i="42"/>
  <c r="AJ112" i="42" s="1"/>
  <c r="T11" i="42"/>
  <c r="T112" i="42" s="1"/>
  <c r="AB10" i="42"/>
  <c r="AB111" i="42" s="1"/>
  <c r="L10" i="42"/>
  <c r="L111" i="42" s="1"/>
  <c r="AJ9" i="42"/>
  <c r="AJ110" i="42" s="1"/>
  <c r="T9" i="42"/>
  <c r="T110" i="42" s="1"/>
  <c r="AB8" i="42"/>
  <c r="AB109" i="42" s="1"/>
  <c r="L8" i="42"/>
  <c r="L109" i="42" s="1"/>
  <c r="AJ7" i="42"/>
  <c r="AJ108" i="42" s="1"/>
  <c r="T7" i="42"/>
  <c r="T108" i="42" s="1"/>
  <c r="AB6" i="42"/>
  <c r="AB107" i="42" s="1"/>
  <c r="L6" i="42"/>
  <c r="L107" i="42" s="1"/>
  <c r="AJ5" i="42"/>
  <c r="AJ106" i="42" s="1"/>
  <c r="T5" i="42"/>
  <c r="AB4" i="42"/>
  <c r="AB105" i="42" s="1"/>
  <c r="L4" i="42"/>
  <c r="L105" i="42" s="1"/>
  <c r="D18" i="42"/>
  <c r="AA28" i="42"/>
  <c r="AA129" i="42" s="1"/>
  <c r="K28" i="42"/>
  <c r="K129" i="42" s="1"/>
  <c r="AI27" i="42"/>
  <c r="AI128" i="42" s="1"/>
  <c r="S27" i="42"/>
  <c r="S128" i="42" s="1"/>
  <c r="AA26" i="42"/>
  <c r="AA127" i="42" s="1"/>
  <c r="K26" i="42"/>
  <c r="K127" i="42" s="1"/>
  <c r="AI25" i="42"/>
  <c r="AI126" i="42" s="1"/>
  <c r="S25" i="42"/>
  <c r="S126" i="42" s="1"/>
  <c r="AA24" i="42"/>
  <c r="AA125" i="42" s="1"/>
  <c r="K24" i="42"/>
  <c r="K125" i="42" s="1"/>
  <c r="AI23" i="42"/>
  <c r="AI124" i="42" s="1"/>
  <c r="S23" i="42"/>
  <c r="S124" i="42" s="1"/>
  <c r="AA22" i="42"/>
  <c r="AA123" i="42" s="1"/>
  <c r="K22" i="42"/>
  <c r="K123" i="42" s="1"/>
  <c r="AI21" i="42"/>
  <c r="AI122" i="42" s="1"/>
  <c r="S21" i="42"/>
  <c r="S122" i="42" s="1"/>
  <c r="AA20" i="42"/>
  <c r="AA121" i="42" s="1"/>
  <c r="K20" i="42"/>
  <c r="K121" i="42" s="1"/>
  <c r="AI19" i="42"/>
  <c r="AI120" i="42" s="1"/>
  <c r="S19" i="42"/>
  <c r="S120" i="42" s="1"/>
  <c r="AA18" i="42"/>
  <c r="AA119" i="42" s="1"/>
  <c r="K18" i="42"/>
  <c r="K119" i="42" s="1"/>
  <c r="AI17" i="42"/>
  <c r="AI118" i="42" s="1"/>
  <c r="S17" i="42"/>
  <c r="S118" i="42" s="1"/>
  <c r="AA16" i="42"/>
  <c r="AA117" i="42" s="1"/>
  <c r="K16" i="42"/>
  <c r="K117" i="42" s="1"/>
  <c r="AI15" i="42"/>
  <c r="AI116" i="42" s="1"/>
  <c r="S15" i="42"/>
  <c r="S116" i="42" s="1"/>
  <c r="AA14" i="42"/>
  <c r="AA115" i="42" s="1"/>
  <c r="K14" i="42"/>
  <c r="K115" i="42" s="1"/>
  <c r="AI13" i="42"/>
  <c r="AI114" i="42" s="1"/>
  <c r="S13" i="42"/>
  <c r="S114" i="42" s="1"/>
  <c r="AA12" i="42"/>
  <c r="AA113" i="42" s="1"/>
  <c r="K12" i="42"/>
  <c r="K113" i="42" s="1"/>
  <c r="AI11" i="42"/>
  <c r="AI112" i="42" s="1"/>
  <c r="S11" i="42"/>
  <c r="S112" i="42" s="1"/>
  <c r="AA10" i="42"/>
  <c r="AA111" i="42" s="1"/>
  <c r="K10" i="42"/>
  <c r="K111" i="42" s="1"/>
  <c r="AI9" i="42"/>
  <c r="AI110" i="42" s="1"/>
  <c r="S9" i="42"/>
  <c r="S110" i="42" s="1"/>
  <c r="AA8" i="42"/>
  <c r="AA109" i="42" s="1"/>
  <c r="K8" i="42"/>
  <c r="K109" i="42" s="1"/>
  <c r="AI7" i="42"/>
  <c r="AI108" i="42" s="1"/>
  <c r="S7" i="42"/>
  <c r="S108" i="42" s="1"/>
  <c r="AA6" i="42"/>
  <c r="AA107" i="42" s="1"/>
  <c r="K6" i="42"/>
  <c r="K107" i="42" s="1"/>
  <c r="AI5" i="42"/>
  <c r="AI106" i="42" s="1"/>
  <c r="S5" i="42"/>
  <c r="AA4" i="42"/>
  <c r="K4" i="42"/>
  <c r="K105" i="42" s="1"/>
  <c r="AH27" i="42"/>
  <c r="AH128" i="42" s="1"/>
  <c r="R27" i="42"/>
  <c r="R128" i="42" s="1"/>
  <c r="Z26" i="42"/>
  <c r="Z127" i="42" s="1"/>
  <c r="J26" i="42"/>
  <c r="J127" i="42" s="1"/>
  <c r="AH25" i="42"/>
  <c r="AH126" i="42" s="1"/>
  <c r="R25" i="42"/>
  <c r="R126" i="42" s="1"/>
  <c r="Z24" i="42"/>
  <c r="Z125" i="42" s="1"/>
  <c r="J24" i="42"/>
  <c r="J125" i="42" s="1"/>
  <c r="AH23" i="42"/>
  <c r="AH124" i="42" s="1"/>
  <c r="R23" i="42"/>
  <c r="R124" i="42" s="1"/>
  <c r="Z22" i="42"/>
  <c r="Z123" i="42" s="1"/>
  <c r="J22" i="42"/>
  <c r="J123" i="42" s="1"/>
  <c r="AH21" i="42"/>
  <c r="AH122" i="42" s="1"/>
  <c r="R21" i="42"/>
  <c r="R122" i="42" s="1"/>
  <c r="Z20" i="42"/>
  <c r="Z121" i="42" s="1"/>
  <c r="J20" i="42"/>
  <c r="J121" i="42" s="1"/>
  <c r="AH19" i="42"/>
  <c r="AH120" i="42" s="1"/>
  <c r="R19" i="42"/>
  <c r="R120" i="42" s="1"/>
  <c r="Z18" i="42"/>
  <c r="Z119" i="42" s="1"/>
  <c r="J18" i="42"/>
  <c r="J119" i="42" s="1"/>
  <c r="AH17" i="42"/>
  <c r="AH118" i="42" s="1"/>
  <c r="R17" i="42"/>
  <c r="R118" i="42" s="1"/>
  <c r="Z16" i="42"/>
  <c r="Z117" i="42" s="1"/>
  <c r="J16" i="42"/>
  <c r="J117" i="42" s="1"/>
  <c r="AH15" i="42"/>
  <c r="AH116" i="42" s="1"/>
  <c r="R15" i="42"/>
  <c r="R116" i="42" s="1"/>
  <c r="Z14" i="42"/>
  <c r="Z115" i="42" s="1"/>
  <c r="J14" i="42"/>
  <c r="J115" i="42" s="1"/>
  <c r="AH13" i="42"/>
  <c r="AH114" i="42" s="1"/>
  <c r="R13" i="42"/>
  <c r="R114" i="42" s="1"/>
  <c r="Z12" i="42"/>
  <c r="Z113" i="42" s="1"/>
  <c r="J12" i="42"/>
  <c r="J113" i="42" s="1"/>
  <c r="AH11" i="42"/>
  <c r="AH112" i="42" s="1"/>
  <c r="R11" i="42"/>
  <c r="R112" i="42" s="1"/>
  <c r="Z10" i="42"/>
  <c r="Z111" i="42" s="1"/>
  <c r="J10" i="42"/>
  <c r="J111" i="42" s="1"/>
  <c r="AH9" i="42"/>
  <c r="AH110" i="42" s="1"/>
  <c r="R9" i="42"/>
  <c r="R110" i="42" s="1"/>
  <c r="Z8" i="42"/>
  <c r="Z109" i="42" s="1"/>
  <c r="J8" i="42"/>
  <c r="J109" i="42" s="1"/>
  <c r="AH7" i="42"/>
  <c r="AH108" i="42" s="1"/>
  <c r="R7" i="42"/>
  <c r="R108" i="42" s="1"/>
  <c r="Z6" i="42"/>
  <c r="Z107" i="42" s="1"/>
  <c r="J6" i="42"/>
  <c r="J107" i="42" s="1"/>
  <c r="AH5" i="42"/>
  <c r="R5" i="42"/>
  <c r="R106" i="42" s="1"/>
  <c r="Z4" i="42"/>
  <c r="J4" i="42"/>
  <c r="J105" i="42" s="1"/>
  <c r="I28" i="42"/>
  <c r="I129" i="42" s="1"/>
  <c r="AG27" i="42"/>
  <c r="AG128" i="42" s="1"/>
  <c r="Q27" i="42"/>
  <c r="Q128" i="42" s="1"/>
  <c r="AO26" i="42"/>
  <c r="AO127" i="42" s="1"/>
  <c r="Y26" i="42"/>
  <c r="Y127" i="42" s="1"/>
  <c r="I26" i="42"/>
  <c r="I127" i="42" s="1"/>
  <c r="AG25" i="42"/>
  <c r="AG126" i="42" s="1"/>
  <c r="Q25" i="42"/>
  <c r="Q126" i="42" s="1"/>
  <c r="AO24" i="42"/>
  <c r="AO125" i="42" s="1"/>
  <c r="Y24" i="42"/>
  <c r="Y125" i="42" s="1"/>
  <c r="I24" i="42"/>
  <c r="I125" i="42" s="1"/>
  <c r="AG23" i="42"/>
  <c r="AG124" i="42" s="1"/>
  <c r="Q23" i="42"/>
  <c r="Q124" i="42" s="1"/>
  <c r="AO22" i="42"/>
  <c r="AO123" i="42" s="1"/>
  <c r="Y22" i="42"/>
  <c r="Y123" i="42" s="1"/>
  <c r="I22" i="42"/>
  <c r="I123" i="42" s="1"/>
  <c r="AG21" i="42"/>
  <c r="AG122" i="42" s="1"/>
  <c r="Q21" i="42"/>
  <c r="Q122" i="42" s="1"/>
  <c r="AO20" i="42"/>
  <c r="AO121" i="42" s="1"/>
  <c r="Y20" i="42"/>
  <c r="Y121" i="42" s="1"/>
  <c r="I20" i="42"/>
  <c r="I121" i="42" s="1"/>
  <c r="AG19" i="42"/>
  <c r="AG120" i="42" s="1"/>
  <c r="Q19" i="42"/>
  <c r="Q120" i="42" s="1"/>
  <c r="AO18" i="42"/>
  <c r="AO119" i="42" s="1"/>
  <c r="Y18" i="42"/>
  <c r="Y119" i="42" s="1"/>
  <c r="I18" i="42"/>
  <c r="I119" i="42" s="1"/>
  <c r="AG17" i="42"/>
  <c r="AG118" i="42" s="1"/>
  <c r="Q17" i="42"/>
  <c r="Q118" i="42" s="1"/>
  <c r="AO16" i="42"/>
  <c r="AO117" i="42" s="1"/>
  <c r="Y16" i="42"/>
  <c r="Y117" i="42" s="1"/>
  <c r="I16" i="42"/>
  <c r="I117" i="42" s="1"/>
  <c r="AG15" i="42"/>
  <c r="AG116" i="42" s="1"/>
  <c r="Q15" i="42"/>
  <c r="Q116" i="42" s="1"/>
  <c r="AO14" i="42"/>
  <c r="AO115" i="42" s="1"/>
  <c r="Y14" i="42"/>
  <c r="Y115" i="42" s="1"/>
  <c r="I14" i="42"/>
  <c r="I115" i="42" s="1"/>
  <c r="AG13" i="42"/>
  <c r="AG114" i="42" s="1"/>
  <c r="Q13" i="42"/>
  <c r="Q114" i="42" s="1"/>
  <c r="AO12" i="42"/>
  <c r="AO113" i="42" s="1"/>
  <c r="Y12" i="42"/>
  <c r="Y113" i="42" s="1"/>
  <c r="I12" i="42"/>
  <c r="I113" i="42" s="1"/>
  <c r="AG11" i="42"/>
  <c r="AG112" i="42" s="1"/>
  <c r="Q11" i="42"/>
  <c r="Q112" i="42" s="1"/>
  <c r="AO10" i="42"/>
  <c r="AO111" i="42" s="1"/>
  <c r="Y10" i="42"/>
  <c r="Y111" i="42" s="1"/>
  <c r="I10" i="42"/>
  <c r="I111" i="42" s="1"/>
  <c r="AG9" i="42"/>
  <c r="AG110" i="42" s="1"/>
  <c r="Q9" i="42"/>
  <c r="Q110" i="42" s="1"/>
  <c r="AO8" i="42"/>
  <c r="AO109" i="42" s="1"/>
  <c r="Y8" i="42"/>
  <c r="Y109" i="42" s="1"/>
  <c r="I8" i="42"/>
  <c r="I109" i="42" s="1"/>
  <c r="AG7" i="42"/>
  <c r="Q7" i="42"/>
  <c r="AO6" i="42"/>
  <c r="AO107" i="42" s="1"/>
  <c r="Y6" i="42"/>
  <c r="Y107" i="42" s="1"/>
  <c r="I6" i="42"/>
  <c r="I107" i="42" s="1"/>
  <c r="AG5" i="42"/>
  <c r="Q5" i="42"/>
  <c r="Q106" i="42" s="1"/>
  <c r="AO4" i="42"/>
  <c r="Y4" i="42"/>
  <c r="I4" i="42"/>
  <c r="I105" i="42" s="1"/>
  <c r="H28" i="42"/>
  <c r="H129" i="42" s="1"/>
  <c r="AF27" i="42"/>
  <c r="AF128" i="42" s="1"/>
  <c r="P27" i="42"/>
  <c r="P128" i="42" s="1"/>
  <c r="AN26" i="42"/>
  <c r="AN127" i="42" s="1"/>
  <c r="X26" i="42"/>
  <c r="X127" i="42" s="1"/>
  <c r="H26" i="42"/>
  <c r="H127" i="42" s="1"/>
  <c r="AF25" i="42"/>
  <c r="AF126" i="42" s="1"/>
  <c r="P25" i="42"/>
  <c r="P126" i="42" s="1"/>
  <c r="AN24" i="42"/>
  <c r="AN125" i="42" s="1"/>
  <c r="X24" i="42"/>
  <c r="X125" i="42" s="1"/>
  <c r="H24" i="42"/>
  <c r="H125" i="42" s="1"/>
  <c r="AF23" i="42"/>
  <c r="AF124" i="42" s="1"/>
  <c r="P23" i="42"/>
  <c r="P124" i="42" s="1"/>
  <c r="AN22" i="42"/>
  <c r="AN123" i="42" s="1"/>
  <c r="X22" i="42"/>
  <c r="X123" i="42" s="1"/>
  <c r="H22" i="42"/>
  <c r="H123" i="42" s="1"/>
  <c r="AF21" i="42"/>
  <c r="AF122" i="42" s="1"/>
  <c r="P21" i="42"/>
  <c r="P122" i="42" s="1"/>
  <c r="AN20" i="42"/>
  <c r="AN121" i="42" s="1"/>
  <c r="X20" i="42"/>
  <c r="X121" i="42" s="1"/>
  <c r="H20" i="42"/>
  <c r="H121" i="42" s="1"/>
  <c r="AF19" i="42"/>
  <c r="AF120" i="42" s="1"/>
  <c r="P19" i="42"/>
  <c r="P120" i="42" s="1"/>
  <c r="AN18" i="42"/>
  <c r="AN119" i="42" s="1"/>
  <c r="X18" i="42"/>
  <c r="X119" i="42" s="1"/>
  <c r="H18" i="42"/>
  <c r="H119" i="42" s="1"/>
  <c r="AF17" i="42"/>
  <c r="AF118" i="42" s="1"/>
  <c r="P17" i="42"/>
  <c r="P118" i="42" s="1"/>
  <c r="AN16" i="42"/>
  <c r="AN117" i="42" s="1"/>
  <c r="X16" i="42"/>
  <c r="X117" i="42" s="1"/>
  <c r="H16" i="42"/>
  <c r="H117" i="42" s="1"/>
  <c r="AF15" i="42"/>
  <c r="AF116" i="42" s="1"/>
  <c r="P15" i="42"/>
  <c r="P116" i="42" s="1"/>
  <c r="AN14" i="42"/>
  <c r="AN115" i="42" s="1"/>
  <c r="X14" i="42"/>
  <c r="X115" i="42" s="1"/>
  <c r="H14" i="42"/>
  <c r="H115" i="42" s="1"/>
  <c r="AF13" i="42"/>
  <c r="AF114" i="42" s="1"/>
  <c r="P13" i="42"/>
  <c r="P114" i="42" s="1"/>
  <c r="AN12" i="42"/>
  <c r="AN113" i="42" s="1"/>
  <c r="X12" i="42"/>
  <c r="X113" i="42" s="1"/>
  <c r="H12" i="42"/>
  <c r="H113" i="42" s="1"/>
  <c r="AF11" i="42"/>
  <c r="AF112" i="42" s="1"/>
  <c r="P11" i="42"/>
  <c r="P112" i="42" s="1"/>
  <c r="AN10" i="42"/>
  <c r="AN111" i="42" s="1"/>
  <c r="X10" i="42"/>
  <c r="X111" i="42" s="1"/>
  <c r="H10" i="42"/>
  <c r="H111" i="42" s="1"/>
  <c r="AF9" i="42"/>
  <c r="AF110" i="42" s="1"/>
  <c r="P9" i="42"/>
  <c r="P110" i="42" s="1"/>
  <c r="AN8" i="42"/>
  <c r="AN109" i="42" s="1"/>
  <c r="X8" i="42"/>
  <c r="X109" i="42" s="1"/>
  <c r="H8" i="42"/>
  <c r="H109" i="42" s="1"/>
  <c r="AF7" i="42"/>
  <c r="P7" i="42"/>
  <c r="AN6" i="42"/>
  <c r="AN107" i="42" s="1"/>
  <c r="X6" i="42"/>
  <c r="X107" i="42" s="1"/>
  <c r="H6" i="42"/>
  <c r="H107" i="42" s="1"/>
  <c r="AF5" i="42"/>
  <c r="P5" i="42"/>
  <c r="AN4" i="42"/>
  <c r="AN105" i="42" s="1"/>
  <c r="X4" i="42"/>
  <c r="H4" i="42"/>
  <c r="H105" i="42" s="1"/>
  <c r="W28" i="42"/>
  <c r="W129" i="42" s="1"/>
  <c r="G28" i="42"/>
  <c r="G129" i="42" s="1"/>
  <c r="AE27" i="42"/>
  <c r="AE128" i="42" s="1"/>
  <c r="O27" i="42"/>
  <c r="O128" i="42" s="1"/>
  <c r="AM26" i="42"/>
  <c r="AM127" i="42" s="1"/>
  <c r="W26" i="42"/>
  <c r="W127" i="42" s="1"/>
  <c r="G26" i="42"/>
  <c r="G127" i="42" s="1"/>
  <c r="AE25" i="42"/>
  <c r="AE126" i="42" s="1"/>
  <c r="O25" i="42"/>
  <c r="O126" i="42" s="1"/>
  <c r="AM24" i="42"/>
  <c r="AM125" i="42" s="1"/>
  <c r="W24" i="42"/>
  <c r="W125" i="42" s="1"/>
  <c r="G24" i="42"/>
  <c r="G125" i="42" s="1"/>
  <c r="AE23" i="42"/>
  <c r="AE124" i="42" s="1"/>
  <c r="O23" i="42"/>
  <c r="O124" i="42" s="1"/>
  <c r="AM22" i="42"/>
  <c r="AM123" i="42" s="1"/>
  <c r="W22" i="42"/>
  <c r="W123" i="42" s="1"/>
  <c r="G22" i="42"/>
  <c r="G123" i="42" s="1"/>
  <c r="AE21" i="42"/>
  <c r="AE122" i="42" s="1"/>
  <c r="O21" i="42"/>
  <c r="O122" i="42" s="1"/>
  <c r="AM20" i="42"/>
  <c r="AM121" i="42" s="1"/>
  <c r="W20" i="42"/>
  <c r="W121" i="42" s="1"/>
  <c r="G20" i="42"/>
  <c r="G121" i="42" s="1"/>
  <c r="AE19" i="42"/>
  <c r="AE120" i="42" s="1"/>
  <c r="O19" i="42"/>
  <c r="O120" i="42" s="1"/>
  <c r="AM18" i="42"/>
  <c r="AM119" i="42" s="1"/>
  <c r="W18" i="42"/>
  <c r="W119" i="42" s="1"/>
  <c r="G18" i="42"/>
  <c r="G119" i="42" s="1"/>
  <c r="AE17" i="42"/>
  <c r="AE118" i="42" s="1"/>
  <c r="O17" i="42"/>
  <c r="O118" i="42" s="1"/>
  <c r="AM16" i="42"/>
  <c r="AM117" i="42" s="1"/>
  <c r="W16" i="42"/>
  <c r="W117" i="42" s="1"/>
  <c r="G16" i="42"/>
  <c r="G117" i="42" s="1"/>
  <c r="AE15" i="42"/>
  <c r="AE116" i="42" s="1"/>
  <c r="O15" i="42"/>
  <c r="O116" i="42" s="1"/>
  <c r="AM14" i="42"/>
  <c r="AM115" i="42" s="1"/>
  <c r="W14" i="42"/>
  <c r="W115" i="42" s="1"/>
  <c r="G14" i="42"/>
  <c r="G115" i="42" s="1"/>
  <c r="AE13" i="42"/>
  <c r="AE114" i="42" s="1"/>
  <c r="O13" i="42"/>
  <c r="O114" i="42" s="1"/>
  <c r="AM12" i="42"/>
  <c r="AM113" i="42" s="1"/>
  <c r="W12" i="42"/>
  <c r="W113" i="42" s="1"/>
  <c r="G12" i="42"/>
  <c r="G113" i="42" s="1"/>
  <c r="AE11" i="42"/>
  <c r="AE112" i="42" s="1"/>
  <c r="O11" i="42"/>
  <c r="O112" i="42" s="1"/>
  <c r="AM10" i="42"/>
  <c r="AM111" i="42" s="1"/>
  <c r="W10" i="42"/>
  <c r="W111" i="42" s="1"/>
  <c r="G10" i="42"/>
  <c r="G111" i="42" s="1"/>
  <c r="AE9" i="42"/>
  <c r="AE110" i="42" s="1"/>
  <c r="O9" i="42"/>
  <c r="O110" i="42" s="1"/>
  <c r="AM8" i="42"/>
  <c r="AM109" i="42" s="1"/>
  <c r="W8" i="42"/>
  <c r="W109" i="42" s="1"/>
  <c r="G8" i="42"/>
  <c r="G109" i="42" s="1"/>
  <c r="AE7" i="42"/>
  <c r="O7" i="42"/>
  <c r="AM6" i="42"/>
  <c r="AM107" i="42" s="1"/>
  <c r="W6" i="42"/>
  <c r="W107" i="42" s="1"/>
  <c r="G6" i="42"/>
  <c r="G107" i="42" s="1"/>
  <c r="AE5" i="42"/>
  <c r="O5" i="42"/>
  <c r="AM4" i="42"/>
  <c r="W4" i="42"/>
  <c r="G4" i="42"/>
  <c r="G105" i="42" s="1"/>
  <c r="F28" i="42"/>
  <c r="F129" i="42" s="1"/>
  <c r="AD27" i="42"/>
  <c r="AD128" i="42" s="1"/>
  <c r="N27" i="42"/>
  <c r="N128" i="42" s="1"/>
  <c r="AL26" i="42"/>
  <c r="AL127" i="42" s="1"/>
  <c r="V26" i="42"/>
  <c r="V127" i="42" s="1"/>
  <c r="F26" i="42"/>
  <c r="F127" i="42" s="1"/>
  <c r="AD25" i="42"/>
  <c r="AD126" i="42" s="1"/>
  <c r="N25" i="42"/>
  <c r="N126" i="42" s="1"/>
  <c r="AL24" i="42"/>
  <c r="AL125" i="42" s="1"/>
  <c r="V24" i="42"/>
  <c r="V125" i="42" s="1"/>
  <c r="F24" i="42"/>
  <c r="F125" i="42" s="1"/>
  <c r="AD23" i="42"/>
  <c r="AD124" i="42" s="1"/>
  <c r="N23" i="42"/>
  <c r="N124" i="42" s="1"/>
  <c r="AL22" i="42"/>
  <c r="AL123" i="42" s="1"/>
  <c r="V22" i="42"/>
  <c r="V123" i="42" s="1"/>
  <c r="F22" i="42"/>
  <c r="F123" i="42" s="1"/>
  <c r="AD21" i="42"/>
  <c r="AD122" i="42" s="1"/>
  <c r="N21" i="42"/>
  <c r="N122" i="42" s="1"/>
  <c r="AL20" i="42"/>
  <c r="AL121" i="42" s="1"/>
  <c r="V20" i="42"/>
  <c r="V121" i="42" s="1"/>
  <c r="F20" i="42"/>
  <c r="F121" i="42" s="1"/>
  <c r="AD19" i="42"/>
  <c r="AD120" i="42" s="1"/>
  <c r="N19" i="42"/>
  <c r="N120" i="42" s="1"/>
  <c r="AL18" i="42"/>
  <c r="AL119" i="42" s="1"/>
  <c r="V18" i="42"/>
  <c r="V119" i="42" s="1"/>
  <c r="F18" i="42"/>
  <c r="F119" i="42" s="1"/>
  <c r="AD17" i="42"/>
  <c r="AD118" i="42" s="1"/>
  <c r="N17" i="42"/>
  <c r="N118" i="42" s="1"/>
  <c r="AL16" i="42"/>
  <c r="AL117" i="42" s="1"/>
  <c r="V16" i="42"/>
  <c r="V117" i="42" s="1"/>
  <c r="F16" i="42"/>
  <c r="F117" i="42" s="1"/>
  <c r="AD15" i="42"/>
  <c r="AD116" i="42" s="1"/>
  <c r="N15" i="42"/>
  <c r="N116" i="42" s="1"/>
  <c r="AL14" i="42"/>
  <c r="AL115" i="42" s="1"/>
  <c r="V14" i="42"/>
  <c r="V115" i="42" s="1"/>
  <c r="F14" i="42"/>
  <c r="F115" i="42" s="1"/>
  <c r="AD13" i="42"/>
  <c r="AD114" i="42" s="1"/>
  <c r="N13" i="42"/>
  <c r="N114" i="42" s="1"/>
  <c r="AL12" i="42"/>
  <c r="AL113" i="42" s="1"/>
  <c r="V12" i="42"/>
  <c r="V113" i="42" s="1"/>
  <c r="F12" i="42"/>
  <c r="F113" i="42" s="1"/>
  <c r="AD11" i="42"/>
  <c r="AD112" i="42" s="1"/>
  <c r="N11" i="42"/>
  <c r="N112" i="42" s="1"/>
  <c r="AL10" i="42"/>
  <c r="AL111" i="42" s="1"/>
  <c r="V10" i="42"/>
  <c r="V111" i="42" s="1"/>
  <c r="F10" i="42"/>
  <c r="F111" i="42" s="1"/>
  <c r="AD9" i="42"/>
  <c r="AD110" i="42" s="1"/>
  <c r="N9" i="42"/>
  <c r="N110" i="42" s="1"/>
  <c r="AL8" i="42"/>
  <c r="AL109" i="42" s="1"/>
  <c r="V8" i="42"/>
  <c r="V109" i="42" s="1"/>
  <c r="F8" i="42"/>
  <c r="F109" i="42" s="1"/>
  <c r="AD7" i="42"/>
  <c r="N7" i="42"/>
  <c r="AL6" i="42"/>
  <c r="AL107" i="42" s="1"/>
  <c r="V6" i="42"/>
  <c r="V107" i="42" s="1"/>
  <c r="F6" i="42"/>
  <c r="F107" i="42" s="1"/>
  <c r="AD5" i="42"/>
  <c r="N5" i="42"/>
  <c r="AL4" i="42"/>
  <c r="AL105" i="42" s="1"/>
  <c r="V4" i="42"/>
  <c r="F4" i="42"/>
  <c r="F105" i="42" s="1"/>
  <c r="U28" i="42"/>
  <c r="U129" i="42" s="1"/>
  <c r="E28" i="42"/>
  <c r="E129" i="42" s="1"/>
  <c r="AC27" i="42"/>
  <c r="AC128" i="42" s="1"/>
  <c r="M27" i="42"/>
  <c r="M128" i="42" s="1"/>
  <c r="AK26" i="42"/>
  <c r="AK127" i="42" s="1"/>
  <c r="U26" i="42"/>
  <c r="U127" i="42" s="1"/>
  <c r="E26" i="42"/>
  <c r="E127" i="42" s="1"/>
  <c r="AC25" i="42"/>
  <c r="AC126" i="42" s="1"/>
  <c r="M25" i="42"/>
  <c r="M126" i="42" s="1"/>
  <c r="AK24" i="42"/>
  <c r="AK125" i="42" s="1"/>
  <c r="U24" i="42"/>
  <c r="U125" i="42" s="1"/>
  <c r="E24" i="42"/>
  <c r="E125" i="42" s="1"/>
  <c r="AC23" i="42"/>
  <c r="AC124" i="42" s="1"/>
  <c r="M23" i="42"/>
  <c r="M124" i="42" s="1"/>
  <c r="AK22" i="42"/>
  <c r="AK123" i="42" s="1"/>
  <c r="U22" i="42"/>
  <c r="U123" i="42" s="1"/>
  <c r="E22" i="42"/>
  <c r="E123" i="42" s="1"/>
  <c r="AC21" i="42"/>
  <c r="AC122" i="42" s="1"/>
  <c r="M21" i="42"/>
  <c r="M122" i="42" s="1"/>
  <c r="AK20" i="42"/>
  <c r="AK121" i="42" s="1"/>
  <c r="U20" i="42"/>
  <c r="U121" i="42" s="1"/>
  <c r="E20" i="42"/>
  <c r="E121" i="42" s="1"/>
  <c r="AC19" i="42"/>
  <c r="AC120" i="42" s="1"/>
  <c r="M19" i="42"/>
  <c r="M120" i="42" s="1"/>
  <c r="AK18" i="42"/>
  <c r="AK119" i="42" s="1"/>
  <c r="U18" i="42"/>
  <c r="U119" i="42" s="1"/>
  <c r="E18" i="42"/>
  <c r="E119" i="42" s="1"/>
  <c r="AC17" i="42"/>
  <c r="AC118" i="42" s="1"/>
  <c r="M17" i="42"/>
  <c r="M118" i="42" s="1"/>
  <c r="AK16" i="42"/>
  <c r="AK117" i="42" s="1"/>
  <c r="U16" i="42"/>
  <c r="U117" i="42" s="1"/>
  <c r="E16" i="42"/>
  <c r="E117" i="42" s="1"/>
  <c r="AC15" i="42"/>
  <c r="AC116" i="42" s="1"/>
  <c r="M15" i="42"/>
  <c r="M116" i="42" s="1"/>
  <c r="AK14" i="42"/>
  <c r="AK115" i="42" s="1"/>
  <c r="U14" i="42"/>
  <c r="U115" i="42" s="1"/>
  <c r="E14" i="42"/>
  <c r="E115" i="42" s="1"/>
  <c r="AC13" i="42"/>
  <c r="AC114" i="42" s="1"/>
  <c r="M13" i="42"/>
  <c r="M114" i="42" s="1"/>
  <c r="AK12" i="42"/>
  <c r="AK113" i="42" s="1"/>
  <c r="U12" i="42"/>
  <c r="U113" i="42" s="1"/>
  <c r="E12" i="42"/>
  <c r="E113" i="42" s="1"/>
  <c r="AC11" i="42"/>
  <c r="AC112" i="42" s="1"/>
  <c r="M11" i="42"/>
  <c r="M112" i="42" s="1"/>
  <c r="AK10" i="42"/>
  <c r="AK111" i="42" s="1"/>
  <c r="U10" i="42"/>
  <c r="U111" i="42" s="1"/>
  <c r="E10" i="42"/>
  <c r="E111" i="42" s="1"/>
  <c r="AC9" i="42"/>
  <c r="AC110" i="42" s="1"/>
  <c r="M9" i="42"/>
  <c r="AK8" i="42"/>
  <c r="AK109" i="42" s="1"/>
  <c r="U8" i="42"/>
  <c r="U109" i="42" s="1"/>
  <c r="E8" i="42"/>
  <c r="E109" i="42" s="1"/>
  <c r="AC7" i="42"/>
  <c r="M7" i="42"/>
  <c r="AK6" i="42"/>
  <c r="AK107" i="42" s="1"/>
  <c r="U6" i="42"/>
  <c r="U107" i="42" s="1"/>
  <c r="E6" i="42"/>
  <c r="E107" i="42" s="1"/>
  <c r="AC5" i="42"/>
  <c r="M5" i="42"/>
  <c r="AK4" i="42"/>
  <c r="U4" i="42"/>
  <c r="N3" i="22" l="1"/>
  <c r="M42" i="22"/>
  <c r="M12" i="22"/>
  <c r="L3" i="37"/>
  <c r="K39" i="37"/>
  <c r="L3" i="16"/>
  <c r="K34" i="16"/>
  <c r="K3" i="48"/>
  <c r="J11" i="48"/>
  <c r="J38" i="48"/>
  <c r="J46" i="48"/>
  <c r="L3" i="44"/>
  <c r="K40" i="44"/>
  <c r="L3" i="9"/>
  <c r="K52" i="9"/>
  <c r="K35" i="9"/>
  <c r="K67" i="9"/>
  <c r="K3" i="8"/>
  <c r="J52" i="8"/>
  <c r="J35" i="8"/>
  <c r="J67" i="8"/>
  <c r="K3" i="52"/>
  <c r="J45" i="52"/>
  <c r="J77" i="52"/>
  <c r="J100" i="52"/>
  <c r="J15" i="52"/>
  <c r="J68" i="52"/>
  <c r="F163" i="42"/>
  <c r="F231" i="42" s="1"/>
  <c r="K163" i="42"/>
  <c r="K231" i="42" s="1"/>
  <c r="L163" i="42"/>
  <c r="L231" i="42" s="1"/>
  <c r="P164" i="42"/>
  <c r="P232" i="42" s="1"/>
  <c r="AH164" i="42"/>
  <c r="AH232" i="42" s="1"/>
  <c r="Y164" i="42"/>
  <c r="Y232" i="42" s="1"/>
  <c r="J163" i="42"/>
  <c r="J231" i="42" s="1"/>
  <c r="O164" i="42"/>
  <c r="O232" i="42" s="1"/>
  <c r="AG163" i="42"/>
  <c r="AG231" i="42" s="1"/>
  <c r="D164" i="42"/>
  <c r="D232" i="42" s="1"/>
  <c r="AN164" i="42"/>
  <c r="AN232" i="42" s="1"/>
  <c r="Q163" i="42"/>
  <c r="Q231" i="42" s="1"/>
  <c r="AE164" i="42"/>
  <c r="AE232" i="42" s="1"/>
  <c r="E163" i="42"/>
  <c r="E231" i="42" s="1"/>
  <c r="I164" i="42"/>
  <c r="I232" i="42" s="1"/>
  <c r="H164" i="42"/>
  <c r="H232" i="42" s="1"/>
  <c r="P163" i="42"/>
  <c r="P231" i="42" s="1"/>
  <c r="AF164" i="42"/>
  <c r="AF232" i="42" s="1"/>
  <c r="T164" i="42"/>
  <c r="T232" i="42" s="1"/>
  <c r="I163" i="42"/>
  <c r="I231" i="42" s="1"/>
  <c r="AF163" i="42"/>
  <c r="AF231" i="42" s="1"/>
  <c r="AL164" i="42"/>
  <c r="AL232" i="42" s="1"/>
  <c r="R164" i="42"/>
  <c r="R232" i="42" s="1"/>
  <c r="G164" i="42"/>
  <c r="G232" i="42" s="1"/>
  <c r="N164" i="42"/>
  <c r="N232" i="42" s="1"/>
  <c r="S164" i="42"/>
  <c r="S232" i="42" s="1"/>
  <c r="Z164" i="42"/>
  <c r="Z232" i="42" s="1"/>
  <c r="W164" i="42"/>
  <c r="W232" i="42" s="1"/>
  <c r="O163" i="42"/>
  <c r="O231" i="42" s="1"/>
  <c r="AI164" i="42"/>
  <c r="AI232" i="42" s="1"/>
  <c r="AJ164" i="42"/>
  <c r="AJ232" i="42" s="1"/>
  <c r="AK164" i="42"/>
  <c r="AK232" i="42" s="1"/>
  <c r="H163" i="42"/>
  <c r="H231" i="42" s="1"/>
  <c r="M164" i="42"/>
  <c r="M232" i="42" s="1"/>
  <c r="AE163" i="42"/>
  <c r="AE231" i="42" s="1"/>
  <c r="J164" i="42"/>
  <c r="J232" i="42" s="1"/>
  <c r="AH163" i="42"/>
  <c r="AH231" i="42" s="1"/>
  <c r="F164" i="42"/>
  <c r="F232" i="42" s="1"/>
  <c r="AC164" i="42"/>
  <c r="AC232" i="42" s="1"/>
  <c r="AG164" i="42"/>
  <c r="AG232" i="42" s="1"/>
  <c r="AO164" i="42"/>
  <c r="AO232" i="42" s="1"/>
  <c r="AL163" i="42"/>
  <c r="AL231" i="42" s="1"/>
  <c r="G163" i="42"/>
  <c r="G231" i="42" s="1"/>
  <c r="AN163" i="42"/>
  <c r="AN231" i="42" s="1"/>
  <c r="K164" i="42"/>
  <c r="K232" i="42" s="1"/>
  <c r="L164" i="42"/>
  <c r="L232" i="42" s="1"/>
  <c r="N163" i="42"/>
  <c r="N231" i="42" s="1"/>
  <c r="AM164" i="42"/>
  <c r="AM232" i="42" s="1"/>
  <c r="AA164" i="42"/>
  <c r="AA232" i="42" s="1"/>
  <c r="AB164" i="42"/>
  <c r="AB232" i="42" s="1"/>
  <c r="AD163" i="42"/>
  <c r="AD231" i="42" s="1"/>
  <c r="AD164" i="42"/>
  <c r="AD232" i="42" s="1"/>
  <c r="V164" i="42"/>
  <c r="V232" i="42" s="1"/>
  <c r="AB163" i="42"/>
  <c r="AB231" i="42" s="1"/>
  <c r="E164" i="42"/>
  <c r="E232" i="42" s="1"/>
  <c r="U164" i="42"/>
  <c r="U232" i="42" s="1"/>
  <c r="X164" i="42"/>
  <c r="X232" i="42" s="1"/>
  <c r="Q164" i="42"/>
  <c r="Q232" i="42" s="1"/>
  <c r="AJ163" i="42"/>
  <c r="AJ231" i="42" s="1"/>
  <c r="B34" i="39"/>
  <c r="B35" i="39"/>
  <c r="B36" i="39"/>
  <c r="B37" i="39"/>
  <c r="B33" i="39"/>
  <c r="AI160" i="42"/>
  <c r="AI175" i="42" s="1"/>
  <c r="AI244" i="42" s="1"/>
  <c r="S102" i="42"/>
  <c r="S160" i="42" s="1"/>
  <c r="S175" i="42" s="1"/>
  <c r="S244" i="42" s="1"/>
  <c r="Z101" i="42"/>
  <c r="Z159" i="42" s="1"/>
  <c r="D200" i="42"/>
  <c r="D214" i="42"/>
  <c r="D199" i="42"/>
  <c r="D217" i="42"/>
  <c r="D204" i="42"/>
  <c r="D202" i="42"/>
  <c r="D215" i="42"/>
  <c r="D207" i="42"/>
  <c r="D210" i="42"/>
  <c r="D196" i="42"/>
  <c r="D197" i="42"/>
  <c r="D203" i="42"/>
  <c r="D198" i="42"/>
  <c r="D201" i="42"/>
  <c r="D205" i="42"/>
  <c r="D208" i="42"/>
  <c r="D218" i="42"/>
  <c r="D206" i="42"/>
  <c r="D212" i="42"/>
  <c r="D209" i="42"/>
  <c r="D216" i="42"/>
  <c r="D211" i="42"/>
  <c r="D213" i="42"/>
  <c r="AO160" i="42"/>
  <c r="AO175" i="42" s="1"/>
  <c r="AO244" i="42" s="1"/>
  <c r="I159" i="42"/>
  <c r="Z160" i="42"/>
  <c r="Z175" i="42" s="1"/>
  <c r="Z244" i="42" s="1"/>
  <c r="K159" i="42"/>
  <c r="S101" i="42"/>
  <c r="S159" i="42" s="1"/>
  <c r="D113" i="42"/>
  <c r="D108" i="42"/>
  <c r="D107" i="42"/>
  <c r="R160" i="42"/>
  <c r="R175" i="42" s="1"/>
  <c r="R244" i="42" s="1"/>
  <c r="D111" i="42"/>
  <c r="D115" i="42"/>
  <c r="D118" i="42"/>
  <c r="D128" i="42"/>
  <c r="D116" i="42"/>
  <c r="D109" i="42"/>
  <c r="D122" i="42"/>
  <c r="F160" i="42"/>
  <c r="F175" i="42" s="1"/>
  <c r="F244" i="42" s="1"/>
  <c r="D119" i="42"/>
  <c r="D126" i="42"/>
  <c r="D121" i="42"/>
  <c r="D123" i="42"/>
  <c r="D124" i="42"/>
  <c r="D127" i="42"/>
  <c r="D114" i="42"/>
  <c r="E159" i="42"/>
  <c r="D112" i="42"/>
  <c r="D125" i="42"/>
  <c r="W160" i="42"/>
  <c r="W175" i="42" s="1"/>
  <c r="W244" i="42" s="1"/>
  <c r="D117" i="42"/>
  <c r="AM160" i="42"/>
  <c r="AM175" i="42" s="1"/>
  <c r="AM244" i="42" s="1"/>
  <c r="D120" i="42"/>
  <c r="AJ160" i="42"/>
  <c r="AJ175" i="42" s="1"/>
  <c r="AJ244" i="42" s="1"/>
  <c r="D106" i="42"/>
  <c r="F159" i="42"/>
  <c r="E160" i="42"/>
  <c r="E175" i="42" s="1"/>
  <c r="E244" i="42" s="1"/>
  <c r="U160" i="42"/>
  <c r="U175" i="42" s="1"/>
  <c r="U244" i="42" s="1"/>
  <c r="AN160" i="42"/>
  <c r="AN175" i="42" s="1"/>
  <c r="AN244" i="42" s="1"/>
  <c r="T102" i="42"/>
  <c r="T160" i="42" s="1"/>
  <c r="T175" i="42" s="1"/>
  <c r="T244" i="42" s="1"/>
  <c r="I160" i="42"/>
  <c r="I175" i="42" s="1"/>
  <c r="I244" i="42" s="1"/>
  <c r="AL159" i="42"/>
  <c r="H159" i="42"/>
  <c r="Y134" i="42"/>
  <c r="Y173" i="42" s="1"/>
  <c r="Y242" i="42" s="1"/>
  <c r="J160" i="42"/>
  <c r="J175" i="42" s="1"/>
  <c r="J244" i="42" s="1"/>
  <c r="G160" i="42"/>
  <c r="G175" i="42" s="1"/>
  <c r="G244" i="42" s="1"/>
  <c r="A153" i="42"/>
  <c r="K160" i="42"/>
  <c r="K175" i="42" s="1"/>
  <c r="K244" i="42" s="1"/>
  <c r="AN159" i="42"/>
  <c r="L159" i="42"/>
  <c r="A154" i="42"/>
  <c r="J159" i="42"/>
  <c r="AD108" i="42"/>
  <c r="P107" i="42"/>
  <c r="AH106" i="42"/>
  <c r="AK106" i="42"/>
  <c r="D160" i="42"/>
  <c r="D175" i="42" s="1"/>
  <c r="D244" i="42" s="1"/>
  <c r="G159" i="42"/>
  <c r="AB106" i="42"/>
  <c r="AF107" i="42"/>
  <c r="Y159" i="42"/>
  <c r="AI159" i="42"/>
  <c r="V160" i="42"/>
  <c r="V175" i="42" s="1"/>
  <c r="V244" i="42" s="1"/>
  <c r="AL160" i="42"/>
  <c r="AL175" i="42" s="1"/>
  <c r="AL244" i="42" s="1"/>
  <c r="AG101" i="42"/>
  <c r="AG159" i="42" s="1"/>
  <c r="AG102" i="42"/>
  <c r="AG160" i="42" s="1"/>
  <c r="AG175" i="42" s="1"/>
  <c r="AG244" i="42" s="1"/>
  <c r="N107" i="42"/>
  <c r="Y105" i="42"/>
  <c r="AG109" i="42"/>
  <c r="AM105" i="42"/>
  <c r="A143" i="42"/>
  <c r="Y160" i="42"/>
  <c r="Y175" i="42" s="1"/>
  <c r="Y244" i="42" s="1"/>
  <c r="R101" i="42"/>
  <c r="R159" i="42" s="1"/>
  <c r="AD107" i="42"/>
  <c r="N106" i="42"/>
  <c r="AM134" i="42"/>
  <c r="AM173" i="42" s="1"/>
  <c r="AM242" i="42" s="1"/>
  <c r="A136" i="42"/>
  <c r="AF136" i="42"/>
  <c r="A9" i="42"/>
  <c r="A23" i="42"/>
  <c r="P106" i="42"/>
  <c r="T106" i="42"/>
  <c r="A152" i="42"/>
  <c r="A141" i="42"/>
  <c r="P136" i="42"/>
  <c r="AK135" i="42"/>
  <c r="AK101" i="42"/>
  <c r="P108" i="42"/>
  <c r="A138" i="42"/>
  <c r="AD136" i="42"/>
  <c r="A144" i="42"/>
  <c r="A157" i="42"/>
  <c r="AC107" i="42"/>
  <c r="AF108" i="42"/>
  <c r="AK105" i="42"/>
  <c r="A148" i="42"/>
  <c r="AJ159" i="42"/>
  <c r="M108" i="42"/>
  <c r="X105" i="42"/>
  <c r="AG138" i="42"/>
  <c r="A145" i="42"/>
  <c r="AC108" i="42"/>
  <c r="Z105" i="42"/>
  <c r="S106" i="42"/>
  <c r="A149" i="42"/>
  <c r="A139" i="42"/>
  <c r="N136" i="42"/>
  <c r="AK134" i="42"/>
  <c r="AK173" i="42" s="1"/>
  <c r="AK242" i="42" s="1"/>
  <c r="A147" i="42"/>
  <c r="AF101" i="42"/>
  <c r="M109" i="42"/>
  <c r="AE106" i="42"/>
  <c r="O106" i="42"/>
  <c r="AI105" i="42"/>
  <c r="P137" i="42"/>
  <c r="A137" i="42"/>
  <c r="H160" i="42"/>
  <c r="H175" i="42" s="1"/>
  <c r="H244" i="42" s="1"/>
  <c r="P101" i="42"/>
  <c r="P159" i="42" s="1"/>
  <c r="O107" i="42"/>
  <c r="AG106" i="42"/>
  <c r="S105" i="42"/>
  <c r="AC137" i="42"/>
  <c r="A155" i="42"/>
  <c r="A142" i="42"/>
  <c r="AI134" i="42"/>
  <c r="AI173" i="42" s="1"/>
  <c r="AI242" i="42" s="1"/>
  <c r="AB135" i="42"/>
  <c r="X160" i="42"/>
  <c r="X175" i="42" s="1"/>
  <c r="X244" i="42" s="1"/>
  <c r="M110" i="42"/>
  <c r="AE107" i="42"/>
  <c r="Q107" i="42"/>
  <c r="AC106" i="42"/>
  <c r="A150" i="42"/>
  <c r="M139" i="42"/>
  <c r="AE136" i="42"/>
  <c r="O108" i="42"/>
  <c r="AG107" i="42"/>
  <c r="M106" i="42"/>
  <c r="A135" i="42"/>
  <c r="Q136" i="42"/>
  <c r="D110" i="42"/>
  <c r="O135" i="42"/>
  <c r="P135" i="42"/>
  <c r="D105" i="42"/>
  <c r="AE108" i="42"/>
  <c r="Q108" i="42"/>
  <c r="AC105" i="42"/>
  <c r="AH135" i="42"/>
  <c r="A140" i="42"/>
  <c r="M135" i="42"/>
  <c r="A146" i="42"/>
  <c r="L160" i="42"/>
  <c r="L175" i="42" s="1"/>
  <c r="L244" i="42" s="1"/>
  <c r="AK102" i="42"/>
  <c r="AK160" i="42" s="1"/>
  <c r="AK175" i="42" s="1"/>
  <c r="AK244" i="42" s="1"/>
  <c r="R105" i="42"/>
  <c r="O109" i="42"/>
  <c r="AG108" i="42"/>
  <c r="M105" i="42"/>
  <c r="A151" i="42"/>
  <c r="AD137" i="42"/>
  <c r="AC136" i="42"/>
  <c r="O136" i="42"/>
  <c r="AO105" i="42"/>
  <c r="AD106" i="42"/>
  <c r="AE109" i="42"/>
  <c r="A156" i="42"/>
  <c r="Q137" i="42"/>
  <c r="M138" i="42"/>
  <c r="AM101" i="42"/>
  <c r="AE102" i="42"/>
  <c r="P102" i="42"/>
  <c r="AE101" i="42"/>
  <c r="AE159" i="42" s="1"/>
  <c r="M102" i="42"/>
  <c r="M160" i="42" s="1"/>
  <c r="M175" i="42" s="1"/>
  <c r="M244" i="42" s="1"/>
  <c r="M107" i="42"/>
  <c r="N102" i="42"/>
  <c r="N108" i="42"/>
  <c r="W101" i="42"/>
  <c r="W159" i="42" s="1"/>
  <c r="W105" i="42"/>
  <c r="O101" i="42"/>
  <c r="AH101" i="42"/>
  <c r="AB102" i="42"/>
  <c r="AC102" i="42"/>
  <c r="AC109" i="42"/>
  <c r="AD102" i="42"/>
  <c r="AD160" i="42" s="1"/>
  <c r="AD175" i="42" s="1"/>
  <c r="AD244" i="42" s="1"/>
  <c r="AO101" i="42"/>
  <c r="AO159" i="42" s="1"/>
  <c r="AA102" i="42"/>
  <c r="AA106" i="42"/>
  <c r="U101" i="42"/>
  <c r="U159" i="42" s="1"/>
  <c r="U105" i="42"/>
  <c r="AH102" i="42"/>
  <c r="AD101" i="42"/>
  <c r="AF102" i="42"/>
  <c r="AF160" i="42" s="1"/>
  <c r="AF175" i="42" s="1"/>
  <c r="AF244" i="42" s="1"/>
  <c r="AF106" i="42"/>
  <c r="Q101" i="42"/>
  <c r="Q159" i="42" s="1"/>
  <c r="Q109" i="42"/>
  <c r="O102" i="42"/>
  <c r="D101" i="42"/>
  <c r="D159" i="42" s="1"/>
  <c r="V101" i="42"/>
  <c r="V159" i="42" s="1"/>
  <c r="V105" i="42"/>
  <c r="AB101" i="42"/>
  <c r="X101" i="42"/>
  <c r="T101" i="42"/>
  <c r="T159" i="42" s="1"/>
  <c r="T105" i="42"/>
  <c r="AA101" i="42"/>
  <c r="AA159" i="42" s="1"/>
  <c r="AA105" i="42"/>
  <c r="A12" i="42"/>
  <c r="A7" i="42"/>
  <c r="M101" i="42"/>
  <c r="A10" i="42"/>
  <c r="A14" i="42"/>
  <c r="A17" i="42"/>
  <c r="A27" i="42"/>
  <c r="A15" i="42"/>
  <c r="A8" i="42"/>
  <c r="A21" i="42"/>
  <c r="A18" i="42"/>
  <c r="A25" i="42"/>
  <c r="A20" i="42"/>
  <c r="A22" i="42"/>
  <c r="A26" i="42"/>
  <c r="A13" i="42"/>
  <c r="A11" i="42"/>
  <c r="A24" i="42"/>
  <c r="A19" i="42"/>
  <c r="N101" i="42"/>
  <c r="N159" i="42" s="1"/>
  <c r="Q102" i="42"/>
  <c r="A5" i="42"/>
  <c r="A16" i="42"/>
  <c r="A6" i="42"/>
  <c r="AC101" i="42"/>
  <c r="I29" i="42"/>
  <c r="I130" i="42" s="1"/>
  <c r="R30" i="42"/>
  <c r="R131" i="42" s="1"/>
  <c r="D30" i="42"/>
  <c r="D131" i="42" s="1"/>
  <c r="G30" i="42"/>
  <c r="G131" i="42" s="1"/>
  <c r="G29" i="42"/>
  <c r="G130" i="42" s="1"/>
  <c r="AF29" i="42"/>
  <c r="AO30" i="42"/>
  <c r="AO131" i="42" s="1"/>
  <c r="AO29" i="42"/>
  <c r="O29" i="42"/>
  <c r="X30" i="42"/>
  <c r="X131" i="42" s="1"/>
  <c r="AB30" i="42"/>
  <c r="AN30" i="42"/>
  <c r="AN131" i="42" s="1"/>
  <c r="T29" i="42"/>
  <c r="X29" i="42"/>
  <c r="AG30" i="42"/>
  <c r="D29" i="42"/>
  <c r="AN29" i="42"/>
  <c r="AN130" i="42" s="1"/>
  <c r="N29" i="42"/>
  <c r="W30" i="42"/>
  <c r="W131" i="42" s="1"/>
  <c r="S29" i="42"/>
  <c r="W29" i="42"/>
  <c r="P30" i="42"/>
  <c r="AD29" i="42"/>
  <c r="AM30" i="42"/>
  <c r="AM131" i="42" s="1"/>
  <c r="AI29" i="42"/>
  <c r="AI130" i="42" s="1"/>
  <c r="Y29" i="42"/>
  <c r="Y130" i="42" s="1"/>
  <c r="AF30" i="42"/>
  <c r="M29" i="42"/>
  <c r="F30" i="42"/>
  <c r="F131" i="42" s="1"/>
  <c r="K30" i="42"/>
  <c r="K131" i="42" s="1"/>
  <c r="H29" i="42"/>
  <c r="H130" i="42" s="1"/>
  <c r="AM29" i="42"/>
  <c r="F29" i="42"/>
  <c r="F130" i="42" s="1"/>
  <c r="AC29" i="42"/>
  <c r="V30" i="42"/>
  <c r="V131" i="42" s="1"/>
  <c r="AA30" i="42"/>
  <c r="AJ29" i="42"/>
  <c r="AJ130" i="42" s="1"/>
  <c r="O30" i="42"/>
  <c r="V29" i="42"/>
  <c r="AE30" i="42"/>
  <c r="K29" i="42"/>
  <c r="K130" i="42" s="1"/>
  <c r="L29" i="42"/>
  <c r="L130" i="42" s="1"/>
  <c r="E30" i="42"/>
  <c r="E131" i="42" s="1"/>
  <c r="E29" i="42"/>
  <c r="E130" i="42" s="1"/>
  <c r="AL30" i="42"/>
  <c r="AL131" i="42" s="1"/>
  <c r="R29" i="42"/>
  <c r="AL29" i="42"/>
  <c r="AL130" i="42" s="1"/>
  <c r="AA29" i="42"/>
  <c r="AB29" i="42"/>
  <c r="U30" i="42"/>
  <c r="U131" i="42" s="1"/>
  <c r="AH29" i="42"/>
  <c r="AH30" i="42"/>
  <c r="Q30" i="42"/>
  <c r="N30" i="42"/>
  <c r="AK30" i="42"/>
  <c r="J30" i="42"/>
  <c r="J131" i="42" s="1"/>
  <c r="U29" i="42"/>
  <c r="AK29" i="42"/>
  <c r="AD30" i="42"/>
  <c r="S30" i="42"/>
  <c r="S131" i="42" s="1"/>
  <c r="T30" i="42"/>
  <c r="Q29" i="42"/>
  <c r="Z30" i="42"/>
  <c r="Z131" i="42" s="1"/>
  <c r="H30" i="42"/>
  <c r="H131" i="42" s="1"/>
  <c r="AE29" i="42"/>
  <c r="M30" i="42"/>
  <c r="J29" i="42"/>
  <c r="J130" i="42" s="1"/>
  <c r="AI30" i="42"/>
  <c r="AI131" i="42" s="1"/>
  <c r="AJ30" i="42"/>
  <c r="AJ131" i="42" s="1"/>
  <c r="AG29" i="42"/>
  <c r="L30" i="42"/>
  <c r="L131" i="42" s="1"/>
  <c r="AC30" i="42"/>
  <c r="Z29" i="42"/>
  <c r="I30" i="42"/>
  <c r="I131" i="42" s="1"/>
  <c r="P29" i="42"/>
  <c r="Y30" i="42"/>
  <c r="Y131" i="42" s="1"/>
  <c r="Q46" i="52"/>
  <c r="R46" i="52"/>
  <c r="S46" i="52"/>
  <c r="T46" i="52"/>
  <c r="U46" i="52"/>
  <c r="V46" i="52"/>
  <c r="W46" i="52"/>
  <c r="X46" i="52"/>
  <c r="Y46" i="52"/>
  <c r="Z46" i="52"/>
  <c r="AA46" i="52"/>
  <c r="AB46" i="52"/>
  <c r="AC46" i="52"/>
  <c r="AD46" i="52"/>
  <c r="AE46" i="52"/>
  <c r="AF46" i="52"/>
  <c r="AG46" i="52"/>
  <c r="AH46" i="52"/>
  <c r="AI46" i="52"/>
  <c r="AJ46" i="52"/>
  <c r="AK46" i="52"/>
  <c r="AL46" i="52"/>
  <c r="AM46" i="52"/>
  <c r="AN46" i="52"/>
  <c r="Q49" i="52"/>
  <c r="R49" i="52"/>
  <c r="S49" i="52"/>
  <c r="T49" i="52"/>
  <c r="U49" i="52"/>
  <c r="V49" i="52"/>
  <c r="W49" i="52"/>
  <c r="X49" i="52"/>
  <c r="Y49" i="52"/>
  <c r="Z49" i="52"/>
  <c r="AA49" i="52"/>
  <c r="AB49" i="52"/>
  <c r="AC49" i="52"/>
  <c r="AD49" i="52"/>
  <c r="AE49" i="52"/>
  <c r="AF49" i="52"/>
  <c r="AG49" i="52"/>
  <c r="AH49" i="52"/>
  <c r="AI49" i="52"/>
  <c r="AJ49" i="52"/>
  <c r="AK49" i="52"/>
  <c r="AL49" i="52"/>
  <c r="AM49" i="52"/>
  <c r="AN49" i="52"/>
  <c r="Q47" i="52"/>
  <c r="R47" i="52"/>
  <c r="S47" i="52"/>
  <c r="T47" i="52"/>
  <c r="U47" i="52"/>
  <c r="V47" i="52"/>
  <c r="W47" i="52"/>
  <c r="X47" i="52"/>
  <c r="Y47" i="52"/>
  <c r="Z47" i="52"/>
  <c r="AA47" i="52"/>
  <c r="AB47" i="52"/>
  <c r="AC47" i="52"/>
  <c r="AD47" i="52"/>
  <c r="AE47" i="52"/>
  <c r="AF47" i="52"/>
  <c r="AG47" i="52"/>
  <c r="AH47" i="52"/>
  <c r="AI47" i="52"/>
  <c r="AJ47" i="52"/>
  <c r="AK47" i="52"/>
  <c r="AL47" i="52"/>
  <c r="AM47" i="52"/>
  <c r="AN47" i="52"/>
  <c r="Q48" i="52"/>
  <c r="R48" i="52"/>
  <c r="S48" i="52"/>
  <c r="T48" i="52"/>
  <c r="U48" i="52"/>
  <c r="V48" i="52"/>
  <c r="W48" i="52"/>
  <c r="X48" i="52"/>
  <c r="Y48" i="52"/>
  <c r="Z48" i="52"/>
  <c r="AA48" i="52"/>
  <c r="AB48" i="52"/>
  <c r="AC48" i="52"/>
  <c r="AD48" i="52"/>
  <c r="AE48" i="52"/>
  <c r="AF48" i="52"/>
  <c r="AG48" i="52"/>
  <c r="AH48" i="52"/>
  <c r="AI48" i="52"/>
  <c r="AJ48" i="52"/>
  <c r="AK48" i="52"/>
  <c r="AL48" i="52"/>
  <c r="AM48" i="52"/>
  <c r="AN48" i="52"/>
  <c r="Q51" i="52"/>
  <c r="R51" i="52"/>
  <c r="S51" i="52"/>
  <c r="T51" i="52"/>
  <c r="U51" i="52"/>
  <c r="V51" i="52"/>
  <c r="W51" i="52"/>
  <c r="X51" i="52"/>
  <c r="Y51" i="52"/>
  <c r="Z51" i="52"/>
  <c r="AA51" i="52"/>
  <c r="AB51" i="52"/>
  <c r="AC51" i="52"/>
  <c r="AD51" i="52"/>
  <c r="AE51" i="52"/>
  <c r="AF51" i="52"/>
  <c r="AG51" i="52"/>
  <c r="AH51" i="52"/>
  <c r="AI51" i="52"/>
  <c r="AJ51" i="52"/>
  <c r="AK51" i="52"/>
  <c r="AL51" i="52"/>
  <c r="AM51" i="52"/>
  <c r="AN51" i="52"/>
  <c r="Q58" i="52"/>
  <c r="R58" i="52"/>
  <c r="S58" i="52"/>
  <c r="T58" i="52"/>
  <c r="U58" i="52"/>
  <c r="V58" i="52"/>
  <c r="W58" i="52"/>
  <c r="X58" i="52"/>
  <c r="Y58" i="52"/>
  <c r="Z58" i="52"/>
  <c r="AA58" i="52"/>
  <c r="AB58" i="52"/>
  <c r="AC58" i="52"/>
  <c r="AD58" i="52"/>
  <c r="AE58" i="52"/>
  <c r="AF58" i="52"/>
  <c r="AG58" i="52"/>
  <c r="AH58" i="52"/>
  <c r="AI58" i="52"/>
  <c r="AJ58" i="52"/>
  <c r="AK58" i="52"/>
  <c r="AL58" i="52"/>
  <c r="AM58" i="52"/>
  <c r="AN58" i="52"/>
  <c r="Q56" i="52"/>
  <c r="R56" i="52"/>
  <c r="S56" i="52"/>
  <c r="T56" i="52"/>
  <c r="U56" i="52"/>
  <c r="V56" i="52"/>
  <c r="W56" i="52"/>
  <c r="X56" i="52"/>
  <c r="Y56" i="52"/>
  <c r="Z56" i="52"/>
  <c r="AA56" i="52"/>
  <c r="AB56" i="52"/>
  <c r="AC56" i="52"/>
  <c r="AD56" i="52"/>
  <c r="AE56" i="52"/>
  <c r="AF56" i="52"/>
  <c r="AG56" i="52"/>
  <c r="AH56" i="52"/>
  <c r="AI56" i="52"/>
  <c r="AJ56" i="52"/>
  <c r="AK56" i="52"/>
  <c r="AL56" i="52"/>
  <c r="AM56" i="52"/>
  <c r="AN56" i="52"/>
  <c r="Q50" i="52"/>
  <c r="R50" i="52"/>
  <c r="S50" i="52"/>
  <c r="T50" i="52"/>
  <c r="U50" i="52"/>
  <c r="V50" i="52"/>
  <c r="W50" i="52"/>
  <c r="X50" i="52"/>
  <c r="Y50" i="52"/>
  <c r="Z50" i="52"/>
  <c r="AA50" i="52"/>
  <c r="AB50" i="52"/>
  <c r="AC50" i="52"/>
  <c r="AD50" i="52"/>
  <c r="AE50" i="52"/>
  <c r="AF50" i="52"/>
  <c r="AG50" i="52"/>
  <c r="AH50" i="52"/>
  <c r="AI50" i="52"/>
  <c r="AJ50" i="52"/>
  <c r="AK50" i="52"/>
  <c r="AL50" i="52"/>
  <c r="AM50" i="52"/>
  <c r="AN50" i="52"/>
  <c r="Q53" i="52"/>
  <c r="R53" i="52"/>
  <c r="S53" i="52"/>
  <c r="T53" i="52"/>
  <c r="U53" i="52"/>
  <c r="V53" i="52"/>
  <c r="W53" i="52"/>
  <c r="X53" i="52"/>
  <c r="Y53" i="52"/>
  <c r="Z53" i="52"/>
  <c r="AA53" i="52"/>
  <c r="AB53" i="52"/>
  <c r="AC53" i="52"/>
  <c r="AD53" i="52"/>
  <c r="AE53" i="52"/>
  <c r="AF53" i="52"/>
  <c r="AG53" i="52"/>
  <c r="AH53" i="52"/>
  <c r="AI53" i="52"/>
  <c r="AJ53" i="52"/>
  <c r="AK53" i="52"/>
  <c r="AL53" i="52"/>
  <c r="AM53" i="52"/>
  <c r="AN53" i="52"/>
  <c r="Q55" i="52"/>
  <c r="R55" i="52"/>
  <c r="S55" i="52"/>
  <c r="T55" i="52"/>
  <c r="U55" i="52"/>
  <c r="V55" i="52"/>
  <c r="W55" i="52"/>
  <c r="X55" i="52"/>
  <c r="Y55" i="52"/>
  <c r="Z55" i="52"/>
  <c r="AA55" i="52"/>
  <c r="AB55" i="52"/>
  <c r="AC55" i="52"/>
  <c r="AD55" i="52"/>
  <c r="AE55" i="52"/>
  <c r="AF55" i="52"/>
  <c r="AG55" i="52"/>
  <c r="AH55" i="52"/>
  <c r="AI55" i="52"/>
  <c r="AJ55" i="52"/>
  <c r="AK55" i="52"/>
  <c r="AL55" i="52"/>
  <c r="AM55" i="52"/>
  <c r="AN55" i="52"/>
  <c r="Q52" i="52"/>
  <c r="R52" i="52"/>
  <c r="S52" i="52"/>
  <c r="T52" i="52"/>
  <c r="U52" i="52"/>
  <c r="V52" i="52"/>
  <c r="W52" i="52"/>
  <c r="X52" i="52"/>
  <c r="Y52" i="52"/>
  <c r="Z52" i="52"/>
  <c r="AA52" i="52"/>
  <c r="AB52" i="52"/>
  <c r="AC52" i="52"/>
  <c r="AD52" i="52"/>
  <c r="AE52" i="52"/>
  <c r="AF52" i="52"/>
  <c r="AG52" i="52"/>
  <c r="AH52" i="52"/>
  <c r="AI52" i="52"/>
  <c r="AJ52" i="52"/>
  <c r="AK52" i="52"/>
  <c r="AL52" i="52"/>
  <c r="AM52" i="52"/>
  <c r="AN52" i="52"/>
  <c r="Q54" i="52"/>
  <c r="R54" i="52"/>
  <c r="S54" i="52"/>
  <c r="T54" i="52"/>
  <c r="U54" i="52"/>
  <c r="V54" i="52"/>
  <c r="W54" i="52"/>
  <c r="X54" i="52"/>
  <c r="Y54" i="52"/>
  <c r="Z54" i="52"/>
  <c r="AA54" i="52"/>
  <c r="AB54" i="52"/>
  <c r="AC54" i="52"/>
  <c r="AD54" i="52"/>
  <c r="AE54" i="52"/>
  <c r="AF54" i="52"/>
  <c r="AG54" i="52"/>
  <c r="AH54" i="52"/>
  <c r="AI54" i="52"/>
  <c r="AJ54" i="52"/>
  <c r="AK54" i="52"/>
  <c r="AL54" i="52"/>
  <c r="AM54" i="52"/>
  <c r="AN54" i="52"/>
  <c r="Q57" i="52"/>
  <c r="R57" i="52"/>
  <c r="S57" i="52"/>
  <c r="T57" i="52"/>
  <c r="U57" i="52"/>
  <c r="V57" i="52"/>
  <c r="W57" i="52"/>
  <c r="X57" i="52"/>
  <c r="Y57" i="52"/>
  <c r="Z57" i="52"/>
  <c r="AA57" i="52"/>
  <c r="AB57" i="52"/>
  <c r="AC57" i="52"/>
  <c r="AD57" i="52"/>
  <c r="AE57" i="52"/>
  <c r="AF57" i="52"/>
  <c r="AG57" i="52"/>
  <c r="AH57" i="52"/>
  <c r="AI57" i="52"/>
  <c r="AJ57" i="52"/>
  <c r="AK57" i="52"/>
  <c r="AL57" i="52"/>
  <c r="AM57" i="52"/>
  <c r="AN57" i="52"/>
  <c r="Q59" i="52"/>
  <c r="R59" i="52"/>
  <c r="S59" i="52"/>
  <c r="T59" i="52"/>
  <c r="U59" i="52"/>
  <c r="V59" i="52"/>
  <c r="W59" i="52"/>
  <c r="X59" i="52"/>
  <c r="Y59" i="52"/>
  <c r="Z59" i="52"/>
  <c r="AA59" i="52"/>
  <c r="AB59" i="52"/>
  <c r="AC59" i="52"/>
  <c r="AD59" i="52"/>
  <c r="AE59" i="52"/>
  <c r="AF59" i="52"/>
  <c r="AG59" i="52"/>
  <c r="AH59" i="52"/>
  <c r="AI59" i="52"/>
  <c r="AJ59" i="52"/>
  <c r="AK59" i="52"/>
  <c r="AL59" i="52"/>
  <c r="AM59" i="52"/>
  <c r="AN59" i="52"/>
  <c r="Q60" i="52"/>
  <c r="R60" i="52"/>
  <c r="S60" i="52"/>
  <c r="T60" i="52"/>
  <c r="U60" i="52"/>
  <c r="V60" i="52"/>
  <c r="W60" i="52"/>
  <c r="X60" i="52"/>
  <c r="Y60" i="52"/>
  <c r="Z60" i="52"/>
  <c r="AA60" i="52"/>
  <c r="AB60" i="52"/>
  <c r="AC60" i="52"/>
  <c r="AD60" i="52"/>
  <c r="AE60" i="52"/>
  <c r="AF60" i="52"/>
  <c r="AG60" i="52"/>
  <c r="AH60" i="52"/>
  <c r="AI60" i="52"/>
  <c r="AJ60" i="52"/>
  <c r="AK60" i="52"/>
  <c r="AL60" i="52"/>
  <c r="AM60" i="52"/>
  <c r="AN60" i="52"/>
  <c r="Q61" i="52"/>
  <c r="R61" i="52"/>
  <c r="S61" i="52"/>
  <c r="T61" i="52"/>
  <c r="U61" i="52"/>
  <c r="V61" i="52"/>
  <c r="W61" i="52"/>
  <c r="X61" i="52"/>
  <c r="Y61" i="52"/>
  <c r="Z61" i="52"/>
  <c r="AA61" i="52"/>
  <c r="AB61" i="52"/>
  <c r="AC61" i="52"/>
  <c r="AD61" i="52"/>
  <c r="AE61" i="52"/>
  <c r="AF61" i="52"/>
  <c r="AG61" i="52"/>
  <c r="AH61" i="52"/>
  <c r="AI61" i="52"/>
  <c r="AJ61" i="52"/>
  <c r="AK61" i="52"/>
  <c r="AL61" i="52"/>
  <c r="AM61" i="52"/>
  <c r="AN61" i="52"/>
  <c r="Q62" i="52"/>
  <c r="R62" i="52"/>
  <c r="S62" i="52"/>
  <c r="T62" i="52"/>
  <c r="U62" i="52"/>
  <c r="V62" i="52"/>
  <c r="W62" i="52"/>
  <c r="X62" i="52"/>
  <c r="Y62" i="52"/>
  <c r="Z62" i="52"/>
  <c r="AA62" i="52"/>
  <c r="AB62" i="52"/>
  <c r="AC62" i="52"/>
  <c r="AD62" i="52"/>
  <c r="AE62" i="52"/>
  <c r="AF62" i="52"/>
  <c r="AG62" i="52"/>
  <c r="AH62" i="52"/>
  <c r="AI62" i="52"/>
  <c r="AJ62" i="52"/>
  <c r="AK62" i="52"/>
  <c r="AL62" i="52"/>
  <c r="AM62" i="52"/>
  <c r="AN62" i="52"/>
  <c r="Q63" i="52"/>
  <c r="R63" i="52"/>
  <c r="S63" i="52"/>
  <c r="T63" i="52"/>
  <c r="U63" i="52"/>
  <c r="V63" i="52"/>
  <c r="W63" i="52"/>
  <c r="X63" i="52"/>
  <c r="Y63" i="52"/>
  <c r="Z63" i="52"/>
  <c r="AA63" i="52"/>
  <c r="AB63" i="52"/>
  <c r="AC63" i="52"/>
  <c r="AD63" i="52"/>
  <c r="AE63" i="52"/>
  <c r="AF63" i="52"/>
  <c r="AG63" i="52"/>
  <c r="AH63" i="52"/>
  <c r="AI63" i="52"/>
  <c r="AJ63" i="52"/>
  <c r="AK63" i="52"/>
  <c r="AL63" i="52"/>
  <c r="AM63" i="52"/>
  <c r="AN63" i="52"/>
  <c r="Q64" i="52"/>
  <c r="R64" i="52"/>
  <c r="S64" i="52"/>
  <c r="T64" i="52"/>
  <c r="U64" i="52"/>
  <c r="V64" i="52"/>
  <c r="W64" i="52"/>
  <c r="X64" i="52"/>
  <c r="Y64" i="52"/>
  <c r="Z64" i="52"/>
  <c r="AA64" i="52"/>
  <c r="AB64" i="52"/>
  <c r="AC64" i="52"/>
  <c r="AD64" i="52"/>
  <c r="AE64" i="52"/>
  <c r="AF64" i="52"/>
  <c r="AG64" i="52"/>
  <c r="AH64" i="52"/>
  <c r="AI64" i="52"/>
  <c r="AJ64" i="52"/>
  <c r="AK64" i="52"/>
  <c r="AL64" i="52"/>
  <c r="AM64" i="52"/>
  <c r="AN64" i="52"/>
  <c r="Q65" i="52"/>
  <c r="R65" i="52"/>
  <c r="S65" i="52"/>
  <c r="T65" i="52"/>
  <c r="U65" i="52"/>
  <c r="V65" i="52"/>
  <c r="W65" i="52"/>
  <c r="X65" i="52"/>
  <c r="Y65" i="52"/>
  <c r="Z65" i="52"/>
  <c r="AA65" i="52"/>
  <c r="AB65" i="52"/>
  <c r="AC65" i="52"/>
  <c r="AD65" i="52"/>
  <c r="AE65" i="52"/>
  <c r="AF65" i="52"/>
  <c r="AG65" i="52"/>
  <c r="AH65" i="52"/>
  <c r="AI65" i="52"/>
  <c r="AJ65" i="52"/>
  <c r="AK65" i="52"/>
  <c r="AL65" i="52"/>
  <c r="AM65" i="52"/>
  <c r="AN65" i="52"/>
  <c r="Q66" i="52"/>
  <c r="R66" i="52"/>
  <c r="S66" i="52"/>
  <c r="T66" i="52"/>
  <c r="U66" i="52"/>
  <c r="V66" i="52"/>
  <c r="W66" i="52"/>
  <c r="X66" i="52"/>
  <c r="Y66" i="52"/>
  <c r="Z66" i="52"/>
  <c r="AA66" i="52"/>
  <c r="AB66" i="52"/>
  <c r="AC66" i="52"/>
  <c r="AD66" i="52"/>
  <c r="AE66" i="52"/>
  <c r="AF66" i="52"/>
  <c r="AG66" i="52"/>
  <c r="AH66" i="52"/>
  <c r="AI66" i="52"/>
  <c r="AJ66" i="52"/>
  <c r="AK66" i="52"/>
  <c r="AL66" i="52"/>
  <c r="AM66" i="52"/>
  <c r="AN66" i="52"/>
  <c r="D46" i="52"/>
  <c r="E46" i="52"/>
  <c r="F46" i="52"/>
  <c r="G46" i="52"/>
  <c r="H46" i="52"/>
  <c r="I46" i="52"/>
  <c r="J46" i="52"/>
  <c r="K46" i="52"/>
  <c r="L46" i="52"/>
  <c r="M46" i="52"/>
  <c r="N46" i="52"/>
  <c r="O46" i="52"/>
  <c r="P46" i="52"/>
  <c r="D49" i="52"/>
  <c r="E49" i="52"/>
  <c r="F49" i="52"/>
  <c r="G49" i="52"/>
  <c r="H49" i="52"/>
  <c r="I49" i="52"/>
  <c r="J49" i="52"/>
  <c r="K49" i="52"/>
  <c r="L49" i="52"/>
  <c r="M49" i="52"/>
  <c r="N49" i="52"/>
  <c r="O49" i="52"/>
  <c r="P49" i="52"/>
  <c r="D47" i="52"/>
  <c r="E47" i="52"/>
  <c r="F47" i="52"/>
  <c r="G47" i="52"/>
  <c r="H47" i="52"/>
  <c r="I47" i="52"/>
  <c r="J47" i="52"/>
  <c r="K47" i="52"/>
  <c r="L47" i="52"/>
  <c r="M47" i="52"/>
  <c r="N47" i="52"/>
  <c r="O47" i="52"/>
  <c r="P47" i="52"/>
  <c r="D48" i="52"/>
  <c r="E48" i="52"/>
  <c r="F48" i="52"/>
  <c r="G48" i="52"/>
  <c r="H48" i="52"/>
  <c r="I48" i="52"/>
  <c r="J48" i="52"/>
  <c r="K48" i="52"/>
  <c r="L48" i="52"/>
  <c r="M48" i="52"/>
  <c r="N48" i="52"/>
  <c r="O48" i="52"/>
  <c r="P48" i="52"/>
  <c r="D51" i="52"/>
  <c r="E51" i="52"/>
  <c r="F51" i="52"/>
  <c r="G51" i="52"/>
  <c r="H51" i="52"/>
  <c r="I51" i="52"/>
  <c r="J51" i="52"/>
  <c r="K51" i="52"/>
  <c r="L51" i="52"/>
  <c r="M51" i="52"/>
  <c r="N51" i="52"/>
  <c r="O51" i="52"/>
  <c r="P51" i="52"/>
  <c r="D58" i="52"/>
  <c r="E58" i="52"/>
  <c r="F58" i="52"/>
  <c r="G58" i="52"/>
  <c r="H58" i="52"/>
  <c r="I58" i="52"/>
  <c r="J58" i="52"/>
  <c r="K58" i="52"/>
  <c r="L58" i="52"/>
  <c r="M58" i="52"/>
  <c r="N58" i="52"/>
  <c r="O58" i="52"/>
  <c r="P58" i="52"/>
  <c r="D56" i="52"/>
  <c r="E56" i="52"/>
  <c r="F56" i="52"/>
  <c r="G56" i="52"/>
  <c r="H56" i="52"/>
  <c r="I56" i="52"/>
  <c r="J56" i="52"/>
  <c r="K56" i="52"/>
  <c r="L56" i="52"/>
  <c r="M56" i="52"/>
  <c r="N56" i="52"/>
  <c r="O56" i="52"/>
  <c r="P56" i="52"/>
  <c r="D50" i="52"/>
  <c r="E50" i="52"/>
  <c r="F50" i="52"/>
  <c r="G50" i="52"/>
  <c r="H50" i="52"/>
  <c r="I50" i="52"/>
  <c r="J50" i="52"/>
  <c r="K50" i="52"/>
  <c r="L50" i="52"/>
  <c r="M50" i="52"/>
  <c r="N50" i="52"/>
  <c r="O50" i="52"/>
  <c r="P50" i="52"/>
  <c r="D53" i="52"/>
  <c r="E53" i="52"/>
  <c r="F53" i="52"/>
  <c r="G53" i="52"/>
  <c r="H53" i="52"/>
  <c r="I53" i="52"/>
  <c r="J53" i="52"/>
  <c r="K53" i="52"/>
  <c r="L53" i="52"/>
  <c r="M53" i="52"/>
  <c r="N53" i="52"/>
  <c r="O53" i="52"/>
  <c r="P53" i="52"/>
  <c r="D55" i="52"/>
  <c r="E55" i="52"/>
  <c r="F55" i="52"/>
  <c r="G55" i="52"/>
  <c r="H55" i="52"/>
  <c r="I55" i="52"/>
  <c r="J55" i="52"/>
  <c r="K55" i="52"/>
  <c r="L55" i="52"/>
  <c r="M55" i="52"/>
  <c r="N55" i="52"/>
  <c r="O55" i="52"/>
  <c r="P55" i="52"/>
  <c r="D52" i="52"/>
  <c r="E52" i="52"/>
  <c r="F52" i="52"/>
  <c r="G52" i="52"/>
  <c r="H52" i="52"/>
  <c r="I52" i="52"/>
  <c r="J52" i="52"/>
  <c r="K52" i="52"/>
  <c r="L52" i="52"/>
  <c r="M52" i="52"/>
  <c r="N52" i="52"/>
  <c r="O52" i="52"/>
  <c r="P52" i="52"/>
  <c r="D54" i="52"/>
  <c r="E54" i="52"/>
  <c r="F54" i="52"/>
  <c r="G54" i="52"/>
  <c r="H54" i="52"/>
  <c r="I54" i="52"/>
  <c r="J54" i="52"/>
  <c r="K54" i="52"/>
  <c r="L54" i="52"/>
  <c r="M54" i="52"/>
  <c r="N54" i="52"/>
  <c r="O54" i="52"/>
  <c r="P54" i="52"/>
  <c r="D57" i="52"/>
  <c r="E57" i="52"/>
  <c r="F57" i="52"/>
  <c r="G57" i="52"/>
  <c r="H57" i="52"/>
  <c r="I57" i="52"/>
  <c r="J57" i="52"/>
  <c r="K57" i="52"/>
  <c r="L57" i="52"/>
  <c r="M57" i="52"/>
  <c r="N57" i="52"/>
  <c r="O57" i="52"/>
  <c r="P57" i="52"/>
  <c r="D59" i="52"/>
  <c r="E59" i="52"/>
  <c r="F59" i="52"/>
  <c r="G59" i="52"/>
  <c r="H59" i="52"/>
  <c r="I59" i="52"/>
  <c r="J59" i="52"/>
  <c r="K59" i="52"/>
  <c r="L59" i="52"/>
  <c r="M59" i="52"/>
  <c r="N59" i="52"/>
  <c r="O59" i="52"/>
  <c r="P59" i="52"/>
  <c r="D60" i="52"/>
  <c r="E60" i="52"/>
  <c r="F60" i="52"/>
  <c r="G60" i="52"/>
  <c r="H60" i="52"/>
  <c r="I60" i="52"/>
  <c r="J60" i="52"/>
  <c r="K60" i="52"/>
  <c r="L60" i="52"/>
  <c r="M60" i="52"/>
  <c r="N60" i="52"/>
  <c r="O60" i="52"/>
  <c r="P60" i="52"/>
  <c r="D61" i="52"/>
  <c r="E61" i="52"/>
  <c r="F61" i="52"/>
  <c r="G61" i="52"/>
  <c r="H61" i="52"/>
  <c r="I61" i="52"/>
  <c r="J61" i="52"/>
  <c r="K61" i="52"/>
  <c r="L61" i="52"/>
  <c r="M61" i="52"/>
  <c r="N61" i="52"/>
  <c r="O61" i="52"/>
  <c r="P61" i="52"/>
  <c r="D62" i="52"/>
  <c r="E62" i="52"/>
  <c r="F62" i="52"/>
  <c r="G62" i="52"/>
  <c r="H62" i="52"/>
  <c r="I62" i="52"/>
  <c r="J62" i="52"/>
  <c r="K62" i="52"/>
  <c r="L62" i="52"/>
  <c r="M62" i="52"/>
  <c r="N62" i="52"/>
  <c r="O62" i="52"/>
  <c r="P62" i="52"/>
  <c r="D63" i="52"/>
  <c r="E63" i="52"/>
  <c r="F63" i="52"/>
  <c r="G63" i="52"/>
  <c r="H63" i="52"/>
  <c r="I63" i="52"/>
  <c r="J63" i="52"/>
  <c r="K63" i="52"/>
  <c r="L63" i="52"/>
  <c r="M63" i="52"/>
  <c r="N63" i="52"/>
  <c r="O63" i="52"/>
  <c r="P63" i="52"/>
  <c r="D64" i="52"/>
  <c r="E64" i="52"/>
  <c r="F64" i="52"/>
  <c r="G64" i="52"/>
  <c r="H64" i="52"/>
  <c r="I64" i="52"/>
  <c r="J64" i="52"/>
  <c r="K64" i="52"/>
  <c r="L64" i="52"/>
  <c r="M64" i="52"/>
  <c r="N64" i="52"/>
  <c r="O64" i="52"/>
  <c r="P64" i="52"/>
  <c r="D65" i="52"/>
  <c r="E65" i="52"/>
  <c r="F65" i="52"/>
  <c r="G65" i="52"/>
  <c r="H65" i="52"/>
  <c r="I65" i="52"/>
  <c r="J65" i="52"/>
  <c r="K65" i="52"/>
  <c r="L65" i="52"/>
  <c r="M65" i="52"/>
  <c r="N65" i="52"/>
  <c r="O65" i="52"/>
  <c r="P65" i="52"/>
  <c r="D66" i="52"/>
  <c r="E66" i="52"/>
  <c r="F66" i="52"/>
  <c r="G66" i="52"/>
  <c r="H66" i="52"/>
  <c r="I66" i="52"/>
  <c r="J66" i="52"/>
  <c r="K66" i="52"/>
  <c r="L66" i="52"/>
  <c r="M66" i="52"/>
  <c r="N66" i="52"/>
  <c r="O66" i="52"/>
  <c r="P66" i="52"/>
  <c r="C49" i="52"/>
  <c r="C47" i="52"/>
  <c r="C48" i="52"/>
  <c r="C51" i="52"/>
  <c r="AO103" i="52" s="1"/>
  <c r="C58" i="52"/>
  <c r="C56" i="52"/>
  <c r="C50" i="52"/>
  <c r="C53" i="52"/>
  <c r="C55" i="52"/>
  <c r="C52" i="52"/>
  <c r="C54" i="52"/>
  <c r="C57" i="52"/>
  <c r="C59" i="52"/>
  <c r="C60" i="52"/>
  <c r="C61" i="52"/>
  <c r="C62" i="52"/>
  <c r="C63" i="52"/>
  <c r="C64" i="52"/>
  <c r="C65" i="52"/>
  <c r="C66" i="52"/>
  <c r="C11" i="52"/>
  <c r="C10" i="52"/>
  <c r="C9" i="52"/>
  <c r="C8" i="52"/>
  <c r="C7" i="52"/>
  <c r="C6" i="52"/>
  <c r="C4" i="52"/>
  <c r="C46" i="52"/>
  <c r="AN7" i="57"/>
  <c r="AM7" i="57"/>
  <c r="AL7" i="57"/>
  <c r="AK7" i="57"/>
  <c r="AJ7" i="57"/>
  <c r="AI7" i="57"/>
  <c r="AH7" i="57"/>
  <c r="AG7" i="57"/>
  <c r="AF7" i="57"/>
  <c r="AE7" i="57"/>
  <c r="AD7" i="57"/>
  <c r="AC7" i="57"/>
  <c r="AB7" i="57"/>
  <c r="AA7" i="57"/>
  <c r="Z7" i="57"/>
  <c r="Y7" i="57"/>
  <c r="X7" i="57"/>
  <c r="W7" i="57"/>
  <c r="V7" i="57"/>
  <c r="U7" i="57"/>
  <c r="T7" i="57"/>
  <c r="S7" i="57"/>
  <c r="R7" i="57"/>
  <c r="Q7" i="57"/>
  <c r="P7" i="57"/>
  <c r="O7" i="57"/>
  <c r="N7" i="57"/>
  <c r="M7" i="57"/>
  <c r="L7" i="57"/>
  <c r="K7" i="57"/>
  <c r="J7" i="57"/>
  <c r="I7" i="57"/>
  <c r="H7" i="57"/>
  <c r="G7" i="57"/>
  <c r="F7" i="57"/>
  <c r="E7" i="57"/>
  <c r="D7" i="57"/>
  <c r="C7" i="57"/>
  <c r="AN6" i="57"/>
  <c r="AM6" i="57"/>
  <c r="AL6" i="57"/>
  <c r="AK6" i="57"/>
  <c r="AJ6" i="57"/>
  <c r="AI6" i="57"/>
  <c r="AH6" i="57"/>
  <c r="AG6" i="57"/>
  <c r="AF6" i="57"/>
  <c r="AE6" i="57"/>
  <c r="AD6" i="57"/>
  <c r="AC6" i="57"/>
  <c r="AB6" i="57"/>
  <c r="AA6" i="57"/>
  <c r="Z6" i="57"/>
  <c r="Y6" i="57"/>
  <c r="X6" i="57"/>
  <c r="W6" i="57"/>
  <c r="V6" i="57"/>
  <c r="U6" i="57"/>
  <c r="T6" i="57"/>
  <c r="S6" i="57"/>
  <c r="R6" i="57"/>
  <c r="Q6" i="57"/>
  <c r="P6" i="57"/>
  <c r="O6" i="57"/>
  <c r="N6" i="57"/>
  <c r="M6" i="57"/>
  <c r="L6" i="57"/>
  <c r="K6" i="57"/>
  <c r="J6" i="57"/>
  <c r="I6" i="57"/>
  <c r="H6" i="57"/>
  <c r="G6" i="57"/>
  <c r="F6" i="57"/>
  <c r="E6" i="57"/>
  <c r="D6" i="57"/>
  <c r="C6" i="57"/>
  <c r="AN5" i="57"/>
  <c r="AM5" i="57"/>
  <c r="AL5" i="57"/>
  <c r="AK5" i="57"/>
  <c r="AJ5" i="57"/>
  <c r="AI5" i="57"/>
  <c r="AH5" i="57"/>
  <c r="AG5" i="57"/>
  <c r="AF5" i="57"/>
  <c r="AE5" i="57"/>
  <c r="AD5" i="57"/>
  <c r="AC5" i="57"/>
  <c r="AB5" i="57"/>
  <c r="AA5" i="57"/>
  <c r="Z5" i="57"/>
  <c r="Y5" i="57"/>
  <c r="X5" i="57"/>
  <c r="W5" i="57"/>
  <c r="V5" i="57"/>
  <c r="U5" i="57"/>
  <c r="T5" i="57"/>
  <c r="S5" i="57"/>
  <c r="R5" i="57"/>
  <c r="Q5" i="57"/>
  <c r="P5" i="57"/>
  <c r="O5" i="57"/>
  <c r="N5" i="57"/>
  <c r="M5" i="57"/>
  <c r="L5" i="57"/>
  <c r="K5" i="57"/>
  <c r="J5" i="57"/>
  <c r="I5" i="57"/>
  <c r="H5" i="57"/>
  <c r="G5" i="57"/>
  <c r="F5" i="57"/>
  <c r="E5" i="57"/>
  <c r="D5" i="57"/>
  <c r="C5" i="57"/>
  <c r="AN4" i="57"/>
  <c r="AM4" i="57"/>
  <c r="AL4" i="57"/>
  <c r="AK4" i="57"/>
  <c r="AJ4" i="57"/>
  <c r="AI4" i="57"/>
  <c r="AH4" i="57"/>
  <c r="AG4" i="57"/>
  <c r="AF4" i="57"/>
  <c r="AE4" i="57"/>
  <c r="AD4" i="57"/>
  <c r="AC4" i="57"/>
  <c r="AB4" i="57"/>
  <c r="AA4" i="57"/>
  <c r="Z4" i="57"/>
  <c r="Y4" i="57"/>
  <c r="X4" i="57"/>
  <c r="W4" i="57"/>
  <c r="V4" i="57"/>
  <c r="U4" i="57"/>
  <c r="T4" i="57"/>
  <c r="S4" i="57"/>
  <c r="R4" i="57"/>
  <c r="Q4" i="57"/>
  <c r="P4" i="57"/>
  <c r="O4" i="57"/>
  <c r="N4" i="57"/>
  <c r="M4" i="57"/>
  <c r="L4" i="57"/>
  <c r="K4" i="57"/>
  <c r="J4" i="57"/>
  <c r="I4" i="57"/>
  <c r="H4" i="57"/>
  <c r="G4" i="57"/>
  <c r="F4" i="57"/>
  <c r="E4" i="57"/>
  <c r="D4" i="57"/>
  <c r="C4" i="57"/>
  <c r="AN8" i="57"/>
  <c r="AM8" i="57"/>
  <c r="AL8" i="57"/>
  <c r="AK8" i="57"/>
  <c r="AJ8" i="57"/>
  <c r="AI8" i="57"/>
  <c r="AH8" i="57"/>
  <c r="AG8" i="57"/>
  <c r="AF8" i="57"/>
  <c r="AE8" i="57"/>
  <c r="AD8" i="57"/>
  <c r="AC8" i="57"/>
  <c r="AB8" i="57"/>
  <c r="AA8" i="57"/>
  <c r="Z8" i="57"/>
  <c r="Y8" i="57"/>
  <c r="X8" i="57"/>
  <c r="W8" i="57"/>
  <c r="V8" i="57"/>
  <c r="U8" i="57"/>
  <c r="T8" i="57"/>
  <c r="S8" i="57"/>
  <c r="R8" i="57"/>
  <c r="Q8" i="57"/>
  <c r="P8" i="57"/>
  <c r="O8" i="57"/>
  <c r="N8" i="57"/>
  <c r="M8" i="57"/>
  <c r="L8" i="57"/>
  <c r="K8" i="57"/>
  <c r="J8" i="57"/>
  <c r="I8" i="57"/>
  <c r="H8" i="57"/>
  <c r="G8" i="57"/>
  <c r="F8" i="57"/>
  <c r="E8" i="57"/>
  <c r="D8" i="57"/>
  <c r="C8" i="57"/>
  <c r="B8" i="57"/>
  <c r="B7" i="57"/>
  <c r="B6" i="57"/>
  <c r="B5" i="57"/>
  <c r="B4" i="57"/>
  <c r="B5" i="52"/>
  <c r="B6" i="52"/>
  <c r="B7" i="52"/>
  <c r="B8" i="52"/>
  <c r="B9" i="52"/>
  <c r="B10" i="52"/>
  <c r="B11" i="52"/>
  <c r="B12" i="52"/>
  <c r="B4" i="52"/>
  <c r="S12" i="52"/>
  <c r="T12" i="52"/>
  <c r="U12" i="52"/>
  <c r="V12" i="52"/>
  <c r="W12" i="52"/>
  <c r="X12" i="52"/>
  <c r="Y12" i="52"/>
  <c r="Z12" i="52"/>
  <c r="AA12" i="52"/>
  <c r="AB12" i="52"/>
  <c r="AC12" i="52"/>
  <c r="AD12" i="52"/>
  <c r="AE12" i="52"/>
  <c r="AF12" i="52"/>
  <c r="AG12" i="52"/>
  <c r="AH12" i="52"/>
  <c r="AI12" i="52"/>
  <c r="AJ12" i="52"/>
  <c r="AK12" i="52"/>
  <c r="AL12" i="52"/>
  <c r="AM12" i="52"/>
  <c r="AN12" i="52"/>
  <c r="D12" i="52"/>
  <c r="E12" i="52"/>
  <c r="F12" i="52"/>
  <c r="G12" i="52"/>
  <c r="H12" i="52"/>
  <c r="I12" i="52"/>
  <c r="J12" i="52"/>
  <c r="K12" i="52"/>
  <c r="L12" i="52"/>
  <c r="M12" i="52"/>
  <c r="N12" i="52"/>
  <c r="O12" i="52"/>
  <c r="P12" i="52"/>
  <c r="Q12" i="52"/>
  <c r="R12" i="52"/>
  <c r="C12" i="52"/>
  <c r="N8" i="52"/>
  <c r="O8" i="52"/>
  <c r="P8" i="52"/>
  <c r="Q8" i="52"/>
  <c r="R8" i="52"/>
  <c r="S8" i="52"/>
  <c r="T8" i="52"/>
  <c r="U8" i="52"/>
  <c r="V8" i="52"/>
  <c r="W8" i="52"/>
  <c r="X8" i="52"/>
  <c r="Y8" i="52"/>
  <c r="Z8" i="52"/>
  <c r="AA8" i="52"/>
  <c r="AB8" i="52"/>
  <c r="AC8" i="52"/>
  <c r="AD8" i="52"/>
  <c r="AE8" i="52"/>
  <c r="AF8" i="52"/>
  <c r="AG8" i="52"/>
  <c r="AH8" i="52"/>
  <c r="AI8" i="52"/>
  <c r="AJ8" i="52"/>
  <c r="AK8" i="52"/>
  <c r="AL8" i="52"/>
  <c r="AM8" i="52"/>
  <c r="AN8" i="52"/>
  <c r="N9" i="52"/>
  <c r="O9" i="52"/>
  <c r="P9" i="52"/>
  <c r="Q9" i="52"/>
  <c r="R9" i="52"/>
  <c r="S9" i="52"/>
  <c r="T9" i="52"/>
  <c r="U9" i="52"/>
  <c r="V9" i="52"/>
  <c r="W9" i="52"/>
  <c r="X9" i="52"/>
  <c r="Y9" i="52"/>
  <c r="Z9" i="52"/>
  <c r="AA9" i="52"/>
  <c r="AB9" i="52"/>
  <c r="AC9" i="52"/>
  <c r="AD9" i="52"/>
  <c r="AE9" i="52"/>
  <c r="AF9" i="52"/>
  <c r="AG9" i="52"/>
  <c r="AH9" i="52"/>
  <c r="AI9" i="52"/>
  <c r="AJ9" i="52"/>
  <c r="AK9" i="52"/>
  <c r="AL9" i="52"/>
  <c r="AM9" i="52"/>
  <c r="AN9" i="52"/>
  <c r="N10" i="52"/>
  <c r="O10" i="52"/>
  <c r="P10" i="52"/>
  <c r="Q10" i="52"/>
  <c r="R10" i="52"/>
  <c r="S10" i="52"/>
  <c r="T10" i="52"/>
  <c r="U10" i="52"/>
  <c r="V10" i="52"/>
  <c r="W10" i="52"/>
  <c r="X10" i="52"/>
  <c r="Y10" i="52"/>
  <c r="Z10" i="52"/>
  <c r="AA10" i="52"/>
  <c r="AB10" i="52"/>
  <c r="AC10" i="52"/>
  <c r="AD10" i="52"/>
  <c r="AE10" i="52"/>
  <c r="AF10" i="52"/>
  <c r="AG10" i="52"/>
  <c r="AH10" i="52"/>
  <c r="AI10" i="52"/>
  <c r="AJ10" i="52"/>
  <c r="AK10" i="52"/>
  <c r="AL10" i="52"/>
  <c r="AM10" i="52"/>
  <c r="AN10" i="52"/>
  <c r="N11" i="52"/>
  <c r="O11" i="52"/>
  <c r="P11" i="52"/>
  <c r="Q11" i="52"/>
  <c r="R11" i="52"/>
  <c r="S11" i="52"/>
  <c r="T11" i="52"/>
  <c r="U11" i="52"/>
  <c r="V11" i="52"/>
  <c r="W11" i="52"/>
  <c r="X11" i="52"/>
  <c r="Y11" i="52"/>
  <c r="Z11" i="52"/>
  <c r="AA11" i="52"/>
  <c r="AB11" i="52"/>
  <c r="AC11" i="52"/>
  <c r="AD11" i="52"/>
  <c r="AE11" i="52"/>
  <c r="AF11" i="52"/>
  <c r="AG11" i="52"/>
  <c r="AH11" i="52"/>
  <c r="AI11" i="52"/>
  <c r="AJ11" i="52"/>
  <c r="AK11" i="52"/>
  <c r="AL11" i="52"/>
  <c r="AM11" i="52"/>
  <c r="AN11" i="52"/>
  <c r="D8" i="52"/>
  <c r="E8" i="52"/>
  <c r="F8" i="52"/>
  <c r="G8" i="52"/>
  <c r="H8" i="52"/>
  <c r="I8" i="52"/>
  <c r="J8" i="52"/>
  <c r="K8" i="52"/>
  <c r="L8" i="52"/>
  <c r="M8" i="52"/>
  <c r="D9" i="52"/>
  <c r="E9" i="52"/>
  <c r="F9" i="52"/>
  <c r="G9" i="52"/>
  <c r="H9" i="52"/>
  <c r="I9" i="52"/>
  <c r="J9" i="52"/>
  <c r="K9" i="52"/>
  <c r="L9" i="52"/>
  <c r="M9" i="52"/>
  <c r="D10" i="52"/>
  <c r="E10" i="52"/>
  <c r="F10" i="52"/>
  <c r="G10" i="52"/>
  <c r="H10" i="52"/>
  <c r="I10" i="52"/>
  <c r="J10" i="52"/>
  <c r="K10" i="52"/>
  <c r="L10" i="52"/>
  <c r="M10" i="52"/>
  <c r="D11" i="52"/>
  <c r="E11" i="52"/>
  <c r="F11" i="52"/>
  <c r="G11" i="52"/>
  <c r="H11" i="52"/>
  <c r="I11" i="52"/>
  <c r="J11" i="52"/>
  <c r="K11" i="52"/>
  <c r="L11" i="52"/>
  <c r="M11" i="52"/>
  <c r="D4" i="52"/>
  <c r="E4" i="52"/>
  <c r="F4" i="52"/>
  <c r="G4" i="52"/>
  <c r="H4" i="52"/>
  <c r="I4" i="52"/>
  <c r="J4" i="52"/>
  <c r="K4" i="52"/>
  <c r="L4" i="52"/>
  <c r="M4" i="52"/>
  <c r="N4" i="52"/>
  <c r="O4" i="52"/>
  <c r="P4" i="52"/>
  <c r="Q4" i="52"/>
  <c r="R4" i="52"/>
  <c r="S4" i="52"/>
  <c r="T4" i="52"/>
  <c r="U4" i="52"/>
  <c r="V4" i="52"/>
  <c r="W4" i="52"/>
  <c r="X4" i="52"/>
  <c r="Y4" i="52"/>
  <c r="Z4" i="52"/>
  <c r="AA4" i="52"/>
  <c r="AB4" i="52"/>
  <c r="AC4" i="52"/>
  <c r="AD4" i="52"/>
  <c r="AE4" i="52"/>
  <c r="AF4" i="52"/>
  <c r="AG4" i="52"/>
  <c r="AH4" i="52"/>
  <c r="AI4" i="52"/>
  <c r="AJ4" i="52"/>
  <c r="AK4" i="52"/>
  <c r="AL4" i="52"/>
  <c r="AM4" i="52"/>
  <c r="AN4" i="52"/>
  <c r="D6" i="52"/>
  <c r="E6" i="52"/>
  <c r="F6" i="52"/>
  <c r="G6" i="52"/>
  <c r="H6" i="52"/>
  <c r="I6" i="52"/>
  <c r="J6" i="52"/>
  <c r="K6" i="52"/>
  <c r="L6" i="52"/>
  <c r="M6" i="52"/>
  <c r="N6" i="52"/>
  <c r="O6" i="52"/>
  <c r="P6" i="52"/>
  <c r="Q6" i="52"/>
  <c r="R6" i="52"/>
  <c r="S6" i="52"/>
  <c r="T6" i="52"/>
  <c r="U6" i="52"/>
  <c r="V6" i="52"/>
  <c r="W6" i="52"/>
  <c r="X6" i="52"/>
  <c r="Y6" i="52"/>
  <c r="Z6" i="52"/>
  <c r="AA6" i="52"/>
  <c r="AB6" i="52"/>
  <c r="AC6" i="52"/>
  <c r="AD6" i="52"/>
  <c r="AE6" i="52"/>
  <c r="AF6" i="52"/>
  <c r="AG6" i="52"/>
  <c r="AH6" i="52"/>
  <c r="AI6" i="52"/>
  <c r="AJ6" i="52"/>
  <c r="AK6" i="52"/>
  <c r="AL6" i="52"/>
  <c r="AM6" i="52"/>
  <c r="AN6" i="52"/>
  <c r="D7" i="52"/>
  <c r="E7" i="52"/>
  <c r="F7" i="52"/>
  <c r="G7" i="52"/>
  <c r="H7" i="52"/>
  <c r="I7" i="52"/>
  <c r="J7" i="52"/>
  <c r="K7" i="52"/>
  <c r="L7" i="52"/>
  <c r="M7" i="52"/>
  <c r="N7" i="52"/>
  <c r="O7" i="52"/>
  <c r="P7" i="52"/>
  <c r="Q7" i="52"/>
  <c r="R7" i="52"/>
  <c r="S7" i="52"/>
  <c r="T7" i="52"/>
  <c r="U7" i="52"/>
  <c r="V7" i="52"/>
  <c r="W7" i="52"/>
  <c r="X7" i="52"/>
  <c r="Y7" i="52"/>
  <c r="Z7" i="52"/>
  <c r="AA7" i="52"/>
  <c r="AB7" i="52"/>
  <c r="AC7" i="52"/>
  <c r="AD7" i="52"/>
  <c r="AE7" i="52"/>
  <c r="AF7" i="52"/>
  <c r="AG7" i="52"/>
  <c r="AH7" i="52"/>
  <c r="AI7" i="52"/>
  <c r="AJ7" i="52"/>
  <c r="AK7" i="52"/>
  <c r="AL7" i="52"/>
  <c r="AM7" i="52"/>
  <c r="AN7" i="52"/>
  <c r="O3" i="22" l="1"/>
  <c r="N42" i="22"/>
  <c r="N12" i="22"/>
  <c r="M3" i="37"/>
  <c r="L39" i="37"/>
  <c r="M3" i="16"/>
  <c r="L34" i="16"/>
  <c r="L3" i="48"/>
  <c r="K38" i="48"/>
  <c r="K11" i="48"/>
  <c r="K46" i="48"/>
  <c r="M3" i="44"/>
  <c r="L40" i="44"/>
  <c r="M3" i="9"/>
  <c r="L52" i="9"/>
  <c r="L35" i="9"/>
  <c r="L67" i="9"/>
  <c r="L3" i="8"/>
  <c r="K52" i="8"/>
  <c r="K35" i="8"/>
  <c r="K67" i="8"/>
  <c r="AG131" i="42"/>
  <c r="AG165" i="42" s="1"/>
  <c r="AG233" i="42" s="1"/>
  <c r="L3" i="52"/>
  <c r="K77" i="52"/>
  <c r="K45" i="52"/>
  <c r="K15" i="52"/>
  <c r="K68" i="52"/>
  <c r="K100" i="52"/>
  <c r="Z130" i="42"/>
  <c r="Z165" i="42"/>
  <c r="Z233" i="42" s="1"/>
  <c r="U165" i="42"/>
  <c r="U233" i="42" s="1"/>
  <c r="V165" i="42"/>
  <c r="V233" i="42" s="1"/>
  <c r="W165" i="42"/>
  <c r="W233" i="42" s="1"/>
  <c r="D165" i="42"/>
  <c r="D233" i="42" s="1"/>
  <c r="T163" i="42"/>
  <c r="T231" i="42" s="1"/>
  <c r="U163" i="42"/>
  <c r="U231" i="42" s="1"/>
  <c r="R165" i="42"/>
  <c r="R233" i="42" s="1"/>
  <c r="R163" i="42"/>
  <c r="R231" i="42" s="1"/>
  <c r="S163" i="42"/>
  <c r="S231" i="42" s="1"/>
  <c r="I165" i="42"/>
  <c r="I233" i="42" s="1"/>
  <c r="K165" i="42"/>
  <c r="K233" i="42" s="1"/>
  <c r="Z163" i="42"/>
  <c r="Z231" i="42" s="1"/>
  <c r="AL165" i="42"/>
  <c r="AL233" i="42" s="1"/>
  <c r="F165" i="42"/>
  <c r="F233" i="42" s="1"/>
  <c r="V163" i="42"/>
  <c r="V231" i="42" s="1"/>
  <c r="AN165" i="42"/>
  <c r="AN233" i="42" s="1"/>
  <c r="AM163" i="42"/>
  <c r="AM231" i="42" s="1"/>
  <c r="S165" i="42"/>
  <c r="S233" i="42" s="1"/>
  <c r="J165" i="42"/>
  <c r="J233" i="42" s="1"/>
  <c r="E165" i="42"/>
  <c r="E233" i="42" s="1"/>
  <c r="Y165" i="42"/>
  <c r="Y233" i="42" s="1"/>
  <c r="L165" i="42"/>
  <c r="L233" i="42" s="1"/>
  <c r="X165" i="42"/>
  <c r="X233" i="42" s="1"/>
  <c r="X163" i="42"/>
  <c r="X231" i="42" s="1"/>
  <c r="Y163" i="42"/>
  <c r="Y231" i="42" s="1"/>
  <c r="AJ165" i="42"/>
  <c r="AJ233" i="42" s="1"/>
  <c r="AO163" i="42"/>
  <c r="AO231" i="42" s="1"/>
  <c r="AC163" i="42"/>
  <c r="AC231" i="42" s="1"/>
  <c r="AI163" i="42"/>
  <c r="AI231" i="42" s="1"/>
  <c r="AM165" i="42"/>
  <c r="AM233" i="42" s="1"/>
  <c r="W163" i="42"/>
  <c r="W231" i="42" s="1"/>
  <c r="AO165" i="42"/>
  <c r="AO233" i="42" s="1"/>
  <c r="D163" i="42"/>
  <c r="D231" i="42" s="1"/>
  <c r="AK163" i="42"/>
  <c r="AK231" i="42" s="1"/>
  <c r="AI165" i="42"/>
  <c r="AI233" i="42" s="1"/>
  <c r="AA163" i="42"/>
  <c r="AA231" i="42" s="1"/>
  <c r="H165" i="42"/>
  <c r="H233" i="42" s="1"/>
  <c r="G165" i="42"/>
  <c r="G233" i="42" s="1"/>
  <c r="M163" i="42"/>
  <c r="M231" i="42" s="1"/>
  <c r="AO101" i="52"/>
  <c r="I71" i="52"/>
  <c r="AK71" i="52"/>
  <c r="U71" i="52"/>
  <c r="H71" i="52"/>
  <c r="AJ71" i="52"/>
  <c r="T71" i="52"/>
  <c r="F71" i="52"/>
  <c r="AH71" i="52"/>
  <c r="R71" i="52"/>
  <c r="G71" i="52"/>
  <c r="S71" i="52"/>
  <c r="E71" i="52"/>
  <c r="AG71" i="52"/>
  <c r="Q71" i="52"/>
  <c r="AI71" i="52"/>
  <c r="C71" i="52"/>
  <c r="D71" i="52"/>
  <c r="AF71" i="52"/>
  <c r="AE71" i="52"/>
  <c r="AD71" i="52"/>
  <c r="AC71" i="52"/>
  <c r="P71" i="52"/>
  <c r="AB71" i="52"/>
  <c r="O71" i="52"/>
  <c r="AA71" i="52"/>
  <c r="N71" i="52"/>
  <c r="Z71" i="52"/>
  <c r="M71" i="52"/>
  <c r="Y71" i="52"/>
  <c r="L71" i="52"/>
  <c r="AN71" i="52"/>
  <c r="X71" i="52"/>
  <c r="K71" i="52"/>
  <c r="AM71" i="52"/>
  <c r="W71" i="52"/>
  <c r="J71" i="52"/>
  <c r="AL71" i="52"/>
  <c r="V71" i="52"/>
  <c r="C69" i="52"/>
  <c r="N70" i="52"/>
  <c r="K72" i="52"/>
  <c r="E69" i="52"/>
  <c r="F70" i="52"/>
  <c r="M69" i="52"/>
  <c r="AF70" i="52"/>
  <c r="AA72" i="52"/>
  <c r="AG69" i="52"/>
  <c r="Q69" i="52"/>
  <c r="E70" i="52"/>
  <c r="L69" i="52"/>
  <c r="AE70" i="52"/>
  <c r="Z72" i="52"/>
  <c r="AF69" i="52"/>
  <c r="D70" i="52"/>
  <c r="K69" i="52"/>
  <c r="AD70" i="52"/>
  <c r="Y72" i="52"/>
  <c r="AE69" i="52"/>
  <c r="P72" i="52"/>
  <c r="J69" i="52"/>
  <c r="AC70" i="52"/>
  <c r="AN72" i="52"/>
  <c r="X72" i="52"/>
  <c r="AD69" i="52"/>
  <c r="O5" i="52"/>
  <c r="I69" i="52"/>
  <c r="AB70" i="52"/>
  <c r="AM72" i="52"/>
  <c r="W72" i="52"/>
  <c r="AC69" i="52"/>
  <c r="N5" i="52"/>
  <c r="H69" i="52"/>
  <c r="AA70" i="52"/>
  <c r="AL72" i="52"/>
  <c r="V72" i="52"/>
  <c r="AB69" i="52"/>
  <c r="C70" i="52"/>
  <c r="P70" i="52"/>
  <c r="M72" i="52"/>
  <c r="G69" i="52"/>
  <c r="Z70" i="52"/>
  <c r="AK72" i="52"/>
  <c r="U72" i="52"/>
  <c r="AA69" i="52"/>
  <c r="C5" i="52"/>
  <c r="O70" i="52"/>
  <c r="L72" i="52"/>
  <c r="F69" i="52"/>
  <c r="Y70" i="52"/>
  <c r="AJ72" i="52"/>
  <c r="T72" i="52"/>
  <c r="Z69" i="52"/>
  <c r="AN70" i="52"/>
  <c r="X70" i="52"/>
  <c r="AI72" i="52"/>
  <c r="S72" i="52"/>
  <c r="Y69" i="52"/>
  <c r="M70" i="52"/>
  <c r="J72" i="52"/>
  <c r="D69" i="52"/>
  <c r="AM70" i="52"/>
  <c r="W70" i="52"/>
  <c r="AH72" i="52"/>
  <c r="R72" i="52"/>
  <c r="AN69" i="52"/>
  <c r="X69" i="52"/>
  <c r="L70" i="52"/>
  <c r="I72" i="52"/>
  <c r="AL70" i="52"/>
  <c r="V70" i="52"/>
  <c r="AG72" i="52"/>
  <c r="Q72" i="52"/>
  <c r="AM69" i="52"/>
  <c r="W69" i="52"/>
  <c r="K70" i="52"/>
  <c r="H72" i="52"/>
  <c r="AK70" i="52"/>
  <c r="U70" i="52"/>
  <c r="AF72" i="52"/>
  <c r="AL69" i="52"/>
  <c r="V69" i="52"/>
  <c r="J70" i="52"/>
  <c r="G72" i="52"/>
  <c r="AJ70" i="52"/>
  <c r="T70" i="52"/>
  <c r="AE5" i="52"/>
  <c r="AK69" i="52"/>
  <c r="U69" i="52"/>
  <c r="I70" i="52"/>
  <c r="F5" i="52"/>
  <c r="P69" i="52"/>
  <c r="AI70" i="52"/>
  <c r="S70" i="52"/>
  <c r="AD5" i="52"/>
  <c r="AJ69" i="52"/>
  <c r="T69" i="52"/>
  <c r="H70" i="52"/>
  <c r="E72" i="52"/>
  <c r="O69" i="52"/>
  <c r="AH70" i="52"/>
  <c r="R70" i="52"/>
  <c r="AC72" i="52"/>
  <c r="AI69" i="52"/>
  <c r="S69" i="52"/>
  <c r="G70" i="52"/>
  <c r="D72" i="52"/>
  <c r="N69" i="52"/>
  <c r="AG70" i="52"/>
  <c r="Q70" i="52"/>
  <c r="AB72" i="52"/>
  <c r="AH69" i="52"/>
  <c r="R69" i="52"/>
  <c r="F72" i="52"/>
  <c r="AE72" i="52"/>
  <c r="O72" i="52"/>
  <c r="E5" i="52"/>
  <c r="AC5" i="52"/>
  <c r="M5" i="52"/>
  <c r="AD72" i="52"/>
  <c r="D5" i="52"/>
  <c r="AB5" i="52"/>
  <c r="AA5" i="52"/>
  <c r="Z5" i="52"/>
  <c r="Y5" i="52"/>
  <c r="C72" i="52"/>
  <c r="AN5" i="52"/>
  <c r="X5" i="52"/>
  <c r="AM5" i="52"/>
  <c r="W5" i="52"/>
  <c r="AL5" i="52"/>
  <c r="V5" i="52"/>
  <c r="N72" i="52"/>
  <c r="AK5" i="52"/>
  <c r="U5" i="52"/>
  <c r="L5" i="52"/>
  <c r="AJ5" i="52"/>
  <c r="T5" i="52"/>
  <c r="K5" i="52"/>
  <c r="AI5" i="52"/>
  <c r="S5" i="52"/>
  <c r="J5" i="52"/>
  <c r="AH5" i="52"/>
  <c r="R5" i="52"/>
  <c r="I5" i="52"/>
  <c r="AG5" i="52"/>
  <c r="Q5" i="52"/>
  <c r="H5" i="52"/>
  <c r="AF5" i="52"/>
  <c r="P5" i="52"/>
  <c r="G5" i="52"/>
  <c r="T131" i="42"/>
  <c r="M33" i="39"/>
  <c r="M59" i="39" s="1"/>
  <c r="O33" i="39"/>
  <c r="O59" i="39" s="1"/>
  <c r="L33" i="39"/>
  <c r="L59" i="39" s="1"/>
  <c r="AB33" i="39"/>
  <c r="AB59" i="39" s="1"/>
  <c r="Z33" i="39"/>
  <c r="Z59" i="39" s="1"/>
  <c r="I33" i="39"/>
  <c r="I59" i="39" s="1"/>
  <c r="H33" i="39"/>
  <c r="H59" i="39" s="1"/>
  <c r="AH33" i="39"/>
  <c r="AH59" i="39" s="1"/>
  <c r="J33" i="39"/>
  <c r="J59" i="39" s="1"/>
  <c r="R33" i="39"/>
  <c r="R59" i="39" s="1"/>
  <c r="D33" i="39"/>
  <c r="D59" i="39" s="1"/>
  <c r="AN33" i="39"/>
  <c r="AN59" i="39" s="1"/>
  <c r="C33" i="39"/>
  <c r="AJ33" i="39"/>
  <c r="AJ59" i="39" s="1"/>
  <c r="AE33" i="39"/>
  <c r="AE59" i="39" s="1"/>
  <c r="AD33" i="39"/>
  <c r="AD59" i="39" s="1"/>
  <c r="AO33" i="39"/>
  <c r="AO59" i="39" s="1"/>
  <c r="X33" i="39"/>
  <c r="X59" i="39" s="1"/>
  <c r="F33" i="39"/>
  <c r="F59" i="39" s="1"/>
  <c r="AA33" i="39"/>
  <c r="AA59" i="39" s="1"/>
  <c r="T33" i="39"/>
  <c r="T59" i="39" s="1"/>
  <c r="AI33" i="39"/>
  <c r="AI59" i="39" s="1"/>
  <c r="AF33" i="39"/>
  <c r="AF59" i="39" s="1"/>
  <c r="N33" i="39"/>
  <c r="N59" i="39" s="1"/>
  <c r="K33" i="39"/>
  <c r="K59" i="39" s="1"/>
  <c r="S33" i="39"/>
  <c r="S59" i="39" s="1"/>
  <c r="P33" i="39"/>
  <c r="P59" i="39" s="1"/>
  <c r="G33" i="39"/>
  <c r="G59" i="39" s="1"/>
  <c r="AG33" i="39"/>
  <c r="AG59" i="39" s="1"/>
  <c r="Q33" i="39"/>
  <c r="Q59" i="39" s="1"/>
  <c r="AC33" i="39"/>
  <c r="AC59" i="39" s="1"/>
  <c r="AK33" i="39"/>
  <c r="AK59" i="39" s="1"/>
  <c r="U33" i="39"/>
  <c r="U59" i="39" s="1"/>
  <c r="V33" i="39"/>
  <c r="V59" i="39" s="1"/>
  <c r="Y33" i="39"/>
  <c r="Y59" i="39" s="1"/>
  <c r="AM33" i="39"/>
  <c r="AM59" i="39" s="1"/>
  <c r="AL33" i="39"/>
  <c r="AL59" i="39" s="1"/>
  <c r="E33" i="39"/>
  <c r="E59" i="39" s="1"/>
  <c r="W33" i="39"/>
  <c r="W59" i="39" s="1"/>
  <c r="M37" i="39"/>
  <c r="M63" i="39" s="1"/>
  <c r="L37" i="39"/>
  <c r="L63" i="39" s="1"/>
  <c r="AB37" i="39"/>
  <c r="AB63" i="39" s="1"/>
  <c r="D37" i="39"/>
  <c r="D63" i="39" s="1"/>
  <c r="Q37" i="39"/>
  <c r="Q63" i="39" s="1"/>
  <c r="AK37" i="39"/>
  <c r="AK63" i="39" s="1"/>
  <c r="U37" i="39"/>
  <c r="U63" i="39" s="1"/>
  <c r="AM37" i="39"/>
  <c r="AM63" i="39" s="1"/>
  <c r="AL37" i="39"/>
  <c r="AL63" i="39" s="1"/>
  <c r="E37" i="39"/>
  <c r="E63" i="39" s="1"/>
  <c r="AO37" i="39"/>
  <c r="AO63" i="39" s="1"/>
  <c r="AN37" i="39"/>
  <c r="AN63" i="39" s="1"/>
  <c r="W37" i="39"/>
  <c r="W63" i="39" s="1"/>
  <c r="V37" i="39"/>
  <c r="V63" i="39" s="1"/>
  <c r="AC37" i="39"/>
  <c r="AC63" i="39" s="1"/>
  <c r="Y37" i="39"/>
  <c r="Y63" i="39" s="1"/>
  <c r="X37" i="39"/>
  <c r="X63" i="39" s="1"/>
  <c r="G37" i="39"/>
  <c r="G63" i="39" s="1"/>
  <c r="F37" i="39"/>
  <c r="F63" i="39" s="1"/>
  <c r="Z37" i="39"/>
  <c r="Z63" i="39" s="1"/>
  <c r="I37" i="39"/>
  <c r="I63" i="39" s="1"/>
  <c r="H37" i="39"/>
  <c r="H63" i="39" s="1"/>
  <c r="AH37" i="39"/>
  <c r="AH63" i="39" s="1"/>
  <c r="J37" i="39"/>
  <c r="J63" i="39" s="1"/>
  <c r="R37" i="39"/>
  <c r="R63" i="39" s="1"/>
  <c r="AG37" i="39"/>
  <c r="AG63" i="39" s="1"/>
  <c r="AJ37" i="39"/>
  <c r="AJ63" i="39" s="1"/>
  <c r="AE37" i="39"/>
  <c r="AE63" i="39" s="1"/>
  <c r="AD37" i="39"/>
  <c r="AD63" i="39" s="1"/>
  <c r="AA37" i="39"/>
  <c r="AA63" i="39" s="1"/>
  <c r="T37" i="39"/>
  <c r="T63" i="39" s="1"/>
  <c r="AI37" i="39"/>
  <c r="AI63" i="39" s="1"/>
  <c r="AF37" i="39"/>
  <c r="AF63" i="39" s="1"/>
  <c r="O37" i="39"/>
  <c r="O63" i="39" s="1"/>
  <c r="N37" i="39"/>
  <c r="N63" i="39" s="1"/>
  <c r="C37" i="39"/>
  <c r="K37" i="39"/>
  <c r="K63" i="39" s="1"/>
  <c r="S37" i="39"/>
  <c r="S63" i="39" s="1"/>
  <c r="P37" i="39"/>
  <c r="P63" i="39" s="1"/>
  <c r="E36" i="39"/>
  <c r="E62" i="39" s="1"/>
  <c r="T36" i="39"/>
  <c r="T62" i="39" s="1"/>
  <c r="AJ36" i="39"/>
  <c r="AJ62" i="39" s="1"/>
  <c r="K36" i="39"/>
  <c r="K62" i="39" s="1"/>
  <c r="AO36" i="39"/>
  <c r="AO62" i="39" s="1"/>
  <c r="H36" i="39"/>
  <c r="H62" i="39" s="1"/>
  <c r="Y36" i="39"/>
  <c r="Y62" i="39" s="1"/>
  <c r="I36" i="39"/>
  <c r="I62" i="39" s="1"/>
  <c r="AN36" i="39"/>
  <c r="AN62" i="39" s="1"/>
  <c r="S36" i="39"/>
  <c r="S62" i="39" s="1"/>
  <c r="C36" i="39"/>
  <c r="AC36" i="39"/>
  <c r="AC62" i="39" s="1"/>
  <c r="G36" i="39"/>
  <c r="G62" i="39" s="1"/>
  <c r="M36" i="39"/>
  <c r="M62" i="39" s="1"/>
  <c r="AK36" i="39"/>
  <c r="AK62" i="39" s="1"/>
  <c r="AA36" i="39"/>
  <c r="AA62" i="39" s="1"/>
  <c r="AE36" i="39"/>
  <c r="AE62" i="39" s="1"/>
  <c r="AD36" i="39"/>
  <c r="AD62" i="39" s="1"/>
  <c r="U36" i="39"/>
  <c r="U62" i="39" s="1"/>
  <c r="AG36" i="39"/>
  <c r="AG62" i="39" s="1"/>
  <c r="AF36" i="39"/>
  <c r="AF62" i="39" s="1"/>
  <c r="O36" i="39"/>
  <c r="O62" i="39" s="1"/>
  <c r="N36" i="39"/>
  <c r="N62" i="39" s="1"/>
  <c r="AB36" i="39"/>
  <c r="AB62" i="39" s="1"/>
  <c r="AH36" i="39"/>
  <c r="AH62" i="39" s="1"/>
  <c r="Q36" i="39"/>
  <c r="Q62" i="39" s="1"/>
  <c r="P36" i="39"/>
  <c r="P62" i="39" s="1"/>
  <c r="X36" i="39"/>
  <c r="X62" i="39" s="1"/>
  <c r="R36" i="39"/>
  <c r="R62" i="39" s="1"/>
  <c r="Z36" i="39"/>
  <c r="Z62" i="39" s="1"/>
  <c r="D36" i="39"/>
  <c r="D62" i="39" s="1"/>
  <c r="J36" i="39"/>
  <c r="J62" i="39" s="1"/>
  <c r="F36" i="39"/>
  <c r="F62" i="39" s="1"/>
  <c r="V36" i="39"/>
  <c r="V62" i="39" s="1"/>
  <c r="L36" i="39"/>
  <c r="L62" i="39" s="1"/>
  <c r="AM36" i="39"/>
  <c r="AM62" i="39" s="1"/>
  <c r="AL36" i="39"/>
  <c r="AL62" i="39" s="1"/>
  <c r="AI36" i="39"/>
  <c r="AI62" i="39" s="1"/>
  <c r="W36" i="39"/>
  <c r="W62" i="39" s="1"/>
  <c r="B9" i="39"/>
  <c r="B5" i="39"/>
  <c r="B8" i="39"/>
  <c r="B6" i="39"/>
  <c r="B7" i="39"/>
  <c r="M35" i="39"/>
  <c r="M61" i="39" s="1"/>
  <c r="AB35" i="39"/>
  <c r="AB61" i="39" s="1"/>
  <c r="L35" i="39"/>
  <c r="L61" i="39" s="1"/>
  <c r="D35" i="39"/>
  <c r="D61" i="39" s="1"/>
  <c r="AJ35" i="39"/>
  <c r="AJ61" i="39" s="1"/>
  <c r="AE35" i="39"/>
  <c r="AE61" i="39" s="1"/>
  <c r="AD35" i="39"/>
  <c r="AD61" i="39" s="1"/>
  <c r="AA35" i="39"/>
  <c r="AA61" i="39" s="1"/>
  <c r="T35" i="39"/>
  <c r="T61" i="39" s="1"/>
  <c r="AI35" i="39"/>
  <c r="AI61" i="39" s="1"/>
  <c r="AF35" i="39"/>
  <c r="AF61" i="39" s="1"/>
  <c r="O35" i="39"/>
  <c r="O61" i="39" s="1"/>
  <c r="N35" i="39"/>
  <c r="N61" i="39" s="1"/>
  <c r="K35" i="39"/>
  <c r="K61" i="39" s="1"/>
  <c r="S35" i="39"/>
  <c r="S61" i="39" s="1"/>
  <c r="P35" i="39"/>
  <c r="P61" i="39" s="1"/>
  <c r="AG35" i="39"/>
  <c r="AG61" i="39" s="1"/>
  <c r="Q35" i="39"/>
  <c r="Q61" i="39" s="1"/>
  <c r="AK35" i="39"/>
  <c r="AK61" i="39" s="1"/>
  <c r="U35" i="39"/>
  <c r="U61" i="39" s="1"/>
  <c r="AC35" i="39"/>
  <c r="AC61" i="39" s="1"/>
  <c r="AM35" i="39"/>
  <c r="AM61" i="39" s="1"/>
  <c r="AL35" i="39"/>
  <c r="AL61" i="39" s="1"/>
  <c r="E35" i="39"/>
  <c r="E61" i="39" s="1"/>
  <c r="AO35" i="39"/>
  <c r="AO61" i="39" s="1"/>
  <c r="AN35" i="39"/>
  <c r="AN61" i="39" s="1"/>
  <c r="W35" i="39"/>
  <c r="W61" i="39" s="1"/>
  <c r="V35" i="39"/>
  <c r="V61" i="39" s="1"/>
  <c r="Y35" i="39"/>
  <c r="Y61" i="39" s="1"/>
  <c r="X35" i="39"/>
  <c r="X61" i="39" s="1"/>
  <c r="G35" i="39"/>
  <c r="G61" i="39" s="1"/>
  <c r="F35" i="39"/>
  <c r="F61" i="39" s="1"/>
  <c r="Z35" i="39"/>
  <c r="Z61" i="39" s="1"/>
  <c r="I35" i="39"/>
  <c r="I61" i="39" s="1"/>
  <c r="H35" i="39"/>
  <c r="H61" i="39" s="1"/>
  <c r="AH35" i="39"/>
  <c r="AH61" i="39" s="1"/>
  <c r="C35" i="39"/>
  <c r="J35" i="39"/>
  <c r="J61" i="39" s="1"/>
  <c r="R35" i="39"/>
  <c r="R61" i="39" s="1"/>
  <c r="E34" i="39"/>
  <c r="E60" i="39" s="1"/>
  <c r="D34" i="39"/>
  <c r="D60" i="39" s="1"/>
  <c r="T34" i="39"/>
  <c r="T60" i="39" s="1"/>
  <c r="AJ34" i="39"/>
  <c r="AJ60" i="39" s="1"/>
  <c r="Z34" i="39"/>
  <c r="Z60" i="39" s="1"/>
  <c r="AM34" i="39"/>
  <c r="AM60" i="39" s="1"/>
  <c r="AL34" i="39"/>
  <c r="AL60" i="39" s="1"/>
  <c r="AI34" i="39"/>
  <c r="AI60" i="39" s="1"/>
  <c r="AB34" i="39"/>
  <c r="AB60" i="39" s="1"/>
  <c r="AN34" i="39"/>
  <c r="AN60" i="39" s="1"/>
  <c r="W34" i="39"/>
  <c r="W60" i="39" s="1"/>
  <c r="V34" i="39"/>
  <c r="V60" i="39" s="1"/>
  <c r="S34" i="39"/>
  <c r="S60" i="39" s="1"/>
  <c r="L34" i="39"/>
  <c r="L60" i="39" s="1"/>
  <c r="AA34" i="39"/>
  <c r="AA60" i="39" s="1"/>
  <c r="X34" i="39"/>
  <c r="X60" i="39" s="1"/>
  <c r="G34" i="39"/>
  <c r="G60" i="39" s="1"/>
  <c r="F34" i="39"/>
  <c r="F60" i="39" s="1"/>
  <c r="K34" i="39"/>
  <c r="K60" i="39" s="1"/>
  <c r="AO34" i="39"/>
  <c r="AO60" i="39" s="1"/>
  <c r="H34" i="39"/>
  <c r="H60" i="39" s="1"/>
  <c r="J34" i="39"/>
  <c r="J60" i="39" s="1"/>
  <c r="Y34" i="39"/>
  <c r="Y60" i="39" s="1"/>
  <c r="I34" i="39"/>
  <c r="I60" i="39" s="1"/>
  <c r="AK34" i="39"/>
  <c r="AK60" i="39" s="1"/>
  <c r="AC34" i="39"/>
  <c r="AC60" i="39" s="1"/>
  <c r="U34" i="39"/>
  <c r="U60" i="39" s="1"/>
  <c r="M34" i="39"/>
  <c r="M60" i="39" s="1"/>
  <c r="AE34" i="39"/>
  <c r="AE60" i="39" s="1"/>
  <c r="AD34" i="39"/>
  <c r="AD60" i="39" s="1"/>
  <c r="AG34" i="39"/>
  <c r="AG60" i="39" s="1"/>
  <c r="AF34" i="39"/>
  <c r="AF60" i="39" s="1"/>
  <c r="O34" i="39"/>
  <c r="O60" i="39" s="1"/>
  <c r="N34" i="39"/>
  <c r="N60" i="39" s="1"/>
  <c r="AH34" i="39"/>
  <c r="AH60" i="39" s="1"/>
  <c r="Q34" i="39"/>
  <c r="Q60" i="39" s="1"/>
  <c r="P34" i="39"/>
  <c r="P60" i="39" s="1"/>
  <c r="C34" i="39"/>
  <c r="R34" i="39"/>
  <c r="R60" i="39" s="1"/>
  <c r="AG130" i="42"/>
  <c r="S130" i="42"/>
  <c r="A118" i="42"/>
  <c r="M130" i="42"/>
  <c r="O131" i="42"/>
  <c r="A110" i="42"/>
  <c r="A111" i="42"/>
  <c r="A108" i="42"/>
  <c r="AE131" i="42"/>
  <c r="Q131" i="42"/>
  <c r="M159" i="42"/>
  <c r="AD130" i="42"/>
  <c r="N131" i="42"/>
  <c r="M131" i="42"/>
  <c r="X130" i="42"/>
  <c r="P131" i="42"/>
  <c r="A124" i="42"/>
  <c r="AK130" i="42"/>
  <c r="AC130" i="42"/>
  <c r="AB130" i="42"/>
  <c r="AA131" i="42"/>
  <c r="AO130" i="42"/>
  <c r="AM130" i="42"/>
  <c r="AF130" i="42"/>
  <c r="Q160" i="42"/>
  <c r="Q175" i="42" s="1"/>
  <c r="Q244" i="42" s="1"/>
  <c r="AE160" i="42"/>
  <c r="AE175" i="42" s="1"/>
  <c r="AE244" i="42" s="1"/>
  <c r="A113" i="42"/>
  <c r="AD131" i="42"/>
  <c r="A107" i="42"/>
  <c r="A106" i="42"/>
  <c r="V130" i="42"/>
  <c r="AC131" i="42"/>
  <c r="X159" i="42"/>
  <c r="N130" i="42"/>
  <c r="D130" i="42"/>
  <c r="AB131" i="42"/>
  <c r="P130" i="42"/>
  <c r="A120" i="42"/>
  <c r="AH130" i="42"/>
  <c r="A117" i="42"/>
  <c r="O130" i="42"/>
  <c r="AH159" i="42"/>
  <c r="A125" i="42"/>
  <c r="Q130" i="42"/>
  <c r="N160" i="42"/>
  <c r="N175" i="42" s="1"/>
  <c r="N244" i="42" s="1"/>
  <c r="AD159" i="42"/>
  <c r="A112" i="42"/>
  <c r="W130" i="42"/>
  <c r="AB160" i="42"/>
  <c r="AB175" i="42" s="1"/>
  <c r="AB244" i="42" s="1"/>
  <c r="AF159" i="42"/>
  <c r="A114" i="42"/>
  <c r="AF131" i="42"/>
  <c r="AK131" i="42"/>
  <c r="AB159" i="42"/>
  <c r="AM159" i="42"/>
  <c r="A122" i="42"/>
  <c r="A126" i="42"/>
  <c r="AA160" i="42"/>
  <c r="AA175" i="42" s="1"/>
  <c r="AA244" i="42" s="1"/>
  <c r="O160" i="42"/>
  <c r="O175" i="42" s="1"/>
  <c r="O244" i="42" s="1"/>
  <c r="R130" i="42"/>
  <c r="A109" i="42"/>
  <c r="A119" i="42"/>
  <c r="AA130" i="42"/>
  <c r="AH131" i="42"/>
  <c r="AH160" i="42"/>
  <c r="AH175" i="42" s="1"/>
  <c r="AH244" i="42" s="1"/>
  <c r="AK159" i="42"/>
  <c r="AC160" i="42"/>
  <c r="AC175" i="42" s="1"/>
  <c r="AC244" i="42" s="1"/>
  <c r="A116" i="42"/>
  <c r="A127" i="42"/>
  <c r="P160" i="42"/>
  <c r="P175" i="42" s="1"/>
  <c r="P244" i="42" s="1"/>
  <c r="O159" i="42"/>
  <c r="A128" i="42"/>
  <c r="A123" i="42"/>
  <c r="T130" i="42"/>
  <c r="U130" i="42"/>
  <c r="AE130" i="42"/>
  <c r="AC159" i="42"/>
  <c r="A115" i="42"/>
  <c r="A121" i="42"/>
  <c r="AO50" i="52"/>
  <c r="AO60" i="52"/>
  <c r="AO57" i="52"/>
  <c r="AO54" i="52"/>
  <c r="AO52" i="52"/>
  <c r="AO55" i="52"/>
  <c r="AO53" i="52"/>
  <c r="AO56" i="52"/>
  <c r="AO58" i="52"/>
  <c r="AO51" i="52"/>
  <c r="AO48" i="52"/>
  <c r="AO47" i="52"/>
  <c r="AO49" i="52"/>
  <c r="AO46" i="52"/>
  <c r="AO65" i="52"/>
  <c r="AO66" i="52"/>
  <c r="AO64" i="52"/>
  <c r="AO63" i="52"/>
  <c r="AO62" i="52"/>
  <c r="AO61" i="52"/>
  <c r="AO59" i="52"/>
  <c r="L13" i="57"/>
  <c r="L17" i="57"/>
  <c r="L15" i="57"/>
  <c r="L14" i="57"/>
  <c r="L16" i="57"/>
  <c r="L33" i="52"/>
  <c r="L32" i="52"/>
  <c r="L36" i="52"/>
  <c r="L38" i="52"/>
  <c r="L34" i="52"/>
  <c r="L37" i="52"/>
  <c r="L35" i="52"/>
  <c r="L30" i="52"/>
  <c r="P3" i="22" l="1"/>
  <c r="O42" i="22"/>
  <c r="O12" i="22"/>
  <c r="N3" i="37"/>
  <c r="M39" i="37"/>
  <c r="N3" i="16"/>
  <c r="M34" i="16"/>
  <c r="M3" i="48"/>
  <c r="L11" i="48"/>
  <c r="L38" i="48"/>
  <c r="L46" i="48"/>
  <c r="N3" i="44"/>
  <c r="M40" i="44"/>
  <c r="N3" i="9"/>
  <c r="M52" i="9"/>
  <c r="M35" i="9"/>
  <c r="M67" i="9"/>
  <c r="M3" i="8"/>
  <c r="L52" i="8"/>
  <c r="L35" i="8"/>
  <c r="L67" i="8"/>
  <c r="M3" i="52"/>
  <c r="L15" i="52"/>
  <c r="L77" i="52"/>
  <c r="L100" i="52"/>
  <c r="L68" i="52"/>
  <c r="L45" i="52"/>
  <c r="AH165" i="42"/>
  <c r="AH233" i="42" s="1"/>
  <c r="M165" i="42"/>
  <c r="M233" i="42" s="1"/>
  <c r="AD165" i="42"/>
  <c r="AD233" i="42" s="1"/>
  <c r="N165" i="42"/>
  <c r="N233" i="42" s="1"/>
  <c r="Q165" i="42"/>
  <c r="Q233" i="42" s="1"/>
  <c r="P165" i="42"/>
  <c r="P233" i="42" s="1"/>
  <c r="AE165" i="42"/>
  <c r="AE233" i="42" s="1"/>
  <c r="T165" i="42"/>
  <c r="T233" i="42" s="1"/>
  <c r="AC165" i="42"/>
  <c r="AC233" i="42" s="1"/>
  <c r="AK165" i="42"/>
  <c r="AK233" i="42" s="1"/>
  <c r="AF165" i="42"/>
  <c r="AF233" i="42" s="1"/>
  <c r="AB165" i="42"/>
  <c r="AB233" i="42" s="1"/>
  <c r="AA165" i="42"/>
  <c r="AA233" i="42" s="1"/>
  <c r="O165" i="42"/>
  <c r="O233" i="42" s="1"/>
  <c r="AO102" i="52"/>
  <c r="AO104" i="52"/>
  <c r="M39" i="39"/>
  <c r="M65" i="39" s="1"/>
  <c r="P39" i="39"/>
  <c r="P65" i="39" s="1"/>
  <c r="D39" i="39"/>
  <c r="D65" i="39" s="1"/>
  <c r="K39" i="39"/>
  <c r="K65" i="39" s="1"/>
  <c r="R39" i="39"/>
  <c r="R65" i="39" s="1"/>
  <c r="AJ39" i="39"/>
  <c r="AJ65" i="39" s="1"/>
  <c r="P9" i="39"/>
  <c r="P51" i="39" s="1"/>
  <c r="O9" i="39"/>
  <c r="O51" i="39" s="1"/>
  <c r="AE9" i="39"/>
  <c r="AE51" i="39" s="1"/>
  <c r="G9" i="39"/>
  <c r="G51" i="39" s="1"/>
  <c r="AM9" i="39"/>
  <c r="AM51" i="39" s="1"/>
  <c r="AH9" i="39"/>
  <c r="AH51" i="39" s="1"/>
  <c r="AG9" i="39"/>
  <c r="AG51" i="39" s="1"/>
  <c r="W9" i="39"/>
  <c r="W51" i="39" s="1"/>
  <c r="AL9" i="39"/>
  <c r="AL51" i="39" s="1"/>
  <c r="AI9" i="39"/>
  <c r="AI51" i="39" s="1"/>
  <c r="R9" i="39"/>
  <c r="R51" i="39" s="1"/>
  <c r="Q9" i="39"/>
  <c r="Q51" i="39" s="1"/>
  <c r="V9" i="39"/>
  <c r="V51" i="39" s="1"/>
  <c r="S9" i="39"/>
  <c r="S51" i="39" s="1"/>
  <c r="D9" i="39"/>
  <c r="D51" i="39" s="1"/>
  <c r="AJ9" i="39"/>
  <c r="AJ51" i="39" s="1"/>
  <c r="C9" i="39"/>
  <c r="T9" i="39"/>
  <c r="T51" i="39" s="1"/>
  <c r="AD9" i="39"/>
  <c r="AD51" i="39" s="1"/>
  <c r="AF9" i="39"/>
  <c r="AF51" i="39" s="1"/>
  <c r="AN9" i="39"/>
  <c r="AN51" i="39" s="1"/>
  <c r="AO9" i="39"/>
  <c r="AO51" i="39" s="1"/>
  <c r="X9" i="39"/>
  <c r="X51" i="39" s="1"/>
  <c r="L9" i="39"/>
  <c r="L51" i="39" s="1"/>
  <c r="E9" i="39"/>
  <c r="E51" i="39" s="1"/>
  <c r="AA9" i="39"/>
  <c r="AA51" i="39" s="1"/>
  <c r="Z9" i="39"/>
  <c r="Z51" i="39" s="1"/>
  <c r="Y9" i="39"/>
  <c r="Y51" i="39" s="1"/>
  <c r="M9" i="39"/>
  <c r="M51" i="39" s="1"/>
  <c r="H9" i="39"/>
  <c r="H51" i="39" s="1"/>
  <c r="F9" i="39"/>
  <c r="F51" i="39" s="1"/>
  <c r="AB9" i="39"/>
  <c r="AB51" i="39" s="1"/>
  <c r="AC9" i="39"/>
  <c r="AC51" i="39" s="1"/>
  <c r="N9" i="39"/>
  <c r="N51" i="39" s="1"/>
  <c r="J9" i="39"/>
  <c r="J51" i="39" s="1"/>
  <c r="I9" i="39"/>
  <c r="I51" i="39" s="1"/>
  <c r="AK9" i="39"/>
  <c r="AK51" i="39" s="1"/>
  <c r="K9" i="39"/>
  <c r="K51" i="39" s="1"/>
  <c r="U9" i="39"/>
  <c r="U51" i="39" s="1"/>
  <c r="AG39" i="39"/>
  <c r="AG65" i="39" s="1"/>
  <c r="G39" i="39"/>
  <c r="G65" i="39" s="1"/>
  <c r="L39" i="39"/>
  <c r="L65" i="39" s="1"/>
  <c r="AB39" i="39"/>
  <c r="AB65" i="39" s="1"/>
  <c r="AN39" i="39"/>
  <c r="AN65" i="39" s="1"/>
  <c r="W39" i="39"/>
  <c r="W65" i="39" s="1"/>
  <c r="N39" i="39"/>
  <c r="N65" i="39" s="1"/>
  <c r="J39" i="39"/>
  <c r="J65" i="39" s="1"/>
  <c r="S39" i="39"/>
  <c r="S65" i="39" s="1"/>
  <c r="E39" i="39"/>
  <c r="E65" i="39" s="1"/>
  <c r="AF39" i="39"/>
  <c r="AF65" i="39" s="1"/>
  <c r="AH39" i="39"/>
  <c r="AH65" i="39" s="1"/>
  <c r="AL39" i="39"/>
  <c r="AL65" i="39" s="1"/>
  <c r="AI39" i="39"/>
  <c r="AI65" i="39" s="1"/>
  <c r="H39" i="39"/>
  <c r="H65" i="39" s="1"/>
  <c r="AM39" i="39"/>
  <c r="AM65" i="39" s="1"/>
  <c r="T39" i="39"/>
  <c r="T65" i="39" s="1"/>
  <c r="I39" i="39"/>
  <c r="I65" i="39" s="1"/>
  <c r="Y39" i="39"/>
  <c r="Y65" i="39" s="1"/>
  <c r="AA39" i="39"/>
  <c r="AA65" i="39" s="1"/>
  <c r="Z39" i="39"/>
  <c r="Z65" i="39" s="1"/>
  <c r="V39" i="39"/>
  <c r="V65" i="39" s="1"/>
  <c r="F39" i="39"/>
  <c r="F65" i="39" s="1"/>
  <c r="U39" i="39"/>
  <c r="U65" i="39" s="1"/>
  <c r="X39" i="39"/>
  <c r="X65" i="39" s="1"/>
  <c r="AB7" i="39"/>
  <c r="AB49" i="39" s="1"/>
  <c r="I7" i="39"/>
  <c r="I49" i="39" s="1"/>
  <c r="AA7" i="39"/>
  <c r="AA49" i="39" s="1"/>
  <c r="K7" i="39"/>
  <c r="K49" i="39" s="1"/>
  <c r="D7" i="39"/>
  <c r="D49" i="39" s="1"/>
  <c r="Q7" i="39"/>
  <c r="Q49" i="39" s="1"/>
  <c r="C7" i="39"/>
  <c r="Z7" i="39"/>
  <c r="Z49" i="39" s="1"/>
  <c r="G7" i="39"/>
  <c r="G49" i="39" s="1"/>
  <c r="F7" i="39"/>
  <c r="F49" i="39" s="1"/>
  <c r="E7" i="39"/>
  <c r="E49" i="39" s="1"/>
  <c r="AG7" i="39"/>
  <c r="AG49" i="39" s="1"/>
  <c r="H7" i="39"/>
  <c r="H49" i="39" s="1"/>
  <c r="AI7" i="39"/>
  <c r="AI49" i="39" s="1"/>
  <c r="AD7" i="39"/>
  <c r="AD49" i="39" s="1"/>
  <c r="AC7" i="39"/>
  <c r="AC49" i="39" s="1"/>
  <c r="S7" i="39"/>
  <c r="S49" i="39" s="1"/>
  <c r="AH7" i="39"/>
  <c r="AH49" i="39" s="1"/>
  <c r="AE7" i="39"/>
  <c r="AE49" i="39" s="1"/>
  <c r="R7" i="39"/>
  <c r="R49" i="39" s="1"/>
  <c r="O7" i="39"/>
  <c r="O49" i="39" s="1"/>
  <c r="AF7" i="39"/>
  <c r="AF49" i="39" s="1"/>
  <c r="P7" i="39"/>
  <c r="P49" i="39" s="1"/>
  <c r="L7" i="39"/>
  <c r="L49" i="39" s="1"/>
  <c r="J7" i="39"/>
  <c r="J49" i="39" s="1"/>
  <c r="AJ7" i="39"/>
  <c r="AJ49" i="39" s="1"/>
  <c r="AM7" i="39"/>
  <c r="AM49" i="39" s="1"/>
  <c r="AL7" i="39"/>
  <c r="AL49" i="39" s="1"/>
  <c r="AK7" i="39"/>
  <c r="AK49" i="39" s="1"/>
  <c r="T7" i="39"/>
  <c r="T49" i="39" s="1"/>
  <c r="N7" i="39"/>
  <c r="N49" i="39" s="1"/>
  <c r="M7" i="39"/>
  <c r="M49" i="39" s="1"/>
  <c r="AN7" i="39"/>
  <c r="AN49" i="39" s="1"/>
  <c r="W7" i="39"/>
  <c r="W49" i="39" s="1"/>
  <c r="V7" i="39"/>
  <c r="V49" i="39" s="1"/>
  <c r="U7" i="39"/>
  <c r="U49" i="39" s="1"/>
  <c r="AO7" i="39"/>
  <c r="AO49" i="39" s="1"/>
  <c r="X7" i="39"/>
  <c r="X49" i="39" s="1"/>
  <c r="Y7" i="39"/>
  <c r="Y49" i="39" s="1"/>
  <c r="AK39" i="39"/>
  <c r="AK65" i="39" s="1"/>
  <c r="AO39" i="39"/>
  <c r="AO65" i="39" s="1"/>
  <c r="Z6" i="39"/>
  <c r="Z48" i="39" s="1"/>
  <c r="Y6" i="39"/>
  <c r="Y48" i="39" s="1"/>
  <c r="E6" i="39"/>
  <c r="E48" i="39" s="1"/>
  <c r="AO6" i="39"/>
  <c r="AO48" i="39" s="1"/>
  <c r="W6" i="39"/>
  <c r="W48" i="39" s="1"/>
  <c r="AE6" i="39"/>
  <c r="AE48" i="39" s="1"/>
  <c r="N6" i="39"/>
  <c r="N48" i="39" s="1"/>
  <c r="O6" i="39"/>
  <c r="O48" i="39" s="1"/>
  <c r="AN6" i="39"/>
  <c r="AN48" i="39" s="1"/>
  <c r="C6" i="39"/>
  <c r="X6" i="39"/>
  <c r="X48" i="39" s="1"/>
  <c r="AG6" i="39"/>
  <c r="AG48" i="39" s="1"/>
  <c r="AB6" i="39"/>
  <c r="AB48" i="39" s="1"/>
  <c r="D6" i="39"/>
  <c r="D48" i="39" s="1"/>
  <c r="AA6" i="39"/>
  <c r="AA48" i="39" s="1"/>
  <c r="Q6" i="39"/>
  <c r="Q48" i="39" s="1"/>
  <c r="AF6" i="39"/>
  <c r="AF48" i="39" s="1"/>
  <c r="AC6" i="39"/>
  <c r="AC48" i="39" s="1"/>
  <c r="M6" i="39"/>
  <c r="M48" i="39" s="1"/>
  <c r="P6" i="39"/>
  <c r="P48" i="39" s="1"/>
  <c r="K6" i="39"/>
  <c r="K48" i="39" s="1"/>
  <c r="AD6" i="39"/>
  <c r="AD48" i="39" s="1"/>
  <c r="J6" i="39"/>
  <c r="J48" i="39" s="1"/>
  <c r="F6" i="39"/>
  <c r="F48" i="39" s="1"/>
  <c r="S6" i="39"/>
  <c r="S48" i="39" s="1"/>
  <c r="V6" i="39"/>
  <c r="V48" i="39" s="1"/>
  <c r="AH6" i="39"/>
  <c r="AH48" i="39" s="1"/>
  <c r="L6" i="39"/>
  <c r="L48" i="39" s="1"/>
  <c r="H6" i="39"/>
  <c r="H48" i="39" s="1"/>
  <c r="G6" i="39"/>
  <c r="G48" i="39" s="1"/>
  <c r="AK6" i="39"/>
  <c r="AK48" i="39" s="1"/>
  <c r="AJ6" i="39"/>
  <c r="AJ48" i="39" s="1"/>
  <c r="AI6" i="39"/>
  <c r="AI48" i="39" s="1"/>
  <c r="R6" i="39"/>
  <c r="R48" i="39" s="1"/>
  <c r="I6" i="39"/>
  <c r="I48" i="39" s="1"/>
  <c r="AL6" i="39"/>
  <c r="AL48" i="39" s="1"/>
  <c r="U6" i="39"/>
  <c r="U48" i="39" s="1"/>
  <c r="T6" i="39"/>
  <c r="T48" i="39" s="1"/>
  <c r="AM6" i="39"/>
  <c r="AM48" i="39" s="1"/>
  <c r="AD39" i="39"/>
  <c r="AD65" i="39" s="1"/>
  <c r="O39" i="39"/>
  <c r="O65" i="39" s="1"/>
  <c r="AD8" i="39"/>
  <c r="AD50" i="39" s="1"/>
  <c r="AB8" i="39"/>
  <c r="AB50" i="39" s="1"/>
  <c r="J8" i="39"/>
  <c r="J50" i="39" s="1"/>
  <c r="C8" i="39"/>
  <c r="M8" i="39"/>
  <c r="M50" i="39" s="1"/>
  <c r="L8" i="39"/>
  <c r="L50" i="39" s="1"/>
  <c r="K8" i="39"/>
  <c r="K50" i="39" s="1"/>
  <c r="AK8" i="39"/>
  <c r="AK50" i="39" s="1"/>
  <c r="AF8" i="39"/>
  <c r="AF50" i="39" s="1"/>
  <c r="AE8" i="39"/>
  <c r="AE50" i="39" s="1"/>
  <c r="N8" i="39"/>
  <c r="N50" i="39" s="1"/>
  <c r="U8" i="39"/>
  <c r="U50" i="39" s="1"/>
  <c r="AJ8" i="39"/>
  <c r="AJ50" i="39" s="1"/>
  <c r="AG8" i="39"/>
  <c r="AG50" i="39" s="1"/>
  <c r="P8" i="39"/>
  <c r="P50" i="39" s="1"/>
  <c r="O8" i="39"/>
  <c r="O50" i="39" s="1"/>
  <c r="T8" i="39"/>
  <c r="T50" i="39" s="1"/>
  <c r="Q8" i="39"/>
  <c r="Q50" i="39" s="1"/>
  <c r="AH8" i="39"/>
  <c r="AH50" i="39" s="1"/>
  <c r="R8" i="39"/>
  <c r="R50" i="39" s="1"/>
  <c r="I8" i="39"/>
  <c r="I50" i="39" s="1"/>
  <c r="AC8" i="39"/>
  <c r="AC50" i="39" s="1"/>
  <c r="AL8" i="39"/>
  <c r="AL50" i="39" s="1"/>
  <c r="F8" i="39"/>
  <c r="F50" i="39" s="1"/>
  <c r="AO8" i="39"/>
  <c r="AO50" i="39" s="1"/>
  <c r="AN8" i="39"/>
  <c r="AN50" i="39" s="1"/>
  <c r="AM8" i="39"/>
  <c r="AM50" i="39" s="1"/>
  <c r="V8" i="39"/>
  <c r="V50" i="39" s="1"/>
  <c r="D8" i="39"/>
  <c r="D50" i="39" s="1"/>
  <c r="G8" i="39"/>
  <c r="G50" i="39" s="1"/>
  <c r="Y8" i="39"/>
  <c r="Y50" i="39" s="1"/>
  <c r="X8" i="39"/>
  <c r="X50" i="39" s="1"/>
  <c r="W8" i="39"/>
  <c r="W50" i="39" s="1"/>
  <c r="Z8" i="39"/>
  <c r="Z50" i="39" s="1"/>
  <c r="H8" i="39"/>
  <c r="H50" i="39" s="1"/>
  <c r="AA8" i="39"/>
  <c r="AA50" i="39" s="1"/>
  <c r="E8" i="39"/>
  <c r="E50" i="39" s="1"/>
  <c r="AI8" i="39"/>
  <c r="AI50" i="39" s="1"/>
  <c r="S8" i="39"/>
  <c r="S50" i="39" s="1"/>
  <c r="AC39" i="39"/>
  <c r="AC65" i="39" s="1"/>
  <c r="AE39" i="39"/>
  <c r="AE65" i="39" s="1"/>
  <c r="X5" i="39"/>
  <c r="X47" i="39" s="1"/>
  <c r="M5" i="39"/>
  <c r="M47" i="39" s="1"/>
  <c r="W5" i="39"/>
  <c r="W47" i="39" s="1"/>
  <c r="AM5" i="39"/>
  <c r="AM47" i="39" s="1"/>
  <c r="E5" i="39"/>
  <c r="E47" i="39" s="1"/>
  <c r="G5" i="39"/>
  <c r="G47" i="39" s="1"/>
  <c r="AJ5" i="39"/>
  <c r="AJ47" i="39" s="1"/>
  <c r="S5" i="39"/>
  <c r="S47" i="39" s="1"/>
  <c r="R5" i="39"/>
  <c r="R47" i="39" s="1"/>
  <c r="Q5" i="39"/>
  <c r="Q47" i="39" s="1"/>
  <c r="C5" i="39"/>
  <c r="AK5" i="39"/>
  <c r="AK47" i="39" s="1"/>
  <c r="T5" i="39"/>
  <c r="T47" i="39" s="1"/>
  <c r="U5" i="39"/>
  <c r="U47" i="39" s="1"/>
  <c r="AN5" i="39"/>
  <c r="AN47" i="39" s="1"/>
  <c r="AH5" i="39"/>
  <c r="AH47" i="39" s="1"/>
  <c r="H5" i="39"/>
  <c r="H47" i="39" s="1"/>
  <c r="AC5" i="39"/>
  <c r="AC47" i="39" s="1"/>
  <c r="AI5" i="39"/>
  <c r="AI47" i="39" s="1"/>
  <c r="AG5" i="39"/>
  <c r="AG47" i="39" s="1"/>
  <c r="P5" i="39"/>
  <c r="P47" i="39" s="1"/>
  <c r="K5" i="39"/>
  <c r="K47" i="39" s="1"/>
  <c r="J5" i="39"/>
  <c r="I5" i="39"/>
  <c r="I47" i="39" s="1"/>
  <c r="L5" i="39"/>
  <c r="L47" i="39" s="1"/>
  <c r="AL5" i="39"/>
  <c r="AL47" i="39" s="1"/>
  <c r="V5" i="39"/>
  <c r="V47" i="39" s="1"/>
  <c r="AO5" i="39"/>
  <c r="AO47" i="39" s="1"/>
  <c r="AE5" i="39"/>
  <c r="AE47" i="39" s="1"/>
  <c r="Z5" i="39"/>
  <c r="Z47" i="39" s="1"/>
  <c r="Y5" i="39"/>
  <c r="Y47" i="39" s="1"/>
  <c r="O5" i="39"/>
  <c r="O47" i="39" s="1"/>
  <c r="AD5" i="39"/>
  <c r="AD47" i="39" s="1"/>
  <c r="AA5" i="39"/>
  <c r="AA47" i="39" s="1"/>
  <c r="D5" i="39"/>
  <c r="N5" i="39"/>
  <c r="N47" i="39" s="1"/>
  <c r="AB5" i="39"/>
  <c r="AB47" i="39" s="1"/>
  <c r="F5" i="39"/>
  <c r="F47" i="39" s="1"/>
  <c r="AF5" i="39"/>
  <c r="AF47" i="39" s="1"/>
  <c r="Q39" i="39"/>
  <c r="Q65" i="39" s="1"/>
  <c r="AO69" i="52"/>
  <c r="AO70" i="52"/>
  <c r="AO72" i="52"/>
  <c r="AO71" i="52"/>
  <c r="L31" i="52"/>
  <c r="AP19" i="22"/>
  <c r="AO19" i="22"/>
  <c r="AN19" i="22"/>
  <c r="AM19" i="22"/>
  <c r="AL19" i="22"/>
  <c r="AK19" i="22"/>
  <c r="AJ19" i="22"/>
  <c r="AI19" i="22"/>
  <c r="AH19" i="22"/>
  <c r="AG19" i="22"/>
  <c r="AF19" i="22"/>
  <c r="AE19" i="22"/>
  <c r="AD19" i="22"/>
  <c r="AC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AP18" i="22"/>
  <c r="AO18" i="22"/>
  <c r="AN18" i="22"/>
  <c r="AM18" i="22"/>
  <c r="AL18" i="22"/>
  <c r="AK18" i="22"/>
  <c r="AJ18" i="22"/>
  <c r="AI18" i="22"/>
  <c r="AH18" i="22"/>
  <c r="AG18" i="22"/>
  <c r="AF18" i="22"/>
  <c r="AE18" i="22"/>
  <c r="AD18" i="22"/>
  <c r="AC18" i="22"/>
  <c r="AB18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AP17" i="22"/>
  <c r="AO17" i="22"/>
  <c r="AN17" i="22"/>
  <c r="AM17" i="22"/>
  <c r="AL17" i="22"/>
  <c r="AK17" i="22"/>
  <c r="AJ17" i="22"/>
  <c r="AI17" i="22"/>
  <c r="AH17" i="22"/>
  <c r="AG17" i="22"/>
  <c r="AF17" i="22"/>
  <c r="AE17" i="22"/>
  <c r="AD17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AP16" i="22"/>
  <c r="AO16" i="22"/>
  <c r="AN16" i="22"/>
  <c r="AM16" i="22"/>
  <c r="AL16" i="22"/>
  <c r="AK16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AP15" i="22"/>
  <c r="AO15" i="22"/>
  <c r="AN15" i="22"/>
  <c r="AM15" i="22"/>
  <c r="AL15" i="22"/>
  <c r="AK15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E15" i="22"/>
  <c r="AP14" i="22"/>
  <c r="AO14" i="22"/>
  <c r="AN14" i="22"/>
  <c r="AM14" i="22"/>
  <c r="AL14" i="22"/>
  <c r="AK14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E14" i="22"/>
  <c r="AP13" i="22"/>
  <c r="AO13" i="22"/>
  <c r="AN13" i="22"/>
  <c r="AM13" i="22"/>
  <c r="AL13" i="22"/>
  <c r="AK13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E13" i="22"/>
  <c r="C12" i="22"/>
  <c r="C3" i="22"/>
  <c r="C5" i="44"/>
  <c r="C6" i="44"/>
  <c r="C7" i="44"/>
  <c r="C8" i="44"/>
  <c r="C9" i="44"/>
  <c r="C10" i="44"/>
  <c r="C11" i="44"/>
  <c r="C12" i="44"/>
  <c r="C13" i="44"/>
  <c r="C14" i="44"/>
  <c r="C15" i="44"/>
  <c r="C4" i="44"/>
  <c r="D5" i="44"/>
  <c r="D42" i="44" s="1"/>
  <c r="Q2" i="48"/>
  <c r="D12" i="48" s="1"/>
  <c r="D47" i="48" s="1"/>
  <c r="AC15" i="44"/>
  <c r="AC52" i="44" s="1"/>
  <c r="AB15" i="44"/>
  <c r="AB52" i="44" s="1"/>
  <c r="M15" i="44"/>
  <c r="M52" i="44" s="1"/>
  <c r="L15" i="44"/>
  <c r="L52" i="44" s="1"/>
  <c r="AL14" i="44"/>
  <c r="AL51" i="44" s="1"/>
  <c r="AK14" i="44"/>
  <c r="AK51" i="44" s="1"/>
  <c r="W14" i="44"/>
  <c r="W51" i="44" s="1"/>
  <c r="V14" i="44"/>
  <c r="V51" i="44" s="1"/>
  <c r="U14" i="44"/>
  <c r="U51" i="44" s="1"/>
  <c r="F14" i="44"/>
  <c r="F51" i="44" s="1"/>
  <c r="E14" i="44"/>
  <c r="E51" i="44" s="1"/>
  <c r="AE13" i="44"/>
  <c r="AE50" i="44" s="1"/>
  <c r="AD13" i="44"/>
  <c r="AD50" i="44" s="1"/>
  <c r="O13" i="44"/>
  <c r="O50" i="44" s="1"/>
  <c r="N13" i="44"/>
  <c r="N50" i="44" s="1"/>
  <c r="AN12" i="44"/>
  <c r="AN49" i="44" s="1"/>
  <c r="AM12" i="44"/>
  <c r="AM49" i="44" s="1"/>
  <c r="X12" i="44"/>
  <c r="X49" i="44" s="1"/>
  <c r="W12" i="44"/>
  <c r="W49" i="44" s="1"/>
  <c r="H12" i="44"/>
  <c r="H49" i="44" s="1"/>
  <c r="G12" i="44"/>
  <c r="G49" i="44" s="1"/>
  <c r="AH11" i="44"/>
  <c r="AH48" i="44" s="1"/>
  <c r="AG11" i="44"/>
  <c r="AG48" i="44" s="1"/>
  <c r="AF11" i="44"/>
  <c r="AF48" i="44" s="1"/>
  <c r="R11" i="44"/>
  <c r="R48" i="44" s="1"/>
  <c r="Q11" i="44"/>
  <c r="Q48" i="44" s="1"/>
  <c r="P11" i="44"/>
  <c r="P48" i="44" s="1"/>
  <c r="AO10" i="44"/>
  <c r="AO47" i="44" s="1"/>
  <c r="AA10" i="44"/>
  <c r="AA47" i="44" s="1"/>
  <c r="Z10" i="44"/>
  <c r="Z47" i="44" s="1"/>
  <c r="Y10" i="44"/>
  <c r="Y47" i="44" s="1"/>
  <c r="K10" i="44"/>
  <c r="K47" i="44" s="1"/>
  <c r="J10" i="44"/>
  <c r="J47" i="44" s="1"/>
  <c r="I10" i="44"/>
  <c r="I47" i="44" s="1"/>
  <c r="AJ9" i="44"/>
  <c r="AJ46" i="44" s="1"/>
  <c r="AI9" i="44"/>
  <c r="AI46" i="44" s="1"/>
  <c r="AH9" i="44"/>
  <c r="AH46" i="44" s="1"/>
  <c r="T9" i="44"/>
  <c r="T46" i="44" s="1"/>
  <c r="S9" i="44"/>
  <c r="S46" i="44" s="1"/>
  <c r="R9" i="44"/>
  <c r="R46" i="44" s="1"/>
  <c r="D9" i="44"/>
  <c r="D46" i="44" s="1"/>
  <c r="AC8" i="44"/>
  <c r="AC45" i="44" s="1"/>
  <c r="AB8" i="44"/>
  <c r="AB45" i="44" s="1"/>
  <c r="AA8" i="44"/>
  <c r="AA45" i="44" s="1"/>
  <c r="M8" i="44"/>
  <c r="M45" i="44" s="1"/>
  <c r="L8" i="44"/>
  <c r="L45" i="44" s="1"/>
  <c r="K8" i="44"/>
  <c r="K45" i="44" s="1"/>
  <c r="AL7" i="44"/>
  <c r="AL44" i="44" s="1"/>
  <c r="AK7" i="44"/>
  <c r="AK44" i="44" s="1"/>
  <c r="AJ7" i="44"/>
  <c r="AJ44" i="44" s="1"/>
  <c r="V7" i="44"/>
  <c r="V44" i="44" s="1"/>
  <c r="U7" i="44"/>
  <c r="U44" i="44" s="1"/>
  <c r="T7" i="44"/>
  <c r="T44" i="44" s="1"/>
  <c r="F7" i="44"/>
  <c r="F44" i="44" s="1"/>
  <c r="E7" i="44"/>
  <c r="E44" i="44" s="1"/>
  <c r="D7" i="44"/>
  <c r="D44" i="44" s="1"/>
  <c r="AE6" i="44"/>
  <c r="AE43" i="44" s="1"/>
  <c r="AD6" i="44"/>
  <c r="AD43" i="44" s="1"/>
  <c r="AC6" i="44"/>
  <c r="AC43" i="44" s="1"/>
  <c r="O6" i="44"/>
  <c r="O43" i="44" s="1"/>
  <c r="N6" i="44"/>
  <c r="N43" i="44" s="1"/>
  <c r="M6" i="44"/>
  <c r="M43" i="44" s="1"/>
  <c r="AN5" i="44"/>
  <c r="AN42" i="44" s="1"/>
  <c r="AM5" i="44"/>
  <c r="AM42" i="44" s="1"/>
  <c r="AL5" i="44"/>
  <c r="AL42" i="44" s="1"/>
  <c r="X5" i="44"/>
  <c r="X42" i="44" s="1"/>
  <c r="W5" i="44"/>
  <c r="W42" i="44" s="1"/>
  <c r="V5" i="44"/>
  <c r="V42" i="44" s="1"/>
  <c r="H5" i="44"/>
  <c r="H42" i="44" s="1"/>
  <c r="G5" i="44"/>
  <c r="G42" i="44" s="1"/>
  <c r="F5" i="44"/>
  <c r="F42" i="44" s="1"/>
  <c r="AG4" i="44"/>
  <c r="AG41" i="44" s="1"/>
  <c r="AF4" i="44"/>
  <c r="AF41" i="44" s="1"/>
  <c r="AE4" i="44"/>
  <c r="AE41" i="44" s="1"/>
  <c r="Q4" i="44"/>
  <c r="Q41" i="44" s="1"/>
  <c r="P4" i="44"/>
  <c r="P41" i="44" s="1"/>
  <c r="O4" i="44"/>
  <c r="O41" i="44" s="1"/>
  <c r="C22" i="22"/>
  <c r="C21" i="22"/>
  <c r="B22" i="22"/>
  <c r="B21" i="22"/>
  <c r="D4" i="22"/>
  <c r="D22" i="22" l="1"/>
  <c r="Q3" i="22"/>
  <c r="P12" i="22"/>
  <c r="P42" i="22"/>
  <c r="O3" i="37"/>
  <c r="N39" i="37"/>
  <c r="O3" i="16"/>
  <c r="N34" i="16"/>
  <c r="N3" i="48"/>
  <c r="M38" i="48"/>
  <c r="M11" i="48"/>
  <c r="M46" i="48"/>
  <c r="O3" i="44"/>
  <c r="N40" i="44"/>
  <c r="O3" i="9"/>
  <c r="N52" i="9"/>
  <c r="N35" i="9"/>
  <c r="N67" i="9"/>
  <c r="N3" i="8"/>
  <c r="M52" i="8"/>
  <c r="M35" i="8"/>
  <c r="M67" i="8"/>
  <c r="N3" i="52"/>
  <c r="M77" i="52"/>
  <c r="M15" i="52"/>
  <c r="M68" i="52"/>
  <c r="M100" i="52"/>
  <c r="M45" i="52"/>
  <c r="H16" i="48"/>
  <c r="H51" i="48" s="1"/>
  <c r="J13" i="48"/>
  <c r="J48" i="48" s="1"/>
  <c r="U17" i="48"/>
  <c r="U52" i="48" s="1"/>
  <c r="X15" i="48"/>
  <c r="X50" i="48" s="1"/>
  <c r="AF12" i="48"/>
  <c r="AF47" i="48" s="1"/>
  <c r="M17" i="48"/>
  <c r="M52" i="48" s="1"/>
  <c r="P14" i="48"/>
  <c r="P49" i="48" s="1"/>
  <c r="O12" i="48"/>
  <c r="O47" i="48" s="1"/>
  <c r="AD17" i="48"/>
  <c r="AD52" i="48" s="1"/>
  <c r="AD14" i="48"/>
  <c r="AD49" i="48" s="1"/>
  <c r="C17" i="48"/>
  <c r="C52" i="48" s="1"/>
  <c r="L17" i="48"/>
  <c r="L52" i="48" s="1"/>
  <c r="P16" i="48"/>
  <c r="P51" i="48" s="1"/>
  <c r="G16" i="48"/>
  <c r="G51" i="48" s="1"/>
  <c r="J15" i="48"/>
  <c r="J50" i="48" s="1"/>
  <c r="N14" i="48"/>
  <c r="N49" i="48" s="1"/>
  <c r="E14" i="48"/>
  <c r="E49" i="48" s="1"/>
  <c r="I13" i="48"/>
  <c r="I48" i="48" s="1"/>
  <c r="N12" i="48"/>
  <c r="N47" i="48" s="1"/>
  <c r="AM17" i="48"/>
  <c r="AM52" i="48" s="1"/>
  <c r="AC17" i="48"/>
  <c r="AC52" i="48" s="1"/>
  <c r="T17" i="48"/>
  <c r="T52" i="48" s="1"/>
  <c r="AJ16" i="48"/>
  <c r="AJ51" i="48" s="1"/>
  <c r="Z16" i="48"/>
  <c r="Z51" i="48" s="1"/>
  <c r="AF15" i="48"/>
  <c r="AF50" i="48" s="1"/>
  <c r="W15" i="48"/>
  <c r="W50" i="48" s="1"/>
  <c r="AL14" i="48"/>
  <c r="AL49" i="48" s="1"/>
  <c r="AB14" i="48"/>
  <c r="AB49" i="48" s="1"/>
  <c r="S14" i="48"/>
  <c r="S49" i="48" s="1"/>
  <c r="AI13" i="48"/>
  <c r="AI48" i="48" s="1"/>
  <c r="Z13" i="48"/>
  <c r="Z48" i="48" s="1"/>
  <c r="AE12" i="48"/>
  <c r="AE47" i="48" s="1"/>
  <c r="V12" i="48"/>
  <c r="V47" i="48" s="1"/>
  <c r="C15" i="48"/>
  <c r="C50" i="48" s="1"/>
  <c r="K17" i="48"/>
  <c r="K52" i="48" s="1"/>
  <c r="O16" i="48"/>
  <c r="O51" i="48" s="1"/>
  <c r="F16" i="48"/>
  <c r="F51" i="48" s="1"/>
  <c r="I15" i="48"/>
  <c r="I50" i="48" s="1"/>
  <c r="M14" i="48"/>
  <c r="M49" i="48" s="1"/>
  <c r="D14" i="48"/>
  <c r="D49" i="48" s="1"/>
  <c r="H13" i="48"/>
  <c r="H48" i="48" s="1"/>
  <c r="L12" i="48"/>
  <c r="L47" i="48" s="1"/>
  <c r="AL17" i="48"/>
  <c r="AL52" i="48" s="1"/>
  <c r="AB17" i="48"/>
  <c r="AB52" i="48" s="1"/>
  <c r="S17" i="48"/>
  <c r="S52" i="48" s="1"/>
  <c r="AH16" i="48"/>
  <c r="AH51" i="48" s="1"/>
  <c r="X16" i="48"/>
  <c r="X51" i="48" s="1"/>
  <c r="AE15" i="48"/>
  <c r="AE50" i="48" s="1"/>
  <c r="V15" i="48"/>
  <c r="V50" i="48" s="1"/>
  <c r="AK14" i="48"/>
  <c r="AK49" i="48" s="1"/>
  <c r="AA14" i="48"/>
  <c r="AA49" i="48" s="1"/>
  <c r="R14" i="48"/>
  <c r="R49" i="48" s="1"/>
  <c r="AH13" i="48"/>
  <c r="AH48" i="48" s="1"/>
  <c r="X13" i="48"/>
  <c r="X48" i="48" s="1"/>
  <c r="AN12" i="48"/>
  <c r="AN47" i="48" s="1"/>
  <c r="AD12" i="48"/>
  <c r="AD47" i="48" s="1"/>
  <c r="U12" i="48"/>
  <c r="U47" i="48" s="1"/>
  <c r="Q16" i="48"/>
  <c r="Q51" i="48" s="1"/>
  <c r="L15" i="48"/>
  <c r="L50" i="48" s="1"/>
  <c r="F14" i="48"/>
  <c r="F49" i="48" s="1"/>
  <c r="AN17" i="48"/>
  <c r="AN52" i="48" s="1"/>
  <c r="AK16" i="48"/>
  <c r="AK51" i="48" s="1"/>
  <c r="AB16" i="48"/>
  <c r="AB51" i="48" s="1"/>
  <c r="AG15" i="48"/>
  <c r="AG50" i="48" s="1"/>
  <c r="AN14" i="48"/>
  <c r="AN49" i="48" s="1"/>
  <c r="T14" i="48"/>
  <c r="T49" i="48" s="1"/>
  <c r="AJ13" i="48"/>
  <c r="AJ48" i="48" s="1"/>
  <c r="AA13" i="48"/>
  <c r="AA48" i="48" s="1"/>
  <c r="W12" i="48"/>
  <c r="W47" i="48" s="1"/>
  <c r="C14" i="48"/>
  <c r="C49" i="48" s="1"/>
  <c r="J17" i="48"/>
  <c r="J52" i="48" s="1"/>
  <c r="N16" i="48"/>
  <c r="N51" i="48" s="1"/>
  <c r="D16" i="48"/>
  <c r="D51" i="48" s="1"/>
  <c r="H15" i="48"/>
  <c r="H50" i="48" s="1"/>
  <c r="L14" i="48"/>
  <c r="L49" i="48" s="1"/>
  <c r="Q13" i="48"/>
  <c r="Q48" i="48" s="1"/>
  <c r="F13" i="48"/>
  <c r="F48" i="48" s="1"/>
  <c r="J12" i="48"/>
  <c r="J47" i="48" s="1"/>
  <c r="AK17" i="48"/>
  <c r="AK52" i="48" s="1"/>
  <c r="AA17" i="48"/>
  <c r="AA52" i="48" s="1"/>
  <c r="R17" i="48"/>
  <c r="R52" i="48" s="1"/>
  <c r="AG16" i="48"/>
  <c r="AG51" i="48" s="1"/>
  <c r="W16" i="48"/>
  <c r="W51" i="48" s="1"/>
  <c r="AN15" i="48"/>
  <c r="AN50" i="48" s="1"/>
  <c r="AD15" i="48"/>
  <c r="AD50" i="48" s="1"/>
  <c r="T15" i="48"/>
  <c r="T50" i="48" s="1"/>
  <c r="AJ14" i="48"/>
  <c r="AJ49" i="48" s="1"/>
  <c r="Z14" i="48"/>
  <c r="Z49" i="48" s="1"/>
  <c r="AF13" i="48"/>
  <c r="AF48" i="48" s="1"/>
  <c r="V13" i="48"/>
  <c r="V48" i="48" s="1"/>
  <c r="AM12" i="48"/>
  <c r="AM47" i="48" s="1"/>
  <c r="AC12" i="48"/>
  <c r="AC47" i="48" s="1"/>
  <c r="T12" i="48"/>
  <c r="T47" i="48" s="1"/>
  <c r="L44" i="22"/>
  <c r="D44" i="22"/>
  <c r="C13" i="48"/>
  <c r="C48" i="48" s="1"/>
  <c r="I17" i="48"/>
  <c r="I52" i="48" s="1"/>
  <c r="L16" i="48"/>
  <c r="L51" i="48" s="1"/>
  <c r="P15" i="48"/>
  <c r="P50" i="48" s="1"/>
  <c r="G15" i="48"/>
  <c r="G50" i="48" s="1"/>
  <c r="K14" i="48"/>
  <c r="K49" i="48" s="1"/>
  <c r="P13" i="48"/>
  <c r="P48" i="48" s="1"/>
  <c r="E13" i="48"/>
  <c r="E48" i="48" s="1"/>
  <c r="I12" i="48"/>
  <c r="I47" i="48" s="1"/>
  <c r="AJ17" i="48"/>
  <c r="AJ52" i="48" s="1"/>
  <c r="Z17" i="48"/>
  <c r="Z52" i="48" s="1"/>
  <c r="AF16" i="48"/>
  <c r="AF51" i="48" s="1"/>
  <c r="V16" i="48"/>
  <c r="V51" i="48" s="1"/>
  <c r="AM15" i="48"/>
  <c r="AM50" i="48" s="1"/>
  <c r="AB15" i="48"/>
  <c r="AB50" i="48" s="1"/>
  <c r="R15" i="48"/>
  <c r="R50" i="48" s="1"/>
  <c r="AI14" i="48"/>
  <c r="AI49" i="48" s="1"/>
  <c r="Y14" i="48"/>
  <c r="Y49" i="48" s="1"/>
  <c r="AE13" i="48"/>
  <c r="AE48" i="48" s="1"/>
  <c r="U13" i="48"/>
  <c r="U48" i="48" s="1"/>
  <c r="AL12" i="48"/>
  <c r="AL47" i="48" s="1"/>
  <c r="AB12" i="48"/>
  <c r="AB47" i="48" s="1"/>
  <c r="R12" i="48"/>
  <c r="R47" i="48" s="1"/>
  <c r="Q17" i="48"/>
  <c r="Q52" i="48" s="1"/>
  <c r="H17" i="48"/>
  <c r="H52" i="48" s="1"/>
  <c r="K16" i="48"/>
  <c r="K51" i="48" s="1"/>
  <c r="O15" i="48"/>
  <c r="O50" i="48" s="1"/>
  <c r="F15" i="48"/>
  <c r="F50" i="48" s="1"/>
  <c r="J14" i="48"/>
  <c r="J49" i="48" s="1"/>
  <c r="N13" i="48"/>
  <c r="N48" i="48" s="1"/>
  <c r="D13" i="48"/>
  <c r="D48" i="48" s="1"/>
  <c r="H12" i="48"/>
  <c r="H47" i="48" s="1"/>
  <c r="AI17" i="48"/>
  <c r="AI52" i="48" s="1"/>
  <c r="X17" i="48"/>
  <c r="X52" i="48" s="1"/>
  <c r="AN16" i="48"/>
  <c r="AN51" i="48" s="1"/>
  <c r="AE16" i="48"/>
  <c r="AE51" i="48" s="1"/>
  <c r="U16" i="48"/>
  <c r="U51" i="48" s="1"/>
  <c r="AL15" i="48"/>
  <c r="AL50" i="48" s="1"/>
  <c r="AA15" i="48"/>
  <c r="AA50" i="48" s="1"/>
  <c r="AH14" i="48"/>
  <c r="AH49" i="48" s="1"/>
  <c r="X14" i="48"/>
  <c r="X49" i="48" s="1"/>
  <c r="AN13" i="48"/>
  <c r="AN48" i="48" s="1"/>
  <c r="AD13" i="48"/>
  <c r="AD48" i="48" s="1"/>
  <c r="T13" i="48"/>
  <c r="T48" i="48" s="1"/>
  <c r="AK12" i="48"/>
  <c r="AK47" i="48" s="1"/>
  <c r="Z12" i="48"/>
  <c r="Z47" i="48" s="1"/>
  <c r="F12" i="48"/>
  <c r="F47" i="48" s="1"/>
  <c r="P17" i="48"/>
  <c r="P52" i="48" s="1"/>
  <c r="F17" i="48"/>
  <c r="F52" i="48" s="1"/>
  <c r="J16" i="48"/>
  <c r="J51" i="48" s="1"/>
  <c r="N15" i="48"/>
  <c r="N50" i="48" s="1"/>
  <c r="E15" i="48"/>
  <c r="E50" i="48" s="1"/>
  <c r="H14" i="48"/>
  <c r="H49" i="48" s="1"/>
  <c r="L13" i="48"/>
  <c r="L48" i="48" s="1"/>
  <c r="Q12" i="48"/>
  <c r="Q47" i="48" s="1"/>
  <c r="AH17" i="48"/>
  <c r="AH52" i="48" s="1"/>
  <c r="W17" i="48"/>
  <c r="W52" i="48" s="1"/>
  <c r="AM16" i="48"/>
  <c r="AM51" i="48" s="1"/>
  <c r="AD16" i="48"/>
  <c r="AD51" i="48" s="1"/>
  <c r="T16" i="48"/>
  <c r="T51" i="48" s="1"/>
  <c r="AJ15" i="48"/>
  <c r="AJ50" i="48" s="1"/>
  <c r="Z15" i="48"/>
  <c r="Z50" i="48" s="1"/>
  <c r="AG14" i="48"/>
  <c r="AG49" i="48" s="1"/>
  <c r="V14" i="48"/>
  <c r="V49" i="48" s="1"/>
  <c r="AL13" i="48"/>
  <c r="AL48" i="48" s="1"/>
  <c r="AC13" i="48"/>
  <c r="AC48" i="48" s="1"/>
  <c r="S13" i="48"/>
  <c r="S48" i="48" s="1"/>
  <c r="AJ12" i="48"/>
  <c r="AJ47" i="48" s="1"/>
  <c r="Y12" i="48"/>
  <c r="Y47" i="48" s="1"/>
  <c r="E12" i="48"/>
  <c r="E47" i="48" s="1"/>
  <c r="N17" i="48"/>
  <c r="N52" i="48" s="1"/>
  <c r="D17" i="48"/>
  <c r="D52" i="48" s="1"/>
  <c r="I16" i="48"/>
  <c r="I51" i="48" s="1"/>
  <c r="M15" i="48"/>
  <c r="M50" i="48" s="1"/>
  <c r="D15" i="48"/>
  <c r="D50" i="48" s="1"/>
  <c r="G14" i="48"/>
  <c r="G49" i="48" s="1"/>
  <c r="K13" i="48"/>
  <c r="K48" i="48" s="1"/>
  <c r="P12" i="48"/>
  <c r="P47" i="48" s="1"/>
  <c r="AF17" i="48"/>
  <c r="AF52" i="48" s="1"/>
  <c r="V17" i="48"/>
  <c r="V52" i="48" s="1"/>
  <c r="AL16" i="48"/>
  <c r="AL51" i="48" s="1"/>
  <c r="AC16" i="48"/>
  <c r="AC51" i="48" s="1"/>
  <c r="R16" i="48"/>
  <c r="R51" i="48" s="1"/>
  <c r="AH15" i="48"/>
  <c r="AH50" i="48" s="1"/>
  <c r="Y15" i="48"/>
  <c r="Y50" i="48" s="1"/>
  <c r="AF14" i="48"/>
  <c r="AF49" i="48" s="1"/>
  <c r="U14" i="48"/>
  <c r="U49" i="48" s="1"/>
  <c r="AK13" i="48"/>
  <c r="AK48" i="48" s="1"/>
  <c r="AB13" i="48"/>
  <c r="AB48" i="48" s="1"/>
  <c r="R13" i="48"/>
  <c r="R48" i="48" s="1"/>
  <c r="AH12" i="48"/>
  <c r="AH47" i="48" s="1"/>
  <c r="X12" i="48"/>
  <c r="X47" i="48" s="1"/>
  <c r="K4" i="48"/>
  <c r="K39" i="48" s="1"/>
  <c r="AA4" i="48"/>
  <c r="AA39" i="48" s="1"/>
  <c r="S5" i="48"/>
  <c r="S40" i="48" s="1"/>
  <c r="AI5" i="48"/>
  <c r="AI40" i="48" s="1"/>
  <c r="K6" i="48"/>
  <c r="K41" i="48" s="1"/>
  <c r="AA6" i="48"/>
  <c r="AA41" i="48" s="1"/>
  <c r="S7" i="48"/>
  <c r="S42" i="48" s="1"/>
  <c r="AI7" i="48"/>
  <c r="AI42" i="48" s="1"/>
  <c r="K8" i="48"/>
  <c r="K43" i="48" s="1"/>
  <c r="AA8" i="48"/>
  <c r="AA43" i="48" s="1"/>
  <c r="S9" i="48"/>
  <c r="S44" i="48" s="1"/>
  <c r="AI9" i="48"/>
  <c r="AI44" i="48" s="1"/>
  <c r="L4" i="48"/>
  <c r="L39" i="48" s="1"/>
  <c r="AB4" i="48"/>
  <c r="AB39" i="48" s="1"/>
  <c r="D5" i="48"/>
  <c r="D40" i="48" s="1"/>
  <c r="T5" i="48"/>
  <c r="T40" i="48" s="1"/>
  <c r="AJ5" i="48"/>
  <c r="AJ40" i="48" s="1"/>
  <c r="L6" i="48"/>
  <c r="L41" i="48" s="1"/>
  <c r="AB6" i="48"/>
  <c r="AB41" i="48" s="1"/>
  <c r="D7" i="48"/>
  <c r="D42" i="48" s="1"/>
  <c r="T7" i="48"/>
  <c r="T42" i="48" s="1"/>
  <c r="AJ7" i="48"/>
  <c r="AJ42" i="48" s="1"/>
  <c r="L8" i="48"/>
  <c r="L43" i="48" s="1"/>
  <c r="AB8" i="48"/>
  <c r="AB43" i="48" s="1"/>
  <c r="D9" i="48"/>
  <c r="D44" i="48" s="1"/>
  <c r="T9" i="48"/>
  <c r="T44" i="48" s="1"/>
  <c r="AJ9" i="48"/>
  <c r="AJ44" i="48" s="1"/>
  <c r="M4" i="48"/>
  <c r="M39" i="48" s="1"/>
  <c r="AC4" i="48"/>
  <c r="AC39" i="48" s="1"/>
  <c r="E5" i="48"/>
  <c r="E40" i="48" s="1"/>
  <c r="U5" i="48"/>
  <c r="U40" i="48" s="1"/>
  <c r="AK5" i="48"/>
  <c r="AK40" i="48" s="1"/>
  <c r="M6" i="48"/>
  <c r="M41" i="48" s="1"/>
  <c r="AC6" i="48"/>
  <c r="AC41" i="48" s="1"/>
  <c r="E7" i="48"/>
  <c r="E42" i="48" s="1"/>
  <c r="U7" i="48"/>
  <c r="U42" i="48" s="1"/>
  <c r="AK7" i="48"/>
  <c r="AK42" i="48" s="1"/>
  <c r="M8" i="48"/>
  <c r="M43" i="48" s="1"/>
  <c r="AC8" i="48"/>
  <c r="AC43" i="48" s="1"/>
  <c r="E9" i="48"/>
  <c r="E44" i="48" s="1"/>
  <c r="U9" i="48"/>
  <c r="U44" i="48" s="1"/>
  <c r="AK9" i="48"/>
  <c r="AK44" i="48" s="1"/>
  <c r="N4" i="48"/>
  <c r="N39" i="48" s="1"/>
  <c r="AD4" i="48"/>
  <c r="AD39" i="48" s="1"/>
  <c r="F5" i="48"/>
  <c r="F40" i="48" s="1"/>
  <c r="V5" i="48"/>
  <c r="V40" i="48" s="1"/>
  <c r="AL5" i="48"/>
  <c r="AL40" i="48" s="1"/>
  <c r="N6" i="48"/>
  <c r="N41" i="48" s="1"/>
  <c r="AD6" i="48"/>
  <c r="AD41" i="48" s="1"/>
  <c r="F7" i="48"/>
  <c r="F42" i="48" s="1"/>
  <c r="V7" i="48"/>
  <c r="V42" i="48" s="1"/>
  <c r="AL7" i="48"/>
  <c r="AL42" i="48" s="1"/>
  <c r="N8" i="48"/>
  <c r="N43" i="48" s="1"/>
  <c r="AD8" i="48"/>
  <c r="AD43" i="48" s="1"/>
  <c r="F9" i="48"/>
  <c r="F44" i="48" s="1"/>
  <c r="V9" i="48"/>
  <c r="V44" i="48" s="1"/>
  <c r="AL9" i="48"/>
  <c r="AL44" i="48" s="1"/>
  <c r="O4" i="48"/>
  <c r="O39" i="48" s="1"/>
  <c r="AE4" i="48"/>
  <c r="AE39" i="48" s="1"/>
  <c r="G5" i="48"/>
  <c r="G40" i="48" s="1"/>
  <c r="W5" i="48"/>
  <c r="W40" i="48" s="1"/>
  <c r="AM5" i="48"/>
  <c r="AM40" i="48" s="1"/>
  <c r="O6" i="48"/>
  <c r="O41" i="48" s="1"/>
  <c r="AE6" i="48"/>
  <c r="AE41" i="48" s="1"/>
  <c r="G7" i="48"/>
  <c r="G42" i="48" s="1"/>
  <c r="W7" i="48"/>
  <c r="W42" i="48" s="1"/>
  <c r="AM7" i="48"/>
  <c r="AM42" i="48" s="1"/>
  <c r="O8" i="48"/>
  <c r="O43" i="48" s="1"/>
  <c r="AE8" i="48"/>
  <c r="AE43" i="48" s="1"/>
  <c r="G9" i="48"/>
  <c r="G44" i="48" s="1"/>
  <c r="W9" i="48"/>
  <c r="W44" i="48" s="1"/>
  <c r="AM9" i="48"/>
  <c r="AM44" i="48" s="1"/>
  <c r="P4" i="48"/>
  <c r="P39" i="48" s="1"/>
  <c r="AF4" i="48"/>
  <c r="AF39" i="48" s="1"/>
  <c r="H5" i="48"/>
  <c r="H40" i="48" s="1"/>
  <c r="X5" i="48"/>
  <c r="X40" i="48" s="1"/>
  <c r="AN5" i="48"/>
  <c r="AN40" i="48" s="1"/>
  <c r="P6" i="48"/>
  <c r="P41" i="48" s="1"/>
  <c r="AF6" i="48"/>
  <c r="AF41" i="48" s="1"/>
  <c r="H7" i="48"/>
  <c r="H42" i="48" s="1"/>
  <c r="X7" i="48"/>
  <c r="X42" i="48" s="1"/>
  <c r="AN7" i="48"/>
  <c r="AN42" i="48" s="1"/>
  <c r="P8" i="48"/>
  <c r="P43" i="48" s="1"/>
  <c r="AF8" i="48"/>
  <c r="AF43" i="48" s="1"/>
  <c r="H9" i="48"/>
  <c r="H44" i="48" s="1"/>
  <c r="X9" i="48"/>
  <c r="X44" i="48" s="1"/>
  <c r="AN9" i="48"/>
  <c r="AN44" i="48" s="1"/>
  <c r="Q4" i="48"/>
  <c r="Q39" i="48" s="1"/>
  <c r="AG4" i="48"/>
  <c r="AG39" i="48" s="1"/>
  <c r="I5" i="48"/>
  <c r="I40" i="48" s="1"/>
  <c r="Y5" i="48"/>
  <c r="Y40" i="48" s="1"/>
  <c r="Q6" i="48"/>
  <c r="Q41" i="48" s="1"/>
  <c r="AG6" i="48"/>
  <c r="AG41" i="48" s="1"/>
  <c r="I7" i="48"/>
  <c r="I42" i="48" s="1"/>
  <c r="Y7" i="48"/>
  <c r="Y42" i="48" s="1"/>
  <c r="Q8" i="48"/>
  <c r="Q43" i="48" s="1"/>
  <c r="AG8" i="48"/>
  <c r="AG43" i="48" s="1"/>
  <c r="I9" i="48"/>
  <c r="I44" i="48" s="1"/>
  <c r="Y9" i="48"/>
  <c r="Y44" i="48" s="1"/>
  <c r="S4" i="48"/>
  <c r="S39" i="48" s="1"/>
  <c r="AI4" i="48"/>
  <c r="AI39" i="48" s="1"/>
  <c r="K5" i="48"/>
  <c r="K40" i="48" s="1"/>
  <c r="AA5" i="48"/>
  <c r="AA40" i="48" s="1"/>
  <c r="S6" i="48"/>
  <c r="S41" i="48" s="1"/>
  <c r="AI6" i="48"/>
  <c r="AI41" i="48" s="1"/>
  <c r="K7" i="48"/>
  <c r="K42" i="48" s="1"/>
  <c r="AA7" i="48"/>
  <c r="AA42" i="48" s="1"/>
  <c r="S8" i="48"/>
  <c r="S43" i="48" s="1"/>
  <c r="AI8" i="48"/>
  <c r="AI43" i="48" s="1"/>
  <c r="K9" i="48"/>
  <c r="K44" i="48" s="1"/>
  <c r="AA9" i="48"/>
  <c r="AA44" i="48" s="1"/>
  <c r="E4" i="48"/>
  <c r="E39" i="48" s="1"/>
  <c r="U4" i="48"/>
  <c r="U39" i="48" s="1"/>
  <c r="AK4" i="48"/>
  <c r="AK39" i="48" s="1"/>
  <c r="M5" i="48"/>
  <c r="M40" i="48" s="1"/>
  <c r="AC5" i="48"/>
  <c r="AC40" i="48" s="1"/>
  <c r="E6" i="48"/>
  <c r="E41" i="48" s="1"/>
  <c r="U6" i="48"/>
  <c r="U41" i="48" s="1"/>
  <c r="AK6" i="48"/>
  <c r="AK41" i="48" s="1"/>
  <c r="M7" i="48"/>
  <c r="M42" i="48" s="1"/>
  <c r="AC7" i="48"/>
  <c r="AC42" i="48" s="1"/>
  <c r="E8" i="48"/>
  <c r="E43" i="48" s="1"/>
  <c r="U8" i="48"/>
  <c r="U43" i="48" s="1"/>
  <c r="AK8" i="48"/>
  <c r="AK43" i="48" s="1"/>
  <c r="M9" i="48"/>
  <c r="M44" i="48" s="1"/>
  <c r="AC9" i="48"/>
  <c r="AC44" i="48" s="1"/>
  <c r="C5" i="48"/>
  <c r="C40" i="48" s="1"/>
  <c r="D4" i="48"/>
  <c r="D39" i="48" s="1"/>
  <c r="T4" i="48"/>
  <c r="T39" i="48" s="1"/>
  <c r="AJ4" i="48"/>
  <c r="AJ39" i="48" s="1"/>
  <c r="L5" i="48"/>
  <c r="L40" i="48" s="1"/>
  <c r="AB5" i="48"/>
  <c r="AB40" i="48" s="1"/>
  <c r="D6" i="48"/>
  <c r="D41" i="48" s="1"/>
  <c r="T6" i="48"/>
  <c r="T41" i="48" s="1"/>
  <c r="AJ6" i="48"/>
  <c r="AJ41" i="48" s="1"/>
  <c r="L7" i="48"/>
  <c r="L42" i="48" s="1"/>
  <c r="AB7" i="48"/>
  <c r="AB42" i="48" s="1"/>
  <c r="D8" i="48"/>
  <c r="D43" i="48" s="1"/>
  <c r="T8" i="48"/>
  <c r="T43" i="48" s="1"/>
  <c r="AJ8" i="48"/>
  <c r="AJ43" i="48" s="1"/>
  <c r="L9" i="48"/>
  <c r="L44" i="48" s="1"/>
  <c r="AB9" i="48"/>
  <c r="AB44" i="48" s="1"/>
  <c r="C9" i="48"/>
  <c r="C44" i="48" s="1"/>
  <c r="R4" i="48"/>
  <c r="R39" i="48" s="1"/>
  <c r="AH4" i="48"/>
  <c r="AH39" i="48" s="1"/>
  <c r="J5" i="48"/>
  <c r="J40" i="48" s="1"/>
  <c r="Z5" i="48"/>
  <c r="Z40" i="48" s="1"/>
  <c r="R6" i="48"/>
  <c r="R41" i="48" s="1"/>
  <c r="AH6" i="48"/>
  <c r="AH41" i="48" s="1"/>
  <c r="Z7" i="48"/>
  <c r="Z42" i="48" s="1"/>
  <c r="R8" i="48"/>
  <c r="R43" i="48" s="1"/>
  <c r="AH8" i="48"/>
  <c r="AH43" i="48" s="1"/>
  <c r="J9" i="48"/>
  <c r="J44" i="48" s="1"/>
  <c r="Z9" i="48"/>
  <c r="Z44" i="48" s="1"/>
  <c r="J7" i="48"/>
  <c r="J42" i="48" s="1"/>
  <c r="F4" i="48"/>
  <c r="F39" i="48" s="1"/>
  <c r="V4" i="48"/>
  <c r="V39" i="48" s="1"/>
  <c r="AL4" i="48"/>
  <c r="AL39" i="48" s="1"/>
  <c r="N5" i="48"/>
  <c r="N40" i="48" s="1"/>
  <c r="AD5" i="48"/>
  <c r="AD40" i="48" s="1"/>
  <c r="F6" i="48"/>
  <c r="F41" i="48" s="1"/>
  <c r="V6" i="48"/>
  <c r="V41" i="48" s="1"/>
  <c r="AL6" i="48"/>
  <c r="AL41" i="48" s="1"/>
  <c r="N7" i="48"/>
  <c r="N42" i="48" s="1"/>
  <c r="AD7" i="48"/>
  <c r="AD42" i="48" s="1"/>
  <c r="F8" i="48"/>
  <c r="F43" i="48" s="1"/>
  <c r="V8" i="48"/>
  <c r="V43" i="48" s="1"/>
  <c r="AL8" i="48"/>
  <c r="AL43" i="48" s="1"/>
  <c r="N9" i="48"/>
  <c r="N44" i="48" s="1"/>
  <c r="AD9" i="48"/>
  <c r="AD44" i="48" s="1"/>
  <c r="C6" i="48"/>
  <c r="C41" i="48" s="1"/>
  <c r="G4" i="48"/>
  <c r="G39" i="48" s="1"/>
  <c r="W4" i="48"/>
  <c r="W39" i="48" s="1"/>
  <c r="AM4" i="48"/>
  <c r="AM39" i="48" s="1"/>
  <c r="O5" i="48"/>
  <c r="O40" i="48" s="1"/>
  <c r="AE5" i="48"/>
  <c r="AE40" i="48" s="1"/>
  <c r="G6" i="48"/>
  <c r="G41" i="48" s="1"/>
  <c r="W6" i="48"/>
  <c r="W41" i="48" s="1"/>
  <c r="AM6" i="48"/>
  <c r="AM41" i="48" s="1"/>
  <c r="O7" i="48"/>
  <c r="O42" i="48" s="1"/>
  <c r="AE7" i="48"/>
  <c r="AE42" i="48" s="1"/>
  <c r="G8" i="48"/>
  <c r="G43" i="48" s="1"/>
  <c r="W8" i="48"/>
  <c r="W43" i="48" s="1"/>
  <c r="AM8" i="48"/>
  <c r="AM43" i="48" s="1"/>
  <c r="O9" i="48"/>
  <c r="O44" i="48" s="1"/>
  <c r="AE9" i="48"/>
  <c r="AE44" i="48" s="1"/>
  <c r="C7" i="48"/>
  <c r="C42" i="48" s="1"/>
  <c r="J4" i="48"/>
  <c r="J39" i="48" s="1"/>
  <c r="J6" i="48"/>
  <c r="J41" i="48" s="1"/>
  <c r="Z6" i="48"/>
  <c r="Z41" i="48" s="1"/>
  <c r="AH7" i="48"/>
  <c r="AH42" i="48" s="1"/>
  <c r="J8" i="48"/>
  <c r="J43" i="48" s="1"/>
  <c r="R9" i="48"/>
  <c r="R44" i="48" s="1"/>
  <c r="H4" i="48"/>
  <c r="H39" i="48" s="1"/>
  <c r="X4" i="48"/>
  <c r="X39" i="48" s="1"/>
  <c r="AN4" i="48"/>
  <c r="AN39" i="48" s="1"/>
  <c r="P5" i="48"/>
  <c r="P40" i="48" s="1"/>
  <c r="AF5" i="48"/>
  <c r="AF40" i="48" s="1"/>
  <c r="H6" i="48"/>
  <c r="H41" i="48" s="1"/>
  <c r="X6" i="48"/>
  <c r="X41" i="48" s="1"/>
  <c r="AN6" i="48"/>
  <c r="AN41" i="48" s="1"/>
  <c r="P7" i="48"/>
  <c r="P42" i="48" s="1"/>
  <c r="AF7" i="48"/>
  <c r="AF42" i="48" s="1"/>
  <c r="H8" i="48"/>
  <c r="H43" i="48" s="1"/>
  <c r="X8" i="48"/>
  <c r="X43" i="48" s="1"/>
  <c r="AN8" i="48"/>
  <c r="AN43" i="48" s="1"/>
  <c r="P9" i="48"/>
  <c r="P44" i="48" s="1"/>
  <c r="AF9" i="48"/>
  <c r="AF44" i="48" s="1"/>
  <c r="C8" i="48"/>
  <c r="C43" i="48" s="1"/>
  <c r="Y4" i="48"/>
  <c r="Y39" i="48" s="1"/>
  <c r="I6" i="48"/>
  <c r="I41" i="48" s="1"/>
  <c r="AG7" i="48"/>
  <c r="AG42" i="48" s="1"/>
  <c r="Y8" i="48"/>
  <c r="Y43" i="48" s="1"/>
  <c r="Q9" i="48"/>
  <c r="Q44" i="48" s="1"/>
  <c r="C4" i="48"/>
  <c r="C39" i="48" s="1"/>
  <c r="R5" i="48"/>
  <c r="R40" i="48" s="1"/>
  <c r="Z8" i="48"/>
  <c r="Z43" i="48" s="1"/>
  <c r="I4" i="48"/>
  <c r="I39" i="48" s="1"/>
  <c r="Q5" i="48"/>
  <c r="Q40" i="48" s="1"/>
  <c r="AG5" i="48"/>
  <c r="AG40" i="48" s="1"/>
  <c r="Y6" i="48"/>
  <c r="Y41" i="48" s="1"/>
  <c r="Q7" i="48"/>
  <c r="Q42" i="48" s="1"/>
  <c r="I8" i="48"/>
  <c r="I43" i="48" s="1"/>
  <c r="AG9" i="48"/>
  <c r="AG44" i="48" s="1"/>
  <c r="Z4" i="48"/>
  <c r="Z39" i="48" s="1"/>
  <c r="R7" i="48"/>
  <c r="R42" i="48" s="1"/>
  <c r="C12" i="48"/>
  <c r="C47" i="48" s="1"/>
  <c r="AH5" i="48"/>
  <c r="AH40" i="48" s="1"/>
  <c r="AH9" i="48"/>
  <c r="AH44" i="48" s="1"/>
  <c r="G17" i="48"/>
  <c r="G52" i="48" s="1"/>
  <c r="E16" i="48"/>
  <c r="E51" i="48" s="1"/>
  <c r="Q14" i="48"/>
  <c r="Q49" i="48" s="1"/>
  <c r="O13" i="48"/>
  <c r="O48" i="48" s="1"/>
  <c r="M12" i="48"/>
  <c r="M47" i="48" s="1"/>
  <c r="AG17" i="48"/>
  <c r="AG52" i="48" s="1"/>
  <c r="AA16" i="48"/>
  <c r="AA51" i="48" s="1"/>
  <c r="AK15" i="48"/>
  <c r="AK50" i="48" s="1"/>
  <c r="U15" i="48"/>
  <c r="U50" i="48" s="1"/>
  <c r="AE14" i="48"/>
  <c r="AE49" i="48" s="1"/>
  <c r="Y13" i="48"/>
  <c r="Y48" i="48" s="1"/>
  <c r="AI12" i="48"/>
  <c r="AI47" i="48" s="1"/>
  <c r="S12" i="48"/>
  <c r="S47" i="48" s="1"/>
  <c r="C16" i="48"/>
  <c r="C51" i="48" s="1"/>
  <c r="E17" i="48"/>
  <c r="E52" i="48" s="1"/>
  <c r="Q15" i="48"/>
  <c r="Q50" i="48" s="1"/>
  <c r="O14" i="48"/>
  <c r="O49" i="48" s="1"/>
  <c r="M13" i="48"/>
  <c r="M48" i="48" s="1"/>
  <c r="K12" i="48"/>
  <c r="K47" i="48" s="1"/>
  <c r="AE17" i="48"/>
  <c r="AE52" i="48" s="1"/>
  <c r="Y16" i="48"/>
  <c r="Y51" i="48" s="1"/>
  <c r="AI15" i="48"/>
  <c r="AI50" i="48" s="1"/>
  <c r="S15" i="48"/>
  <c r="S50" i="48" s="1"/>
  <c r="AC14" i="48"/>
  <c r="AC49" i="48" s="1"/>
  <c r="AM13" i="48"/>
  <c r="AM48" i="48" s="1"/>
  <c r="W13" i="48"/>
  <c r="W48" i="48" s="1"/>
  <c r="AG12" i="48"/>
  <c r="AG47" i="48" s="1"/>
  <c r="G12" i="48"/>
  <c r="G47" i="48" s="1"/>
  <c r="O17" i="48"/>
  <c r="O52" i="48" s="1"/>
  <c r="M16" i="48"/>
  <c r="M51" i="48" s="1"/>
  <c r="K15" i="48"/>
  <c r="K50" i="48" s="1"/>
  <c r="I14" i="48"/>
  <c r="I49" i="48" s="1"/>
  <c r="G13" i="48"/>
  <c r="G48" i="48" s="1"/>
  <c r="Y17" i="48"/>
  <c r="Y52" i="48" s="1"/>
  <c r="AI16" i="48"/>
  <c r="AI51" i="48" s="1"/>
  <c r="S16" i="48"/>
  <c r="S51" i="48" s="1"/>
  <c r="AC15" i="48"/>
  <c r="AC50" i="48" s="1"/>
  <c r="AM14" i="48"/>
  <c r="AM49" i="48" s="1"/>
  <c r="W14" i="48"/>
  <c r="W49" i="48" s="1"/>
  <c r="AG13" i="48"/>
  <c r="AG48" i="48" s="1"/>
  <c r="AA12" i="48"/>
  <c r="AA47" i="48" s="1"/>
  <c r="J11" i="39"/>
  <c r="J53" i="39" s="1"/>
  <c r="J47" i="39"/>
  <c r="D11" i="39"/>
  <c r="D53" i="39" s="1"/>
  <c r="D47" i="39"/>
  <c r="AN11" i="39"/>
  <c r="AN53" i="39" s="1"/>
  <c r="AD11" i="39"/>
  <c r="AD53" i="39" s="1"/>
  <c r="AO11" i="39"/>
  <c r="AO53" i="39" s="1"/>
  <c r="AF11" i="39"/>
  <c r="AF53" i="39" s="1"/>
  <c r="K11" i="39"/>
  <c r="K53" i="39" s="1"/>
  <c r="AA11" i="39"/>
  <c r="AA53" i="39" s="1"/>
  <c r="AM11" i="39"/>
  <c r="AM53" i="39" s="1"/>
  <c r="Y11" i="39"/>
  <c r="Y53" i="39" s="1"/>
  <c r="P11" i="39"/>
  <c r="P53" i="39" s="1"/>
  <c r="AI11" i="39"/>
  <c r="AI53" i="39" s="1"/>
  <c r="O11" i="39"/>
  <c r="O53" i="39" s="1"/>
  <c r="AE11" i="39"/>
  <c r="AE53" i="39" s="1"/>
  <c r="U11" i="39"/>
  <c r="U53" i="39" s="1"/>
  <c r="AK11" i="39"/>
  <c r="AK53" i="39" s="1"/>
  <c r="V11" i="39"/>
  <c r="V53" i="39" s="1"/>
  <c r="AL11" i="39"/>
  <c r="AL53" i="39" s="1"/>
  <c r="Q11" i="39"/>
  <c r="Q53" i="39" s="1"/>
  <c r="F11" i="39"/>
  <c r="F53" i="39" s="1"/>
  <c r="R11" i="39"/>
  <c r="R53" i="39" s="1"/>
  <c r="AB11" i="39"/>
  <c r="AB53" i="39" s="1"/>
  <c r="S11" i="39"/>
  <c r="S53" i="39" s="1"/>
  <c r="AG11" i="39"/>
  <c r="AG53" i="39" s="1"/>
  <c r="W11" i="39"/>
  <c r="W53" i="39" s="1"/>
  <c r="M11" i="39"/>
  <c r="M53" i="39" s="1"/>
  <c r="H11" i="39"/>
  <c r="H53" i="39" s="1"/>
  <c r="X11" i="39"/>
  <c r="X53" i="39" s="1"/>
  <c r="Z11" i="39"/>
  <c r="Z53" i="39" s="1"/>
  <c r="AH11" i="39"/>
  <c r="AH53" i="39" s="1"/>
  <c r="AC11" i="39"/>
  <c r="AC53" i="39" s="1"/>
  <c r="T11" i="39"/>
  <c r="T53" i="39" s="1"/>
  <c r="I11" i="39"/>
  <c r="I53" i="39" s="1"/>
  <c r="N11" i="39"/>
  <c r="N53" i="39" s="1"/>
  <c r="E11" i="39"/>
  <c r="E53" i="39" s="1"/>
  <c r="L11" i="39"/>
  <c r="L53" i="39" s="1"/>
  <c r="G11" i="39"/>
  <c r="G53" i="39" s="1"/>
  <c r="AJ11" i="39"/>
  <c r="AJ53" i="39" s="1"/>
  <c r="L22" i="22"/>
  <c r="AH4" i="44"/>
  <c r="AH41" i="44" s="1"/>
  <c r="Y5" i="44"/>
  <c r="Y42" i="44" s="1"/>
  <c r="AO5" i="44"/>
  <c r="AO42" i="44" s="1"/>
  <c r="AF6" i="44"/>
  <c r="AF43" i="44" s="1"/>
  <c r="G7" i="44"/>
  <c r="G44" i="44" s="1"/>
  <c r="W7" i="44"/>
  <c r="W44" i="44" s="1"/>
  <c r="AM7" i="44"/>
  <c r="AM44" i="44" s="1"/>
  <c r="AD8" i="44"/>
  <c r="AD45" i="44" s="1"/>
  <c r="E9" i="44"/>
  <c r="E46" i="44" s="1"/>
  <c r="U9" i="44"/>
  <c r="U46" i="44" s="1"/>
  <c r="AK9" i="44"/>
  <c r="AK46" i="44" s="1"/>
  <c r="L10" i="44"/>
  <c r="L47" i="44" s="1"/>
  <c r="AB10" i="44"/>
  <c r="AB47" i="44" s="1"/>
  <c r="S11" i="44"/>
  <c r="S48" i="44" s="1"/>
  <c r="AI11" i="44"/>
  <c r="AI48" i="44" s="1"/>
  <c r="J12" i="44"/>
  <c r="J49" i="44" s="1"/>
  <c r="Z12" i="44"/>
  <c r="Z49" i="44" s="1"/>
  <c r="Q13" i="44"/>
  <c r="Q50" i="44" s="1"/>
  <c r="AG13" i="44"/>
  <c r="AG50" i="44" s="1"/>
  <c r="H14" i="44"/>
  <c r="H51" i="44" s="1"/>
  <c r="X14" i="44"/>
  <c r="X51" i="44" s="1"/>
  <c r="AN14" i="44"/>
  <c r="AN51" i="44" s="1"/>
  <c r="O15" i="44"/>
  <c r="O52" i="44" s="1"/>
  <c r="AE15" i="44"/>
  <c r="AE52" i="44" s="1"/>
  <c r="I12" i="44"/>
  <c r="I49" i="44" s="1"/>
  <c r="Y12" i="44"/>
  <c r="Y49" i="44" s="1"/>
  <c r="AO12" i="44"/>
  <c r="AO49" i="44" s="1"/>
  <c r="P13" i="44"/>
  <c r="P50" i="44" s="1"/>
  <c r="AF13" i="44"/>
  <c r="AF50" i="44" s="1"/>
  <c r="G14" i="44"/>
  <c r="G51" i="44" s="1"/>
  <c r="AM14" i="44"/>
  <c r="AM51" i="44" s="1"/>
  <c r="N15" i="44"/>
  <c r="N52" i="44" s="1"/>
  <c r="AD15" i="44"/>
  <c r="AD52" i="44" s="1"/>
  <c r="R4" i="44"/>
  <c r="R41" i="44" s="1"/>
  <c r="I5" i="44"/>
  <c r="I42" i="44" s="1"/>
  <c r="P6" i="44"/>
  <c r="P43" i="44" s="1"/>
  <c r="N8" i="44"/>
  <c r="N45" i="44" s="1"/>
  <c r="S4" i="44"/>
  <c r="S41" i="44" s="1"/>
  <c r="AI4" i="44"/>
  <c r="AI41" i="44" s="1"/>
  <c r="J5" i="44"/>
  <c r="J42" i="44" s="1"/>
  <c r="Z5" i="44"/>
  <c r="Z42" i="44" s="1"/>
  <c r="Q6" i="44"/>
  <c r="Q43" i="44" s="1"/>
  <c r="AG6" i="44"/>
  <c r="AG43" i="44" s="1"/>
  <c r="H7" i="44"/>
  <c r="H44" i="44" s="1"/>
  <c r="X7" i="44"/>
  <c r="X44" i="44" s="1"/>
  <c r="AN7" i="44"/>
  <c r="AN44" i="44" s="1"/>
  <c r="O8" i="44"/>
  <c r="O45" i="44" s="1"/>
  <c r="AE8" i="44"/>
  <c r="AE45" i="44" s="1"/>
  <c r="F9" i="44"/>
  <c r="F46" i="44" s="1"/>
  <c r="V9" i="44"/>
  <c r="V46" i="44" s="1"/>
  <c r="AL9" i="44"/>
  <c r="AL46" i="44" s="1"/>
  <c r="M10" i="44"/>
  <c r="M47" i="44" s="1"/>
  <c r="AC10" i="44"/>
  <c r="AC47" i="44" s="1"/>
  <c r="D11" i="44"/>
  <c r="D48" i="44" s="1"/>
  <c r="T11" i="44"/>
  <c r="T48" i="44" s="1"/>
  <c r="AJ11" i="44"/>
  <c r="AJ48" i="44" s="1"/>
  <c r="K12" i="44"/>
  <c r="K49" i="44" s="1"/>
  <c r="AA12" i="44"/>
  <c r="AA49" i="44" s="1"/>
  <c r="R13" i="44"/>
  <c r="R50" i="44" s="1"/>
  <c r="AH13" i="44"/>
  <c r="AH50" i="44" s="1"/>
  <c r="I14" i="44"/>
  <c r="I51" i="44" s="1"/>
  <c r="Y14" i="44"/>
  <c r="Y51" i="44" s="1"/>
  <c r="AO14" i="44"/>
  <c r="AO51" i="44" s="1"/>
  <c r="P15" i="44"/>
  <c r="P52" i="44" s="1"/>
  <c r="AF15" i="44"/>
  <c r="AF52" i="44" s="1"/>
  <c r="D4" i="44"/>
  <c r="D41" i="44" s="1"/>
  <c r="T4" i="44"/>
  <c r="T41" i="44" s="1"/>
  <c r="AJ4" i="44"/>
  <c r="AJ41" i="44" s="1"/>
  <c r="K5" i="44"/>
  <c r="K42" i="44" s="1"/>
  <c r="AA5" i="44"/>
  <c r="AA42" i="44" s="1"/>
  <c r="R6" i="44"/>
  <c r="R43" i="44" s="1"/>
  <c r="AH6" i="44"/>
  <c r="AH43" i="44" s="1"/>
  <c r="I7" i="44"/>
  <c r="I44" i="44" s="1"/>
  <c r="Y7" i="44"/>
  <c r="Y44" i="44" s="1"/>
  <c r="AO7" i="44"/>
  <c r="AO44" i="44" s="1"/>
  <c r="P8" i="44"/>
  <c r="P45" i="44" s="1"/>
  <c r="AF8" i="44"/>
  <c r="AF45" i="44" s="1"/>
  <c r="G9" i="44"/>
  <c r="G46" i="44" s="1"/>
  <c r="W9" i="44"/>
  <c r="W46" i="44" s="1"/>
  <c r="AM9" i="44"/>
  <c r="AM46" i="44" s="1"/>
  <c r="N10" i="44"/>
  <c r="N47" i="44" s="1"/>
  <c r="AD10" i="44"/>
  <c r="AD47" i="44" s="1"/>
  <c r="E11" i="44"/>
  <c r="E48" i="44" s="1"/>
  <c r="U11" i="44"/>
  <c r="U48" i="44" s="1"/>
  <c r="AK11" i="44"/>
  <c r="AK48" i="44" s="1"/>
  <c r="L12" i="44"/>
  <c r="L49" i="44" s="1"/>
  <c r="AB12" i="44"/>
  <c r="AB49" i="44" s="1"/>
  <c r="S13" i="44"/>
  <c r="S50" i="44" s="1"/>
  <c r="AI13" i="44"/>
  <c r="AI50" i="44" s="1"/>
  <c r="J14" i="44"/>
  <c r="J51" i="44" s="1"/>
  <c r="Z14" i="44"/>
  <c r="Z51" i="44" s="1"/>
  <c r="Q15" i="44"/>
  <c r="Q52" i="44" s="1"/>
  <c r="AG15" i="44"/>
  <c r="AG52" i="44" s="1"/>
  <c r="AI6" i="44"/>
  <c r="AI43" i="44" s="1"/>
  <c r="Q8" i="44"/>
  <c r="Q45" i="44" s="1"/>
  <c r="AG8" i="44"/>
  <c r="AG45" i="44" s="1"/>
  <c r="H9" i="44"/>
  <c r="H46" i="44" s="1"/>
  <c r="X9" i="44"/>
  <c r="X46" i="44" s="1"/>
  <c r="AN9" i="44"/>
  <c r="AN46" i="44" s="1"/>
  <c r="O10" i="44"/>
  <c r="O47" i="44" s="1"/>
  <c r="AE10" i="44"/>
  <c r="AE47" i="44" s="1"/>
  <c r="F11" i="44"/>
  <c r="F48" i="44" s="1"/>
  <c r="V11" i="44"/>
  <c r="V48" i="44" s="1"/>
  <c r="AL11" i="44"/>
  <c r="AL48" i="44" s="1"/>
  <c r="M12" i="44"/>
  <c r="M49" i="44" s="1"/>
  <c r="AC12" i="44"/>
  <c r="AC49" i="44" s="1"/>
  <c r="D13" i="44"/>
  <c r="D50" i="44" s="1"/>
  <c r="T13" i="44"/>
  <c r="T50" i="44" s="1"/>
  <c r="AJ13" i="44"/>
  <c r="AJ50" i="44" s="1"/>
  <c r="K14" i="44"/>
  <c r="K51" i="44" s="1"/>
  <c r="AA14" i="44"/>
  <c r="AA51" i="44" s="1"/>
  <c r="R15" i="44"/>
  <c r="R52" i="44" s="1"/>
  <c r="AH15" i="44"/>
  <c r="AH52" i="44" s="1"/>
  <c r="S6" i="44"/>
  <c r="S43" i="44" s="1"/>
  <c r="M5" i="44"/>
  <c r="M42" i="44" s="1"/>
  <c r="AJ6" i="44"/>
  <c r="AJ43" i="44" s="1"/>
  <c r="AA7" i="44"/>
  <c r="AA44" i="44" s="1"/>
  <c r="I9" i="44"/>
  <c r="I46" i="44" s="1"/>
  <c r="P10" i="44"/>
  <c r="P47" i="44" s="1"/>
  <c r="AF10" i="44"/>
  <c r="AF47" i="44" s="1"/>
  <c r="G11" i="44"/>
  <c r="G48" i="44" s="1"/>
  <c r="W11" i="44"/>
  <c r="W48" i="44" s="1"/>
  <c r="AM11" i="44"/>
  <c r="AM48" i="44" s="1"/>
  <c r="N12" i="44"/>
  <c r="N49" i="44" s="1"/>
  <c r="AD12" i="44"/>
  <c r="AD49" i="44" s="1"/>
  <c r="E13" i="44"/>
  <c r="E50" i="44" s="1"/>
  <c r="AK13" i="44"/>
  <c r="AK50" i="44" s="1"/>
  <c r="L14" i="44"/>
  <c r="L51" i="44" s="1"/>
  <c r="AB14" i="44"/>
  <c r="AB51" i="44" s="1"/>
  <c r="S15" i="44"/>
  <c r="S52" i="44" s="1"/>
  <c r="AI15" i="44"/>
  <c r="AI52" i="44" s="1"/>
  <c r="AK4" i="44"/>
  <c r="AK41" i="44" s="1"/>
  <c r="AH8" i="44"/>
  <c r="AH45" i="44" s="1"/>
  <c r="S8" i="44"/>
  <c r="S45" i="44" s="1"/>
  <c r="AI8" i="44"/>
  <c r="AI45" i="44" s="1"/>
  <c r="J9" i="44"/>
  <c r="J46" i="44" s="1"/>
  <c r="Z9" i="44"/>
  <c r="Z46" i="44" s="1"/>
  <c r="Q10" i="44"/>
  <c r="Q47" i="44" s="1"/>
  <c r="AG10" i="44"/>
  <c r="AG47" i="44" s="1"/>
  <c r="H11" i="44"/>
  <c r="H48" i="44" s="1"/>
  <c r="X11" i="44"/>
  <c r="X48" i="44" s="1"/>
  <c r="AN11" i="44"/>
  <c r="AN48" i="44" s="1"/>
  <c r="O12" i="44"/>
  <c r="O49" i="44" s="1"/>
  <c r="AE12" i="44"/>
  <c r="AE49" i="44" s="1"/>
  <c r="F13" i="44"/>
  <c r="F50" i="44" s="1"/>
  <c r="V13" i="44"/>
  <c r="V50" i="44" s="1"/>
  <c r="AL13" i="44"/>
  <c r="AL50" i="44" s="1"/>
  <c r="M14" i="44"/>
  <c r="M51" i="44" s="1"/>
  <c r="AC14" i="44"/>
  <c r="AC51" i="44" s="1"/>
  <c r="D15" i="44"/>
  <c r="D52" i="44" s="1"/>
  <c r="T15" i="44"/>
  <c r="T52" i="44" s="1"/>
  <c r="AJ15" i="44"/>
  <c r="AJ52" i="44" s="1"/>
  <c r="L5" i="44"/>
  <c r="L42" i="44" s="1"/>
  <c r="V4" i="44"/>
  <c r="V41" i="44" s="1"/>
  <c r="AC5" i="44"/>
  <c r="AC42" i="44" s="1"/>
  <c r="T6" i="44"/>
  <c r="T43" i="44" s="1"/>
  <c r="K7" i="44"/>
  <c r="K44" i="44" s="1"/>
  <c r="R8" i="44"/>
  <c r="R45" i="44" s="1"/>
  <c r="U13" i="44"/>
  <c r="U50" i="44" s="1"/>
  <c r="G4" i="44"/>
  <c r="G41" i="44" s="1"/>
  <c r="W4" i="44"/>
  <c r="W41" i="44" s="1"/>
  <c r="AM4" i="44"/>
  <c r="AM41" i="44" s="1"/>
  <c r="N5" i="44"/>
  <c r="N42" i="44" s="1"/>
  <c r="AD5" i="44"/>
  <c r="AD42" i="44" s="1"/>
  <c r="E6" i="44"/>
  <c r="E43" i="44" s="1"/>
  <c r="U6" i="44"/>
  <c r="U43" i="44" s="1"/>
  <c r="AK6" i="44"/>
  <c r="AK43" i="44" s="1"/>
  <c r="L7" i="44"/>
  <c r="L44" i="44" s="1"/>
  <c r="AB7" i="44"/>
  <c r="AB44" i="44" s="1"/>
  <c r="H4" i="44"/>
  <c r="H41" i="44" s="1"/>
  <c r="X4" i="44"/>
  <c r="X41" i="44" s="1"/>
  <c r="AN4" i="44"/>
  <c r="AN41" i="44" s="1"/>
  <c r="O5" i="44"/>
  <c r="O42" i="44" s="1"/>
  <c r="AE5" i="44"/>
  <c r="AE42" i="44" s="1"/>
  <c r="F6" i="44"/>
  <c r="F43" i="44" s="1"/>
  <c r="V6" i="44"/>
  <c r="V43" i="44" s="1"/>
  <c r="AL6" i="44"/>
  <c r="AL43" i="44" s="1"/>
  <c r="M7" i="44"/>
  <c r="M44" i="44" s="1"/>
  <c r="AC7" i="44"/>
  <c r="AC44" i="44" s="1"/>
  <c r="D8" i="44"/>
  <c r="D45" i="44" s="1"/>
  <c r="T8" i="44"/>
  <c r="T45" i="44" s="1"/>
  <c r="AJ8" i="44"/>
  <c r="AJ45" i="44" s="1"/>
  <c r="K9" i="44"/>
  <c r="K46" i="44" s="1"/>
  <c r="AA9" i="44"/>
  <c r="AA46" i="44" s="1"/>
  <c r="R10" i="44"/>
  <c r="R47" i="44" s="1"/>
  <c r="AH10" i="44"/>
  <c r="AH47" i="44" s="1"/>
  <c r="I11" i="44"/>
  <c r="I48" i="44" s="1"/>
  <c r="Y11" i="44"/>
  <c r="Y48" i="44" s="1"/>
  <c r="AO11" i="44"/>
  <c r="AO48" i="44" s="1"/>
  <c r="P12" i="44"/>
  <c r="P49" i="44" s="1"/>
  <c r="AF12" i="44"/>
  <c r="AF49" i="44" s="1"/>
  <c r="G13" i="44"/>
  <c r="G50" i="44" s="1"/>
  <c r="W13" i="44"/>
  <c r="W50" i="44" s="1"/>
  <c r="AM13" i="44"/>
  <c r="AM50" i="44" s="1"/>
  <c r="N14" i="44"/>
  <c r="N51" i="44" s="1"/>
  <c r="AD14" i="44"/>
  <c r="AD51" i="44" s="1"/>
  <c r="E15" i="44"/>
  <c r="E52" i="44" s="1"/>
  <c r="U15" i="44"/>
  <c r="U52" i="44" s="1"/>
  <c r="AK15" i="44"/>
  <c r="AK52" i="44" s="1"/>
  <c r="E4" i="44"/>
  <c r="E41" i="44" s="1"/>
  <c r="J7" i="44"/>
  <c r="J44" i="44" s="1"/>
  <c r="AL4" i="44"/>
  <c r="AL41" i="44" s="1"/>
  <c r="Y9" i="44"/>
  <c r="Y46" i="44" s="1"/>
  <c r="AO4" i="44"/>
  <c r="AO41" i="44" s="1"/>
  <c r="W6" i="44"/>
  <c r="W43" i="44" s="1"/>
  <c r="S10" i="44"/>
  <c r="S47" i="44" s="1"/>
  <c r="AI10" i="44"/>
  <c r="AI47" i="44" s="1"/>
  <c r="J11" i="44"/>
  <c r="J48" i="44" s="1"/>
  <c r="Z11" i="44"/>
  <c r="Z48" i="44" s="1"/>
  <c r="Q12" i="44"/>
  <c r="Q49" i="44" s="1"/>
  <c r="AG12" i="44"/>
  <c r="AG49" i="44" s="1"/>
  <c r="H13" i="44"/>
  <c r="H50" i="44" s="1"/>
  <c r="X13" i="44"/>
  <c r="X50" i="44" s="1"/>
  <c r="AN13" i="44"/>
  <c r="AN50" i="44" s="1"/>
  <c r="O14" i="44"/>
  <c r="O51" i="44" s="1"/>
  <c r="AE14" i="44"/>
  <c r="AE51" i="44" s="1"/>
  <c r="F15" i="44"/>
  <c r="F52" i="44" s="1"/>
  <c r="V15" i="44"/>
  <c r="V52" i="44" s="1"/>
  <c r="AL15" i="44"/>
  <c r="AL52" i="44" s="1"/>
  <c r="AB5" i="44"/>
  <c r="AB42" i="44" s="1"/>
  <c r="F4" i="44"/>
  <c r="F41" i="44" s="1"/>
  <c r="D6" i="44"/>
  <c r="D43" i="44" s="1"/>
  <c r="AO9" i="44"/>
  <c r="AO46" i="44" s="1"/>
  <c r="I4" i="44"/>
  <c r="I41" i="44" s="1"/>
  <c r="Y4" i="44"/>
  <c r="Y41" i="44" s="1"/>
  <c r="P5" i="44"/>
  <c r="P42" i="44" s="1"/>
  <c r="AF5" i="44"/>
  <c r="AF42" i="44" s="1"/>
  <c r="G6" i="44"/>
  <c r="G43" i="44" s="1"/>
  <c r="AM6" i="44"/>
  <c r="AM43" i="44" s="1"/>
  <c r="N7" i="44"/>
  <c r="N44" i="44" s="1"/>
  <c r="AD7" i="44"/>
  <c r="AD44" i="44" s="1"/>
  <c r="E8" i="44"/>
  <c r="E45" i="44" s="1"/>
  <c r="U8" i="44"/>
  <c r="U45" i="44" s="1"/>
  <c r="AK8" i="44"/>
  <c r="AK45" i="44" s="1"/>
  <c r="L9" i="44"/>
  <c r="L46" i="44" s="1"/>
  <c r="AB9" i="44"/>
  <c r="AB46" i="44" s="1"/>
  <c r="J4" i="44"/>
  <c r="J41" i="44" s="1"/>
  <c r="Z4" i="44"/>
  <c r="Z41" i="44" s="1"/>
  <c r="Q5" i="44"/>
  <c r="Q42" i="44" s="1"/>
  <c r="AG5" i="44"/>
  <c r="AG42" i="44" s="1"/>
  <c r="H6" i="44"/>
  <c r="H43" i="44" s="1"/>
  <c r="X6" i="44"/>
  <c r="X43" i="44" s="1"/>
  <c r="AN6" i="44"/>
  <c r="AN43" i="44" s="1"/>
  <c r="O7" i="44"/>
  <c r="O44" i="44" s="1"/>
  <c r="AE7" i="44"/>
  <c r="AE44" i="44" s="1"/>
  <c r="F8" i="44"/>
  <c r="F45" i="44" s="1"/>
  <c r="V8" i="44"/>
  <c r="V45" i="44" s="1"/>
  <c r="AL8" i="44"/>
  <c r="AL45" i="44" s="1"/>
  <c r="M9" i="44"/>
  <c r="M46" i="44" s="1"/>
  <c r="AC9" i="44"/>
  <c r="AC46" i="44" s="1"/>
  <c r="D10" i="44"/>
  <c r="D47" i="44" s="1"/>
  <c r="T10" i="44"/>
  <c r="T47" i="44" s="1"/>
  <c r="AJ10" i="44"/>
  <c r="AJ47" i="44" s="1"/>
  <c r="K11" i="44"/>
  <c r="K48" i="44" s="1"/>
  <c r="AA11" i="44"/>
  <c r="AA48" i="44" s="1"/>
  <c r="R12" i="44"/>
  <c r="R49" i="44" s="1"/>
  <c r="AH12" i="44"/>
  <c r="AH49" i="44" s="1"/>
  <c r="I13" i="44"/>
  <c r="I50" i="44" s="1"/>
  <c r="Y13" i="44"/>
  <c r="Y50" i="44" s="1"/>
  <c r="AO13" i="44"/>
  <c r="AO50" i="44" s="1"/>
  <c r="P14" i="44"/>
  <c r="P51" i="44" s="1"/>
  <c r="AF14" i="44"/>
  <c r="AF51" i="44" s="1"/>
  <c r="G15" i="44"/>
  <c r="G52" i="44" s="1"/>
  <c r="W15" i="44"/>
  <c r="W52" i="44" s="1"/>
  <c r="AM15" i="44"/>
  <c r="AM52" i="44" s="1"/>
  <c r="K4" i="44"/>
  <c r="K41" i="44" s="1"/>
  <c r="AA4" i="44"/>
  <c r="AA41" i="44" s="1"/>
  <c r="R5" i="44"/>
  <c r="R42" i="44" s="1"/>
  <c r="AH5" i="44"/>
  <c r="AH42" i="44" s="1"/>
  <c r="I6" i="44"/>
  <c r="I43" i="44" s="1"/>
  <c r="Y6" i="44"/>
  <c r="Y43" i="44" s="1"/>
  <c r="AO6" i="44"/>
  <c r="AO43" i="44" s="1"/>
  <c r="AF7" i="44"/>
  <c r="AF44" i="44" s="1"/>
  <c r="G8" i="44"/>
  <c r="G45" i="44" s="1"/>
  <c r="W8" i="44"/>
  <c r="W45" i="44" s="1"/>
  <c r="AM8" i="44"/>
  <c r="AM45" i="44" s="1"/>
  <c r="N9" i="44"/>
  <c r="N46" i="44" s="1"/>
  <c r="AD9" i="44"/>
  <c r="AD46" i="44" s="1"/>
  <c r="E10" i="44"/>
  <c r="E47" i="44" s="1"/>
  <c r="U10" i="44"/>
  <c r="U47" i="44" s="1"/>
  <c r="AK10" i="44"/>
  <c r="AK47" i="44" s="1"/>
  <c r="L11" i="44"/>
  <c r="L48" i="44" s="1"/>
  <c r="AB11" i="44"/>
  <c r="AB48" i="44" s="1"/>
  <c r="S12" i="44"/>
  <c r="S49" i="44" s="1"/>
  <c r="AI12" i="44"/>
  <c r="AI49" i="44" s="1"/>
  <c r="J13" i="44"/>
  <c r="J50" i="44" s="1"/>
  <c r="Z13" i="44"/>
  <c r="Z50" i="44" s="1"/>
  <c r="Q14" i="44"/>
  <c r="Q51" i="44" s="1"/>
  <c r="AG14" i="44"/>
  <c r="AG51" i="44" s="1"/>
  <c r="H15" i="44"/>
  <c r="H52" i="44" s="1"/>
  <c r="X15" i="44"/>
  <c r="X52" i="44" s="1"/>
  <c r="AN15" i="44"/>
  <c r="AN52" i="44" s="1"/>
  <c r="U4" i="44"/>
  <c r="U41" i="44" s="1"/>
  <c r="Z7" i="44"/>
  <c r="Z44" i="44" s="1"/>
  <c r="P7" i="44"/>
  <c r="P44" i="44" s="1"/>
  <c r="L4" i="44"/>
  <c r="L41" i="44" s="1"/>
  <c r="AB4" i="44"/>
  <c r="AB41" i="44" s="1"/>
  <c r="S5" i="44"/>
  <c r="S42" i="44" s="1"/>
  <c r="AI5" i="44"/>
  <c r="AI42" i="44" s="1"/>
  <c r="J6" i="44"/>
  <c r="J43" i="44" s="1"/>
  <c r="Z6" i="44"/>
  <c r="Z43" i="44" s="1"/>
  <c r="Q7" i="44"/>
  <c r="Q44" i="44" s="1"/>
  <c r="AG7" i="44"/>
  <c r="AG44" i="44" s="1"/>
  <c r="H8" i="44"/>
  <c r="H45" i="44" s="1"/>
  <c r="X8" i="44"/>
  <c r="X45" i="44" s="1"/>
  <c r="AN8" i="44"/>
  <c r="AN45" i="44" s="1"/>
  <c r="O9" i="44"/>
  <c r="O46" i="44" s="1"/>
  <c r="AE9" i="44"/>
  <c r="AE46" i="44" s="1"/>
  <c r="F10" i="44"/>
  <c r="F47" i="44" s="1"/>
  <c r="V10" i="44"/>
  <c r="V47" i="44" s="1"/>
  <c r="AL10" i="44"/>
  <c r="AL47" i="44" s="1"/>
  <c r="M11" i="44"/>
  <c r="M48" i="44" s="1"/>
  <c r="AC11" i="44"/>
  <c r="AC48" i="44" s="1"/>
  <c r="D12" i="44"/>
  <c r="D49" i="44" s="1"/>
  <c r="T12" i="44"/>
  <c r="T49" i="44" s="1"/>
  <c r="AJ12" i="44"/>
  <c r="AJ49" i="44" s="1"/>
  <c r="K13" i="44"/>
  <c r="K50" i="44" s="1"/>
  <c r="AA13" i="44"/>
  <c r="AA50" i="44" s="1"/>
  <c r="R14" i="44"/>
  <c r="R51" i="44" s="1"/>
  <c r="AH14" i="44"/>
  <c r="AH51" i="44" s="1"/>
  <c r="I15" i="44"/>
  <c r="I52" i="44" s="1"/>
  <c r="Y15" i="44"/>
  <c r="Y52" i="44" s="1"/>
  <c r="AO15" i="44"/>
  <c r="AO52" i="44" s="1"/>
  <c r="AC4" i="44"/>
  <c r="AC41" i="44" s="1"/>
  <c r="T5" i="44"/>
  <c r="T42" i="44" s="1"/>
  <c r="K6" i="44"/>
  <c r="K43" i="44" s="1"/>
  <c r="AH7" i="44"/>
  <c r="AH44" i="44" s="1"/>
  <c r="Y8" i="44"/>
  <c r="Y45" i="44" s="1"/>
  <c r="AO8" i="44"/>
  <c r="AO45" i="44" s="1"/>
  <c r="AF9" i="44"/>
  <c r="AF46" i="44" s="1"/>
  <c r="G10" i="44"/>
  <c r="G47" i="44" s="1"/>
  <c r="W10" i="44"/>
  <c r="W47" i="44" s="1"/>
  <c r="AM10" i="44"/>
  <c r="AM47" i="44" s="1"/>
  <c r="N11" i="44"/>
  <c r="N48" i="44" s="1"/>
  <c r="E12" i="44"/>
  <c r="E49" i="44" s="1"/>
  <c r="S14" i="44"/>
  <c r="S51" i="44" s="1"/>
  <c r="AI14" i="44"/>
  <c r="AI51" i="44" s="1"/>
  <c r="J15" i="44"/>
  <c r="J52" i="44" s="1"/>
  <c r="Z15" i="44"/>
  <c r="Z52" i="44" s="1"/>
  <c r="M4" i="44"/>
  <c r="M41" i="44" s="1"/>
  <c r="AJ5" i="44"/>
  <c r="AJ42" i="44" s="1"/>
  <c r="AA6" i="44"/>
  <c r="AA43" i="44" s="1"/>
  <c r="R7" i="44"/>
  <c r="R44" i="44" s="1"/>
  <c r="I8" i="44"/>
  <c r="I45" i="44" s="1"/>
  <c r="P9" i="44"/>
  <c r="P46" i="44" s="1"/>
  <c r="AD11" i="44"/>
  <c r="AD48" i="44" s="1"/>
  <c r="U12" i="44"/>
  <c r="U49" i="44" s="1"/>
  <c r="AK12" i="44"/>
  <c r="AK49" i="44" s="1"/>
  <c r="L13" i="44"/>
  <c r="L50" i="44" s="1"/>
  <c r="AB13" i="44"/>
  <c r="AB50" i="44" s="1"/>
  <c r="N4" i="44"/>
  <c r="N41" i="44" s="1"/>
  <c r="AD4" i="44"/>
  <c r="AD41" i="44" s="1"/>
  <c r="E5" i="44"/>
  <c r="E42" i="44" s="1"/>
  <c r="U5" i="44"/>
  <c r="U42" i="44" s="1"/>
  <c r="AK5" i="44"/>
  <c r="AK42" i="44" s="1"/>
  <c r="L6" i="44"/>
  <c r="L43" i="44" s="1"/>
  <c r="AB6" i="44"/>
  <c r="AB43" i="44" s="1"/>
  <c r="S7" i="44"/>
  <c r="S44" i="44" s="1"/>
  <c r="AI7" i="44"/>
  <c r="AI44" i="44" s="1"/>
  <c r="J8" i="44"/>
  <c r="J45" i="44" s="1"/>
  <c r="Z8" i="44"/>
  <c r="Z45" i="44" s="1"/>
  <c r="Q9" i="44"/>
  <c r="Q46" i="44" s="1"/>
  <c r="AG9" i="44"/>
  <c r="AG46" i="44" s="1"/>
  <c r="H10" i="44"/>
  <c r="H47" i="44" s="1"/>
  <c r="X10" i="44"/>
  <c r="X47" i="44" s="1"/>
  <c r="AN10" i="44"/>
  <c r="AN47" i="44" s="1"/>
  <c r="O11" i="44"/>
  <c r="O48" i="44" s="1"/>
  <c r="AE11" i="44"/>
  <c r="AE48" i="44" s="1"/>
  <c r="F12" i="44"/>
  <c r="F49" i="44" s="1"/>
  <c r="V12" i="44"/>
  <c r="V49" i="44" s="1"/>
  <c r="AL12" i="44"/>
  <c r="AL49" i="44" s="1"/>
  <c r="M13" i="44"/>
  <c r="M50" i="44" s="1"/>
  <c r="AC13" i="44"/>
  <c r="AC50" i="44" s="1"/>
  <c r="D14" i="44"/>
  <c r="D51" i="44" s="1"/>
  <c r="T14" i="44"/>
  <c r="T51" i="44" s="1"/>
  <c r="AJ14" i="44"/>
  <c r="AJ51" i="44" s="1"/>
  <c r="K15" i="44"/>
  <c r="K52" i="44" s="1"/>
  <c r="AA15" i="44"/>
  <c r="AA52" i="44" s="1"/>
  <c r="R3" i="22" l="1"/>
  <c r="Q12" i="22"/>
  <c r="Q42" i="22"/>
  <c r="P3" i="37"/>
  <c r="O39" i="37"/>
  <c r="P3" i="16"/>
  <c r="O34" i="16"/>
  <c r="O3" i="48"/>
  <c r="N38" i="48"/>
  <c r="N11" i="48"/>
  <c r="N46" i="48"/>
  <c r="P3" i="44"/>
  <c r="O40" i="44"/>
  <c r="P3" i="9"/>
  <c r="O52" i="9"/>
  <c r="O35" i="9"/>
  <c r="O67" i="9"/>
  <c r="O3" i="8"/>
  <c r="N52" i="8"/>
  <c r="N35" i="8"/>
  <c r="N67" i="8"/>
  <c r="O3" i="52"/>
  <c r="N77" i="52"/>
  <c r="N15" i="52"/>
  <c r="N68" i="52"/>
  <c r="N100" i="52"/>
  <c r="N45" i="52"/>
  <c r="C4" i="2"/>
  <c r="S3" i="22" l="1"/>
  <c r="R12" i="22"/>
  <c r="R42" i="22"/>
  <c r="Q3" i="37"/>
  <c r="P39" i="37"/>
  <c r="Q3" i="16"/>
  <c r="P34" i="16"/>
  <c r="P3" i="48"/>
  <c r="O46" i="48"/>
  <c r="O11" i="48"/>
  <c r="O38" i="48"/>
  <c r="Q3" i="44"/>
  <c r="P40" i="44"/>
  <c r="Q3" i="9"/>
  <c r="P52" i="9"/>
  <c r="P67" i="9"/>
  <c r="P35" i="9"/>
  <c r="P3" i="8"/>
  <c r="O52" i="8"/>
  <c r="O35" i="8"/>
  <c r="O67" i="8"/>
  <c r="P3" i="52"/>
  <c r="O15" i="52"/>
  <c r="O68" i="52"/>
  <c r="O77" i="52"/>
  <c r="O100" i="52"/>
  <c r="O45" i="52"/>
  <c r="D4" i="37"/>
  <c r="D40" i="37" s="1"/>
  <c r="E4" i="37"/>
  <c r="E40" i="37" s="1"/>
  <c r="F4" i="37"/>
  <c r="F40" i="37" s="1"/>
  <c r="G4" i="37"/>
  <c r="G40" i="37" s="1"/>
  <c r="H4" i="37"/>
  <c r="H40" i="37" s="1"/>
  <c r="I4" i="37"/>
  <c r="I40" i="37" s="1"/>
  <c r="J4" i="37"/>
  <c r="J40" i="37" s="1"/>
  <c r="K4" i="37"/>
  <c r="K40" i="37" s="1"/>
  <c r="L4" i="37"/>
  <c r="L40" i="37" s="1"/>
  <c r="M4" i="37"/>
  <c r="M40" i="37" s="1"/>
  <c r="N4" i="37"/>
  <c r="N40" i="37" s="1"/>
  <c r="O4" i="37"/>
  <c r="O40" i="37" s="1"/>
  <c r="P4" i="37"/>
  <c r="P40" i="37" s="1"/>
  <c r="Q4" i="37"/>
  <c r="Q40" i="37" s="1"/>
  <c r="R4" i="37"/>
  <c r="R40" i="37" s="1"/>
  <c r="S4" i="37"/>
  <c r="S40" i="37" s="1"/>
  <c r="T4" i="37"/>
  <c r="T40" i="37" s="1"/>
  <c r="U4" i="37"/>
  <c r="U40" i="37" s="1"/>
  <c r="V4" i="37"/>
  <c r="V40" i="37" s="1"/>
  <c r="W4" i="37"/>
  <c r="W40" i="37" s="1"/>
  <c r="X4" i="37"/>
  <c r="X40" i="37" s="1"/>
  <c r="Y4" i="37"/>
  <c r="Y40" i="37" s="1"/>
  <c r="Z4" i="37"/>
  <c r="Z40" i="37" s="1"/>
  <c r="AA4" i="37"/>
  <c r="AA40" i="37" s="1"/>
  <c r="AB4" i="37"/>
  <c r="AB40" i="37" s="1"/>
  <c r="AC4" i="37"/>
  <c r="AC40" i="37" s="1"/>
  <c r="AD4" i="37"/>
  <c r="AD40" i="37" s="1"/>
  <c r="AE4" i="37"/>
  <c r="AE40" i="37" s="1"/>
  <c r="AF4" i="37"/>
  <c r="AF40" i="37" s="1"/>
  <c r="AG4" i="37"/>
  <c r="AG40" i="37" s="1"/>
  <c r="AH4" i="37"/>
  <c r="AH40" i="37" s="1"/>
  <c r="AI4" i="37"/>
  <c r="AI40" i="37" s="1"/>
  <c r="AJ4" i="37"/>
  <c r="AJ40" i="37" s="1"/>
  <c r="AK4" i="37"/>
  <c r="AK40" i="37" s="1"/>
  <c r="AL4" i="37"/>
  <c r="AL40" i="37" s="1"/>
  <c r="AM4" i="37"/>
  <c r="AM40" i="37" s="1"/>
  <c r="AN4" i="37"/>
  <c r="AN40" i="37" s="1"/>
  <c r="D6" i="37"/>
  <c r="D42" i="37" s="1"/>
  <c r="E6" i="37"/>
  <c r="E42" i="37" s="1"/>
  <c r="F6" i="37"/>
  <c r="F42" i="37" s="1"/>
  <c r="G6" i="37"/>
  <c r="G42" i="37" s="1"/>
  <c r="H6" i="37"/>
  <c r="H42" i="37" s="1"/>
  <c r="I6" i="37"/>
  <c r="I42" i="37" s="1"/>
  <c r="J6" i="37"/>
  <c r="J42" i="37" s="1"/>
  <c r="K6" i="37"/>
  <c r="K42" i="37" s="1"/>
  <c r="L6" i="37"/>
  <c r="L42" i="37" s="1"/>
  <c r="M6" i="37"/>
  <c r="M42" i="37" s="1"/>
  <c r="N6" i="37"/>
  <c r="N42" i="37" s="1"/>
  <c r="O6" i="37"/>
  <c r="O42" i="37" s="1"/>
  <c r="P6" i="37"/>
  <c r="P42" i="37" s="1"/>
  <c r="Q6" i="37"/>
  <c r="Q42" i="37" s="1"/>
  <c r="R6" i="37"/>
  <c r="R42" i="37" s="1"/>
  <c r="S6" i="37"/>
  <c r="S42" i="37" s="1"/>
  <c r="T6" i="37"/>
  <c r="T42" i="37" s="1"/>
  <c r="U6" i="37"/>
  <c r="U42" i="37" s="1"/>
  <c r="V6" i="37"/>
  <c r="V42" i="37" s="1"/>
  <c r="W6" i="37"/>
  <c r="W42" i="37" s="1"/>
  <c r="X6" i="37"/>
  <c r="X42" i="37" s="1"/>
  <c r="Y6" i="37"/>
  <c r="Y42" i="37" s="1"/>
  <c r="Z6" i="37"/>
  <c r="Z42" i="37" s="1"/>
  <c r="AA6" i="37"/>
  <c r="AA42" i="37" s="1"/>
  <c r="AB6" i="37"/>
  <c r="AB42" i="37" s="1"/>
  <c r="AC6" i="37"/>
  <c r="AC42" i="37" s="1"/>
  <c r="AD6" i="37"/>
  <c r="AD42" i="37" s="1"/>
  <c r="AE6" i="37"/>
  <c r="AE42" i="37" s="1"/>
  <c r="AF6" i="37"/>
  <c r="AF42" i="37" s="1"/>
  <c r="AG6" i="37"/>
  <c r="AG42" i="37" s="1"/>
  <c r="AH6" i="37"/>
  <c r="AH42" i="37" s="1"/>
  <c r="AI6" i="37"/>
  <c r="AI42" i="37" s="1"/>
  <c r="AJ6" i="37"/>
  <c r="AJ42" i="37" s="1"/>
  <c r="AK6" i="37"/>
  <c r="AK42" i="37" s="1"/>
  <c r="AL6" i="37"/>
  <c r="AL42" i="37" s="1"/>
  <c r="AM6" i="37"/>
  <c r="AM42" i="37" s="1"/>
  <c r="AN6" i="37"/>
  <c r="AN42" i="37" s="1"/>
  <c r="D7" i="37"/>
  <c r="D43" i="37" s="1"/>
  <c r="E7" i="37"/>
  <c r="E43" i="37" s="1"/>
  <c r="F7" i="37"/>
  <c r="F43" i="37" s="1"/>
  <c r="G7" i="37"/>
  <c r="G43" i="37" s="1"/>
  <c r="H7" i="37"/>
  <c r="H43" i="37" s="1"/>
  <c r="I7" i="37"/>
  <c r="I43" i="37" s="1"/>
  <c r="J7" i="37"/>
  <c r="J43" i="37" s="1"/>
  <c r="K7" i="37"/>
  <c r="K43" i="37" s="1"/>
  <c r="L7" i="37"/>
  <c r="L43" i="37" s="1"/>
  <c r="M7" i="37"/>
  <c r="M43" i="37" s="1"/>
  <c r="N7" i="37"/>
  <c r="N43" i="37" s="1"/>
  <c r="O7" i="37"/>
  <c r="O43" i="37" s="1"/>
  <c r="P7" i="37"/>
  <c r="P43" i="37" s="1"/>
  <c r="Q7" i="37"/>
  <c r="Q43" i="37" s="1"/>
  <c r="R7" i="37"/>
  <c r="R43" i="37" s="1"/>
  <c r="S7" i="37"/>
  <c r="S43" i="37" s="1"/>
  <c r="T7" i="37"/>
  <c r="T43" i="37" s="1"/>
  <c r="U7" i="37"/>
  <c r="U43" i="37" s="1"/>
  <c r="V7" i="37"/>
  <c r="V43" i="37" s="1"/>
  <c r="W7" i="37"/>
  <c r="W43" i="37" s="1"/>
  <c r="X7" i="37"/>
  <c r="X43" i="37" s="1"/>
  <c r="Y7" i="37"/>
  <c r="Y43" i="37" s="1"/>
  <c r="Z7" i="37"/>
  <c r="Z43" i="37" s="1"/>
  <c r="AA7" i="37"/>
  <c r="AA43" i="37" s="1"/>
  <c r="AB7" i="37"/>
  <c r="AB43" i="37" s="1"/>
  <c r="AC7" i="37"/>
  <c r="AC43" i="37" s="1"/>
  <c r="AD7" i="37"/>
  <c r="AD43" i="37" s="1"/>
  <c r="AE7" i="37"/>
  <c r="AE43" i="37" s="1"/>
  <c r="AF7" i="37"/>
  <c r="AF43" i="37" s="1"/>
  <c r="AG7" i="37"/>
  <c r="AG43" i="37" s="1"/>
  <c r="AH7" i="37"/>
  <c r="AH43" i="37" s="1"/>
  <c r="AI7" i="37"/>
  <c r="AI43" i="37" s="1"/>
  <c r="AJ7" i="37"/>
  <c r="AJ43" i="37" s="1"/>
  <c r="AK7" i="37"/>
  <c r="AK43" i="37" s="1"/>
  <c r="AL7" i="37"/>
  <c r="AL43" i="37" s="1"/>
  <c r="AM7" i="37"/>
  <c r="AM43" i="37" s="1"/>
  <c r="AN7" i="37"/>
  <c r="AN43" i="37" s="1"/>
  <c r="D8" i="37"/>
  <c r="D44" i="37" s="1"/>
  <c r="E8" i="37"/>
  <c r="E44" i="37" s="1"/>
  <c r="F8" i="37"/>
  <c r="F44" i="37" s="1"/>
  <c r="G8" i="37"/>
  <c r="G44" i="37" s="1"/>
  <c r="H8" i="37"/>
  <c r="H44" i="37" s="1"/>
  <c r="I8" i="37"/>
  <c r="I44" i="37" s="1"/>
  <c r="J8" i="37"/>
  <c r="J44" i="37" s="1"/>
  <c r="K8" i="37"/>
  <c r="K44" i="37" s="1"/>
  <c r="L8" i="37"/>
  <c r="L44" i="37" s="1"/>
  <c r="M8" i="37"/>
  <c r="M44" i="37" s="1"/>
  <c r="N8" i="37"/>
  <c r="N44" i="37" s="1"/>
  <c r="O8" i="37"/>
  <c r="O44" i="37" s="1"/>
  <c r="P8" i="37"/>
  <c r="P44" i="37" s="1"/>
  <c r="Q8" i="37"/>
  <c r="Q44" i="37" s="1"/>
  <c r="R8" i="37"/>
  <c r="R44" i="37" s="1"/>
  <c r="S8" i="37"/>
  <c r="S44" i="37" s="1"/>
  <c r="T8" i="37"/>
  <c r="T44" i="37" s="1"/>
  <c r="U8" i="37"/>
  <c r="U44" i="37" s="1"/>
  <c r="V8" i="37"/>
  <c r="V44" i="37" s="1"/>
  <c r="W8" i="37"/>
  <c r="W44" i="37" s="1"/>
  <c r="X8" i="37"/>
  <c r="X44" i="37" s="1"/>
  <c r="Y8" i="37"/>
  <c r="Y44" i="37" s="1"/>
  <c r="Z8" i="37"/>
  <c r="Z44" i="37" s="1"/>
  <c r="AA8" i="37"/>
  <c r="AA44" i="37" s="1"/>
  <c r="AB8" i="37"/>
  <c r="AB44" i="37" s="1"/>
  <c r="AC8" i="37"/>
  <c r="AC44" i="37" s="1"/>
  <c r="AD8" i="37"/>
  <c r="AD44" i="37" s="1"/>
  <c r="AE8" i="37"/>
  <c r="AE44" i="37" s="1"/>
  <c r="AF8" i="37"/>
  <c r="AF44" i="37" s="1"/>
  <c r="AG8" i="37"/>
  <c r="AG44" i="37" s="1"/>
  <c r="AH8" i="37"/>
  <c r="AH44" i="37" s="1"/>
  <c r="AI8" i="37"/>
  <c r="AI44" i="37" s="1"/>
  <c r="AJ8" i="37"/>
  <c r="AJ44" i="37" s="1"/>
  <c r="AK8" i="37"/>
  <c r="AK44" i="37" s="1"/>
  <c r="AL8" i="37"/>
  <c r="AL44" i="37" s="1"/>
  <c r="AM8" i="37"/>
  <c r="AM44" i="37" s="1"/>
  <c r="AN8" i="37"/>
  <c r="AN44" i="37" s="1"/>
  <c r="D9" i="37"/>
  <c r="D45" i="37" s="1"/>
  <c r="E9" i="37"/>
  <c r="E45" i="37" s="1"/>
  <c r="F9" i="37"/>
  <c r="F45" i="37" s="1"/>
  <c r="G9" i="37"/>
  <c r="G45" i="37" s="1"/>
  <c r="H9" i="37"/>
  <c r="H45" i="37" s="1"/>
  <c r="I9" i="37"/>
  <c r="I45" i="37" s="1"/>
  <c r="J9" i="37"/>
  <c r="J45" i="37" s="1"/>
  <c r="K9" i="37"/>
  <c r="K45" i="37" s="1"/>
  <c r="L9" i="37"/>
  <c r="L45" i="37" s="1"/>
  <c r="M9" i="37"/>
  <c r="M45" i="37" s="1"/>
  <c r="N9" i="37"/>
  <c r="N45" i="37" s="1"/>
  <c r="O9" i="37"/>
  <c r="O45" i="37" s="1"/>
  <c r="P9" i="37"/>
  <c r="P45" i="37" s="1"/>
  <c r="Q9" i="37"/>
  <c r="Q45" i="37" s="1"/>
  <c r="R9" i="37"/>
  <c r="R45" i="37" s="1"/>
  <c r="S9" i="37"/>
  <c r="S45" i="37" s="1"/>
  <c r="T9" i="37"/>
  <c r="T45" i="37" s="1"/>
  <c r="U9" i="37"/>
  <c r="U45" i="37" s="1"/>
  <c r="V9" i="37"/>
  <c r="V45" i="37" s="1"/>
  <c r="W9" i="37"/>
  <c r="W45" i="37" s="1"/>
  <c r="X9" i="37"/>
  <c r="X45" i="37" s="1"/>
  <c r="Y9" i="37"/>
  <c r="Y45" i="37" s="1"/>
  <c r="Z9" i="37"/>
  <c r="Z45" i="37" s="1"/>
  <c r="AA9" i="37"/>
  <c r="AA45" i="37" s="1"/>
  <c r="AB9" i="37"/>
  <c r="AB45" i="37" s="1"/>
  <c r="AC9" i="37"/>
  <c r="AC45" i="37" s="1"/>
  <c r="AD9" i="37"/>
  <c r="AD45" i="37" s="1"/>
  <c r="AE9" i="37"/>
  <c r="AE45" i="37" s="1"/>
  <c r="AF9" i="37"/>
  <c r="AF45" i="37" s="1"/>
  <c r="AG9" i="37"/>
  <c r="AG45" i="37" s="1"/>
  <c r="AH9" i="37"/>
  <c r="AH45" i="37" s="1"/>
  <c r="AI9" i="37"/>
  <c r="AI45" i="37" s="1"/>
  <c r="AJ9" i="37"/>
  <c r="AJ45" i="37" s="1"/>
  <c r="AK9" i="37"/>
  <c r="AK45" i="37" s="1"/>
  <c r="AL9" i="37"/>
  <c r="AL45" i="37" s="1"/>
  <c r="AM9" i="37"/>
  <c r="AM45" i="37" s="1"/>
  <c r="AN9" i="37"/>
  <c r="AN45" i="37" s="1"/>
  <c r="D10" i="37"/>
  <c r="D46" i="37" s="1"/>
  <c r="E10" i="37"/>
  <c r="E46" i="37" s="1"/>
  <c r="F10" i="37"/>
  <c r="F46" i="37" s="1"/>
  <c r="G10" i="37"/>
  <c r="G46" i="37" s="1"/>
  <c r="H10" i="37"/>
  <c r="H46" i="37" s="1"/>
  <c r="I10" i="37"/>
  <c r="I46" i="37" s="1"/>
  <c r="J10" i="37"/>
  <c r="J46" i="37" s="1"/>
  <c r="K10" i="37"/>
  <c r="K46" i="37" s="1"/>
  <c r="L10" i="37"/>
  <c r="L46" i="37" s="1"/>
  <c r="M10" i="37"/>
  <c r="M46" i="37" s="1"/>
  <c r="N10" i="37"/>
  <c r="N46" i="37" s="1"/>
  <c r="O10" i="37"/>
  <c r="O46" i="37" s="1"/>
  <c r="P10" i="37"/>
  <c r="P46" i="37" s="1"/>
  <c r="Q10" i="37"/>
  <c r="Q46" i="37" s="1"/>
  <c r="R10" i="37"/>
  <c r="R46" i="37" s="1"/>
  <c r="S10" i="37"/>
  <c r="S46" i="37" s="1"/>
  <c r="T10" i="37"/>
  <c r="T46" i="37" s="1"/>
  <c r="U10" i="37"/>
  <c r="U46" i="37" s="1"/>
  <c r="V10" i="37"/>
  <c r="V46" i="37" s="1"/>
  <c r="W10" i="37"/>
  <c r="W46" i="37" s="1"/>
  <c r="X10" i="37"/>
  <c r="X46" i="37" s="1"/>
  <c r="Y10" i="37"/>
  <c r="Y46" i="37" s="1"/>
  <c r="Z10" i="37"/>
  <c r="Z46" i="37" s="1"/>
  <c r="AA10" i="37"/>
  <c r="AA46" i="37" s="1"/>
  <c r="AB10" i="37"/>
  <c r="AB46" i="37" s="1"/>
  <c r="AC10" i="37"/>
  <c r="AC46" i="37" s="1"/>
  <c r="AD10" i="37"/>
  <c r="AD46" i="37" s="1"/>
  <c r="AE10" i="37"/>
  <c r="AE46" i="37" s="1"/>
  <c r="AF10" i="37"/>
  <c r="AF46" i="37" s="1"/>
  <c r="AG10" i="37"/>
  <c r="AG46" i="37" s="1"/>
  <c r="AH10" i="37"/>
  <c r="AH46" i="37" s="1"/>
  <c r="AI10" i="37"/>
  <c r="AI46" i="37" s="1"/>
  <c r="AJ10" i="37"/>
  <c r="AJ46" i="37" s="1"/>
  <c r="AK10" i="37"/>
  <c r="AK46" i="37" s="1"/>
  <c r="AL10" i="37"/>
  <c r="AL46" i="37" s="1"/>
  <c r="AM10" i="37"/>
  <c r="AM46" i="37" s="1"/>
  <c r="AN10" i="37"/>
  <c r="AN46" i="37" s="1"/>
  <c r="D11" i="37"/>
  <c r="D47" i="37" s="1"/>
  <c r="E11" i="37"/>
  <c r="E47" i="37" s="1"/>
  <c r="F11" i="37"/>
  <c r="F47" i="37" s="1"/>
  <c r="G11" i="37"/>
  <c r="G47" i="37" s="1"/>
  <c r="H11" i="37"/>
  <c r="H47" i="37" s="1"/>
  <c r="I11" i="37"/>
  <c r="I47" i="37" s="1"/>
  <c r="J11" i="37"/>
  <c r="J47" i="37" s="1"/>
  <c r="K11" i="37"/>
  <c r="K47" i="37" s="1"/>
  <c r="L11" i="37"/>
  <c r="L47" i="37" s="1"/>
  <c r="M11" i="37"/>
  <c r="M47" i="37" s="1"/>
  <c r="N11" i="37"/>
  <c r="N47" i="37" s="1"/>
  <c r="O11" i="37"/>
  <c r="O47" i="37" s="1"/>
  <c r="P11" i="37"/>
  <c r="P47" i="37" s="1"/>
  <c r="Q11" i="37"/>
  <c r="Q47" i="37" s="1"/>
  <c r="R11" i="37"/>
  <c r="R47" i="37" s="1"/>
  <c r="S11" i="37"/>
  <c r="S47" i="37" s="1"/>
  <c r="T11" i="37"/>
  <c r="T47" i="37" s="1"/>
  <c r="U11" i="37"/>
  <c r="U47" i="37" s="1"/>
  <c r="V11" i="37"/>
  <c r="V47" i="37" s="1"/>
  <c r="W11" i="37"/>
  <c r="W47" i="37" s="1"/>
  <c r="X11" i="37"/>
  <c r="X47" i="37" s="1"/>
  <c r="Y11" i="37"/>
  <c r="Y47" i="37" s="1"/>
  <c r="Z11" i="37"/>
  <c r="Z47" i="37" s="1"/>
  <c r="AA11" i="37"/>
  <c r="AA47" i="37" s="1"/>
  <c r="AB11" i="37"/>
  <c r="AB47" i="37" s="1"/>
  <c r="AC11" i="37"/>
  <c r="AC47" i="37" s="1"/>
  <c r="AD11" i="37"/>
  <c r="AD47" i="37" s="1"/>
  <c r="AE11" i="37"/>
  <c r="AE47" i="37" s="1"/>
  <c r="AF11" i="37"/>
  <c r="AF47" i="37" s="1"/>
  <c r="AG11" i="37"/>
  <c r="AG47" i="37" s="1"/>
  <c r="AH11" i="37"/>
  <c r="AH47" i="37" s="1"/>
  <c r="AI11" i="37"/>
  <c r="AI47" i="37" s="1"/>
  <c r="AJ11" i="37"/>
  <c r="AJ47" i="37" s="1"/>
  <c r="AK11" i="37"/>
  <c r="AK47" i="37" s="1"/>
  <c r="AL11" i="37"/>
  <c r="AL47" i="37" s="1"/>
  <c r="AM11" i="37"/>
  <c r="AM47" i="37" s="1"/>
  <c r="AN11" i="37"/>
  <c r="AN47" i="37" s="1"/>
  <c r="D12" i="37"/>
  <c r="D48" i="37" s="1"/>
  <c r="E12" i="37"/>
  <c r="E48" i="37" s="1"/>
  <c r="F12" i="37"/>
  <c r="F48" i="37" s="1"/>
  <c r="G12" i="37"/>
  <c r="G48" i="37" s="1"/>
  <c r="H12" i="37"/>
  <c r="H48" i="37" s="1"/>
  <c r="I12" i="37"/>
  <c r="I48" i="37" s="1"/>
  <c r="J12" i="37"/>
  <c r="J48" i="37" s="1"/>
  <c r="K12" i="37"/>
  <c r="K48" i="37" s="1"/>
  <c r="L12" i="37"/>
  <c r="L48" i="37" s="1"/>
  <c r="M12" i="37"/>
  <c r="M48" i="37" s="1"/>
  <c r="N12" i="37"/>
  <c r="N48" i="37" s="1"/>
  <c r="O12" i="37"/>
  <c r="O48" i="37" s="1"/>
  <c r="P12" i="37"/>
  <c r="P48" i="37" s="1"/>
  <c r="Q12" i="37"/>
  <c r="Q48" i="37" s="1"/>
  <c r="R12" i="37"/>
  <c r="R48" i="37" s="1"/>
  <c r="S12" i="37"/>
  <c r="S48" i="37" s="1"/>
  <c r="T12" i="37"/>
  <c r="T48" i="37" s="1"/>
  <c r="U12" i="37"/>
  <c r="U48" i="37" s="1"/>
  <c r="V12" i="37"/>
  <c r="V48" i="37" s="1"/>
  <c r="W12" i="37"/>
  <c r="W48" i="37" s="1"/>
  <c r="X12" i="37"/>
  <c r="X48" i="37" s="1"/>
  <c r="Y12" i="37"/>
  <c r="Y48" i="37" s="1"/>
  <c r="Z12" i="37"/>
  <c r="Z48" i="37" s="1"/>
  <c r="AA12" i="37"/>
  <c r="AA48" i="37" s="1"/>
  <c r="AB12" i="37"/>
  <c r="AB48" i="37" s="1"/>
  <c r="AC12" i="37"/>
  <c r="AC48" i="37" s="1"/>
  <c r="AD12" i="37"/>
  <c r="AD48" i="37" s="1"/>
  <c r="AE12" i="37"/>
  <c r="AE48" i="37" s="1"/>
  <c r="AF12" i="37"/>
  <c r="AF48" i="37" s="1"/>
  <c r="AG12" i="37"/>
  <c r="AG48" i="37" s="1"/>
  <c r="AH12" i="37"/>
  <c r="AH48" i="37" s="1"/>
  <c r="AI12" i="37"/>
  <c r="AI48" i="37" s="1"/>
  <c r="AJ12" i="37"/>
  <c r="AJ48" i="37" s="1"/>
  <c r="AK12" i="37"/>
  <c r="AK48" i="37" s="1"/>
  <c r="AL12" i="37"/>
  <c r="AL48" i="37" s="1"/>
  <c r="AM12" i="37"/>
  <c r="AM48" i="37" s="1"/>
  <c r="AN12" i="37"/>
  <c r="AN48" i="37" s="1"/>
  <c r="D13" i="37"/>
  <c r="D49" i="37" s="1"/>
  <c r="E13" i="37"/>
  <c r="E49" i="37" s="1"/>
  <c r="F13" i="37"/>
  <c r="F49" i="37" s="1"/>
  <c r="G13" i="37"/>
  <c r="G49" i="37" s="1"/>
  <c r="H13" i="37"/>
  <c r="H49" i="37" s="1"/>
  <c r="I13" i="37"/>
  <c r="I49" i="37" s="1"/>
  <c r="J13" i="37"/>
  <c r="J49" i="37" s="1"/>
  <c r="K13" i="37"/>
  <c r="K49" i="37" s="1"/>
  <c r="L13" i="37"/>
  <c r="L49" i="37" s="1"/>
  <c r="M13" i="37"/>
  <c r="M49" i="37" s="1"/>
  <c r="N13" i="37"/>
  <c r="N49" i="37" s="1"/>
  <c r="O13" i="37"/>
  <c r="O49" i="37" s="1"/>
  <c r="P13" i="37"/>
  <c r="P49" i="37" s="1"/>
  <c r="Q13" i="37"/>
  <c r="Q49" i="37" s="1"/>
  <c r="R13" i="37"/>
  <c r="R49" i="37" s="1"/>
  <c r="S13" i="37"/>
  <c r="S49" i="37" s="1"/>
  <c r="T13" i="37"/>
  <c r="T49" i="37" s="1"/>
  <c r="U13" i="37"/>
  <c r="U49" i="37" s="1"/>
  <c r="V13" i="37"/>
  <c r="V49" i="37" s="1"/>
  <c r="W13" i="37"/>
  <c r="W49" i="37" s="1"/>
  <c r="X13" i="37"/>
  <c r="X49" i="37" s="1"/>
  <c r="Y13" i="37"/>
  <c r="Y49" i="37" s="1"/>
  <c r="Z13" i="37"/>
  <c r="Z49" i="37" s="1"/>
  <c r="AA13" i="37"/>
  <c r="AA49" i="37" s="1"/>
  <c r="AB13" i="37"/>
  <c r="AB49" i="37" s="1"/>
  <c r="AC13" i="37"/>
  <c r="AC49" i="37" s="1"/>
  <c r="AD13" i="37"/>
  <c r="AD49" i="37" s="1"/>
  <c r="AE13" i="37"/>
  <c r="AE49" i="37" s="1"/>
  <c r="AF13" i="37"/>
  <c r="AF49" i="37" s="1"/>
  <c r="AG13" i="37"/>
  <c r="AG49" i="37" s="1"/>
  <c r="AH13" i="37"/>
  <c r="AH49" i="37" s="1"/>
  <c r="AI13" i="37"/>
  <c r="AI49" i="37" s="1"/>
  <c r="AJ13" i="37"/>
  <c r="AJ49" i="37" s="1"/>
  <c r="AK13" i="37"/>
  <c r="AK49" i="37" s="1"/>
  <c r="AL13" i="37"/>
  <c r="AL49" i="37" s="1"/>
  <c r="AM13" i="37"/>
  <c r="AM49" i="37" s="1"/>
  <c r="AN13" i="37"/>
  <c r="AN49" i="37" s="1"/>
  <c r="D14" i="37"/>
  <c r="D50" i="37" s="1"/>
  <c r="E14" i="37"/>
  <c r="E50" i="37" s="1"/>
  <c r="F14" i="37"/>
  <c r="F50" i="37" s="1"/>
  <c r="G14" i="37"/>
  <c r="G50" i="37" s="1"/>
  <c r="H14" i="37"/>
  <c r="H50" i="37" s="1"/>
  <c r="I14" i="37"/>
  <c r="I50" i="37" s="1"/>
  <c r="J14" i="37"/>
  <c r="J50" i="37" s="1"/>
  <c r="K14" i="37"/>
  <c r="K50" i="37" s="1"/>
  <c r="L14" i="37"/>
  <c r="L50" i="37" s="1"/>
  <c r="M14" i="37"/>
  <c r="M50" i="37" s="1"/>
  <c r="N14" i="37"/>
  <c r="N50" i="37" s="1"/>
  <c r="O14" i="37"/>
  <c r="O50" i="37" s="1"/>
  <c r="P14" i="37"/>
  <c r="P50" i="37" s="1"/>
  <c r="Q14" i="37"/>
  <c r="Q50" i="37" s="1"/>
  <c r="R14" i="37"/>
  <c r="R50" i="37" s="1"/>
  <c r="S14" i="37"/>
  <c r="S50" i="37" s="1"/>
  <c r="T14" i="37"/>
  <c r="T50" i="37" s="1"/>
  <c r="U14" i="37"/>
  <c r="U50" i="37" s="1"/>
  <c r="V14" i="37"/>
  <c r="V50" i="37" s="1"/>
  <c r="W14" i="37"/>
  <c r="W50" i="37" s="1"/>
  <c r="X14" i="37"/>
  <c r="X50" i="37" s="1"/>
  <c r="Y14" i="37"/>
  <c r="Y50" i="37" s="1"/>
  <c r="Z14" i="37"/>
  <c r="Z50" i="37" s="1"/>
  <c r="AA14" i="37"/>
  <c r="AA50" i="37" s="1"/>
  <c r="AB14" i="37"/>
  <c r="AB50" i="37" s="1"/>
  <c r="AC14" i="37"/>
  <c r="AC50" i="37" s="1"/>
  <c r="AD14" i="37"/>
  <c r="AD50" i="37" s="1"/>
  <c r="AE14" i="37"/>
  <c r="AE50" i="37" s="1"/>
  <c r="AF14" i="37"/>
  <c r="AF50" i="37" s="1"/>
  <c r="AG14" i="37"/>
  <c r="AG50" i="37" s="1"/>
  <c r="AH14" i="37"/>
  <c r="AH50" i="37" s="1"/>
  <c r="AI14" i="37"/>
  <c r="AI50" i="37" s="1"/>
  <c r="AJ14" i="37"/>
  <c r="AJ50" i="37" s="1"/>
  <c r="AK14" i="37"/>
  <c r="AK50" i="37" s="1"/>
  <c r="AL14" i="37"/>
  <c r="AL50" i="37" s="1"/>
  <c r="AM14" i="37"/>
  <c r="AM50" i="37" s="1"/>
  <c r="AN14" i="37"/>
  <c r="AN50" i="37" s="1"/>
  <c r="D15" i="37"/>
  <c r="D51" i="37" s="1"/>
  <c r="E15" i="37"/>
  <c r="E51" i="37" s="1"/>
  <c r="F15" i="37"/>
  <c r="F51" i="37" s="1"/>
  <c r="G15" i="37"/>
  <c r="G51" i="37" s="1"/>
  <c r="H15" i="37"/>
  <c r="H51" i="37" s="1"/>
  <c r="I15" i="37"/>
  <c r="I51" i="37" s="1"/>
  <c r="J15" i="37"/>
  <c r="J51" i="37" s="1"/>
  <c r="K15" i="37"/>
  <c r="K51" i="37" s="1"/>
  <c r="L15" i="37"/>
  <c r="L51" i="37" s="1"/>
  <c r="M15" i="37"/>
  <c r="M51" i="37" s="1"/>
  <c r="N15" i="37"/>
  <c r="N51" i="37" s="1"/>
  <c r="O15" i="37"/>
  <c r="O51" i="37" s="1"/>
  <c r="P15" i="37"/>
  <c r="P51" i="37" s="1"/>
  <c r="Q15" i="37"/>
  <c r="Q51" i="37" s="1"/>
  <c r="R15" i="37"/>
  <c r="R51" i="37" s="1"/>
  <c r="S15" i="37"/>
  <c r="S51" i="37" s="1"/>
  <c r="T15" i="37"/>
  <c r="T51" i="37" s="1"/>
  <c r="U15" i="37"/>
  <c r="U51" i="37" s="1"/>
  <c r="V15" i="37"/>
  <c r="V51" i="37" s="1"/>
  <c r="W15" i="37"/>
  <c r="W51" i="37" s="1"/>
  <c r="X15" i="37"/>
  <c r="X51" i="37" s="1"/>
  <c r="Y15" i="37"/>
  <c r="Y51" i="37" s="1"/>
  <c r="Z15" i="37"/>
  <c r="Z51" i="37" s="1"/>
  <c r="AA15" i="37"/>
  <c r="AA51" i="37" s="1"/>
  <c r="AB15" i="37"/>
  <c r="AB51" i="37" s="1"/>
  <c r="AC15" i="37"/>
  <c r="AC51" i="37" s="1"/>
  <c r="AD15" i="37"/>
  <c r="AD51" i="37" s="1"/>
  <c r="AE15" i="37"/>
  <c r="AE51" i="37" s="1"/>
  <c r="AF15" i="37"/>
  <c r="AF51" i="37" s="1"/>
  <c r="AG15" i="37"/>
  <c r="AG51" i="37" s="1"/>
  <c r="AH15" i="37"/>
  <c r="AH51" i="37" s="1"/>
  <c r="AI15" i="37"/>
  <c r="AI51" i="37" s="1"/>
  <c r="AJ15" i="37"/>
  <c r="AJ51" i="37" s="1"/>
  <c r="AK15" i="37"/>
  <c r="AK51" i="37" s="1"/>
  <c r="AL15" i="37"/>
  <c r="AL51" i="37" s="1"/>
  <c r="AM15" i="37"/>
  <c r="AM51" i="37" s="1"/>
  <c r="AN15" i="37"/>
  <c r="AN51" i="37" s="1"/>
  <c r="C15" i="37"/>
  <c r="C51" i="37" s="1"/>
  <c r="C14" i="37"/>
  <c r="C50" i="37" s="1"/>
  <c r="C6" i="37"/>
  <c r="C42" i="37" s="1"/>
  <c r="C7" i="37"/>
  <c r="C43" i="37" s="1"/>
  <c r="C8" i="37"/>
  <c r="C44" i="37" s="1"/>
  <c r="C9" i="37"/>
  <c r="C45" i="37" s="1"/>
  <c r="C10" i="37"/>
  <c r="C46" i="37" s="1"/>
  <c r="C11" i="37"/>
  <c r="C47" i="37" s="1"/>
  <c r="C12" i="37"/>
  <c r="C48" i="37" s="1"/>
  <c r="C13" i="37"/>
  <c r="C49" i="37" s="1"/>
  <c r="C4" i="37"/>
  <c r="C40" i="37" s="1"/>
  <c r="C10" i="16"/>
  <c r="C41" i="16" s="1"/>
  <c r="J16" i="8"/>
  <c r="T3" i="22" l="1"/>
  <c r="S12" i="22"/>
  <c r="S42" i="22"/>
  <c r="R3" i="37"/>
  <c r="Q39" i="37"/>
  <c r="R3" i="16"/>
  <c r="Q34" i="16"/>
  <c r="Q3" i="48"/>
  <c r="P46" i="48"/>
  <c r="P11" i="48"/>
  <c r="P38" i="48"/>
  <c r="R3" i="44"/>
  <c r="Q40" i="44"/>
  <c r="R3" i="9"/>
  <c r="Q67" i="9"/>
  <c r="Q35" i="9"/>
  <c r="Q52" i="9"/>
  <c r="Q3" i="8"/>
  <c r="P52" i="8"/>
  <c r="P67" i="8"/>
  <c r="P35" i="8"/>
  <c r="Q3" i="52"/>
  <c r="P15" i="52"/>
  <c r="P68" i="52"/>
  <c r="P45" i="52"/>
  <c r="P100" i="52"/>
  <c r="P77" i="52"/>
  <c r="E2" i="20"/>
  <c r="U3" i="22" l="1"/>
  <c r="T12" i="22"/>
  <c r="T42" i="22"/>
  <c r="S3" i="37"/>
  <c r="R39" i="37"/>
  <c r="S3" i="16"/>
  <c r="R34" i="16"/>
  <c r="R3" i="48"/>
  <c r="Q11" i="48"/>
  <c r="Q46" i="48"/>
  <c r="Q38" i="48"/>
  <c r="S3" i="44"/>
  <c r="R40" i="44"/>
  <c r="S3" i="9"/>
  <c r="R52" i="9"/>
  <c r="R67" i="9"/>
  <c r="R35" i="9"/>
  <c r="R3" i="8"/>
  <c r="Q35" i="8"/>
  <c r="Q67" i="8"/>
  <c r="Q52" i="8"/>
  <c r="R3" i="52"/>
  <c r="Q68" i="52"/>
  <c r="Q15" i="52"/>
  <c r="Q100" i="52"/>
  <c r="Q45" i="52"/>
  <c r="Q77" i="52"/>
  <c r="C8" i="20"/>
  <c r="B8" i="20"/>
  <c r="Q8" i="20"/>
  <c r="AG8" i="20"/>
  <c r="R8" i="20"/>
  <c r="AH8" i="20"/>
  <c r="S8" i="20"/>
  <c r="AI8" i="20"/>
  <c r="V8" i="20"/>
  <c r="O8" i="20"/>
  <c r="D8" i="20"/>
  <c r="T8" i="20"/>
  <c r="AJ8" i="20"/>
  <c r="AL8" i="20"/>
  <c r="AM8" i="20"/>
  <c r="AA8" i="20"/>
  <c r="E8" i="20"/>
  <c r="U8" i="20"/>
  <c r="AK8" i="20"/>
  <c r="W8" i="20"/>
  <c r="N8" i="20"/>
  <c r="P8" i="20"/>
  <c r="F8" i="20"/>
  <c r="G8" i="20"/>
  <c r="AC8" i="20"/>
  <c r="H8" i="20"/>
  <c r="X8" i="20"/>
  <c r="M8" i="20"/>
  <c r="I8" i="20"/>
  <c r="Y8" i="20"/>
  <c r="J8" i="20"/>
  <c r="Z8" i="20"/>
  <c r="AB8" i="20"/>
  <c r="AD8" i="20"/>
  <c r="K8" i="20"/>
  <c r="AE8" i="20"/>
  <c r="L8" i="20"/>
  <c r="AF8" i="20"/>
  <c r="V3" i="22" l="1"/>
  <c r="U42" i="22"/>
  <c r="U12" i="22"/>
  <c r="T3" i="37"/>
  <c r="S39" i="37"/>
  <c r="T3" i="16"/>
  <c r="S34" i="16"/>
  <c r="S3" i="48"/>
  <c r="R46" i="48"/>
  <c r="R38" i="48"/>
  <c r="R11" i="48"/>
  <c r="T3" i="44"/>
  <c r="S40" i="44"/>
  <c r="T3" i="9"/>
  <c r="S67" i="9"/>
  <c r="S52" i="9"/>
  <c r="S35" i="9"/>
  <c r="S3" i="8"/>
  <c r="R67" i="8"/>
  <c r="R52" i="8"/>
  <c r="R35" i="8"/>
  <c r="S3" i="52"/>
  <c r="R68" i="52"/>
  <c r="R100" i="52"/>
  <c r="R15" i="52"/>
  <c r="R45" i="52"/>
  <c r="R77" i="52"/>
  <c r="Q193" i="42"/>
  <c r="AG193" i="42"/>
  <c r="R193" i="42"/>
  <c r="AH193" i="42"/>
  <c r="S193" i="42"/>
  <c r="AI193" i="42"/>
  <c r="T193" i="42"/>
  <c r="AJ193" i="42"/>
  <c r="E193" i="42"/>
  <c r="U193" i="42"/>
  <c r="AK193" i="42"/>
  <c r="F193" i="42"/>
  <c r="V193" i="42"/>
  <c r="AL193" i="42"/>
  <c r="AF193" i="42"/>
  <c r="G193" i="42"/>
  <c r="W193" i="42"/>
  <c r="AM193" i="42"/>
  <c r="AE193" i="42"/>
  <c r="H193" i="42"/>
  <c r="X193" i="42"/>
  <c r="AN193" i="42"/>
  <c r="Z193" i="42"/>
  <c r="O193" i="42"/>
  <c r="I193" i="42"/>
  <c r="Y193" i="42"/>
  <c r="AO193" i="42"/>
  <c r="J193" i="42"/>
  <c r="K193" i="42"/>
  <c r="AA193" i="42"/>
  <c r="L193" i="42"/>
  <c r="AB193" i="42"/>
  <c r="P193" i="42"/>
  <c r="M193" i="42"/>
  <c r="AC193" i="42"/>
  <c r="D193" i="42"/>
  <c r="N193" i="42"/>
  <c r="AD193" i="42"/>
  <c r="W183" i="42"/>
  <c r="AM183" i="42"/>
  <c r="S184" i="42"/>
  <c r="AI184" i="42"/>
  <c r="O185" i="42"/>
  <c r="AE185" i="42"/>
  <c r="K186" i="42"/>
  <c r="AA186" i="42"/>
  <c r="W187" i="42"/>
  <c r="AM187" i="42"/>
  <c r="S188" i="42"/>
  <c r="AI188" i="42"/>
  <c r="O189" i="42"/>
  <c r="AE189" i="42"/>
  <c r="K190" i="42"/>
  <c r="AA190" i="42"/>
  <c r="W191" i="42"/>
  <c r="AM191" i="42"/>
  <c r="S192" i="42"/>
  <c r="AI192" i="42"/>
  <c r="F184" i="42"/>
  <c r="F188" i="42"/>
  <c r="F192" i="42"/>
  <c r="X183" i="42"/>
  <c r="AN183" i="42"/>
  <c r="T184" i="42"/>
  <c r="AJ184" i="42"/>
  <c r="P185" i="42"/>
  <c r="AF185" i="42"/>
  <c r="L186" i="42"/>
  <c r="AB186" i="42"/>
  <c r="X187" i="42"/>
  <c r="AN187" i="42"/>
  <c r="T188" i="42"/>
  <c r="AJ188" i="42"/>
  <c r="P189" i="42"/>
  <c r="AF189" i="42"/>
  <c r="L190" i="42"/>
  <c r="AB190" i="42"/>
  <c r="X191" i="42"/>
  <c r="AN191" i="42"/>
  <c r="T192" i="42"/>
  <c r="AJ192" i="42"/>
  <c r="G184" i="42"/>
  <c r="G188" i="42"/>
  <c r="G192" i="42"/>
  <c r="AL183" i="42"/>
  <c r="J186" i="42"/>
  <c r="AH188" i="42"/>
  <c r="V191" i="42"/>
  <c r="E188" i="42"/>
  <c r="I183" i="42"/>
  <c r="Y183" i="42"/>
  <c r="AO183" i="42"/>
  <c r="U184" i="42"/>
  <c r="AK184" i="42"/>
  <c r="Q185" i="42"/>
  <c r="AG185" i="42"/>
  <c r="M186" i="42"/>
  <c r="AC186" i="42"/>
  <c r="I187" i="42"/>
  <c r="Y187" i="42"/>
  <c r="AO187" i="42"/>
  <c r="U188" i="42"/>
  <c r="AK188" i="42"/>
  <c r="Q189" i="42"/>
  <c r="AG189" i="42"/>
  <c r="M190" i="42"/>
  <c r="AC190" i="42"/>
  <c r="I191" i="42"/>
  <c r="Y191" i="42"/>
  <c r="AO191" i="42"/>
  <c r="U192" i="42"/>
  <c r="AK192" i="42"/>
  <c r="H184" i="42"/>
  <c r="H188" i="42"/>
  <c r="H192" i="42"/>
  <c r="R192" i="42"/>
  <c r="J183" i="42"/>
  <c r="Z183" i="42"/>
  <c r="V184" i="42"/>
  <c r="AL184" i="42"/>
  <c r="R185" i="42"/>
  <c r="AH185" i="42"/>
  <c r="N186" i="42"/>
  <c r="AD186" i="42"/>
  <c r="J187" i="42"/>
  <c r="Z187" i="42"/>
  <c r="V188" i="42"/>
  <c r="AL188" i="42"/>
  <c r="R189" i="42"/>
  <c r="AH189" i="42"/>
  <c r="N190" i="42"/>
  <c r="AD190" i="42"/>
  <c r="J191" i="42"/>
  <c r="Z191" i="42"/>
  <c r="V192" i="42"/>
  <c r="AL192" i="42"/>
  <c r="E185" i="42"/>
  <c r="E189" i="42"/>
  <c r="D184" i="42"/>
  <c r="N189" i="42"/>
  <c r="K183" i="42"/>
  <c r="AA183" i="42"/>
  <c r="W184" i="42"/>
  <c r="AM184" i="42"/>
  <c r="S185" i="42"/>
  <c r="AI185" i="42"/>
  <c r="O186" i="42"/>
  <c r="AE186" i="42"/>
  <c r="K187" i="42"/>
  <c r="AA187" i="42"/>
  <c r="W188" i="42"/>
  <c r="AM188" i="42"/>
  <c r="S189" i="42"/>
  <c r="AI189" i="42"/>
  <c r="O190" i="42"/>
  <c r="AE190" i="42"/>
  <c r="K191" i="42"/>
  <c r="AA191" i="42"/>
  <c r="W192" i="42"/>
  <c r="AM192" i="42"/>
  <c r="F185" i="42"/>
  <c r="F189" i="42"/>
  <c r="D185" i="42"/>
  <c r="Z190" i="42"/>
  <c r="L183" i="42"/>
  <c r="AB183" i="42"/>
  <c r="X184" i="42"/>
  <c r="AN184" i="42"/>
  <c r="T185" i="42"/>
  <c r="AJ185" i="42"/>
  <c r="P186" i="42"/>
  <c r="AF186" i="42"/>
  <c r="L187" i="42"/>
  <c r="AB187" i="42"/>
  <c r="X188" i="42"/>
  <c r="AN188" i="42"/>
  <c r="T189" i="42"/>
  <c r="AJ189" i="42"/>
  <c r="P190" i="42"/>
  <c r="AF190" i="42"/>
  <c r="L191" i="42"/>
  <c r="AB191" i="42"/>
  <c r="X192" i="42"/>
  <c r="AN192" i="42"/>
  <c r="G185" i="42"/>
  <c r="G189" i="42"/>
  <c r="D186" i="42"/>
  <c r="J190" i="42"/>
  <c r="M183" i="42"/>
  <c r="AC183" i="42"/>
  <c r="I184" i="42"/>
  <c r="Y184" i="42"/>
  <c r="AO184" i="42"/>
  <c r="U185" i="42"/>
  <c r="AK185" i="42"/>
  <c r="Q186" i="42"/>
  <c r="AG186" i="42"/>
  <c r="M187" i="42"/>
  <c r="AC187" i="42"/>
  <c r="I188" i="42"/>
  <c r="Y188" i="42"/>
  <c r="AO188" i="42"/>
  <c r="U189" i="42"/>
  <c r="AK189" i="42"/>
  <c r="Q190" i="42"/>
  <c r="AG190" i="42"/>
  <c r="M191" i="42"/>
  <c r="AC191" i="42"/>
  <c r="I192" i="42"/>
  <c r="Y192" i="42"/>
  <c r="AO192" i="42"/>
  <c r="H185" i="42"/>
  <c r="H189" i="42"/>
  <c r="D187" i="42"/>
  <c r="N183" i="42"/>
  <c r="AD183" i="42"/>
  <c r="J184" i="42"/>
  <c r="Z184" i="42"/>
  <c r="V185" i="42"/>
  <c r="AL185" i="42"/>
  <c r="R186" i="42"/>
  <c r="AH186" i="42"/>
  <c r="N187" i="42"/>
  <c r="AD187" i="42"/>
  <c r="J188" i="42"/>
  <c r="Z188" i="42"/>
  <c r="V189" i="42"/>
  <c r="AL189" i="42"/>
  <c r="R190" i="42"/>
  <c r="AH190" i="42"/>
  <c r="N191" i="42"/>
  <c r="AD191" i="42"/>
  <c r="J192" i="42"/>
  <c r="Z192" i="42"/>
  <c r="E186" i="42"/>
  <c r="E190" i="42"/>
  <c r="D188" i="42"/>
  <c r="U191" i="42"/>
  <c r="O183" i="42"/>
  <c r="AE183" i="42"/>
  <c r="K184" i="42"/>
  <c r="AA184" i="42"/>
  <c r="W185" i="42"/>
  <c r="AM185" i="42"/>
  <c r="S186" i="42"/>
  <c r="AI186" i="42"/>
  <c r="O187" i="42"/>
  <c r="AE187" i="42"/>
  <c r="K188" i="42"/>
  <c r="AA188" i="42"/>
  <c r="W189" i="42"/>
  <c r="AM189" i="42"/>
  <c r="S190" i="42"/>
  <c r="AI190" i="42"/>
  <c r="O191" i="42"/>
  <c r="AE191" i="42"/>
  <c r="K192" i="42"/>
  <c r="AA192" i="42"/>
  <c r="F186" i="42"/>
  <c r="F190" i="42"/>
  <c r="D189" i="42"/>
  <c r="R184" i="42"/>
  <c r="V187" i="42"/>
  <c r="AL191" i="42"/>
  <c r="P183" i="42"/>
  <c r="AF183" i="42"/>
  <c r="L184" i="42"/>
  <c r="AB184" i="42"/>
  <c r="X185" i="42"/>
  <c r="AN185" i="42"/>
  <c r="T186" i="42"/>
  <c r="AJ186" i="42"/>
  <c r="P187" i="42"/>
  <c r="AF187" i="42"/>
  <c r="L188" i="42"/>
  <c r="AB188" i="42"/>
  <c r="X189" i="42"/>
  <c r="AN189" i="42"/>
  <c r="T190" i="42"/>
  <c r="AJ190" i="42"/>
  <c r="P191" i="42"/>
  <c r="AF191" i="42"/>
  <c r="L192" i="42"/>
  <c r="AB192" i="42"/>
  <c r="G186" i="42"/>
  <c r="G190" i="42"/>
  <c r="D190" i="42"/>
  <c r="V183" i="42"/>
  <c r="AD185" i="42"/>
  <c r="R188" i="42"/>
  <c r="E184" i="42"/>
  <c r="Q183" i="42"/>
  <c r="AG183" i="42"/>
  <c r="M184" i="42"/>
  <c r="AC184" i="42"/>
  <c r="I185" i="42"/>
  <c r="Y185" i="42"/>
  <c r="AO185" i="42"/>
  <c r="U186" i="42"/>
  <c r="AK186" i="42"/>
  <c r="Q187" i="42"/>
  <c r="AG187" i="42"/>
  <c r="M188" i="42"/>
  <c r="AC188" i="42"/>
  <c r="I189" i="42"/>
  <c r="Y189" i="42"/>
  <c r="AO189" i="42"/>
  <c r="U190" i="42"/>
  <c r="AK190" i="42"/>
  <c r="Q191" i="42"/>
  <c r="AG191" i="42"/>
  <c r="M192" i="42"/>
  <c r="AC192" i="42"/>
  <c r="C182" i="42"/>
  <c r="H186" i="42"/>
  <c r="H190" i="42"/>
  <c r="D191" i="42"/>
  <c r="AH184" i="42"/>
  <c r="N185" i="42"/>
  <c r="AD189" i="42"/>
  <c r="AH192" i="42"/>
  <c r="R183" i="42"/>
  <c r="AH183" i="42"/>
  <c r="N184" i="42"/>
  <c r="AD184" i="42"/>
  <c r="J185" i="42"/>
  <c r="Z185" i="42"/>
  <c r="V186" i="42"/>
  <c r="AL186" i="42"/>
  <c r="R187" i="42"/>
  <c r="AH187" i="42"/>
  <c r="N188" i="42"/>
  <c r="AD188" i="42"/>
  <c r="J189" i="42"/>
  <c r="Z189" i="42"/>
  <c r="V190" i="42"/>
  <c r="AL190" i="42"/>
  <c r="R191" i="42"/>
  <c r="AH191" i="42"/>
  <c r="N192" i="42"/>
  <c r="AD192" i="42"/>
  <c r="E183" i="42"/>
  <c r="E187" i="42"/>
  <c r="E191" i="42"/>
  <c r="D192" i="42"/>
  <c r="AK191" i="42"/>
  <c r="S183" i="42"/>
  <c r="AI183" i="42"/>
  <c r="O184" i="42"/>
  <c r="AE184" i="42"/>
  <c r="K185" i="42"/>
  <c r="AA185" i="42"/>
  <c r="W186" i="42"/>
  <c r="AM186" i="42"/>
  <c r="S187" i="42"/>
  <c r="AI187" i="42"/>
  <c r="O188" i="42"/>
  <c r="AE188" i="42"/>
  <c r="K189" i="42"/>
  <c r="AA189" i="42"/>
  <c r="W190" i="42"/>
  <c r="AM190" i="42"/>
  <c r="S191" i="42"/>
  <c r="AI191" i="42"/>
  <c r="O192" i="42"/>
  <c r="AE192" i="42"/>
  <c r="F183" i="42"/>
  <c r="F187" i="42"/>
  <c r="F191" i="42"/>
  <c r="D183" i="42"/>
  <c r="AK183" i="42"/>
  <c r="AC185" i="42"/>
  <c r="AO186" i="42"/>
  <c r="AK187" i="42"/>
  <c r="AG188" i="42"/>
  <c r="AC189" i="42"/>
  <c r="Y190" i="42"/>
  <c r="Q192" i="42"/>
  <c r="H183" i="42"/>
  <c r="H191" i="42"/>
  <c r="Z186" i="42"/>
  <c r="T183" i="42"/>
  <c r="AJ183" i="42"/>
  <c r="P184" i="42"/>
  <c r="AF184" i="42"/>
  <c r="L185" i="42"/>
  <c r="AB185" i="42"/>
  <c r="X186" i="42"/>
  <c r="AN186" i="42"/>
  <c r="T187" i="42"/>
  <c r="AJ187" i="42"/>
  <c r="P188" i="42"/>
  <c r="AF188" i="42"/>
  <c r="L189" i="42"/>
  <c r="AB189" i="42"/>
  <c r="X190" i="42"/>
  <c r="AN190" i="42"/>
  <c r="T191" i="42"/>
  <c r="AJ191" i="42"/>
  <c r="P192" i="42"/>
  <c r="AF192" i="42"/>
  <c r="G183" i="42"/>
  <c r="G187" i="42"/>
  <c r="G191" i="42"/>
  <c r="U183" i="42"/>
  <c r="Q184" i="42"/>
  <c r="AG184" i="42"/>
  <c r="M185" i="42"/>
  <c r="I186" i="42"/>
  <c r="Y186" i="42"/>
  <c r="U187" i="42"/>
  <c r="Q188" i="42"/>
  <c r="M189" i="42"/>
  <c r="I190" i="42"/>
  <c r="AO190" i="42"/>
  <c r="AG192" i="42"/>
  <c r="H187" i="42"/>
  <c r="AL187" i="42"/>
  <c r="E192" i="42"/>
  <c r="R21" i="20"/>
  <c r="W3" i="22" l="1"/>
  <c r="V42" i="22"/>
  <c r="V12" i="22"/>
  <c r="U3" i="37"/>
  <c r="T39" i="37"/>
  <c r="U3" i="16"/>
  <c r="T34" i="16"/>
  <c r="T3" i="48"/>
  <c r="S46" i="48"/>
  <c r="S38" i="48"/>
  <c r="S11" i="48"/>
  <c r="U3" i="44"/>
  <c r="T40" i="44"/>
  <c r="U3" i="9"/>
  <c r="T67" i="9"/>
  <c r="T35" i="9"/>
  <c r="T52" i="9"/>
  <c r="T3" i="8"/>
  <c r="S67" i="8"/>
  <c r="S35" i="8"/>
  <c r="S52" i="8"/>
  <c r="T3" i="52"/>
  <c r="S68" i="52"/>
  <c r="S100" i="52"/>
  <c r="S45" i="52"/>
  <c r="S15" i="52"/>
  <c r="S77" i="52"/>
  <c r="F216" i="42"/>
  <c r="F197" i="42"/>
  <c r="F196" i="42"/>
  <c r="F211" i="42"/>
  <c r="F210" i="42"/>
  <c r="F209" i="42"/>
  <c r="F208" i="42"/>
  <c r="F207" i="42"/>
  <c r="F199" i="42"/>
  <c r="F206" i="42"/>
  <c r="F204" i="42"/>
  <c r="F203" i="42"/>
  <c r="F218" i="42"/>
  <c r="F202" i="42"/>
  <c r="F205" i="42"/>
  <c r="F217" i="42"/>
  <c r="F201" i="42"/>
  <c r="F214" i="42"/>
  <c r="F198" i="42"/>
  <c r="F200" i="42"/>
  <c r="F215" i="42"/>
  <c r="F213" i="42"/>
  <c r="F212" i="42"/>
  <c r="X3" i="22" l="1"/>
  <c r="W42" i="22"/>
  <c r="W12" i="22"/>
  <c r="V3" i="37"/>
  <c r="U39" i="37"/>
  <c r="V3" i="16"/>
  <c r="U34" i="16"/>
  <c r="U3" i="48"/>
  <c r="T46" i="48"/>
  <c r="T38" i="48"/>
  <c r="T11" i="48"/>
  <c r="V3" i="44"/>
  <c r="U40" i="44"/>
  <c r="V3" i="9"/>
  <c r="U67" i="9"/>
  <c r="U52" i="9"/>
  <c r="U35" i="9"/>
  <c r="U3" i="8"/>
  <c r="T67" i="8"/>
  <c r="T35" i="8"/>
  <c r="T52" i="8"/>
  <c r="U3" i="52"/>
  <c r="T68" i="52"/>
  <c r="T100" i="52"/>
  <c r="T45" i="52"/>
  <c r="T15" i="52"/>
  <c r="T77" i="52"/>
  <c r="A213" i="42"/>
  <c r="A202" i="42"/>
  <c r="A218" i="42"/>
  <c r="A204" i="42"/>
  <c r="A199" i="42"/>
  <c r="A217" i="42"/>
  <c r="A203" i="42"/>
  <c r="A207" i="42"/>
  <c r="A209" i="42"/>
  <c r="A205" i="42"/>
  <c r="A206" i="42"/>
  <c r="A212" i="42"/>
  <c r="A208" i="42"/>
  <c r="A215" i="42"/>
  <c r="A210" i="42"/>
  <c r="A200" i="42"/>
  <c r="A211" i="42"/>
  <c r="A198" i="42"/>
  <c r="A196" i="42"/>
  <c r="A214" i="42"/>
  <c r="A197" i="42"/>
  <c r="A201" i="42"/>
  <c r="A216" i="42"/>
  <c r="H8" i="35"/>
  <c r="G8" i="35"/>
  <c r="F8" i="35"/>
  <c r="E8" i="35"/>
  <c r="D8" i="35"/>
  <c r="C8" i="35"/>
  <c r="H7" i="35"/>
  <c r="G7" i="35"/>
  <c r="F7" i="35"/>
  <c r="E7" i="35"/>
  <c r="D7" i="35"/>
  <c r="C7" i="35"/>
  <c r="H6" i="35"/>
  <c r="G6" i="35"/>
  <c r="F6" i="35"/>
  <c r="E6" i="35"/>
  <c r="D6" i="35"/>
  <c r="C6" i="35"/>
  <c r="H5" i="35"/>
  <c r="G5" i="35"/>
  <c r="F5" i="35"/>
  <c r="E5" i="35"/>
  <c r="D5" i="35"/>
  <c r="C5" i="35"/>
  <c r="H4" i="35"/>
  <c r="G4" i="35"/>
  <c r="F4" i="35"/>
  <c r="E4" i="35"/>
  <c r="D4" i="35"/>
  <c r="C4" i="35"/>
  <c r="H3" i="35"/>
  <c r="G3" i="35"/>
  <c r="F3" i="35"/>
  <c r="E3" i="35"/>
  <c r="D3" i="35"/>
  <c r="C3" i="35"/>
  <c r="H2" i="35"/>
  <c r="G2" i="35"/>
  <c r="F2" i="35"/>
  <c r="E2" i="35"/>
  <c r="D2" i="35"/>
  <c r="C2" i="35"/>
  <c r="H8" i="34"/>
  <c r="G8" i="34"/>
  <c r="F8" i="34"/>
  <c r="E8" i="34"/>
  <c r="D8" i="34"/>
  <c r="C8" i="34"/>
  <c r="H7" i="34"/>
  <c r="G7" i="34"/>
  <c r="F7" i="34"/>
  <c r="E7" i="34"/>
  <c r="D7" i="34"/>
  <c r="C7" i="34"/>
  <c r="H6" i="34"/>
  <c r="G6" i="34"/>
  <c r="F6" i="34"/>
  <c r="E6" i="34"/>
  <c r="D6" i="34"/>
  <c r="C6" i="34"/>
  <c r="H5" i="34"/>
  <c r="G5" i="34"/>
  <c r="F5" i="34"/>
  <c r="E5" i="34"/>
  <c r="D5" i="34"/>
  <c r="C5" i="34"/>
  <c r="H4" i="34"/>
  <c r="G4" i="34"/>
  <c r="F4" i="34"/>
  <c r="E4" i="34"/>
  <c r="D4" i="34"/>
  <c r="C4" i="34"/>
  <c r="H3" i="34"/>
  <c r="G3" i="34"/>
  <c r="F3" i="34"/>
  <c r="E3" i="34"/>
  <c r="D3" i="34"/>
  <c r="C3" i="34"/>
  <c r="H2" i="34"/>
  <c r="G2" i="34"/>
  <c r="F2" i="34"/>
  <c r="E2" i="34"/>
  <c r="D2" i="34"/>
  <c r="C2" i="34"/>
  <c r="H8" i="33"/>
  <c r="G8" i="33"/>
  <c r="F8" i="33"/>
  <c r="E8" i="33"/>
  <c r="D8" i="33"/>
  <c r="C8" i="33"/>
  <c r="H7" i="33"/>
  <c r="G7" i="33"/>
  <c r="F7" i="33"/>
  <c r="E7" i="33"/>
  <c r="D7" i="33"/>
  <c r="C7" i="33"/>
  <c r="H6" i="33"/>
  <c r="G6" i="33"/>
  <c r="F6" i="33"/>
  <c r="E6" i="33"/>
  <c r="D6" i="33"/>
  <c r="C6" i="33"/>
  <c r="H5" i="33"/>
  <c r="G5" i="33"/>
  <c r="F5" i="33"/>
  <c r="E5" i="33"/>
  <c r="D5" i="33"/>
  <c r="C5" i="33"/>
  <c r="H4" i="33"/>
  <c r="G4" i="33"/>
  <c r="F4" i="33"/>
  <c r="E4" i="33"/>
  <c r="D4" i="33"/>
  <c r="C4" i="33"/>
  <c r="H3" i="33"/>
  <c r="G3" i="33"/>
  <c r="F3" i="33"/>
  <c r="E3" i="33"/>
  <c r="D3" i="33"/>
  <c r="C3" i="33"/>
  <c r="H2" i="33"/>
  <c r="G2" i="33"/>
  <c r="F2" i="33"/>
  <c r="E2" i="33"/>
  <c r="D2" i="33"/>
  <c r="C2" i="33"/>
  <c r="H8" i="32"/>
  <c r="G8" i="32"/>
  <c r="F8" i="32"/>
  <c r="E8" i="32"/>
  <c r="D8" i="32"/>
  <c r="C8" i="32"/>
  <c r="H7" i="32"/>
  <c r="G7" i="32"/>
  <c r="F7" i="32"/>
  <c r="E7" i="32"/>
  <c r="D7" i="32"/>
  <c r="C7" i="32"/>
  <c r="H6" i="32"/>
  <c r="G6" i="32"/>
  <c r="F6" i="32"/>
  <c r="E6" i="32"/>
  <c r="D6" i="32"/>
  <c r="C6" i="32"/>
  <c r="H5" i="32"/>
  <c r="G5" i="32"/>
  <c r="F5" i="32"/>
  <c r="E5" i="32"/>
  <c r="D5" i="32"/>
  <c r="C5" i="32"/>
  <c r="H4" i="32"/>
  <c r="G4" i="32"/>
  <c r="F4" i="32"/>
  <c r="E4" i="32"/>
  <c r="D4" i="32"/>
  <c r="C4" i="32"/>
  <c r="H3" i="32"/>
  <c r="G3" i="32"/>
  <c r="F3" i="32"/>
  <c r="E3" i="32"/>
  <c r="D3" i="32"/>
  <c r="C3" i="32"/>
  <c r="H2" i="32"/>
  <c r="G2" i="32"/>
  <c r="F2" i="32"/>
  <c r="E2" i="32"/>
  <c r="D2" i="32"/>
  <c r="C2" i="32"/>
  <c r="H8" i="31"/>
  <c r="G8" i="31"/>
  <c r="F8" i="31"/>
  <c r="E8" i="31"/>
  <c r="D8" i="31"/>
  <c r="C8" i="31"/>
  <c r="H7" i="31"/>
  <c r="G7" i="31"/>
  <c r="F7" i="31"/>
  <c r="E7" i="31"/>
  <c r="D7" i="31"/>
  <c r="C7" i="31"/>
  <c r="H6" i="31"/>
  <c r="G6" i="31"/>
  <c r="F6" i="31"/>
  <c r="E6" i="31"/>
  <c r="D6" i="31"/>
  <c r="C6" i="31"/>
  <c r="H5" i="31"/>
  <c r="G5" i="31"/>
  <c r="F5" i="31"/>
  <c r="E5" i="31"/>
  <c r="D5" i="31"/>
  <c r="C5" i="31"/>
  <c r="H4" i="31"/>
  <c r="G4" i="31"/>
  <c r="F4" i="31"/>
  <c r="E4" i="31"/>
  <c r="D4" i="31"/>
  <c r="C4" i="31"/>
  <c r="H3" i="31"/>
  <c r="G3" i="31"/>
  <c r="F3" i="31"/>
  <c r="E3" i="31"/>
  <c r="D3" i="31"/>
  <c r="C3" i="31"/>
  <c r="H2" i="31"/>
  <c r="G2" i="31"/>
  <c r="F2" i="31"/>
  <c r="E2" i="31"/>
  <c r="D2" i="31"/>
  <c r="C2" i="31"/>
  <c r="H8" i="25"/>
  <c r="H7" i="25"/>
  <c r="H6" i="25"/>
  <c r="H5" i="25"/>
  <c r="H4" i="25"/>
  <c r="H3" i="25"/>
  <c r="H2" i="25"/>
  <c r="AI4" i="22"/>
  <c r="AJ4" i="22"/>
  <c r="AK4" i="22"/>
  <c r="AL4" i="22"/>
  <c r="AM4" i="22"/>
  <c r="AN4" i="22"/>
  <c r="AO4" i="22"/>
  <c r="AP4" i="22"/>
  <c r="AI5" i="22"/>
  <c r="AJ5" i="22"/>
  <c r="AK5" i="22"/>
  <c r="AL5" i="22"/>
  <c r="AM5" i="22"/>
  <c r="AN5" i="22"/>
  <c r="AO5" i="22"/>
  <c r="AP5" i="22"/>
  <c r="AI6" i="22"/>
  <c r="AJ6" i="22"/>
  <c r="AK6" i="22"/>
  <c r="AL6" i="22"/>
  <c r="AM6" i="22"/>
  <c r="AN6" i="22"/>
  <c r="AO6" i="22"/>
  <c r="AP6" i="22"/>
  <c r="AI7" i="22"/>
  <c r="AJ7" i="22"/>
  <c r="AK7" i="22"/>
  <c r="AL7" i="22"/>
  <c r="AM7" i="22"/>
  <c r="AN7" i="22"/>
  <c r="AO7" i="22"/>
  <c r="AP7" i="22"/>
  <c r="AI8" i="22"/>
  <c r="AJ8" i="22"/>
  <c r="AK8" i="22"/>
  <c r="AL8" i="22"/>
  <c r="AM8" i="22"/>
  <c r="AN8" i="22"/>
  <c r="AO8" i="22"/>
  <c r="AP8" i="22"/>
  <c r="AI9" i="22"/>
  <c r="AJ9" i="22"/>
  <c r="AK9" i="22"/>
  <c r="AL9" i="22"/>
  <c r="AM9" i="22"/>
  <c r="AN9" i="22"/>
  <c r="AO9" i="22"/>
  <c r="AP9" i="22"/>
  <c r="AI10" i="22"/>
  <c r="AJ10" i="22"/>
  <c r="AK10" i="22"/>
  <c r="AL10" i="22"/>
  <c r="AM10" i="22"/>
  <c r="AN10" i="22"/>
  <c r="AO10" i="22"/>
  <c r="AP10" i="22"/>
  <c r="AE31" i="13"/>
  <c r="AF31" i="13"/>
  <c r="AG31" i="13"/>
  <c r="AH31" i="13"/>
  <c r="AI31" i="13"/>
  <c r="AJ31" i="13"/>
  <c r="AK31" i="13"/>
  <c r="AL31" i="13"/>
  <c r="AM31" i="13"/>
  <c r="AN31" i="13"/>
  <c r="AE32" i="13"/>
  <c r="AF32" i="13"/>
  <c r="AG32" i="13"/>
  <c r="AH32" i="13"/>
  <c r="AI32" i="13"/>
  <c r="AJ32" i="13"/>
  <c r="AK32" i="13"/>
  <c r="AL32" i="13"/>
  <c r="AM32" i="13"/>
  <c r="AN32" i="13"/>
  <c r="AE33" i="13"/>
  <c r="AF33" i="13"/>
  <c r="AG33" i="13"/>
  <c r="AH33" i="13"/>
  <c r="AI33" i="13"/>
  <c r="AJ33" i="13"/>
  <c r="AK33" i="13"/>
  <c r="AL33" i="13"/>
  <c r="AM33" i="13"/>
  <c r="AN33" i="13"/>
  <c r="AE34" i="13"/>
  <c r="AF34" i="13"/>
  <c r="AG34" i="13"/>
  <c r="AH34" i="13"/>
  <c r="AI34" i="13"/>
  <c r="AJ34" i="13"/>
  <c r="AK34" i="13"/>
  <c r="AL34" i="13"/>
  <c r="AM34" i="13"/>
  <c r="AN34" i="13"/>
  <c r="AH4" i="16"/>
  <c r="AH35" i="16" s="1"/>
  <c r="AI4" i="16"/>
  <c r="AI35" i="16" s="1"/>
  <c r="AJ4" i="16"/>
  <c r="AJ35" i="16" s="1"/>
  <c r="AK4" i="16"/>
  <c r="AK35" i="16" s="1"/>
  <c r="AL4" i="16"/>
  <c r="AL35" i="16" s="1"/>
  <c r="AM4" i="16"/>
  <c r="AM35" i="16" s="1"/>
  <c r="AN4" i="16"/>
  <c r="AN35" i="16" s="1"/>
  <c r="AH5" i="16"/>
  <c r="AH36" i="16" s="1"/>
  <c r="AI5" i="16"/>
  <c r="AI36" i="16" s="1"/>
  <c r="AJ5" i="16"/>
  <c r="AJ36" i="16" s="1"/>
  <c r="AK5" i="16"/>
  <c r="AK36" i="16" s="1"/>
  <c r="AL5" i="16"/>
  <c r="AL36" i="16" s="1"/>
  <c r="AM5" i="16"/>
  <c r="AM36" i="16" s="1"/>
  <c r="AN5" i="16"/>
  <c r="AN36" i="16" s="1"/>
  <c r="AH6" i="16"/>
  <c r="AH37" i="16" s="1"/>
  <c r="AI6" i="16"/>
  <c r="AI37" i="16" s="1"/>
  <c r="AJ6" i="16"/>
  <c r="AJ37" i="16" s="1"/>
  <c r="AK6" i="16"/>
  <c r="AK37" i="16" s="1"/>
  <c r="AL6" i="16"/>
  <c r="AL37" i="16" s="1"/>
  <c r="AM6" i="16"/>
  <c r="AM37" i="16" s="1"/>
  <c r="AN6" i="16"/>
  <c r="AN37" i="16" s="1"/>
  <c r="AH7" i="16"/>
  <c r="AH38" i="16" s="1"/>
  <c r="AI7" i="16"/>
  <c r="AI38" i="16" s="1"/>
  <c r="AJ7" i="16"/>
  <c r="AJ38" i="16" s="1"/>
  <c r="AK7" i="16"/>
  <c r="AK38" i="16" s="1"/>
  <c r="AL7" i="16"/>
  <c r="AL38" i="16" s="1"/>
  <c r="AM7" i="16"/>
  <c r="AM38" i="16" s="1"/>
  <c r="AN7" i="16"/>
  <c r="AN38" i="16" s="1"/>
  <c r="AH8" i="16"/>
  <c r="AH39" i="16" s="1"/>
  <c r="AI8" i="16"/>
  <c r="AI39" i="16" s="1"/>
  <c r="AJ8" i="16"/>
  <c r="AJ39" i="16" s="1"/>
  <c r="AK8" i="16"/>
  <c r="AK39" i="16" s="1"/>
  <c r="AL8" i="16"/>
  <c r="AL39" i="16" s="1"/>
  <c r="AM8" i="16"/>
  <c r="AM39" i="16" s="1"/>
  <c r="AN8" i="16"/>
  <c r="AN39" i="16" s="1"/>
  <c r="AH10" i="16"/>
  <c r="AH41" i="16" s="1"/>
  <c r="AI10" i="16"/>
  <c r="AI41" i="16" s="1"/>
  <c r="AJ10" i="16"/>
  <c r="AJ41" i="16" s="1"/>
  <c r="AK10" i="16"/>
  <c r="AK41" i="16" s="1"/>
  <c r="AL10" i="16"/>
  <c r="AL41" i="16" s="1"/>
  <c r="AM10" i="16"/>
  <c r="AM41" i="16" s="1"/>
  <c r="AN10" i="16"/>
  <c r="AN41" i="16" s="1"/>
  <c r="H43" i="10"/>
  <c r="H42" i="10"/>
  <c r="H41" i="10"/>
  <c r="H40" i="10"/>
  <c r="H39" i="10"/>
  <c r="H38" i="10"/>
  <c r="H37" i="10"/>
  <c r="H36" i="10"/>
  <c r="H35" i="10"/>
  <c r="H34" i="10"/>
  <c r="H33" i="10"/>
  <c r="AH4" i="8"/>
  <c r="AH53" i="8" s="1"/>
  <c r="AI4" i="8"/>
  <c r="AI53" i="8" s="1"/>
  <c r="AJ4" i="8"/>
  <c r="AJ53" i="8" s="1"/>
  <c r="AK4" i="8"/>
  <c r="AK53" i="8" s="1"/>
  <c r="AL4" i="8"/>
  <c r="AL53" i="8" s="1"/>
  <c r="AM4" i="8"/>
  <c r="AM53" i="8" s="1"/>
  <c r="AN4" i="8"/>
  <c r="AN53" i="8" s="1"/>
  <c r="AH5" i="8"/>
  <c r="AH54" i="8" s="1"/>
  <c r="AI5" i="8"/>
  <c r="AI54" i="8" s="1"/>
  <c r="AJ5" i="8"/>
  <c r="AJ54" i="8" s="1"/>
  <c r="AK5" i="8"/>
  <c r="AK54" i="8" s="1"/>
  <c r="AL5" i="8"/>
  <c r="AL54" i="8" s="1"/>
  <c r="AM5" i="8"/>
  <c r="AM54" i="8" s="1"/>
  <c r="AN5" i="8"/>
  <c r="AN54" i="8" s="1"/>
  <c r="AH6" i="8"/>
  <c r="AH55" i="8" s="1"/>
  <c r="AI6" i="8"/>
  <c r="AI55" i="8" s="1"/>
  <c r="AJ6" i="8"/>
  <c r="AJ55" i="8" s="1"/>
  <c r="AK6" i="8"/>
  <c r="AK55" i="8" s="1"/>
  <c r="AL6" i="8"/>
  <c r="AL55" i="8" s="1"/>
  <c r="AM6" i="8"/>
  <c r="AM55" i="8" s="1"/>
  <c r="AN6" i="8"/>
  <c r="AN55" i="8" s="1"/>
  <c r="AH7" i="8"/>
  <c r="AH56" i="8" s="1"/>
  <c r="AI7" i="8"/>
  <c r="AI56" i="8" s="1"/>
  <c r="AJ7" i="8"/>
  <c r="AJ56" i="8" s="1"/>
  <c r="AK7" i="8"/>
  <c r="AK56" i="8" s="1"/>
  <c r="AL7" i="8"/>
  <c r="AL56" i="8" s="1"/>
  <c r="AM7" i="8"/>
  <c r="AM56" i="8" s="1"/>
  <c r="AN7" i="8"/>
  <c r="AN56" i="8" s="1"/>
  <c r="AH8" i="8"/>
  <c r="AH57" i="8" s="1"/>
  <c r="AI8" i="8"/>
  <c r="AI57" i="8" s="1"/>
  <c r="AJ8" i="8"/>
  <c r="AJ57" i="8" s="1"/>
  <c r="AK8" i="8"/>
  <c r="AK57" i="8" s="1"/>
  <c r="AL8" i="8"/>
  <c r="AL57" i="8" s="1"/>
  <c r="AM8" i="8"/>
  <c r="AM57" i="8" s="1"/>
  <c r="AN8" i="8"/>
  <c r="AN57" i="8" s="1"/>
  <c r="AH9" i="8"/>
  <c r="AH58" i="8" s="1"/>
  <c r="AI9" i="8"/>
  <c r="AI58" i="8" s="1"/>
  <c r="AJ9" i="8"/>
  <c r="AJ58" i="8" s="1"/>
  <c r="AK9" i="8"/>
  <c r="AK58" i="8" s="1"/>
  <c r="AL9" i="8"/>
  <c r="AL58" i="8" s="1"/>
  <c r="AM9" i="8"/>
  <c r="AM58" i="8" s="1"/>
  <c r="AN9" i="8"/>
  <c r="AN58" i="8" s="1"/>
  <c r="AH10" i="8"/>
  <c r="AH59" i="8" s="1"/>
  <c r="AI10" i="8"/>
  <c r="AI59" i="8" s="1"/>
  <c r="AJ10" i="8"/>
  <c r="AJ59" i="8" s="1"/>
  <c r="AK10" i="8"/>
  <c r="AK59" i="8" s="1"/>
  <c r="AL10" i="8"/>
  <c r="AL59" i="8" s="1"/>
  <c r="AM10" i="8"/>
  <c r="AM59" i="8" s="1"/>
  <c r="AN10" i="8"/>
  <c r="AN59" i="8" s="1"/>
  <c r="AH11" i="8"/>
  <c r="AH60" i="8" s="1"/>
  <c r="AI11" i="8"/>
  <c r="AI60" i="8" s="1"/>
  <c r="AJ11" i="8"/>
  <c r="AJ60" i="8" s="1"/>
  <c r="AK11" i="8"/>
  <c r="AK60" i="8" s="1"/>
  <c r="AL11" i="8"/>
  <c r="AL60" i="8" s="1"/>
  <c r="AM11" i="8"/>
  <c r="AM60" i="8" s="1"/>
  <c r="AN11" i="8"/>
  <c r="AN60" i="8" s="1"/>
  <c r="AH12" i="8"/>
  <c r="AH61" i="8" s="1"/>
  <c r="AI12" i="8"/>
  <c r="AI61" i="8" s="1"/>
  <c r="AJ12" i="8"/>
  <c r="AJ61" i="8" s="1"/>
  <c r="AK12" i="8"/>
  <c r="AK61" i="8" s="1"/>
  <c r="AL12" i="8"/>
  <c r="AL61" i="8" s="1"/>
  <c r="AM12" i="8"/>
  <c r="AM61" i="8" s="1"/>
  <c r="AN12" i="8"/>
  <c r="AN61" i="8" s="1"/>
  <c r="AH13" i="8"/>
  <c r="AH62" i="8" s="1"/>
  <c r="AI13" i="8"/>
  <c r="AI62" i="8" s="1"/>
  <c r="AJ13" i="8"/>
  <c r="AJ62" i="8" s="1"/>
  <c r="AK13" i="8"/>
  <c r="AK62" i="8" s="1"/>
  <c r="AL13" i="8"/>
  <c r="AL62" i="8" s="1"/>
  <c r="AM13" i="8"/>
  <c r="AM62" i="8" s="1"/>
  <c r="AN13" i="8"/>
  <c r="AN62" i="8" s="1"/>
  <c r="AH4" i="9"/>
  <c r="AH53" i="9" s="1"/>
  <c r="AI4" i="9"/>
  <c r="AI53" i="9" s="1"/>
  <c r="AJ4" i="9"/>
  <c r="AJ53" i="9" s="1"/>
  <c r="AK4" i="9"/>
  <c r="AK53" i="9" s="1"/>
  <c r="AL4" i="9"/>
  <c r="AL53" i="9" s="1"/>
  <c r="AM4" i="9"/>
  <c r="AM53" i="9" s="1"/>
  <c r="AN4" i="9"/>
  <c r="AN53" i="9" s="1"/>
  <c r="AH5" i="9"/>
  <c r="AH54" i="9" s="1"/>
  <c r="AI5" i="9"/>
  <c r="AI54" i="9" s="1"/>
  <c r="AJ5" i="9"/>
  <c r="AJ54" i="9" s="1"/>
  <c r="AK5" i="9"/>
  <c r="AK54" i="9" s="1"/>
  <c r="AL5" i="9"/>
  <c r="AL54" i="9" s="1"/>
  <c r="AM5" i="9"/>
  <c r="AM54" i="9" s="1"/>
  <c r="AN5" i="9"/>
  <c r="AN54" i="9" s="1"/>
  <c r="AH6" i="9"/>
  <c r="AH55" i="9" s="1"/>
  <c r="AI6" i="9"/>
  <c r="AI55" i="9" s="1"/>
  <c r="AJ6" i="9"/>
  <c r="AJ55" i="9" s="1"/>
  <c r="AK6" i="9"/>
  <c r="AK55" i="9" s="1"/>
  <c r="AL6" i="9"/>
  <c r="AL55" i="9" s="1"/>
  <c r="AM6" i="9"/>
  <c r="AM55" i="9" s="1"/>
  <c r="AN6" i="9"/>
  <c r="AN55" i="9" s="1"/>
  <c r="AH7" i="9"/>
  <c r="AH56" i="9" s="1"/>
  <c r="AI7" i="9"/>
  <c r="AI56" i="9" s="1"/>
  <c r="AJ7" i="9"/>
  <c r="AJ56" i="9" s="1"/>
  <c r="AK7" i="9"/>
  <c r="AK56" i="9" s="1"/>
  <c r="AL7" i="9"/>
  <c r="AL56" i="9" s="1"/>
  <c r="AM7" i="9"/>
  <c r="AM56" i="9" s="1"/>
  <c r="AN7" i="9"/>
  <c r="AN56" i="9" s="1"/>
  <c r="AH8" i="9"/>
  <c r="AH57" i="9" s="1"/>
  <c r="AI8" i="9"/>
  <c r="AI57" i="9" s="1"/>
  <c r="AJ8" i="9"/>
  <c r="AJ57" i="9" s="1"/>
  <c r="AK8" i="9"/>
  <c r="AK57" i="9" s="1"/>
  <c r="AL8" i="9"/>
  <c r="AL57" i="9" s="1"/>
  <c r="AM8" i="9"/>
  <c r="AM57" i="9" s="1"/>
  <c r="AN8" i="9"/>
  <c r="AN57" i="9" s="1"/>
  <c r="AH9" i="9"/>
  <c r="AH58" i="9" s="1"/>
  <c r="AI9" i="9"/>
  <c r="AI58" i="9" s="1"/>
  <c r="AJ9" i="9"/>
  <c r="AJ58" i="9" s="1"/>
  <c r="AK9" i="9"/>
  <c r="AK58" i="9" s="1"/>
  <c r="AL9" i="9"/>
  <c r="AL58" i="9" s="1"/>
  <c r="AM9" i="9"/>
  <c r="AM58" i="9" s="1"/>
  <c r="AN9" i="9"/>
  <c r="AN58" i="9" s="1"/>
  <c r="AH10" i="9"/>
  <c r="AH59" i="9" s="1"/>
  <c r="AI10" i="9"/>
  <c r="AI59" i="9" s="1"/>
  <c r="AJ10" i="9"/>
  <c r="AJ59" i="9" s="1"/>
  <c r="AK10" i="9"/>
  <c r="AK59" i="9" s="1"/>
  <c r="AL10" i="9"/>
  <c r="AL59" i="9" s="1"/>
  <c r="AM10" i="9"/>
  <c r="AM59" i="9" s="1"/>
  <c r="AN10" i="9"/>
  <c r="AN59" i="9" s="1"/>
  <c r="AH11" i="9"/>
  <c r="AH60" i="9" s="1"/>
  <c r="AI11" i="9"/>
  <c r="AI60" i="9" s="1"/>
  <c r="AJ11" i="9"/>
  <c r="AJ60" i="9" s="1"/>
  <c r="AK11" i="9"/>
  <c r="AK60" i="9" s="1"/>
  <c r="AL11" i="9"/>
  <c r="AL60" i="9" s="1"/>
  <c r="AM11" i="9"/>
  <c r="AM60" i="9" s="1"/>
  <c r="AN11" i="9"/>
  <c r="AN60" i="9" s="1"/>
  <c r="AH12" i="9"/>
  <c r="AH61" i="9" s="1"/>
  <c r="AI12" i="9"/>
  <c r="AI61" i="9" s="1"/>
  <c r="AJ12" i="9"/>
  <c r="AJ61" i="9" s="1"/>
  <c r="AK12" i="9"/>
  <c r="AK61" i="9" s="1"/>
  <c r="AL12" i="9"/>
  <c r="AL61" i="9" s="1"/>
  <c r="AM12" i="9"/>
  <c r="AM61" i="9" s="1"/>
  <c r="AN12" i="9"/>
  <c r="AN61" i="9" s="1"/>
  <c r="AH13" i="9"/>
  <c r="AH62" i="9" s="1"/>
  <c r="AI13" i="9"/>
  <c r="AI62" i="9" s="1"/>
  <c r="AJ13" i="9"/>
  <c r="AJ62" i="9" s="1"/>
  <c r="AK13" i="9"/>
  <c r="AK62" i="9" s="1"/>
  <c r="AL13" i="9"/>
  <c r="AL62" i="9" s="1"/>
  <c r="AM13" i="9"/>
  <c r="AM62" i="9" s="1"/>
  <c r="AN13" i="9"/>
  <c r="AN62" i="9" s="1"/>
  <c r="Y3" i="22" l="1"/>
  <c r="X42" i="22"/>
  <c r="X12" i="22"/>
  <c r="W3" i="37"/>
  <c r="V39" i="37"/>
  <c r="W3" i="16"/>
  <c r="V34" i="16"/>
  <c r="V3" i="48"/>
  <c r="U46" i="48"/>
  <c r="U38" i="48"/>
  <c r="U11" i="48"/>
  <c r="W3" i="44"/>
  <c r="V40" i="44"/>
  <c r="W3" i="9"/>
  <c r="V35" i="9"/>
  <c r="V67" i="9"/>
  <c r="V52" i="9"/>
  <c r="V3" i="8"/>
  <c r="U67" i="8"/>
  <c r="U52" i="8"/>
  <c r="U35" i="8"/>
  <c r="V3" i="52"/>
  <c r="U100" i="52"/>
  <c r="U45" i="52"/>
  <c r="U68" i="52"/>
  <c r="U15" i="52"/>
  <c r="U77" i="52"/>
  <c r="B178" i="42"/>
  <c r="C177" i="42"/>
  <c r="B177" i="42"/>
  <c r="B179" i="42"/>
  <c r="C176" i="42"/>
  <c r="B176" i="42"/>
  <c r="B166" i="42"/>
  <c r="C178" i="42"/>
  <c r="C179" i="42"/>
  <c r="C180" i="42"/>
  <c r="B180" i="42"/>
  <c r="B167" i="42"/>
  <c r="C167" i="42"/>
  <c r="B168" i="42"/>
  <c r="C168" i="42"/>
  <c r="B169" i="42"/>
  <c r="D169" i="42" s="1"/>
  <c r="D237" i="42" s="1"/>
  <c r="C169" i="42"/>
  <c r="B170" i="42"/>
  <c r="C170" i="42"/>
  <c r="C166" i="42"/>
  <c r="AJ11" i="16"/>
  <c r="AJ42" i="16" s="1"/>
  <c r="AM11" i="16"/>
  <c r="AM42" i="16" s="1"/>
  <c r="AN11" i="16"/>
  <c r="AN42" i="16" s="1"/>
  <c r="AL11" i="16"/>
  <c r="AL42" i="16" s="1"/>
  <c r="AK11" i="16"/>
  <c r="AK42" i="16" s="1"/>
  <c r="AI11" i="16"/>
  <c r="AI42" i="16" s="1"/>
  <c r="AH11" i="16"/>
  <c r="AH42" i="16" s="1"/>
  <c r="D5" i="22"/>
  <c r="C2" i="25"/>
  <c r="D2" i="25"/>
  <c r="E2" i="25"/>
  <c r="F2" i="25"/>
  <c r="G2" i="25"/>
  <c r="C3" i="25"/>
  <c r="D3" i="25"/>
  <c r="E3" i="25"/>
  <c r="F3" i="25"/>
  <c r="G3" i="25"/>
  <c r="C4" i="25"/>
  <c r="D4" i="25"/>
  <c r="E4" i="25"/>
  <c r="F4" i="25"/>
  <c r="G4" i="25"/>
  <c r="C5" i="25"/>
  <c r="D5" i="25"/>
  <c r="E5" i="25"/>
  <c r="F5" i="25"/>
  <c r="G5" i="25"/>
  <c r="C6" i="25"/>
  <c r="D6" i="25"/>
  <c r="E6" i="25"/>
  <c r="F6" i="25"/>
  <c r="G6" i="25"/>
  <c r="C7" i="25"/>
  <c r="D7" i="25"/>
  <c r="E7" i="25"/>
  <c r="F7" i="25"/>
  <c r="G7" i="25"/>
  <c r="C8" i="25"/>
  <c r="D8" i="25"/>
  <c r="E8" i="25"/>
  <c r="F8" i="25"/>
  <c r="G8" i="25"/>
  <c r="E4" i="22"/>
  <c r="F4" i="22"/>
  <c r="G4" i="22"/>
  <c r="H4" i="22"/>
  <c r="I4" i="22"/>
  <c r="J4" i="22"/>
  <c r="K4" i="22"/>
  <c r="L4" i="22"/>
  <c r="M4" i="22"/>
  <c r="N4" i="22"/>
  <c r="O4" i="22"/>
  <c r="P4" i="22"/>
  <c r="Q4" i="22"/>
  <c r="R4" i="22"/>
  <c r="S4" i="22"/>
  <c r="T4" i="22"/>
  <c r="U4" i="22"/>
  <c r="V4" i="22"/>
  <c r="W4" i="22"/>
  <c r="X4" i="22"/>
  <c r="Y4" i="22"/>
  <c r="Z4" i="22"/>
  <c r="AA4" i="22"/>
  <c r="AB4" i="22"/>
  <c r="AC4" i="22"/>
  <c r="AD4" i="22"/>
  <c r="AE4" i="22"/>
  <c r="AF4" i="22"/>
  <c r="AG4" i="22"/>
  <c r="AH4" i="22"/>
  <c r="E5" i="22"/>
  <c r="F5" i="22"/>
  <c r="G5" i="22"/>
  <c r="H5" i="22"/>
  <c r="I5" i="22"/>
  <c r="J5" i="22"/>
  <c r="K5" i="22"/>
  <c r="L5" i="22"/>
  <c r="M5" i="22"/>
  <c r="N5" i="22"/>
  <c r="O5" i="22"/>
  <c r="P5" i="22"/>
  <c r="Q5" i="22"/>
  <c r="R5" i="22"/>
  <c r="S5" i="22"/>
  <c r="T5" i="22"/>
  <c r="U5" i="22"/>
  <c r="V5" i="22"/>
  <c r="W5" i="22"/>
  <c r="X5" i="22"/>
  <c r="Y5" i="22"/>
  <c r="Z5" i="22"/>
  <c r="AA5" i="22"/>
  <c r="AB5" i="22"/>
  <c r="AC5" i="22"/>
  <c r="AD5" i="22"/>
  <c r="AE5" i="22"/>
  <c r="AF5" i="22"/>
  <c r="AG5" i="22"/>
  <c r="AH5" i="22"/>
  <c r="D6" i="22"/>
  <c r="E6" i="22"/>
  <c r="F6" i="22"/>
  <c r="G6" i="22"/>
  <c r="H6" i="22"/>
  <c r="I6" i="22"/>
  <c r="J6" i="22"/>
  <c r="K6" i="22"/>
  <c r="L6" i="22"/>
  <c r="M6" i="22"/>
  <c r="N6" i="22"/>
  <c r="O6" i="22"/>
  <c r="P6" i="22"/>
  <c r="Q6" i="22"/>
  <c r="R6" i="22"/>
  <c r="S6" i="22"/>
  <c r="T6" i="22"/>
  <c r="U6" i="22"/>
  <c r="V6" i="22"/>
  <c r="W6" i="22"/>
  <c r="X6" i="22"/>
  <c r="Y6" i="22"/>
  <c r="Z6" i="22"/>
  <c r="AA6" i="22"/>
  <c r="AB6" i="22"/>
  <c r="AC6" i="22"/>
  <c r="AD6" i="22"/>
  <c r="AE6" i="22"/>
  <c r="AF6" i="22"/>
  <c r="AG6" i="22"/>
  <c r="AH6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AG7" i="22"/>
  <c r="AH7" i="22"/>
  <c r="D8" i="22"/>
  <c r="E8" i="22"/>
  <c r="F8" i="22"/>
  <c r="G8" i="22"/>
  <c r="H8" i="22"/>
  <c r="I8" i="22"/>
  <c r="J8" i="22"/>
  <c r="K8" i="22"/>
  <c r="L8" i="22"/>
  <c r="M8" i="22"/>
  <c r="N8" i="22"/>
  <c r="O8" i="22"/>
  <c r="P8" i="22"/>
  <c r="Q8" i="22"/>
  <c r="R8" i="22"/>
  <c r="S8" i="22"/>
  <c r="T8" i="22"/>
  <c r="U8" i="22"/>
  <c r="V8" i="22"/>
  <c r="W8" i="22"/>
  <c r="X8" i="22"/>
  <c r="Y8" i="22"/>
  <c r="Z8" i="22"/>
  <c r="AA8" i="22"/>
  <c r="AB8" i="22"/>
  <c r="AC8" i="22"/>
  <c r="AD8" i="22"/>
  <c r="AE8" i="22"/>
  <c r="AF8" i="22"/>
  <c r="AG8" i="22"/>
  <c r="AH8" i="22"/>
  <c r="D9" i="22"/>
  <c r="E9" i="22"/>
  <c r="F9" i="22"/>
  <c r="G9" i="22"/>
  <c r="H9" i="22"/>
  <c r="I9" i="22"/>
  <c r="J9" i="22"/>
  <c r="K9" i="22"/>
  <c r="L9" i="22"/>
  <c r="M9" i="22"/>
  <c r="N9" i="22"/>
  <c r="O9" i="22"/>
  <c r="P9" i="22"/>
  <c r="Q9" i="22"/>
  <c r="R9" i="22"/>
  <c r="S9" i="22"/>
  <c r="T9" i="22"/>
  <c r="U9" i="22"/>
  <c r="V9" i="22"/>
  <c r="W9" i="22"/>
  <c r="X9" i="22"/>
  <c r="Y9" i="22"/>
  <c r="Z9" i="22"/>
  <c r="AA9" i="22"/>
  <c r="AB9" i="22"/>
  <c r="AC9" i="22"/>
  <c r="AD9" i="22"/>
  <c r="AE9" i="22"/>
  <c r="AF9" i="22"/>
  <c r="AG9" i="22"/>
  <c r="AH9" i="22"/>
  <c r="D10" i="22"/>
  <c r="E10" i="22"/>
  <c r="F10" i="22"/>
  <c r="G10" i="22"/>
  <c r="H10" i="22"/>
  <c r="I10" i="22"/>
  <c r="J10" i="22"/>
  <c r="K10" i="22"/>
  <c r="L10" i="22"/>
  <c r="M10" i="22"/>
  <c r="N10" i="22"/>
  <c r="O10" i="22"/>
  <c r="P10" i="22"/>
  <c r="Q10" i="22"/>
  <c r="R10" i="22"/>
  <c r="S10" i="22"/>
  <c r="T10" i="22"/>
  <c r="U10" i="22"/>
  <c r="V10" i="22"/>
  <c r="W10" i="22"/>
  <c r="X10" i="22"/>
  <c r="Y10" i="22"/>
  <c r="Z10" i="22"/>
  <c r="AA10" i="22"/>
  <c r="AB10" i="22"/>
  <c r="AC10" i="22"/>
  <c r="AD10" i="22"/>
  <c r="AE10" i="22"/>
  <c r="AF10" i="22"/>
  <c r="AG10" i="22"/>
  <c r="AH10" i="22"/>
  <c r="C34" i="13"/>
  <c r="D4" i="16"/>
  <c r="D35" i="16" s="1"/>
  <c r="E4" i="16"/>
  <c r="E35" i="16" s="1"/>
  <c r="F4" i="16"/>
  <c r="F35" i="16" s="1"/>
  <c r="G4" i="16"/>
  <c r="G35" i="16" s="1"/>
  <c r="H4" i="16"/>
  <c r="H35" i="16" s="1"/>
  <c r="I4" i="16"/>
  <c r="I35" i="16" s="1"/>
  <c r="J4" i="16"/>
  <c r="J35" i="16" s="1"/>
  <c r="K4" i="16"/>
  <c r="K35" i="16" s="1"/>
  <c r="L4" i="16"/>
  <c r="L35" i="16" s="1"/>
  <c r="M4" i="16"/>
  <c r="M35" i="16" s="1"/>
  <c r="N4" i="16"/>
  <c r="N35" i="16" s="1"/>
  <c r="O4" i="16"/>
  <c r="O35" i="16" s="1"/>
  <c r="P4" i="16"/>
  <c r="P35" i="16" s="1"/>
  <c r="Q4" i="16"/>
  <c r="Q35" i="16" s="1"/>
  <c r="R4" i="16"/>
  <c r="R35" i="16" s="1"/>
  <c r="S4" i="16"/>
  <c r="S35" i="16" s="1"/>
  <c r="T4" i="16"/>
  <c r="T35" i="16" s="1"/>
  <c r="U4" i="16"/>
  <c r="U35" i="16" s="1"/>
  <c r="V4" i="16"/>
  <c r="V35" i="16" s="1"/>
  <c r="W4" i="16"/>
  <c r="W35" i="16" s="1"/>
  <c r="X4" i="16"/>
  <c r="X35" i="16" s="1"/>
  <c r="Y4" i="16"/>
  <c r="Y35" i="16" s="1"/>
  <c r="Z4" i="16"/>
  <c r="Z35" i="16" s="1"/>
  <c r="AA4" i="16"/>
  <c r="AA35" i="16" s="1"/>
  <c r="AB4" i="16"/>
  <c r="AB35" i="16" s="1"/>
  <c r="AC4" i="16"/>
  <c r="AC35" i="16" s="1"/>
  <c r="AD4" i="16"/>
  <c r="AD35" i="16" s="1"/>
  <c r="AE4" i="16"/>
  <c r="AE35" i="16" s="1"/>
  <c r="AF4" i="16"/>
  <c r="AF35" i="16" s="1"/>
  <c r="AG4" i="16"/>
  <c r="AG35" i="16" s="1"/>
  <c r="D5" i="16"/>
  <c r="D36" i="16" s="1"/>
  <c r="E5" i="16"/>
  <c r="E36" i="16" s="1"/>
  <c r="F5" i="16"/>
  <c r="F36" i="16" s="1"/>
  <c r="G5" i="16"/>
  <c r="G36" i="16" s="1"/>
  <c r="H5" i="16"/>
  <c r="H36" i="16" s="1"/>
  <c r="I5" i="16"/>
  <c r="I36" i="16" s="1"/>
  <c r="J5" i="16"/>
  <c r="J36" i="16" s="1"/>
  <c r="K5" i="16"/>
  <c r="K36" i="16" s="1"/>
  <c r="L5" i="16"/>
  <c r="L36" i="16" s="1"/>
  <c r="M5" i="16"/>
  <c r="M36" i="16" s="1"/>
  <c r="N5" i="16"/>
  <c r="N36" i="16" s="1"/>
  <c r="O5" i="16"/>
  <c r="O36" i="16" s="1"/>
  <c r="P5" i="16"/>
  <c r="P36" i="16" s="1"/>
  <c r="Q5" i="16"/>
  <c r="Q36" i="16" s="1"/>
  <c r="R5" i="16"/>
  <c r="R36" i="16" s="1"/>
  <c r="S5" i="16"/>
  <c r="S36" i="16" s="1"/>
  <c r="T5" i="16"/>
  <c r="T36" i="16" s="1"/>
  <c r="U5" i="16"/>
  <c r="U36" i="16" s="1"/>
  <c r="V5" i="16"/>
  <c r="V36" i="16" s="1"/>
  <c r="W5" i="16"/>
  <c r="W36" i="16" s="1"/>
  <c r="X5" i="16"/>
  <c r="X36" i="16" s="1"/>
  <c r="Y5" i="16"/>
  <c r="Y36" i="16" s="1"/>
  <c r="Z5" i="16"/>
  <c r="Z36" i="16" s="1"/>
  <c r="AA5" i="16"/>
  <c r="AA36" i="16" s="1"/>
  <c r="AB5" i="16"/>
  <c r="AB36" i="16" s="1"/>
  <c r="AC5" i="16"/>
  <c r="AC36" i="16" s="1"/>
  <c r="AD5" i="16"/>
  <c r="AD36" i="16" s="1"/>
  <c r="AE5" i="16"/>
  <c r="AE36" i="16" s="1"/>
  <c r="AF5" i="16"/>
  <c r="AF36" i="16" s="1"/>
  <c r="AG5" i="16"/>
  <c r="AG36" i="16" s="1"/>
  <c r="D6" i="16"/>
  <c r="D37" i="16" s="1"/>
  <c r="E6" i="16"/>
  <c r="E37" i="16" s="1"/>
  <c r="F6" i="16"/>
  <c r="F37" i="16" s="1"/>
  <c r="G6" i="16"/>
  <c r="G37" i="16" s="1"/>
  <c r="H6" i="16"/>
  <c r="H37" i="16" s="1"/>
  <c r="I6" i="16"/>
  <c r="I37" i="16" s="1"/>
  <c r="J6" i="16"/>
  <c r="J37" i="16" s="1"/>
  <c r="K6" i="16"/>
  <c r="K37" i="16" s="1"/>
  <c r="L6" i="16"/>
  <c r="L37" i="16" s="1"/>
  <c r="M6" i="16"/>
  <c r="M37" i="16" s="1"/>
  <c r="N6" i="16"/>
  <c r="N37" i="16" s="1"/>
  <c r="O6" i="16"/>
  <c r="O37" i="16" s="1"/>
  <c r="P6" i="16"/>
  <c r="P37" i="16" s="1"/>
  <c r="Q6" i="16"/>
  <c r="Q37" i="16" s="1"/>
  <c r="R6" i="16"/>
  <c r="R37" i="16" s="1"/>
  <c r="S6" i="16"/>
  <c r="S37" i="16" s="1"/>
  <c r="T6" i="16"/>
  <c r="T37" i="16" s="1"/>
  <c r="U6" i="16"/>
  <c r="U37" i="16" s="1"/>
  <c r="V6" i="16"/>
  <c r="V37" i="16" s="1"/>
  <c r="W6" i="16"/>
  <c r="W37" i="16" s="1"/>
  <c r="X6" i="16"/>
  <c r="X37" i="16" s="1"/>
  <c r="Y6" i="16"/>
  <c r="Y37" i="16" s="1"/>
  <c r="Z6" i="16"/>
  <c r="Z37" i="16" s="1"/>
  <c r="AA6" i="16"/>
  <c r="AA37" i="16" s="1"/>
  <c r="AB6" i="16"/>
  <c r="AB37" i="16" s="1"/>
  <c r="AC6" i="16"/>
  <c r="AC37" i="16" s="1"/>
  <c r="AD6" i="16"/>
  <c r="AD37" i="16" s="1"/>
  <c r="AE6" i="16"/>
  <c r="AE37" i="16" s="1"/>
  <c r="AF6" i="16"/>
  <c r="AF37" i="16" s="1"/>
  <c r="AG6" i="16"/>
  <c r="AG37" i="16" s="1"/>
  <c r="D7" i="16"/>
  <c r="D38" i="16" s="1"/>
  <c r="E7" i="16"/>
  <c r="E38" i="16" s="1"/>
  <c r="F7" i="16"/>
  <c r="F38" i="16" s="1"/>
  <c r="G7" i="16"/>
  <c r="G38" i="16" s="1"/>
  <c r="H7" i="16"/>
  <c r="H38" i="16" s="1"/>
  <c r="I7" i="16"/>
  <c r="I38" i="16" s="1"/>
  <c r="J7" i="16"/>
  <c r="J38" i="16" s="1"/>
  <c r="K7" i="16"/>
  <c r="K38" i="16" s="1"/>
  <c r="L7" i="16"/>
  <c r="L38" i="16" s="1"/>
  <c r="M7" i="16"/>
  <c r="M38" i="16" s="1"/>
  <c r="N7" i="16"/>
  <c r="N38" i="16" s="1"/>
  <c r="O7" i="16"/>
  <c r="O38" i="16" s="1"/>
  <c r="P7" i="16"/>
  <c r="P38" i="16" s="1"/>
  <c r="Q7" i="16"/>
  <c r="Q38" i="16" s="1"/>
  <c r="R7" i="16"/>
  <c r="R38" i="16" s="1"/>
  <c r="S7" i="16"/>
  <c r="S38" i="16" s="1"/>
  <c r="T7" i="16"/>
  <c r="T38" i="16" s="1"/>
  <c r="U7" i="16"/>
  <c r="U38" i="16" s="1"/>
  <c r="V7" i="16"/>
  <c r="V38" i="16" s="1"/>
  <c r="W7" i="16"/>
  <c r="W38" i="16" s="1"/>
  <c r="X7" i="16"/>
  <c r="X38" i="16" s="1"/>
  <c r="Y7" i="16"/>
  <c r="Y38" i="16" s="1"/>
  <c r="Z7" i="16"/>
  <c r="Z38" i="16" s="1"/>
  <c r="AA7" i="16"/>
  <c r="AA38" i="16" s="1"/>
  <c r="AB7" i="16"/>
  <c r="AB38" i="16" s="1"/>
  <c r="AC7" i="16"/>
  <c r="AC38" i="16" s="1"/>
  <c r="AD7" i="16"/>
  <c r="AD38" i="16" s="1"/>
  <c r="AE7" i="16"/>
  <c r="AE38" i="16" s="1"/>
  <c r="AF7" i="16"/>
  <c r="AF38" i="16" s="1"/>
  <c r="AG7" i="16"/>
  <c r="AG38" i="16" s="1"/>
  <c r="D8" i="16"/>
  <c r="D39" i="16" s="1"/>
  <c r="E8" i="16"/>
  <c r="E39" i="16" s="1"/>
  <c r="F8" i="16"/>
  <c r="F39" i="16" s="1"/>
  <c r="G8" i="16"/>
  <c r="G39" i="16" s="1"/>
  <c r="H8" i="16"/>
  <c r="H39" i="16" s="1"/>
  <c r="I8" i="16"/>
  <c r="I39" i="16" s="1"/>
  <c r="J8" i="16"/>
  <c r="J39" i="16" s="1"/>
  <c r="K8" i="16"/>
  <c r="K39" i="16" s="1"/>
  <c r="L8" i="16"/>
  <c r="L39" i="16" s="1"/>
  <c r="M8" i="16"/>
  <c r="M39" i="16" s="1"/>
  <c r="N8" i="16"/>
  <c r="N39" i="16" s="1"/>
  <c r="O8" i="16"/>
  <c r="O39" i="16" s="1"/>
  <c r="P8" i="16"/>
  <c r="P39" i="16" s="1"/>
  <c r="Q8" i="16"/>
  <c r="Q39" i="16" s="1"/>
  <c r="R8" i="16"/>
  <c r="R39" i="16" s="1"/>
  <c r="S8" i="16"/>
  <c r="S39" i="16" s="1"/>
  <c r="T8" i="16"/>
  <c r="T39" i="16" s="1"/>
  <c r="U8" i="16"/>
  <c r="U39" i="16" s="1"/>
  <c r="V8" i="16"/>
  <c r="V39" i="16" s="1"/>
  <c r="W8" i="16"/>
  <c r="W39" i="16" s="1"/>
  <c r="X8" i="16"/>
  <c r="X39" i="16" s="1"/>
  <c r="Y8" i="16"/>
  <c r="Y39" i="16" s="1"/>
  <c r="Z8" i="16"/>
  <c r="Z39" i="16" s="1"/>
  <c r="AA8" i="16"/>
  <c r="AA39" i="16" s="1"/>
  <c r="AB8" i="16"/>
  <c r="AB39" i="16" s="1"/>
  <c r="AC8" i="16"/>
  <c r="AC39" i="16" s="1"/>
  <c r="AD8" i="16"/>
  <c r="AD39" i="16" s="1"/>
  <c r="AE8" i="16"/>
  <c r="AE39" i="16" s="1"/>
  <c r="AF8" i="16"/>
  <c r="AF39" i="16" s="1"/>
  <c r="AG8" i="16"/>
  <c r="AG39" i="16" s="1"/>
  <c r="D10" i="16"/>
  <c r="D41" i="16" s="1"/>
  <c r="E10" i="16"/>
  <c r="E41" i="16" s="1"/>
  <c r="F10" i="16"/>
  <c r="F41" i="16" s="1"/>
  <c r="G10" i="16"/>
  <c r="G41" i="16" s="1"/>
  <c r="H10" i="16"/>
  <c r="H41" i="16" s="1"/>
  <c r="I10" i="16"/>
  <c r="I41" i="16" s="1"/>
  <c r="J10" i="16"/>
  <c r="J41" i="16" s="1"/>
  <c r="K10" i="16"/>
  <c r="K41" i="16" s="1"/>
  <c r="L10" i="16"/>
  <c r="L41" i="16" s="1"/>
  <c r="M10" i="16"/>
  <c r="M41" i="16" s="1"/>
  <c r="N10" i="16"/>
  <c r="N41" i="16" s="1"/>
  <c r="O10" i="16"/>
  <c r="O41" i="16" s="1"/>
  <c r="P10" i="16"/>
  <c r="P41" i="16" s="1"/>
  <c r="Q10" i="16"/>
  <c r="Q41" i="16" s="1"/>
  <c r="R10" i="16"/>
  <c r="R41" i="16" s="1"/>
  <c r="S10" i="16"/>
  <c r="S41" i="16" s="1"/>
  <c r="T10" i="16"/>
  <c r="T41" i="16" s="1"/>
  <c r="U10" i="16"/>
  <c r="U41" i="16" s="1"/>
  <c r="V10" i="16"/>
  <c r="V41" i="16" s="1"/>
  <c r="W10" i="16"/>
  <c r="W41" i="16" s="1"/>
  <c r="X10" i="16"/>
  <c r="X41" i="16" s="1"/>
  <c r="Y10" i="16"/>
  <c r="Y41" i="16" s="1"/>
  <c r="Z10" i="16"/>
  <c r="Z41" i="16" s="1"/>
  <c r="AA10" i="16"/>
  <c r="AA41" i="16" s="1"/>
  <c r="AB10" i="16"/>
  <c r="AB41" i="16" s="1"/>
  <c r="AC10" i="16"/>
  <c r="AC41" i="16" s="1"/>
  <c r="AD10" i="16"/>
  <c r="AD41" i="16" s="1"/>
  <c r="AE10" i="16"/>
  <c r="AE41" i="16" s="1"/>
  <c r="AF10" i="16"/>
  <c r="AF41" i="16" s="1"/>
  <c r="AG10" i="16"/>
  <c r="AG41" i="16" s="1"/>
  <c r="C39" i="16"/>
  <c r="C7" i="16"/>
  <c r="C38" i="16" s="1"/>
  <c r="C6" i="16"/>
  <c r="C37" i="16" s="1"/>
  <c r="C5" i="16"/>
  <c r="C36" i="16" s="1"/>
  <c r="C4" i="16"/>
  <c r="C35" i="16" s="1"/>
  <c r="C4" i="9"/>
  <c r="C53" i="9" s="1"/>
  <c r="D31" i="13"/>
  <c r="E31" i="13"/>
  <c r="F31" i="13"/>
  <c r="G31" i="13"/>
  <c r="H31" i="13"/>
  <c r="I31" i="13"/>
  <c r="J31" i="13"/>
  <c r="K31" i="13"/>
  <c r="L31" i="13"/>
  <c r="M31" i="13"/>
  <c r="N31" i="13"/>
  <c r="O31" i="13"/>
  <c r="P31" i="13"/>
  <c r="Q31" i="13"/>
  <c r="R31" i="13"/>
  <c r="S31" i="13"/>
  <c r="T31" i="13"/>
  <c r="U31" i="13"/>
  <c r="V31" i="13"/>
  <c r="W31" i="13"/>
  <c r="X31" i="13"/>
  <c r="Y31" i="13"/>
  <c r="Z31" i="13"/>
  <c r="AA31" i="13"/>
  <c r="AB31" i="13"/>
  <c r="AC31" i="13"/>
  <c r="AD31" i="13"/>
  <c r="D32" i="13"/>
  <c r="E32" i="13"/>
  <c r="F32" i="13"/>
  <c r="G32" i="13"/>
  <c r="H32" i="13"/>
  <c r="I32" i="13"/>
  <c r="J32" i="13"/>
  <c r="K32" i="13"/>
  <c r="L32" i="13"/>
  <c r="M32" i="13"/>
  <c r="N32" i="13"/>
  <c r="O32" i="13"/>
  <c r="P32" i="13"/>
  <c r="Q32" i="13"/>
  <c r="R32" i="13"/>
  <c r="S32" i="13"/>
  <c r="T32" i="13"/>
  <c r="U32" i="13"/>
  <c r="V32" i="13"/>
  <c r="W32" i="13"/>
  <c r="X32" i="13"/>
  <c r="Y32" i="13"/>
  <c r="Z32" i="13"/>
  <c r="AA32" i="13"/>
  <c r="AB32" i="13"/>
  <c r="AC32" i="13"/>
  <c r="AD32" i="13"/>
  <c r="D33" i="13"/>
  <c r="E33" i="13"/>
  <c r="F33" i="13"/>
  <c r="G33" i="13"/>
  <c r="H33" i="13"/>
  <c r="I33" i="13"/>
  <c r="J33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AB33" i="13"/>
  <c r="AC33" i="13"/>
  <c r="AD33" i="13"/>
  <c r="D34" i="13"/>
  <c r="E34" i="13"/>
  <c r="F34" i="13"/>
  <c r="G34" i="13"/>
  <c r="H34" i="13"/>
  <c r="I34" i="13"/>
  <c r="J34" i="13"/>
  <c r="K34" i="13"/>
  <c r="L34" i="13"/>
  <c r="M34" i="13"/>
  <c r="N34" i="13"/>
  <c r="O34" i="13"/>
  <c r="P34" i="13"/>
  <c r="Q34" i="13"/>
  <c r="R34" i="13"/>
  <c r="S34" i="13"/>
  <c r="T34" i="13"/>
  <c r="U34" i="13"/>
  <c r="V34" i="13"/>
  <c r="W34" i="13"/>
  <c r="X34" i="13"/>
  <c r="Y34" i="13"/>
  <c r="Z34" i="13"/>
  <c r="AA34" i="13"/>
  <c r="AB34" i="13"/>
  <c r="AC34" i="13"/>
  <c r="AD34" i="13"/>
  <c r="C33" i="13"/>
  <c r="C32" i="13"/>
  <c r="E2" i="19"/>
  <c r="C31" i="13"/>
  <c r="C34" i="10"/>
  <c r="D34" i="10"/>
  <c r="E34" i="10"/>
  <c r="G34" i="10"/>
  <c r="C35" i="10"/>
  <c r="D35" i="10"/>
  <c r="E35" i="10"/>
  <c r="G35" i="10"/>
  <c r="C36" i="10"/>
  <c r="D36" i="10"/>
  <c r="E36" i="10"/>
  <c r="G36" i="10"/>
  <c r="C37" i="10"/>
  <c r="D37" i="10"/>
  <c r="E37" i="10"/>
  <c r="G37" i="10"/>
  <c r="C38" i="10"/>
  <c r="D38" i="10"/>
  <c r="E38" i="10"/>
  <c r="G38" i="10"/>
  <c r="C39" i="10"/>
  <c r="D39" i="10"/>
  <c r="E39" i="10"/>
  <c r="G39" i="10"/>
  <c r="C40" i="10"/>
  <c r="D40" i="10"/>
  <c r="E40" i="10"/>
  <c r="G40" i="10"/>
  <c r="C41" i="10"/>
  <c r="D41" i="10"/>
  <c r="E41" i="10"/>
  <c r="G41" i="10"/>
  <c r="C42" i="10"/>
  <c r="D42" i="10"/>
  <c r="E42" i="10"/>
  <c r="G42" i="10"/>
  <c r="C43" i="10"/>
  <c r="D43" i="10"/>
  <c r="E43" i="10"/>
  <c r="G43" i="10"/>
  <c r="G33" i="10"/>
  <c r="E33" i="10"/>
  <c r="D33" i="10"/>
  <c r="C4" i="10"/>
  <c r="C33" i="10" s="1"/>
  <c r="D4" i="9"/>
  <c r="D53" i="9" s="1"/>
  <c r="E4" i="9"/>
  <c r="E53" i="9" s="1"/>
  <c r="F4" i="9"/>
  <c r="F53" i="9" s="1"/>
  <c r="G4" i="9"/>
  <c r="G53" i="9" s="1"/>
  <c r="H4" i="9"/>
  <c r="H53" i="9" s="1"/>
  <c r="I4" i="9"/>
  <c r="I53" i="9" s="1"/>
  <c r="J4" i="9"/>
  <c r="J53" i="9" s="1"/>
  <c r="K4" i="9"/>
  <c r="K53" i="9" s="1"/>
  <c r="L4" i="9"/>
  <c r="L53" i="9" s="1"/>
  <c r="M4" i="9"/>
  <c r="M53" i="9" s="1"/>
  <c r="N4" i="9"/>
  <c r="N53" i="9" s="1"/>
  <c r="O4" i="9"/>
  <c r="O53" i="9" s="1"/>
  <c r="P4" i="9"/>
  <c r="P53" i="9" s="1"/>
  <c r="Q4" i="9"/>
  <c r="Q53" i="9" s="1"/>
  <c r="R4" i="9"/>
  <c r="R53" i="9" s="1"/>
  <c r="S4" i="9"/>
  <c r="S53" i="9" s="1"/>
  <c r="T4" i="9"/>
  <c r="T53" i="9" s="1"/>
  <c r="U4" i="9"/>
  <c r="U53" i="9" s="1"/>
  <c r="V4" i="9"/>
  <c r="V53" i="9" s="1"/>
  <c r="W4" i="9"/>
  <c r="W53" i="9" s="1"/>
  <c r="X4" i="9"/>
  <c r="X53" i="9" s="1"/>
  <c r="Y4" i="9"/>
  <c r="Y53" i="9" s="1"/>
  <c r="Z4" i="9"/>
  <c r="Z53" i="9" s="1"/>
  <c r="AA4" i="9"/>
  <c r="AA53" i="9" s="1"/>
  <c r="AB4" i="9"/>
  <c r="AB53" i="9" s="1"/>
  <c r="AC4" i="9"/>
  <c r="AC53" i="9" s="1"/>
  <c r="AD4" i="9"/>
  <c r="AD53" i="9" s="1"/>
  <c r="AE4" i="9"/>
  <c r="AE53" i="9" s="1"/>
  <c r="AF4" i="9"/>
  <c r="AF53" i="9" s="1"/>
  <c r="AG4" i="9"/>
  <c r="AG53" i="9" s="1"/>
  <c r="D5" i="9"/>
  <c r="D54" i="9" s="1"/>
  <c r="E5" i="9"/>
  <c r="E54" i="9" s="1"/>
  <c r="F5" i="9"/>
  <c r="F54" i="9" s="1"/>
  <c r="G5" i="9"/>
  <c r="G54" i="9" s="1"/>
  <c r="H5" i="9"/>
  <c r="H54" i="9" s="1"/>
  <c r="I5" i="9"/>
  <c r="I54" i="9" s="1"/>
  <c r="J5" i="9"/>
  <c r="J54" i="9" s="1"/>
  <c r="K5" i="9"/>
  <c r="K54" i="9" s="1"/>
  <c r="L5" i="9"/>
  <c r="L54" i="9" s="1"/>
  <c r="M5" i="9"/>
  <c r="M54" i="9" s="1"/>
  <c r="N5" i="9"/>
  <c r="N54" i="9" s="1"/>
  <c r="O5" i="9"/>
  <c r="O54" i="9" s="1"/>
  <c r="P5" i="9"/>
  <c r="P54" i="9" s="1"/>
  <c r="Q5" i="9"/>
  <c r="Q54" i="9" s="1"/>
  <c r="R5" i="9"/>
  <c r="R54" i="9" s="1"/>
  <c r="S5" i="9"/>
  <c r="S54" i="9" s="1"/>
  <c r="T5" i="9"/>
  <c r="T54" i="9" s="1"/>
  <c r="U5" i="9"/>
  <c r="U54" i="9" s="1"/>
  <c r="V5" i="9"/>
  <c r="V54" i="9" s="1"/>
  <c r="W5" i="9"/>
  <c r="W54" i="9" s="1"/>
  <c r="X5" i="9"/>
  <c r="X54" i="9" s="1"/>
  <c r="Y5" i="9"/>
  <c r="Y54" i="9" s="1"/>
  <c r="Z5" i="9"/>
  <c r="Z54" i="9" s="1"/>
  <c r="AA5" i="9"/>
  <c r="AA54" i="9" s="1"/>
  <c r="AB5" i="9"/>
  <c r="AB54" i="9" s="1"/>
  <c r="AC5" i="9"/>
  <c r="AC54" i="9" s="1"/>
  <c r="AD5" i="9"/>
  <c r="AD54" i="9" s="1"/>
  <c r="AE5" i="9"/>
  <c r="AE54" i="9" s="1"/>
  <c r="AF5" i="9"/>
  <c r="AF54" i="9" s="1"/>
  <c r="AG5" i="9"/>
  <c r="AG54" i="9" s="1"/>
  <c r="D6" i="9"/>
  <c r="D55" i="9" s="1"/>
  <c r="E6" i="9"/>
  <c r="E55" i="9" s="1"/>
  <c r="F6" i="9"/>
  <c r="F55" i="9" s="1"/>
  <c r="G6" i="9"/>
  <c r="G55" i="9" s="1"/>
  <c r="H6" i="9"/>
  <c r="H55" i="9" s="1"/>
  <c r="I6" i="9"/>
  <c r="I55" i="9" s="1"/>
  <c r="J6" i="9"/>
  <c r="J55" i="9" s="1"/>
  <c r="K6" i="9"/>
  <c r="K55" i="9" s="1"/>
  <c r="L6" i="9"/>
  <c r="L55" i="9" s="1"/>
  <c r="M6" i="9"/>
  <c r="M55" i="9" s="1"/>
  <c r="N6" i="9"/>
  <c r="N55" i="9" s="1"/>
  <c r="O6" i="9"/>
  <c r="O55" i="9" s="1"/>
  <c r="P6" i="9"/>
  <c r="P55" i="9" s="1"/>
  <c r="Q6" i="9"/>
  <c r="Q55" i="9" s="1"/>
  <c r="R6" i="9"/>
  <c r="R55" i="9" s="1"/>
  <c r="S6" i="9"/>
  <c r="S55" i="9" s="1"/>
  <c r="T6" i="9"/>
  <c r="T55" i="9" s="1"/>
  <c r="U6" i="9"/>
  <c r="U55" i="9" s="1"/>
  <c r="V6" i="9"/>
  <c r="V55" i="9" s="1"/>
  <c r="W6" i="9"/>
  <c r="W55" i="9" s="1"/>
  <c r="X6" i="9"/>
  <c r="X55" i="9" s="1"/>
  <c r="Y6" i="9"/>
  <c r="Y55" i="9" s="1"/>
  <c r="Z6" i="9"/>
  <c r="Z55" i="9" s="1"/>
  <c r="AA6" i="9"/>
  <c r="AA55" i="9" s="1"/>
  <c r="AB6" i="9"/>
  <c r="AB55" i="9" s="1"/>
  <c r="AC6" i="9"/>
  <c r="AC55" i="9" s="1"/>
  <c r="AD6" i="9"/>
  <c r="AD55" i="9" s="1"/>
  <c r="AE6" i="9"/>
  <c r="AE55" i="9" s="1"/>
  <c r="AF6" i="9"/>
  <c r="AF55" i="9" s="1"/>
  <c r="AG6" i="9"/>
  <c r="AG55" i="9" s="1"/>
  <c r="D7" i="9"/>
  <c r="D56" i="9" s="1"/>
  <c r="E7" i="9"/>
  <c r="E56" i="9" s="1"/>
  <c r="F7" i="9"/>
  <c r="F56" i="9" s="1"/>
  <c r="G7" i="9"/>
  <c r="G56" i="9" s="1"/>
  <c r="H7" i="9"/>
  <c r="H56" i="9" s="1"/>
  <c r="I7" i="9"/>
  <c r="I56" i="9" s="1"/>
  <c r="J7" i="9"/>
  <c r="J56" i="9" s="1"/>
  <c r="K7" i="9"/>
  <c r="K56" i="9" s="1"/>
  <c r="L7" i="9"/>
  <c r="L56" i="9" s="1"/>
  <c r="M7" i="9"/>
  <c r="M56" i="9" s="1"/>
  <c r="N7" i="9"/>
  <c r="N56" i="9" s="1"/>
  <c r="O7" i="9"/>
  <c r="O56" i="9" s="1"/>
  <c r="P7" i="9"/>
  <c r="P56" i="9" s="1"/>
  <c r="Q7" i="9"/>
  <c r="Q56" i="9" s="1"/>
  <c r="R7" i="9"/>
  <c r="R56" i="9" s="1"/>
  <c r="S7" i="9"/>
  <c r="S56" i="9" s="1"/>
  <c r="T7" i="9"/>
  <c r="T56" i="9" s="1"/>
  <c r="U7" i="9"/>
  <c r="U56" i="9" s="1"/>
  <c r="V7" i="9"/>
  <c r="V56" i="9" s="1"/>
  <c r="W7" i="9"/>
  <c r="W56" i="9" s="1"/>
  <c r="X7" i="9"/>
  <c r="X56" i="9" s="1"/>
  <c r="Y7" i="9"/>
  <c r="Y56" i="9" s="1"/>
  <c r="Z7" i="9"/>
  <c r="Z56" i="9" s="1"/>
  <c r="AA7" i="9"/>
  <c r="AA56" i="9" s="1"/>
  <c r="AB7" i="9"/>
  <c r="AB56" i="9" s="1"/>
  <c r="AC7" i="9"/>
  <c r="AC56" i="9" s="1"/>
  <c r="AD7" i="9"/>
  <c r="AD56" i="9" s="1"/>
  <c r="AE7" i="9"/>
  <c r="AE56" i="9" s="1"/>
  <c r="AF7" i="9"/>
  <c r="AF56" i="9" s="1"/>
  <c r="AG7" i="9"/>
  <c r="AG56" i="9" s="1"/>
  <c r="D8" i="9"/>
  <c r="D57" i="9" s="1"/>
  <c r="E8" i="9"/>
  <c r="E57" i="9" s="1"/>
  <c r="F8" i="9"/>
  <c r="F57" i="9" s="1"/>
  <c r="G8" i="9"/>
  <c r="G57" i="9" s="1"/>
  <c r="H8" i="9"/>
  <c r="H57" i="9" s="1"/>
  <c r="I8" i="9"/>
  <c r="I57" i="9" s="1"/>
  <c r="J8" i="9"/>
  <c r="J57" i="9" s="1"/>
  <c r="K8" i="9"/>
  <c r="K57" i="9" s="1"/>
  <c r="L8" i="9"/>
  <c r="L57" i="9" s="1"/>
  <c r="M8" i="9"/>
  <c r="M57" i="9" s="1"/>
  <c r="N8" i="9"/>
  <c r="N57" i="9" s="1"/>
  <c r="O8" i="9"/>
  <c r="O57" i="9" s="1"/>
  <c r="P8" i="9"/>
  <c r="P57" i="9" s="1"/>
  <c r="Q8" i="9"/>
  <c r="Q57" i="9" s="1"/>
  <c r="R8" i="9"/>
  <c r="R57" i="9" s="1"/>
  <c r="S8" i="9"/>
  <c r="S57" i="9" s="1"/>
  <c r="T8" i="9"/>
  <c r="T57" i="9" s="1"/>
  <c r="U8" i="9"/>
  <c r="U57" i="9" s="1"/>
  <c r="V8" i="9"/>
  <c r="V57" i="9" s="1"/>
  <c r="W8" i="9"/>
  <c r="W57" i="9" s="1"/>
  <c r="X8" i="9"/>
  <c r="X57" i="9" s="1"/>
  <c r="Y8" i="9"/>
  <c r="Y57" i="9" s="1"/>
  <c r="Z8" i="9"/>
  <c r="Z57" i="9" s="1"/>
  <c r="AA8" i="9"/>
  <c r="AA57" i="9" s="1"/>
  <c r="AB8" i="9"/>
  <c r="AB57" i="9" s="1"/>
  <c r="AC8" i="9"/>
  <c r="AC57" i="9" s="1"/>
  <c r="AD8" i="9"/>
  <c r="AD57" i="9" s="1"/>
  <c r="AE8" i="9"/>
  <c r="AE57" i="9" s="1"/>
  <c r="AF8" i="9"/>
  <c r="AF57" i="9" s="1"/>
  <c r="AG8" i="9"/>
  <c r="AG57" i="9" s="1"/>
  <c r="D9" i="9"/>
  <c r="D58" i="9" s="1"/>
  <c r="E9" i="9"/>
  <c r="E58" i="9" s="1"/>
  <c r="F9" i="9"/>
  <c r="F58" i="9" s="1"/>
  <c r="G9" i="9"/>
  <c r="G58" i="9" s="1"/>
  <c r="H9" i="9"/>
  <c r="H58" i="9" s="1"/>
  <c r="I9" i="9"/>
  <c r="I58" i="9" s="1"/>
  <c r="J9" i="9"/>
  <c r="J58" i="9" s="1"/>
  <c r="K9" i="9"/>
  <c r="K58" i="9" s="1"/>
  <c r="L9" i="9"/>
  <c r="L58" i="9" s="1"/>
  <c r="M9" i="9"/>
  <c r="M58" i="9" s="1"/>
  <c r="N9" i="9"/>
  <c r="N58" i="9" s="1"/>
  <c r="O9" i="9"/>
  <c r="O58" i="9" s="1"/>
  <c r="P9" i="9"/>
  <c r="P58" i="9" s="1"/>
  <c r="Q9" i="9"/>
  <c r="Q58" i="9" s="1"/>
  <c r="R9" i="9"/>
  <c r="R58" i="9" s="1"/>
  <c r="S9" i="9"/>
  <c r="S58" i="9" s="1"/>
  <c r="T9" i="9"/>
  <c r="T58" i="9" s="1"/>
  <c r="U9" i="9"/>
  <c r="U58" i="9" s="1"/>
  <c r="V9" i="9"/>
  <c r="V58" i="9" s="1"/>
  <c r="W9" i="9"/>
  <c r="W58" i="9" s="1"/>
  <c r="X9" i="9"/>
  <c r="X58" i="9" s="1"/>
  <c r="Y9" i="9"/>
  <c r="Y58" i="9" s="1"/>
  <c r="Z9" i="9"/>
  <c r="Z58" i="9" s="1"/>
  <c r="AA9" i="9"/>
  <c r="AA58" i="9" s="1"/>
  <c r="AB9" i="9"/>
  <c r="AB58" i="9" s="1"/>
  <c r="AC9" i="9"/>
  <c r="AC58" i="9" s="1"/>
  <c r="AD9" i="9"/>
  <c r="AD58" i="9" s="1"/>
  <c r="AE9" i="9"/>
  <c r="AE58" i="9" s="1"/>
  <c r="AF9" i="9"/>
  <c r="AF58" i="9" s="1"/>
  <c r="AG9" i="9"/>
  <c r="AG58" i="9" s="1"/>
  <c r="D10" i="9"/>
  <c r="D59" i="9" s="1"/>
  <c r="E10" i="9"/>
  <c r="E59" i="9" s="1"/>
  <c r="F10" i="9"/>
  <c r="F59" i="9" s="1"/>
  <c r="G10" i="9"/>
  <c r="G59" i="9" s="1"/>
  <c r="H10" i="9"/>
  <c r="H59" i="9" s="1"/>
  <c r="I10" i="9"/>
  <c r="I59" i="9" s="1"/>
  <c r="J10" i="9"/>
  <c r="J59" i="9" s="1"/>
  <c r="K10" i="9"/>
  <c r="K59" i="9" s="1"/>
  <c r="L10" i="9"/>
  <c r="L59" i="9" s="1"/>
  <c r="M10" i="9"/>
  <c r="M59" i="9" s="1"/>
  <c r="N10" i="9"/>
  <c r="N59" i="9" s="1"/>
  <c r="O10" i="9"/>
  <c r="O59" i="9" s="1"/>
  <c r="P10" i="9"/>
  <c r="P59" i="9" s="1"/>
  <c r="Q10" i="9"/>
  <c r="Q59" i="9" s="1"/>
  <c r="R10" i="9"/>
  <c r="R59" i="9" s="1"/>
  <c r="S10" i="9"/>
  <c r="S59" i="9" s="1"/>
  <c r="T10" i="9"/>
  <c r="T59" i="9" s="1"/>
  <c r="U10" i="9"/>
  <c r="U59" i="9" s="1"/>
  <c r="V10" i="9"/>
  <c r="V59" i="9" s="1"/>
  <c r="W10" i="9"/>
  <c r="W59" i="9" s="1"/>
  <c r="X10" i="9"/>
  <c r="X59" i="9" s="1"/>
  <c r="Y10" i="9"/>
  <c r="Y59" i="9" s="1"/>
  <c r="Z10" i="9"/>
  <c r="Z59" i="9" s="1"/>
  <c r="AA10" i="9"/>
  <c r="AA59" i="9" s="1"/>
  <c r="AB10" i="9"/>
  <c r="AB59" i="9" s="1"/>
  <c r="AC10" i="9"/>
  <c r="AC59" i="9" s="1"/>
  <c r="AD10" i="9"/>
  <c r="AD59" i="9" s="1"/>
  <c r="AE10" i="9"/>
  <c r="AE59" i="9" s="1"/>
  <c r="AF10" i="9"/>
  <c r="AF59" i="9" s="1"/>
  <c r="AG10" i="9"/>
  <c r="AG59" i="9" s="1"/>
  <c r="D11" i="9"/>
  <c r="D60" i="9" s="1"/>
  <c r="E11" i="9"/>
  <c r="E60" i="9" s="1"/>
  <c r="F11" i="9"/>
  <c r="F60" i="9" s="1"/>
  <c r="G11" i="9"/>
  <c r="G60" i="9" s="1"/>
  <c r="H11" i="9"/>
  <c r="H60" i="9" s="1"/>
  <c r="I11" i="9"/>
  <c r="I60" i="9" s="1"/>
  <c r="J11" i="9"/>
  <c r="J60" i="9" s="1"/>
  <c r="K11" i="9"/>
  <c r="K60" i="9" s="1"/>
  <c r="L11" i="9"/>
  <c r="L60" i="9" s="1"/>
  <c r="M11" i="9"/>
  <c r="M60" i="9" s="1"/>
  <c r="N11" i="9"/>
  <c r="N60" i="9" s="1"/>
  <c r="O11" i="9"/>
  <c r="O60" i="9" s="1"/>
  <c r="P11" i="9"/>
  <c r="P60" i="9" s="1"/>
  <c r="Q11" i="9"/>
  <c r="Q60" i="9" s="1"/>
  <c r="R11" i="9"/>
  <c r="R60" i="9" s="1"/>
  <c r="S11" i="9"/>
  <c r="S60" i="9" s="1"/>
  <c r="T11" i="9"/>
  <c r="T60" i="9" s="1"/>
  <c r="U11" i="9"/>
  <c r="U60" i="9" s="1"/>
  <c r="V11" i="9"/>
  <c r="V60" i="9" s="1"/>
  <c r="W11" i="9"/>
  <c r="W60" i="9" s="1"/>
  <c r="X11" i="9"/>
  <c r="X60" i="9" s="1"/>
  <c r="Y11" i="9"/>
  <c r="Y60" i="9" s="1"/>
  <c r="Z11" i="9"/>
  <c r="Z60" i="9" s="1"/>
  <c r="AA11" i="9"/>
  <c r="AA60" i="9" s="1"/>
  <c r="AB11" i="9"/>
  <c r="AB60" i="9" s="1"/>
  <c r="AC11" i="9"/>
  <c r="AC60" i="9" s="1"/>
  <c r="AD11" i="9"/>
  <c r="AD60" i="9" s="1"/>
  <c r="AE11" i="9"/>
  <c r="AE60" i="9" s="1"/>
  <c r="AF11" i="9"/>
  <c r="AF60" i="9" s="1"/>
  <c r="AG11" i="9"/>
  <c r="AG60" i="9" s="1"/>
  <c r="D12" i="9"/>
  <c r="D61" i="9" s="1"/>
  <c r="E12" i="9"/>
  <c r="E61" i="9" s="1"/>
  <c r="F12" i="9"/>
  <c r="F61" i="9" s="1"/>
  <c r="G12" i="9"/>
  <c r="G61" i="9" s="1"/>
  <c r="H12" i="9"/>
  <c r="H61" i="9" s="1"/>
  <c r="I12" i="9"/>
  <c r="I61" i="9" s="1"/>
  <c r="J12" i="9"/>
  <c r="J61" i="9" s="1"/>
  <c r="K12" i="9"/>
  <c r="K61" i="9" s="1"/>
  <c r="L12" i="9"/>
  <c r="L61" i="9" s="1"/>
  <c r="M12" i="9"/>
  <c r="M61" i="9" s="1"/>
  <c r="N12" i="9"/>
  <c r="N61" i="9" s="1"/>
  <c r="O12" i="9"/>
  <c r="O61" i="9" s="1"/>
  <c r="P12" i="9"/>
  <c r="P61" i="9" s="1"/>
  <c r="Q12" i="9"/>
  <c r="Q61" i="9" s="1"/>
  <c r="R12" i="9"/>
  <c r="R61" i="9" s="1"/>
  <c r="S12" i="9"/>
  <c r="S61" i="9" s="1"/>
  <c r="T12" i="9"/>
  <c r="T61" i="9" s="1"/>
  <c r="U12" i="9"/>
  <c r="U61" i="9" s="1"/>
  <c r="V12" i="9"/>
  <c r="V61" i="9" s="1"/>
  <c r="W12" i="9"/>
  <c r="W61" i="9" s="1"/>
  <c r="X12" i="9"/>
  <c r="X61" i="9" s="1"/>
  <c r="Y12" i="9"/>
  <c r="Y61" i="9" s="1"/>
  <c r="Z12" i="9"/>
  <c r="Z61" i="9" s="1"/>
  <c r="AA12" i="9"/>
  <c r="AA61" i="9" s="1"/>
  <c r="AB12" i="9"/>
  <c r="AB61" i="9" s="1"/>
  <c r="AC12" i="9"/>
  <c r="AC61" i="9" s="1"/>
  <c r="AD12" i="9"/>
  <c r="AD61" i="9" s="1"/>
  <c r="AE12" i="9"/>
  <c r="AE61" i="9" s="1"/>
  <c r="AF12" i="9"/>
  <c r="AF61" i="9" s="1"/>
  <c r="AG12" i="9"/>
  <c r="AG61" i="9" s="1"/>
  <c r="D13" i="9"/>
  <c r="D62" i="9" s="1"/>
  <c r="E13" i="9"/>
  <c r="E62" i="9" s="1"/>
  <c r="F13" i="9"/>
  <c r="F62" i="9" s="1"/>
  <c r="G13" i="9"/>
  <c r="G62" i="9" s="1"/>
  <c r="H13" i="9"/>
  <c r="H62" i="9" s="1"/>
  <c r="I13" i="9"/>
  <c r="I62" i="9" s="1"/>
  <c r="J13" i="9"/>
  <c r="J62" i="9" s="1"/>
  <c r="K13" i="9"/>
  <c r="K62" i="9" s="1"/>
  <c r="L13" i="9"/>
  <c r="L62" i="9" s="1"/>
  <c r="M13" i="9"/>
  <c r="M62" i="9" s="1"/>
  <c r="N13" i="9"/>
  <c r="N62" i="9" s="1"/>
  <c r="O13" i="9"/>
  <c r="O62" i="9" s="1"/>
  <c r="P13" i="9"/>
  <c r="P62" i="9" s="1"/>
  <c r="Q13" i="9"/>
  <c r="Q62" i="9" s="1"/>
  <c r="R13" i="9"/>
  <c r="R62" i="9" s="1"/>
  <c r="S13" i="9"/>
  <c r="S62" i="9" s="1"/>
  <c r="T13" i="9"/>
  <c r="T62" i="9" s="1"/>
  <c r="U13" i="9"/>
  <c r="U62" i="9" s="1"/>
  <c r="V13" i="9"/>
  <c r="V62" i="9" s="1"/>
  <c r="W13" i="9"/>
  <c r="W62" i="9" s="1"/>
  <c r="X13" i="9"/>
  <c r="X62" i="9" s="1"/>
  <c r="Y13" i="9"/>
  <c r="Y62" i="9" s="1"/>
  <c r="Z13" i="9"/>
  <c r="Z62" i="9" s="1"/>
  <c r="AA13" i="9"/>
  <c r="AA62" i="9" s="1"/>
  <c r="AB13" i="9"/>
  <c r="AB62" i="9" s="1"/>
  <c r="AC13" i="9"/>
  <c r="AC62" i="9" s="1"/>
  <c r="AD13" i="9"/>
  <c r="AD62" i="9" s="1"/>
  <c r="AE13" i="9"/>
  <c r="AE62" i="9" s="1"/>
  <c r="AF13" i="9"/>
  <c r="AF62" i="9" s="1"/>
  <c r="AG13" i="9"/>
  <c r="AG62" i="9" s="1"/>
  <c r="C5" i="9"/>
  <c r="C54" i="9" s="1"/>
  <c r="C6" i="9"/>
  <c r="C55" i="9" s="1"/>
  <c r="C7" i="9"/>
  <c r="C56" i="9" s="1"/>
  <c r="C8" i="9"/>
  <c r="C57" i="9" s="1"/>
  <c r="C9" i="9"/>
  <c r="C58" i="9" s="1"/>
  <c r="C10" i="9"/>
  <c r="C59" i="9" s="1"/>
  <c r="C11" i="9"/>
  <c r="C60" i="9" s="1"/>
  <c r="C12" i="9"/>
  <c r="C61" i="9" s="1"/>
  <c r="C13" i="9"/>
  <c r="C62" i="9" s="1"/>
  <c r="D4" i="8"/>
  <c r="D53" i="8" s="1"/>
  <c r="E4" i="8"/>
  <c r="E53" i="8" s="1"/>
  <c r="F4" i="8"/>
  <c r="F53" i="8" s="1"/>
  <c r="G4" i="8"/>
  <c r="G53" i="8" s="1"/>
  <c r="H4" i="8"/>
  <c r="H53" i="8" s="1"/>
  <c r="I4" i="8"/>
  <c r="I53" i="8" s="1"/>
  <c r="J4" i="8"/>
  <c r="J53" i="8" s="1"/>
  <c r="K4" i="8"/>
  <c r="K53" i="8" s="1"/>
  <c r="L4" i="8"/>
  <c r="L53" i="8" s="1"/>
  <c r="M4" i="8"/>
  <c r="M53" i="8" s="1"/>
  <c r="N4" i="8"/>
  <c r="N53" i="8" s="1"/>
  <c r="O4" i="8"/>
  <c r="O53" i="8" s="1"/>
  <c r="P4" i="8"/>
  <c r="P53" i="8" s="1"/>
  <c r="Q4" i="8"/>
  <c r="Q53" i="8" s="1"/>
  <c r="R4" i="8"/>
  <c r="R53" i="8" s="1"/>
  <c r="S4" i="8"/>
  <c r="S53" i="8" s="1"/>
  <c r="T4" i="8"/>
  <c r="T53" i="8" s="1"/>
  <c r="U4" i="8"/>
  <c r="U53" i="8" s="1"/>
  <c r="V4" i="8"/>
  <c r="V53" i="8" s="1"/>
  <c r="W4" i="8"/>
  <c r="W53" i="8" s="1"/>
  <c r="X4" i="8"/>
  <c r="X53" i="8" s="1"/>
  <c r="Y4" i="8"/>
  <c r="Y53" i="8" s="1"/>
  <c r="Z4" i="8"/>
  <c r="Z53" i="8" s="1"/>
  <c r="AA4" i="8"/>
  <c r="AA53" i="8" s="1"/>
  <c r="AB4" i="8"/>
  <c r="AB53" i="8" s="1"/>
  <c r="AC4" i="8"/>
  <c r="AC53" i="8" s="1"/>
  <c r="AD4" i="8"/>
  <c r="AD53" i="8" s="1"/>
  <c r="AE4" i="8"/>
  <c r="AE53" i="8" s="1"/>
  <c r="AF4" i="8"/>
  <c r="AF53" i="8" s="1"/>
  <c r="AG4" i="8"/>
  <c r="AG53" i="8" s="1"/>
  <c r="D5" i="8"/>
  <c r="D54" i="8" s="1"/>
  <c r="E5" i="8"/>
  <c r="E54" i="8" s="1"/>
  <c r="F5" i="8"/>
  <c r="F54" i="8" s="1"/>
  <c r="G5" i="8"/>
  <c r="G54" i="8" s="1"/>
  <c r="H5" i="8"/>
  <c r="H54" i="8" s="1"/>
  <c r="I5" i="8"/>
  <c r="I54" i="8" s="1"/>
  <c r="J5" i="8"/>
  <c r="J54" i="8" s="1"/>
  <c r="K5" i="8"/>
  <c r="K54" i="8" s="1"/>
  <c r="L5" i="8"/>
  <c r="L54" i="8" s="1"/>
  <c r="M5" i="8"/>
  <c r="M54" i="8" s="1"/>
  <c r="N5" i="8"/>
  <c r="N54" i="8" s="1"/>
  <c r="O5" i="8"/>
  <c r="O54" i="8" s="1"/>
  <c r="P5" i="8"/>
  <c r="P54" i="8" s="1"/>
  <c r="Q5" i="8"/>
  <c r="Q54" i="8" s="1"/>
  <c r="R5" i="8"/>
  <c r="R54" i="8" s="1"/>
  <c r="S5" i="8"/>
  <c r="S54" i="8" s="1"/>
  <c r="T5" i="8"/>
  <c r="T54" i="8" s="1"/>
  <c r="U5" i="8"/>
  <c r="U54" i="8" s="1"/>
  <c r="V5" i="8"/>
  <c r="V54" i="8" s="1"/>
  <c r="W5" i="8"/>
  <c r="W54" i="8" s="1"/>
  <c r="X5" i="8"/>
  <c r="X54" i="8" s="1"/>
  <c r="Y5" i="8"/>
  <c r="Y54" i="8" s="1"/>
  <c r="Z5" i="8"/>
  <c r="Z54" i="8" s="1"/>
  <c r="AA5" i="8"/>
  <c r="AA54" i="8" s="1"/>
  <c r="AB5" i="8"/>
  <c r="AB54" i="8" s="1"/>
  <c r="AC5" i="8"/>
  <c r="AC54" i="8" s="1"/>
  <c r="AD5" i="8"/>
  <c r="AD54" i="8" s="1"/>
  <c r="AE5" i="8"/>
  <c r="AE54" i="8" s="1"/>
  <c r="AF5" i="8"/>
  <c r="AF54" i="8" s="1"/>
  <c r="AG5" i="8"/>
  <c r="AG54" i="8" s="1"/>
  <c r="D6" i="8"/>
  <c r="D55" i="8" s="1"/>
  <c r="E6" i="8"/>
  <c r="E55" i="8" s="1"/>
  <c r="F6" i="8"/>
  <c r="F55" i="8" s="1"/>
  <c r="G6" i="8"/>
  <c r="G55" i="8" s="1"/>
  <c r="H6" i="8"/>
  <c r="H55" i="8" s="1"/>
  <c r="I6" i="8"/>
  <c r="I55" i="8" s="1"/>
  <c r="J6" i="8"/>
  <c r="J55" i="8" s="1"/>
  <c r="K6" i="8"/>
  <c r="K55" i="8" s="1"/>
  <c r="L6" i="8"/>
  <c r="L55" i="8" s="1"/>
  <c r="M6" i="8"/>
  <c r="M55" i="8" s="1"/>
  <c r="N6" i="8"/>
  <c r="N55" i="8" s="1"/>
  <c r="O6" i="8"/>
  <c r="O55" i="8" s="1"/>
  <c r="P6" i="8"/>
  <c r="P55" i="8" s="1"/>
  <c r="Q6" i="8"/>
  <c r="Q55" i="8" s="1"/>
  <c r="R6" i="8"/>
  <c r="R55" i="8" s="1"/>
  <c r="S6" i="8"/>
  <c r="S55" i="8" s="1"/>
  <c r="T6" i="8"/>
  <c r="T55" i="8" s="1"/>
  <c r="U6" i="8"/>
  <c r="U55" i="8" s="1"/>
  <c r="V6" i="8"/>
  <c r="V55" i="8" s="1"/>
  <c r="W6" i="8"/>
  <c r="W55" i="8" s="1"/>
  <c r="X6" i="8"/>
  <c r="X55" i="8" s="1"/>
  <c r="Y6" i="8"/>
  <c r="Y55" i="8" s="1"/>
  <c r="Z6" i="8"/>
  <c r="Z55" i="8" s="1"/>
  <c r="AA6" i="8"/>
  <c r="AA55" i="8" s="1"/>
  <c r="AB6" i="8"/>
  <c r="AB55" i="8" s="1"/>
  <c r="AC6" i="8"/>
  <c r="AC55" i="8" s="1"/>
  <c r="AD6" i="8"/>
  <c r="AD55" i="8" s="1"/>
  <c r="AE6" i="8"/>
  <c r="AE55" i="8" s="1"/>
  <c r="AF6" i="8"/>
  <c r="AF55" i="8" s="1"/>
  <c r="AG6" i="8"/>
  <c r="AG55" i="8" s="1"/>
  <c r="D7" i="8"/>
  <c r="D56" i="8" s="1"/>
  <c r="E7" i="8"/>
  <c r="E56" i="8" s="1"/>
  <c r="F7" i="8"/>
  <c r="F56" i="8" s="1"/>
  <c r="G7" i="8"/>
  <c r="G56" i="8" s="1"/>
  <c r="H7" i="8"/>
  <c r="H56" i="8" s="1"/>
  <c r="I7" i="8"/>
  <c r="I56" i="8" s="1"/>
  <c r="J7" i="8"/>
  <c r="J56" i="8" s="1"/>
  <c r="K7" i="8"/>
  <c r="K56" i="8" s="1"/>
  <c r="L7" i="8"/>
  <c r="L56" i="8" s="1"/>
  <c r="M7" i="8"/>
  <c r="M56" i="8" s="1"/>
  <c r="N7" i="8"/>
  <c r="N56" i="8" s="1"/>
  <c r="O7" i="8"/>
  <c r="O56" i="8" s="1"/>
  <c r="P7" i="8"/>
  <c r="P56" i="8" s="1"/>
  <c r="Q7" i="8"/>
  <c r="Q56" i="8" s="1"/>
  <c r="R7" i="8"/>
  <c r="R56" i="8" s="1"/>
  <c r="S7" i="8"/>
  <c r="S56" i="8" s="1"/>
  <c r="T7" i="8"/>
  <c r="T56" i="8" s="1"/>
  <c r="U7" i="8"/>
  <c r="U56" i="8" s="1"/>
  <c r="V7" i="8"/>
  <c r="V56" i="8" s="1"/>
  <c r="W7" i="8"/>
  <c r="W56" i="8" s="1"/>
  <c r="X7" i="8"/>
  <c r="X56" i="8" s="1"/>
  <c r="Y7" i="8"/>
  <c r="Y56" i="8" s="1"/>
  <c r="Z7" i="8"/>
  <c r="Z56" i="8" s="1"/>
  <c r="AA7" i="8"/>
  <c r="AA56" i="8" s="1"/>
  <c r="AB7" i="8"/>
  <c r="AB56" i="8" s="1"/>
  <c r="AC7" i="8"/>
  <c r="AC56" i="8" s="1"/>
  <c r="AD7" i="8"/>
  <c r="AD56" i="8" s="1"/>
  <c r="AE7" i="8"/>
  <c r="AE56" i="8" s="1"/>
  <c r="AF7" i="8"/>
  <c r="AF56" i="8" s="1"/>
  <c r="AG7" i="8"/>
  <c r="AG56" i="8" s="1"/>
  <c r="D8" i="8"/>
  <c r="D57" i="8" s="1"/>
  <c r="E8" i="8"/>
  <c r="E57" i="8" s="1"/>
  <c r="F8" i="8"/>
  <c r="F57" i="8" s="1"/>
  <c r="G8" i="8"/>
  <c r="G57" i="8" s="1"/>
  <c r="H8" i="8"/>
  <c r="H57" i="8" s="1"/>
  <c r="I8" i="8"/>
  <c r="I57" i="8" s="1"/>
  <c r="J8" i="8"/>
  <c r="J57" i="8" s="1"/>
  <c r="K8" i="8"/>
  <c r="K57" i="8" s="1"/>
  <c r="L8" i="8"/>
  <c r="L57" i="8" s="1"/>
  <c r="M8" i="8"/>
  <c r="M57" i="8" s="1"/>
  <c r="N8" i="8"/>
  <c r="N57" i="8" s="1"/>
  <c r="O8" i="8"/>
  <c r="O57" i="8" s="1"/>
  <c r="P8" i="8"/>
  <c r="P57" i="8" s="1"/>
  <c r="Q8" i="8"/>
  <c r="Q57" i="8" s="1"/>
  <c r="R8" i="8"/>
  <c r="R57" i="8" s="1"/>
  <c r="S8" i="8"/>
  <c r="S57" i="8" s="1"/>
  <c r="T8" i="8"/>
  <c r="T57" i="8" s="1"/>
  <c r="U8" i="8"/>
  <c r="U57" i="8" s="1"/>
  <c r="V8" i="8"/>
  <c r="V57" i="8" s="1"/>
  <c r="W8" i="8"/>
  <c r="W57" i="8" s="1"/>
  <c r="X8" i="8"/>
  <c r="X57" i="8" s="1"/>
  <c r="Y8" i="8"/>
  <c r="Y57" i="8" s="1"/>
  <c r="Z8" i="8"/>
  <c r="Z57" i="8" s="1"/>
  <c r="AA8" i="8"/>
  <c r="AA57" i="8" s="1"/>
  <c r="AB8" i="8"/>
  <c r="AB57" i="8" s="1"/>
  <c r="AC8" i="8"/>
  <c r="AC57" i="8" s="1"/>
  <c r="AD8" i="8"/>
  <c r="AD57" i="8" s="1"/>
  <c r="AE8" i="8"/>
  <c r="AE57" i="8" s="1"/>
  <c r="AF8" i="8"/>
  <c r="AF57" i="8" s="1"/>
  <c r="AG8" i="8"/>
  <c r="AG57" i="8" s="1"/>
  <c r="D9" i="8"/>
  <c r="D58" i="8" s="1"/>
  <c r="E9" i="8"/>
  <c r="E58" i="8" s="1"/>
  <c r="F9" i="8"/>
  <c r="F58" i="8" s="1"/>
  <c r="G9" i="8"/>
  <c r="G58" i="8" s="1"/>
  <c r="H9" i="8"/>
  <c r="H58" i="8" s="1"/>
  <c r="I9" i="8"/>
  <c r="I58" i="8" s="1"/>
  <c r="J9" i="8"/>
  <c r="J58" i="8" s="1"/>
  <c r="K9" i="8"/>
  <c r="K58" i="8" s="1"/>
  <c r="L9" i="8"/>
  <c r="L58" i="8" s="1"/>
  <c r="M9" i="8"/>
  <c r="M58" i="8" s="1"/>
  <c r="N9" i="8"/>
  <c r="N58" i="8" s="1"/>
  <c r="O9" i="8"/>
  <c r="O58" i="8" s="1"/>
  <c r="P9" i="8"/>
  <c r="P58" i="8" s="1"/>
  <c r="Q9" i="8"/>
  <c r="Q58" i="8" s="1"/>
  <c r="R9" i="8"/>
  <c r="R58" i="8" s="1"/>
  <c r="S9" i="8"/>
  <c r="S58" i="8" s="1"/>
  <c r="T9" i="8"/>
  <c r="T58" i="8" s="1"/>
  <c r="U9" i="8"/>
  <c r="U58" i="8" s="1"/>
  <c r="V9" i="8"/>
  <c r="V58" i="8" s="1"/>
  <c r="W9" i="8"/>
  <c r="W58" i="8" s="1"/>
  <c r="X9" i="8"/>
  <c r="X58" i="8" s="1"/>
  <c r="Y9" i="8"/>
  <c r="Y58" i="8" s="1"/>
  <c r="Z9" i="8"/>
  <c r="Z58" i="8" s="1"/>
  <c r="AA9" i="8"/>
  <c r="AA58" i="8" s="1"/>
  <c r="AB9" i="8"/>
  <c r="AB58" i="8" s="1"/>
  <c r="AC9" i="8"/>
  <c r="AC58" i="8" s="1"/>
  <c r="AD9" i="8"/>
  <c r="AD58" i="8" s="1"/>
  <c r="AE9" i="8"/>
  <c r="AE58" i="8" s="1"/>
  <c r="AF9" i="8"/>
  <c r="AF58" i="8" s="1"/>
  <c r="AG9" i="8"/>
  <c r="AG58" i="8" s="1"/>
  <c r="D10" i="8"/>
  <c r="D59" i="8" s="1"/>
  <c r="E10" i="8"/>
  <c r="E59" i="8" s="1"/>
  <c r="F10" i="8"/>
  <c r="F59" i="8" s="1"/>
  <c r="G10" i="8"/>
  <c r="G59" i="8" s="1"/>
  <c r="H10" i="8"/>
  <c r="H59" i="8" s="1"/>
  <c r="I10" i="8"/>
  <c r="I59" i="8" s="1"/>
  <c r="J10" i="8"/>
  <c r="J59" i="8" s="1"/>
  <c r="K10" i="8"/>
  <c r="K59" i="8" s="1"/>
  <c r="L10" i="8"/>
  <c r="L59" i="8" s="1"/>
  <c r="M10" i="8"/>
  <c r="M59" i="8" s="1"/>
  <c r="N10" i="8"/>
  <c r="N59" i="8" s="1"/>
  <c r="O10" i="8"/>
  <c r="O59" i="8" s="1"/>
  <c r="P10" i="8"/>
  <c r="P59" i="8" s="1"/>
  <c r="Q10" i="8"/>
  <c r="Q59" i="8" s="1"/>
  <c r="R10" i="8"/>
  <c r="R59" i="8" s="1"/>
  <c r="S10" i="8"/>
  <c r="S59" i="8" s="1"/>
  <c r="T10" i="8"/>
  <c r="T59" i="8" s="1"/>
  <c r="U10" i="8"/>
  <c r="U59" i="8" s="1"/>
  <c r="V10" i="8"/>
  <c r="V59" i="8" s="1"/>
  <c r="W10" i="8"/>
  <c r="W59" i="8" s="1"/>
  <c r="X10" i="8"/>
  <c r="X59" i="8" s="1"/>
  <c r="Y10" i="8"/>
  <c r="Y59" i="8" s="1"/>
  <c r="Z10" i="8"/>
  <c r="Z59" i="8" s="1"/>
  <c r="AA10" i="8"/>
  <c r="AA59" i="8" s="1"/>
  <c r="AB10" i="8"/>
  <c r="AB59" i="8" s="1"/>
  <c r="AC10" i="8"/>
  <c r="AC59" i="8" s="1"/>
  <c r="AD10" i="8"/>
  <c r="AD59" i="8" s="1"/>
  <c r="AE10" i="8"/>
  <c r="AE59" i="8" s="1"/>
  <c r="AF10" i="8"/>
  <c r="AF59" i="8" s="1"/>
  <c r="AG10" i="8"/>
  <c r="AG59" i="8" s="1"/>
  <c r="D11" i="8"/>
  <c r="D60" i="8" s="1"/>
  <c r="E11" i="8"/>
  <c r="E60" i="8" s="1"/>
  <c r="F11" i="8"/>
  <c r="F60" i="8" s="1"/>
  <c r="G11" i="8"/>
  <c r="G60" i="8" s="1"/>
  <c r="H11" i="8"/>
  <c r="H60" i="8" s="1"/>
  <c r="I11" i="8"/>
  <c r="I60" i="8" s="1"/>
  <c r="J11" i="8"/>
  <c r="J60" i="8" s="1"/>
  <c r="K11" i="8"/>
  <c r="K60" i="8" s="1"/>
  <c r="L11" i="8"/>
  <c r="L60" i="8" s="1"/>
  <c r="M11" i="8"/>
  <c r="M60" i="8" s="1"/>
  <c r="N11" i="8"/>
  <c r="N60" i="8" s="1"/>
  <c r="O11" i="8"/>
  <c r="O60" i="8" s="1"/>
  <c r="P11" i="8"/>
  <c r="P60" i="8" s="1"/>
  <c r="Q11" i="8"/>
  <c r="Q60" i="8" s="1"/>
  <c r="R11" i="8"/>
  <c r="R60" i="8" s="1"/>
  <c r="S11" i="8"/>
  <c r="S60" i="8" s="1"/>
  <c r="T11" i="8"/>
  <c r="T60" i="8" s="1"/>
  <c r="U11" i="8"/>
  <c r="U60" i="8" s="1"/>
  <c r="V11" i="8"/>
  <c r="V60" i="8" s="1"/>
  <c r="W11" i="8"/>
  <c r="W60" i="8" s="1"/>
  <c r="X11" i="8"/>
  <c r="X60" i="8" s="1"/>
  <c r="Y11" i="8"/>
  <c r="Y60" i="8" s="1"/>
  <c r="Z11" i="8"/>
  <c r="Z60" i="8" s="1"/>
  <c r="AA11" i="8"/>
  <c r="AA60" i="8" s="1"/>
  <c r="AB11" i="8"/>
  <c r="AB60" i="8" s="1"/>
  <c r="AC11" i="8"/>
  <c r="AC60" i="8" s="1"/>
  <c r="AD11" i="8"/>
  <c r="AD60" i="8" s="1"/>
  <c r="AE11" i="8"/>
  <c r="AE60" i="8" s="1"/>
  <c r="AF11" i="8"/>
  <c r="AF60" i="8" s="1"/>
  <c r="AG11" i="8"/>
  <c r="AG60" i="8" s="1"/>
  <c r="D12" i="8"/>
  <c r="D61" i="8" s="1"/>
  <c r="E12" i="8"/>
  <c r="E61" i="8" s="1"/>
  <c r="F12" i="8"/>
  <c r="F61" i="8" s="1"/>
  <c r="G12" i="8"/>
  <c r="G61" i="8" s="1"/>
  <c r="H12" i="8"/>
  <c r="H61" i="8" s="1"/>
  <c r="I12" i="8"/>
  <c r="I61" i="8" s="1"/>
  <c r="J12" i="8"/>
  <c r="J61" i="8" s="1"/>
  <c r="K12" i="8"/>
  <c r="K61" i="8" s="1"/>
  <c r="L12" i="8"/>
  <c r="L61" i="8" s="1"/>
  <c r="M12" i="8"/>
  <c r="M61" i="8" s="1"/>
  <c r="N12" i="8"/>
  <c r="N61" i="8" s="1"/>
  <c r="O12" i="8"/>
  <c r="O61" i="8" s="1"/>
  <c r="P12" i="8"/>
  <c r="P61" i="8" s="1"/>
  <c r="Q12" i="8"/>
  <c r="Q61" i="8" s="1"/>
  <c r="R12" i="8"/>
  <c r="R61" i="8" s="1"/>
  <c r="S12" i="8"/>
  <c r="S61" i="8" s="1"/>
  <c r="T12" i="8"/>
  <c r="T61" i="8" s="1"/>
  <c r="U12" i="8"/>
  <c r="U61" i="8" s="1"/>
  <c r="V12" i="8"/>
  <c r="V61" i="8" s="1"/>
  <c r="W12" i="8"/>
  <c r="W61" i="8" s="1"/>
  <c r="X12" i="8"/>
  <c r="X61" i="8" s="1"/>
  <c r="Y12" i="8"/>
  <c r="Y61" i="8" s="1"/>
  <c r="Z12" i="8"/>
  <c r="Z61" i="8" s="1"/>
  <c r="AA12" i="8"/>
  <c r="AA61" i="8" s="1"/>
  <c r="AB12" i="8"/>
  <c r="AB61" i="8" s="1"/>
  <c r="AC12" i="8"/>
  <c r="AC61" i="8" s="1"/>
  <c r="AD12" i="8"/>
  <c r="AD61" i="8" s="1"/>
  <c r="AE12" i="8"/>
  <c r="AE61" i="8" s="1"/>
  <c r="AF12" i="8"/>
  <c r="AF61" i="8" s="1"/>
  <c r="AG12" i="8"/>
  <c r="AG61" i="8" s="1"/>
  <c r="D13" i="8"/>
  <c r="D62" i="8" s="1"/>
  <c r="E13" i="8"/>
  <c r="E62" i="8" s="1"/>
  <c r="F13" i="8"/>
  <c r="F62" i="8" s="1"/>
  <c r="G13" i="8"/>
  <c r="G62" i="8" s="1"/>
  <c r="H13" i="8"/>
  <c r="H62" i="8" s="1"/>
  <c r="I13" i="8"/>
  <c r="I62" i="8" s="1"/>
  <c r="J13" i="8"/>
  <c r="J62" i="8" s="1"/>
  <c r="K13" i="8"/>
  <c r="K62" i="8" s="1"/>
  <c r="L13" i="8"/>
  <c r="L62" i="8" s="1"/>
  <c r="M13" i="8"/>
  <c r="M62" i="8" s="1"/>
  <c r="N13" i="8"/>
  <c r="N62" i="8" s="1"/>
  <c r="O13" i="8"/>
  <c r="O62" i="8" s="1"/>
  <c r="P13" i="8"/>
  <c r="P62" i="8" s="1"/>
  <c r="Q13" i="8"/>
  <c r="Q62" i="8" s="1"/>
  <c r="R13" i="8"/>
  <c r="R62" i="8" s="1"/>
  <c r="S13" i="8"/>
  <c r="S62" i="8" s="1"/>
  <c r="T13" i="8"/>
  <c r="T62" i="8" s="1"/>
  <c r="U13" i="8"/>
  <c r="U62" i="8" s="1"/>
  <c r="V13" i="8"/>
  <c r="V62" i="8" s="1"/>
  <c r="W13" i="8"/>
  <c r="W62" i="8" s="1"/>
  <c r="X13" i="8"/>
  <c r="X62" i="8" s="1"/>
  <c r="Y13" i="8"/>
  <c r="Y62" i="8" s="1"/>
  <c r="Z13" i="8"/>
  <c r="Z62" i="8" s="1"/>
  <c r="AA13" i="8"/>
  <c r="AA62" i="8" s="1"/>
  <c r="AB13" i="8"/>
  <c r="AB62" i="8" s="1"/>
  <c r="AC13" i="8"/>
  <c r="AC62" i="8" s="1"/>
  <c r="AD13" i="8"/>
  <c r="AD62" i="8" s="1"/>
  <c r="AE13" i="8"/>
  <c r="AE62" i="8" s="1"/>
  <c r="AF13" i="8"/>
  <c r="AF62" i="8" s="1"/>
  <c r="AG13" i="8"/>
  <c r="AG62" i="8" s="1"/>
  <c r="C5" i="8"/>
  <c r="C54" i="8" s="1"/>
  <c r="C6" i="8"/>
  <c r="C55" i="8" s="1"/>
  <c r="C7" i="8"/>
  <c r="C56" i="8" s="1"/>
  <c r="C8" i="8"/>
  <c r="C57" i="8" s="1"/>
  <c r="C9" i="8"/>
  <c r="C58" i="8" s="1"/>
  <c r="C10" i="8"/>
  <c r="C59" i="8" s="1"/>
  <c r="C11" i="8"/>
  <c r="C60" i="8" s="1"/>
  <c r="C12" i="8"/>
  <c r="C61" i="8" s="1"/>
  <c r="C13" i="8"/>
  <c r="C62" i="8" s="1"/>
  <c r="C4" i="8"/>
  <c r="C53" i="8" s="1"/>
  <c r="Z3" i="22" l="1"/>
  <c r="Y42" i="22"/>
  <c r="Y12" i="22"/>
  <c r="X3" i="37"/>
  <c r="W39" i="37"/>
  <c r="X3" i="16"/>
  <c r="W34" i="16"/>
  <c r="W3" i="48"/>
  <c r="V46" i="48"/>
  <c r="V38" i="48"/>
  <c r="V11" i="48"/>
  <c r="X3" i="44"/>
  <c r="W40" i="44"/>
  <c r="X3" i="9"/>
  <c r="W35" i="9"/>
  <c r="W67" i="9"/>
  <c r="W52" i="9"/>
  <c r="W3" i="8"/>
  <c r="V67" i="8"/>
  <c r="V52" i="8"/>
  <c r="V35" i="8"/>
  <c r="W3" i="52"/>
  <c r="V100" i="52"/>
  <c r="V45" i="52"/>
  <c r="V68" i="52"/>
  <c r="V15" i="52"/>
  <c r="V77" i="52"/>
  <c r="N39" i="19"/>
  <c r="V39" i="19"/>
  <c r="AD39" i="19"/>
  <c r="AL39" i="19"/>
  <c r="Q40" i="19"/>
  <c r="Q63" i="19" s="1"/>
  <c r="Y40" i="19"/>
  <c r="Y63" i="19" s="1"/>
  <c r="AG40" i="19"/>
  <c r="AG63" i="19" s="1"/>
  <c r="T41" i="19"/>
  <c r="AB41" i="19"/>
  <c r="AJ41" i="19"/>
  <c r="O42" i="19"/>
  <c r="W42" i="19"/>
  <c r="AE42" i="19"/>
  <c r="AM42" i="19"/>
  <c r="R44" i="19"/>
  <c r="Z44" i="19"/>
  <c r="AH44" i="19"/>
  <c r="U45" i="19"/>
  <c r="U67" i="19" s="1"/>
  <c r="AC45" i="19"/>
  <c r="AC67" i="19" s="1"/>
  <c r="AK45" i="19"/>
  <c r="AK67" i="19" s="1"/>
  <c r="P46" i="19"/>
  <c r="X46" i="19"/>
  <c r="AF46" i="19"/>
  <c r="S47" i="19"/>
  <c r="AA47" i="19"/>
  <c r="AI47" i="19"/>
  <c r="N48" i="19"/>
  <c r="V48" i="19"/>
  <c r="AD48" i="19"/>
  <c r="AL48" i="19"/>
  <c r="Q49" i="19"/>
  <c r="Y49" i="19"/>
  <c r="AG49" i="19"/>
  <c r="I39" i="19"/>
  <c r="F40" i="19"/>
  <c r="F63" i="19" s="1"/>
  <c r="C41" i="19"/>
  <c r="K41" i="19"/>
  <c r="H42" i="19"/>
  <c r="E44" i="19"/>
  <c r="E66" i="19" s="1"/>
  <c r="M44" i="19"/>
  <c r="J45" i="19"/>
  <c r="J67" i="19" s="1"/>
  <c r="G46" i="19"/>
  <c r="D47" i="19"/>
  <c r="L47" i="19"/>
  <c r="I48" i="19"/>
  <c r="F49" i="19"/>
  <c r="B49" i="19"/>
  <c r="B40" i="19"/>
  <c r="B63" i="19" s="1"/>
  <c r="W40" i="19"/>
  <c r="W63" i="19" s="1"/>
  <c r="AM40" i="19"/>
  <c r="AM63" i="19" s="1"/>
  <c r="P44" i="19"/>
  <c r="N46" i="19"/>
  <c r="Y47" i="19"/>
  <c r="O49" i="19"/>
  <c r="I41" i="19"/>
  <c r="M46" i="19"/>
  <c r="L49" i="19"/>
  <c r="X40" i="19"/>
  <c r="X63" i="19" s="1"/>
  <c r="AA41" i="19"/>
  <c r="Y44" i="19"/>
  <c r="AJ45" i="19"/>
  <c r="AJ67" i="19" s="1"/>
  <c r="Z47" i="19"/>
  <c r="X49" i="19"/>
  <c r="J41" i="19"/>
  <c r="C47" i="19"/>
  <c r="O39" i="19"/>
  <c r="W39" i="19"/>
  <c r="AE39" i="19"/>
  <c r="AM39" i="19"/>
  <c r="R40" i="19"/>
  <c r="R63" i="19" s="1"/>
  <c r="Z40" i="19"/>
  <c r="Z63" i="19" s="1"/>
  <c r="AH40" i="19"/>
  <c r="AH63" i="19" s="1"/>
  <c r="U41" i="19"/>
  <c r="AC41" i="19"/>
  <c r="AK41" i="19"/>
  <c r="P42" i="19"/>
  <c r="X42" i="19"/>
  <c r="AF42" i="19"/>
  <c r="S44" i="19"/>
  <c r="AA44" i="19"/>
  <c r="AI44" i="19"/>
  <c r="N45" i="19"/>
  <c r="N67" i="19" s="1"/>
  <c r="V45" i="19"/>
  <c r="V67" i="19" s="1"/>
  <c r="AD45" i="19"/>
  <c r="AD67" i="19" s="1"/>
  <c r="AL45" i="19"/>
  <c r="AL67" i="19" s="1"/>
  <c r="Q46" i="19"/>
  <c r="Y46" i="19"/>
  <c r="AG46" i="19"/>
  <c r="T47" i="19"/>
  <c r="AB47" i="19"/>
  <c r="AJ47" i="19"/>
  <c r="O48" i="19"/>
  <c r="W48" i="19"/>
  <c r="AE48" i="19"/>
  <c r="AM48" i="19"/>
  <c r="R49" i="19"/>
  <c r="Z49" i="19"/>
  <c r="AH49" i="19"/>
  <c r="J39" i="19"/>
  <c r="G40" i="19"/>
  <c r="G63" i="19" s="1"/>
  <c r="D41" i="19"/>
  <c r="L41" i="19"/>
  <c r="I42" i="19"/>
  <c r="F44" i="19"/>
  <c r="F66" i="19" s="1"/>
  <c r="C45" i="19"/>
  <c r="C67" i="19" s="1"/>
  <c r="K45" i="19"/>
  <c r="K67" i="19" s="1"/>
  <c r="H46" i="19"/>
  <c r="E47" i="19"/>
  <c r="M47" i="19"/>
  <c r="J48" i="19"/>
  <c r="G49" i="19"/>
  <c r="B48" i="19"/>
  <c r="B39" i="19"/>
  <c r="AJ39" i="19"/>
  <c r="R41" i="19"/>
  <c r="AC42" i="19"/>
  <c r="AF44" i="19"/>
  <c r="V46" i="19"/>
  <c r="W49" i="19"/>
  <c r="L40" i="19"/>
  <c r="L63" i="19" s="1"/>
  <c r="E46" i="19"/>
  <c r="D49" i="19"/>
  <c r="P40" i="19"/>
  <c r="P63" i="19" s="1"/>
  <c r="AI41" i="19"/>
  <c r="Q44" i="19"/>
  <c r="W46" i="19"/>
  <c r="AH47" i="19"/>
  <c r="P49" i="19"/>
  <c r="M40" i="19"/>
  <c r="M63" i="19" s="1"/>
  <c r="F46" i="19"/>
  <c r="P39" i="19"/>
  <c r="X39" i="19"/>
  <c r="AF39" i="19"/>
  <c r="S40" i="19"/>
  <c r="S63" i="19" s="1"/>
  <c r="AA40" i="19"/>
  <c r="AA63" i="19" s="1"/>
  <c r="AI40" i="19"/>
  <c r="AI63" i="19" s="1"/>
  <c r="N41" i="19"/>
  <c r="V41" i="19"/>
  <c r="AD41" i="19"/>
  <c r="AL41" i="19"/>
  <c r="Q42" i="19"/>
  <c r="Y42" i="19"/>
  <c r="AG42" i="19"/>
  <c r="T44" i="19"/>
  <c r="AB44" i="19"/>
  <c r="AJ44" i="19"/>
  <c r="O45" i="19"/>
  <c r="O67" i="19" s="1"/>
  <c r="W45" i="19"/>
  <c r="W67" i="19" s="1"/>
  <c r="AE45" i="19"/>
  <c r="AE67" i="19" s="1"/>
  <c r="AM45" i="19"/>
  <c r="AM67" i="19" s="1"/>
  <c r="R46" i="19"/>
  <c r="Z46" i="19"/>
  <c r="AH46" i="19"/>
  <c r="U47" i="19"/>
  <c r="AC47" i="19"/>
  <c r="AK47" i="19"/>
  <c r="P48" i="19"/>
  <c r="X48" i="19"/>
  <c r="AF48" i="19"/>
  <c r="S49" i="19"/>
  <c r="AA49" i="19"/>
  <c r="AI49" i="19"/>
  <c r="C39" i="19"/>
  <c r="K39" i="19"/>
  <c r="H40" i="19"/>
  <c r="H63" i="19" s="1"/>
  <c r="E41" i="19"/>
  <c r="M41" i="19"/>
  <c r="J42" i="19"/>
  <c r="G44" i="19"/>
  <c r="G66" i="19" s="1"/>
  <c r="D45" i="19"/>
  <c r="D67" i="19" s="1"/>
  <c r="L45" i="19"/>
  <c r="L67" i="19" s="1"/>
  <c r="I46" i="19"/>
  <c r="F47" i="19"/>
  <c r="C48" i="19"/>
  <c r="K48" i="19"/>
  <c r="H49" i="19"/>
  <c r="B47" i="19"/>
  <c r="O40" i="19"/>
  <c r="O63" i="19" s="1"/>
  <c r="AH41" i="19"/>
  <c r="X44" i="19"/>
  <c r="AI45" i="19"/>
  <c r="AI67" i="19" s="1"/>
  <c r="Q47" i="19"/>
  <c r="AJ48" i="19"/>
  <c r="D40" i="19"/>
  <c r="D63" i="19" s="1"/>
  <c r="C44" i="19"/>
  <c r="C66" i="19" s="1"/>
  <c r="AK39" i="19"/>
  <c r="S41" i="19"/>
  <c r="AL42" i="19"/>
  <c r="AB45" i="19"/>
  <c r="AB67" i="19" s="1"/>
  <c r="R47" i="19"/>
  <c r="AK48" i="19"/>
  <c r="E40" i="19"/>
  <c r="E63" i="19" s="1"/>
  <c r="G42" i="19"/>
  <c r="K47" i="19"/>
  <c r="B41" i="19"/>
  <c r="Q39" i="19"/>
  <c r="Y39" i="19"/>
  <c r="AG39" i="19"/>
  <c r="T40" i="19"/>
  <c r="T63" i="19" s="1"/>
  <c r="AB40" i="19"/>
  <c r="AB63" i="19" s="1"/>
  <c r="AJ40" i="19"/>
  <c r="AJ63" i="19" s="1"/>
  <c r="O41" i="19"/>
  <c r="O64" i="19" s="1"/>
  <c r="W41" i="19"/>
  <c r="AE41" i="19"/>
  <c r="AE64" i="19" s="1"/>
  <c r="AM41" i="19"/>
  <c r="R42" i="19"/>
  <c r="Z42" i="19"/>
  <c r="AH42" i="19"/>
  <c r="U44" i="19"/>
  <c r="AC44" i="19"/>
  <c r="AK44" i="19"/>
  <c r="P45" i="19"/>
  <c r="P67" i="19" s="1"/>
  <c r="X45" i="19"/>
  <c r="X67" i="19" s="1"/>
  <c r="AF45" i="19"/>
  <c r="AF67" i="19" s="1"/>
  <c r="S46" i="19"/>
  <c r="AA46" i="19"/>
  <c r="AI46" i="19"/>
  <c r="N47" i="19"/>
  <c r="V47" i="19"/>
  <c r="AD47" i="19"/>
  <c r="AL47" i="19"/>
  <c r="Q48" i="19"/>
  <c r="Y48" i="19"/>
  <c r="AG48" i="19"/>
  <c r="T49" i="19"/>
  <c r="AB49" i="19"/>
  <c r="AJ49" i="19"/>
  <c r="D39" i="19"/>
  <c r="L39" i="19"/>
  <c r="I40" i="19"/>
  <c r="I63" i="19" s="1"/>
  <c r="F41" i="19"/>
  <c r="C42" i="19"/>
  <c r="K42" i="19"/>
  <c r="H44" i="19"/>
  <c r="E45" i="19"/>
  <c r="E67" i="19" s="1"/>
  <c r="M45" i="19"/>
  <c r="M67" i="19" s="1"/>
  <c r="J46" i="19"/>
  <c r="G47" i="19"/>
  <c r="D48" i="19"/>
  <c r="L48" i="19"/>
  <c r="I49" i="19"/>
  <c r="B46" i="19"/>
  <c r="AB39" i="19"/>
  <c r="U42" i="19"/>
  <c r="AD46" i="19"/>
  <c r="T48" i="19"/>
  <c r="AM49" i="19"/>
  <c r="H45" i="19"/>
  <c r="H67" i="19" s="1"/>
  <c r="G48" i="19"/>
  <c r="B42" i="19"/>
  <c r="AC39" i="19"/>
  <c r="N42" i="19"/>
  <c r="AE46" i="19"/>
  <c r="U48" i="19"/>
  <c r="H39" i="19"/>
  <c r="D44" i="19"/>
  <c r="D66" i="19" s="1"/>
  <c r="E49" i="19"/>
  <c r="R39" i="19"/>
  <c r="Z39" i="19"/>
  <c r="AH39" i="19"/>
  <c r="U40" i="19"/>
  <c r="U63" i="19" s="1"/>
  <c r="AC40" i="19"/>
  <c r="AC63" i="19" s="1"/>
  <c r="AK40" i="19"/>
  <c r="AK63" i="19" s="1"/>
  <c r="P41" i="19"/>
  <c r="P64" i="19" s="1"/>
  <c r="X41" i="19"/>
  <c r="X64" i="19" s="1"/>
  <c r="AF41" i="19"/>
  <c r="S42" i="19"/>
  <c r="AA42" i="19"/>
  <c r="AI42" i="19"/>
  <c r="N44" i="19"/>
  <c r="V44" i="19"/>
  <c r="AD44" i="19"/>
  <c r="AD66" i="19" s="1"/>
  <c r="AL44" i="19"/>
  <c r="Q45" i="19"/>
  <c r="Q67" i="19" s="1"/>
  <c r="Y45" i="19"/>
  <c r="Y67" i="19" s="1"/>
  <c r="AG45" i="19"/>
  <c r="AG67" i="19" s="1"/>
  <c r="T46" i="19"/>
  <c r="AB46" i="19"/>
  <c r="AJ46" i="19"/>
  <c r="O47" i="19"/>
  <c r="W47" i="19"/>
  <c r="AE47" i="19"/>
  <c r="AM47" i="19"/>
  <c r="R48" i="19"/>
  <c r="Z48" i="19"/>
  <c r="AH48" i="19"/>
  <c r="U49" i="19"/>
  <c r="AC49" i="19"/>
  <c r="AK49" i="19"/>
  <c r="E39" i="19"/>
  <c r="M39" i="19"/>
  <c r="J40" i="19"/>
  <c r="J63" i="19" s="1"/>
  <c r="G41" i="19"/>
  <c r="D42" i="19"/>
  <c r="L42" i="19"/>
  <c r="I44" i="19"/>
  <c r="F45" i="19"/>
  <c r="F67" i="19" s="1"/>
  <c r="C46" i="19"/>
  <c r="K46" i="19"/>
  <c r="H47" i="19"/>
  <c r="E48" i="19"/>
  <c r="M48" i="19"/>
  <c r="J49" i="19"/>
  <c r="B45" i="19"/>
  <c r="B67" i="19" s="1"/>
  <c r="T39" i="19"/>
  <c r="S45" i="19"/>
  <c r="S67" i="19" s="1"/>
  <c r="AG47" i="19"/>
  <c r="AE49" i="19"/>
  <c r="K44" i="19"/>
  <c r="AF40" i="19"/>
  <c r="AF63" i="19" s="1"/>
  <c r="V42" i="19"/>
  <c r="AG44" i="19"/>
  <c r="O46" i="19"/>
  <c r="AF49" i="19"/>
  <c r="L44" i="19"/>
  <c r="M49" i="19"/>
  <c r="S39" i="19"/>
  <c r="AA39" i="19"/>
  <c r="AI39" i="19"/>
  <c r="N40" i="19"/>
  <c r="N63" i="19" s="1"/>
  <c r="V40" i="19"/>
  <c r="V63" i="19" s="1"/>
  <c r="AD40" i="19"/>
  <c r="AD63" i="19" s="1"/>
  <c r="AL40" i="19"/>
  <c r="AL63" i="19" s="1"/>
  <c r="Q41" i="19"/>
  <c r="Q64" i="19" s="1"/>
  <c r="Y41" i="19"/>
  <c r="AG41" i="19"/>
  <c r="T42" i="19"/>
  <c r="AB42" i="19"/>
  <c r="AJ42" i="19"/>
  <c r="O44" i="19"/>
  <c r="O66" i="19" s="1"/>
  <c r="W44" i="19"/>
  <c r="AE44" i="19"/>
  <c r="AE66" i="19" s="1"/>
  <c r="AM44" i="19"/>
  <c r="AM66" i="19" s="1"/>
  <c r="R45" i="19"/>
  <c r="R67" i="19" s="1"/>
  <c r="Z45" i="19"/>
  <c r="Z67" i="19" s="1"/>
  <c r="AH45" i="19"/>
  <c r="AH67" i="19" s="1"/>
  <c r="U46" i="19"/>
  <c r="AC46" i="19"/>
  <c r="AK46" i="19"/>
  <c r="P47" i="19"/>
  <c r="X47" i="19"/>
  <c r="AF47" i="19"/>
  <c r="S48" i="19"/>
  <c r="AA48" i="19"/>
  <c r="AI48" i="19"/>
  <c r="N49" i="19"/>
  <c r="V49" i="19"/>
  <c r="AD49" i="19"/>
  <c r="AL49" i="19"/>
  <c r="F39" i="19"/>
  <c r="C40" i="19"/>
  <c r="C63" i="19" s="1"/>
  <c r="K40" i="19"/>
  <c r="K63" i="19" s="1"/>
  <c r="H41" i="19"/>
  <c r="E42" i="19"/>
  <c r="M42" i="19"/>
  <c r="J44" i="19"/>
  <c r="G45" i="19"/>
  <c r="G67" i="19" s="1"/>
  <c r="D46" i="19"/>
  <c r="L46" i="19"/>
  <c r="I47" i="19"/>
  <c r="F48" i="19"/>
  <c r="C49" i="19"/>
  <c r="K49" i="19"/>
  <c r="B44" i="19"/>
  <c r="AE40" i="19"/>
  <c r="AE63" i="19" s="1"/>
  <c r="Z41" i="19"/>
  <c r="AK42" i="19"/>
  <c r="AA45" i="19"/>
  <c r="AA67" i="19" s="1"/>
  <c r="AL46" i="19"/>
  <c r="AB48" i="19"/>
  <c r="G39" i="19"/>
  <c r="F42" i="19"/>
  <c r="J47" i="19"/>
  <c r="U39" i="19"/>
  <c r="AD42" i="19"/>
  <c r="T45" i="19"/>
  <c r="T67" i="19" s="1"/>
  <c r="AM46" i="19"/>
  <c r="AC48" i="19"/>
  <c r="I45" i="19"/>
  <c r="I67" i="19" s="1"/>
  <c r="H48" i="19"/>
  <c r="F43" i="19"/>
  <c r="F65" i="19" s="1"/>
  <c r="O43" i="19"/>
  <c r="O65" i="19" s="1"/>
  <c r="G43" i="19"/>
  <c r="G65" i="19" s="1"/>
  <c r="E43" i="19"/>
  <c r="E65" i="19" s="1"/>
  <c r="AD9" i="19"/>
  <c r="O9" i="19"/>
  <c r="J9" i="19"/>
  <c r="AJ9" i="19"/>
  <c r="AE9" i="19"/>
  <c r="P9" i="19"/>
  <c r="K9" i="19"/>
  <c r="U9" i="19"/>
  <c r="AF9" i="19"/>
  <c r="Q9" i="19"/>
  <c r="B9" i="19"/>
  <c r="B59" i="19" s="1"/>
  <c r="R9" i="19"/>
  <c r="S9" i="19"/>
  <c r="T9" i="19"/>
  <c r="D9" i="19"/>
  <c r="AG9" i="19"/>
  <c r="E9" i="19"/>
  <c r="AH9" i="19"/>
  <c r="AI9" i="19"/>
  <c r="AK9" i="19"/>
  <c r="V9" i="19"/>
  <c r="C9" i="19"/>
  <c r="AL9" i="19"/>
  <c r="W9" i="19"/>
  <c r="X9" i="19"/>
  <c r="AM9" i="19"/>
  <c r="Y9" i="19"/>
  <c r="Z9" i="19"/>
  <c r="F9" i="19"/>
  <c r="AA9" i="19"/>
  <c r="L9" i="19"/>
  <c r="G9" i="19"/>
  <c r="AC9" i="19"/>
  <c r="I9" i="19"/>
  <c r="AB9" i="19"/>
  <c r="M9" i="19"/>
  <c r="H9" i="19"/>
  <c r="N9" i="19"/>
  <c r="K180" i="42"/>
  <c r="K249" i="42" s="1"/>
  <c r="AA180" i="42"/>
  <c r="AA249" i="42" s="1"/>
  <c r="L180" i="42"/>
  <c r="L249" i="42" s="1"/>
  <c r="AB180" i="42"/>
  <c r="AB249" i="42" s="1"/>
  <c r="M180" i="42"/>
  <c r="M249" i="42" s="1"/>
  <c r="AC180" i="42"/>
  <c r="AC249" i="42" s="1"/>
  <c r="J180" i="42"/>
  <c r="J249" i="42" s="1"/>
  <c r="N180" i="42"/>
  <c r="N249" i="42" s="1"/>
  <c r="AD180" i="42"/>
  <c r="AD249" i="42" s="1"/>
  <c r="I180" i="42"/>
  <c r="I249" i="42" s="1"/>
  <c r="Y180" i="42"/>
  <c r="Y249" i="42" s="1"/>
  <c r="O180" i="42"/>
  <c r="O249" i="42" s="1"/>
  <c r="AE180" i="42"/>
  <c r="AE249" i="42" s="1"/>
  <c r="AO180" i="42"/>
  <c r="AO249" i="42" s="1"/>
  <c r="P180" i="42"/>
  <c r="P249" i="42" s="1"/>
  <c r="AF180" i="42"/>
  <c r="AF249" i="42" s="1"/>
  <c r="X180" i="42"/>
  <c r="X249" i="42" s="1"/>
  <c r="Q180" i="42"/>
  <c r="Q249" i="42" s="1"/>
  <c r="AG180" i="42"/>
  <c r="AG249" i="42" s="1"/>
  <c r="R180" i="42"/>
  <c r="R249" i="42" s="1"/>
  <c r="AH180" i="42"/>
  <c r="AH249" i="42" s="1"/>
  <c r="H180" i="42"/>
  <c r="H249" i="42" s="1"/>
  <c r="S180" i="42"/>
  <c r="S249" i="42" s="1"/>
  <c r="AI180" i="42"/>
  <c r="AI249" i="42" s="1"/>
  <c r="D180" i="42"/>
  <c r="D249" i="42" s="1"/>
  <c r="AN180" i="42"/>
  <c r="AN249" i="42" s="1"/>
  <c r="Z180" i="42"/>
  <c r="Z249" i="42" s="1"/>
  <c r="T180" i="42"/>
  <c r="T249" i="42" s="1"/>
  <c r="AJ180" i="42"/>
  <c r="AJ249" i="42" s="1"/>
  <c r="E180" i="42"/>
  <c r="E249" i="42" s="1"/>
  <c r="U180" i="42"/>
  <c r="U249" i="42" s="1"/>
  <c r="AK180" i="42"/>
  <c r="AK249" i="42" s="1"/>
  <c r="F180" i="42"/>
  <c r="F249" i="42" s="1"/>
  <c r="V180" i="42"/>
  <c r="V249" i="42" s="1"/>
  <c r="AL180" i="42"/>
  <c r="AL249" i="42" s="1"/>
  <c r="G180" i="42"/>
  <c r="G249" i="42" s="1"/>
  <c r="W180" i="42"/>
  <c r="W249" i="42" s="1"/>
  <c r="AM180" i="42"/>
  <c r="AM249" i="42" s="1"/>
  <c r="K176" i="42"/>
  <c r="K245" i="42" s="1"/>
  <c r="AA176" i="42"/>
  <c r="AA245" i="42" s="1"/>
  <c r="L176" i="42"/>
  <c r="L245" i="42" s="1"/>
  <c r="AB176" i="42"/>
  <c r="AB245" i="42" s="1"/>
  <c r="M176" i="42"/>
  <c r="M245" i="42" s="1"/>
  <c r="AC176" i="42"/>
  <c r="AC245" i="42" s="1"/>
  <c r="N176" i="42"/>
  <c r="N245" i="42" s="1"/>
  <c r="AD176" i="42"/>
  <c r="AD245" i="42" s="1"/>
  <c r="I176" i="42"/>
  <c r="I245" i="42" s="1"/>
  <c r="O176" i="42"/>
  <c r="O245" i="42" s="1"/>
  <c r="AE176" i="42"/>
  <c r="AE245" i="42" s="1"/>
  <c r="D176" i="42"/>
  <c r="D245" i="42" s="1"/>
  <c r="AO176" i="42"/>
  <c r="AO245" i="42" s="1"/>
  <c r="P176" i="42"/>
  <c r="P245" i="42" s="1"/>
  <c r="AF176" i="42"/>
  <c r="AF245" i="42" s="1"/>
  <c r="AN176" i="42"/>
  <c r="AN245" i="42" s="1"/>
  <c r="Q176" i="42"/>
  <c r="Q245" i="42" s="1"/>
  <c r="AG176" i="42"/>
  <c r="AG245" i="42" s="1"/>
  <c r="R176" i="42"/>
  <c r="R245" i="42" s="1"/>
  <c r="AH176" i="42"/>
  <c r="AH245" i="42" s="1"/>
  <c r="H176" i="42"/>
  <c r="H245" i="42" s="1"/>
  <c r="S176" i="42"/>
  <c r="S245" i="42" s="1"/>
  <c r="AI176" i="42"/>
  <c r="AI245" i="42" s="1"/>
  <c r="X176" i="42"/>
  <c r="X245" i="42" s="1"/>
  <c r="T176" i="42"/>
  <c r="T245" i="42" s="1"/>
  <c r="AJ176" i="42"/>
  <c r="AJ245" i="42" s="1"/>
  <c r="Z176" i="42"/>
  <c r="Z245" i="42" s="1"/>
  <c r="E176" i="42"/>
  <c r="E245" i="42" s="1"/>
  <c r="U176" i="42"/>
  <c r="U245" i="42" s="1"/>
  <c r="AK176" i="42"/>
  <c r="AK245" i="42" s="1"/>
  <c r="Y176" i="42"/>
  <c r="Y245" i="42" s="1"/>
  <c r="F176" i="42"/>
  <c r="F245" i="42" s="1"/>
  <c r="V176" i="42"/>
  <c r="V245" i="42" s="1"/>
  <c r="AL176" i="42"/>
  <c r="AL245" i="42" s="1"/>
  <c r="J176" i="42"/>
  <c r="J245" i="42" s="1"/>
  <c r="G176" i="42"/>
  <c r="G245" i="42" s="1"/>
  <c r="W176" i="42"/>
  <c r="W245" i="42" s="1"/>
  <c r="AM176" i="42"/>
  <c r="AM245" i="42" s="1"/>
  <c r="S179" i="42"/>
  <c r="S248" i="42" s="1"/>
  <c r="AI179" i="42"/>
  <c r="AI248" i="42" s="1"/>
  <c r="T179" i="42"/>
  <c r="T248" i="42" s="1"/>
  <c r="AJ179" i="42"/>
  <c r="AJ248" i="42" s="1"/>
  <c r="E179" i="42"/>
  <c r="E248" i="42" s="1"/>
  <c r="U179" i="42"/>
  <c r="U248" i="42" s="1"/>
  <c r="AK179" i="42"/>
  <c r="AK248" i="42" s="1"/>
  <c r="F179" i="42"/>
  <c r="F248" i="42" s="1"/>
  <c r="V179" i="42"/>
  <c r="V248" i="42" s="1"/>
  <c r="AL179" i="42"/>
  <c r="AL248" i="42" s="1"/>
  <c r="Q179" i="42"/>
  <c r="Q248" i="42" s="1"/>
  <c r="G179" i="42"/>
  <c r="G248" i="42" s="1"/>
  <c r="W179" i="42"/>
  <c r="W248" i="42" s="1"/>
  <c r="AM179" i="42"/>
  <c r="AM248" i="42" s="1"/>
  <c r="AG179" i="42"/>
  <c r="AG248" i="42" s="1"/>
  <c r="H179" i="42"/>
  <c r="H248" i="42" s="1"/>
  <c r="X179" i="42"/>
  <c r="X248" i="42" s="1"/>
  <c r="AN179" i="42"/>
  <c r="AN248" i="42" s="1"/>
  <c r="P179" i="42"/>
  <c r="P248" i="42" s="1"/>
  <c r="I179" i="42"/>
  <c r="I248" i="42" s="1"/>
  <c r="Y179" i="42"/>
  <c r="Y248" i="42" s="1"/>
  <c r="AO179" i="42"/>
  <c r="AO248" i="42" s="1"/>
  <c r="J179" i="42"/>
  <c r="J248" i="42" s="1"/>
  <c r="Z179" i="42"/>
  <c r="Z248" i="42" s="1"/>
  <c r="D179" i="42"/>
  <c r="D248" i="42" s="1"/>
  <c r="K179" i="42"/>
  <c r="K248" i="42" s="1"/>
  <c r="AA179" i="42"/>
  <c r="AA248" i="42" s="1"/>
  <c r="L179" i="42"/>
  <c r="L248" i="42" s="1"/>
  <c r="AB179" i="42"/>
  <c r="AB248" i="42" s="1"/>
  <c r="R179" i="42"/>
  <c r="R248" i="42" s="1"/>
  <c r="M179" i="42"/>
  <c r="M248" i="42" s="1"/>
  <c r="AC179" i="42"/>
  <c r="AC248" i="42" s="1"/>
  <c r="N179" i="42"/>
  <c r="N248" i="42" s="1"/>
  <c r="AD179" i="42"/>
  <c r="AD248" i="42" s="1"/>
  <c r="AF179" i="42"/>
  <c r="AF248" i="42" s="1"/>
  <c r="AH179" i="42"/>
  <c r="AH248" i="42" s="1"/>
  <c r="O179" i="42"/>
  <c r="O248" i="42" s="1"/>
  <c r="AE179" i="42"/>
  <c r="AE248" i="42" s="1"/>
  <c r="S177" i="42"/>
  <c r="S246" i="42" s="1"/>
  <c r="AI177" i="42"/>
  <c r="AI246" i="42" s="1"/>
  <c r="Q177" i="42"/>
  <c r="Q246" i="42" s="1"/>
  <c r="T177" i="42"/>
  <c r="T246" i="42" s="1"/>
  <c r="AJ177" i="42"/>
  <c r="AJ246" i="42" s="1"/>
  <c r="E177" i="42"/>
  <c r="E246" i="42" s="1"/>
  <c r="U177" i="42"/>
  <c r="U246" i="42" s="1"/>
  <c r="AK177" i="42"/>
  <c r="AK246" i="42" s="1"/>
  <c r="AH177" i="42"/>
  <c r="AH246" i="42" s="1"/>
  <c r="F177" i="42"/>
  <c r="F246" i="42" s="1"/>
  <c r="V177" i="42"/>
  <c r="V246" i="42" s="1"/>
  <c r="AL177" i="42"/>
  <c r="AL246" i="42" s="1"/>
  <c r="AG177" i="42"/>
  <c r="AG246" i="42" s="1"/>
  <c r="G177" i="42"/>
  <c r="G246" i="42" s="1"/>
  <c r="W177" i="42"/>
  <c r="W246" i="42" s="1"/>
  <c r="AM177" i="42"/>
  <c r="AM246" i="42" s="1"/>
  <c r="H177" i="42"/>
  <c r="H246" i="42" s="1"/>
  <c r="X177" i="42"/>
  <c r="X246" i="42" s="1"/>
  <c r="AN177" i="42"/>
  <c r="AN246" i="42" s="1"/>
  <c r="D177" i="42"/>
  <c r="D246" i="42" s="1"/>
  <c r="I177" i="42"/>
  <c r="I246" i="42" s="1"/>
  <c r="Y177" i="42"/>
  <c r="Y246" i="42" s="1"/>
  <c r="AO177" i="42"/>
  <c r="AO246" i="42" s="1"/>
  <c r="J177" i="42"/>
  <c r="J246" i="42" s="1"/>
  <c r="Z177" i="42"/>
  <c r="Z246" i="42" s="1"/>
  <c r="P177" i="42"/>
  <c r="P246" i="42" s="1"/>
  <c r="AF177" i="42"/>
  <c r="AF246" i="42" s="1"/>
  <c r="K177" i="42"/>
  <c r="K246" i="42" s="1"/>
  <c r="AA177" i="42"/>
  <c r="AA246" i="42" s="1"/>
  <c r="L177" i="42"/>
  <c r="L246" i="42" s="1"/>
  <c r="AB177" i="42"/>
  <c r="AB246" i="42" s="1"/>
  <c r="R177" i="42"/>
  <c r="R246" i="42" s="1"/>
  <c r="M177" i="42"/>
  <c r="M246" i="42" s="1"/>
  <c r="AC177" i="42"/>
  <c r="AC246" i="42" s="1"/>
  <c r="N177" i="42"/>
  <c r="N246" i="42" s="1"/>
  <c r="AD177" i="42"/>
  <c r="AD246" i="42" s="1"/>
  <c r="O177" i="42"/>
  <c r="O246" i="42" s="1"/>
  <c r="AE177" i="42"/>
  <c r="AE246" i="42" s="1"/>
  <c r="K178" i="42"/>
  <c r="K247" i="42" s="1"/>
  <c r="AA178" i="42"/>
  <c r="AA247" i="42" s="1"/>
  <c r="L178" i="42"/>
  <c r="L247" i="42" s="1"/>
  <c r="AB178" i="42"/>
  <c r="AB247" i="42" s="1"/>
  <c r="M178" i="42"/>
  <c r="M247" i="42" s="1"/>
  <c r="AC178" i="42"/>
  <c r="AC247" i="42" s="1"/>
  <c r="N178" i="42"/>
  <c r="N247" i="42" s="1"/>
  <c r="AD178" i="42"/>
  <c r="AD247" i="42" s="1"/>
  <c r="I178" i="42"/>
  <c r="I247" i="42" s="1"/>
  <c r="AO178" i="42"/>
  <c r="AO247" i="42" s="1"/>
  <c r="O178" i="42"/>
  <c r="O247" i="42" s="1"/>
  <c r="AE178" i="42"/>
  <c r="AE247" i="42" s="1"/>
  <c r="Y178" i="42"/>
  <c r="Y247" i="42" s="1"/>
  <c r="P178" i="42"/>
  <c r="P247" i="42" s="1"/>
  <c r="AF178" i="42"/>
  <c r="AF247" i="42" s="1"/>
  <c r="H178" i="42"/>
  <c r="H247" i="42" s="1"/>
  <c r="Q178" i="42"/>
  <c r="Q247" i="42" s="1"/>
  <c r="AG178" i="42"/>
  <c r="AG247" i="42" s="1"/>
  <c r="D178" i="42"/>
  <c r="D247" i="42" s="1"/>
  <c r="R178" i="42"/>
  <c r="R247" i="42" s="1"/>
  <c r="AH178" i="42"/>
  <c r="AH247" i="42" s="1"/>
  <c r="X178" i="42"/>
  <c r="X247" i="42" s="1"/>
  <c r="AN178" i="42"/>
  <c r="AN247" i="42" s="1"/>
  <c r="S178" i="42"/>
  <c r="S247" i="42" s="1"/>
  <c r="AI178" i="42"/>
  <c r="AI247" i="42" s="1"/>
  <c r="T178" i="42"/>
  <c r="T247" i="42" s="1"/>
  <c r="AJ178" i="42"/>
  <c r="AJ247" i="42" s="1"/>
  <c r="Z178" i="42"/>
  <c r="Z247" i="42" s="1"/>
  <c r="E178" i="42"/>
  <c r="E247" i="42" s="1"/>
  <c r="U178" i="42"/>
  <c r="U247" i="42" s="1"/>
  <c r="AK178" i="42"/>
  <c r="AK247" i="42" s="1"/>
  <c r="F178" i="42"/>
  <c r="F247" i="42" s="1"/>
  <c r="V178" i="42"/>
  <c r="V247" i="42" s="1"/>
  <c r="AL178" i="42"/>
  <c r="AL247" i="42" s="1"/>
  <c r="J178" i="42"/>
  <c r="J247" i="42" s="1"/>
  <c r="G178" i="42"/>
  <c r="G247" i="42" s="1"/>
  <c r="W178" i="42"/>
  <c r="W247" i="42" s="1"/>
  <c r="AM178" i="42"/>
  <c r="AM247" i="42" s="1"/>
  <c r="E166" i="42"/>
  <c r="E234" i="42" s="1"/>
  <c r="U166" i="42"/>
  <c r="U234" i="42" s="1"/>
  <c r="AK166" i="42"/>
  <c r="AK234" i="42" s="1"/>
  <c r="F166" i="42"/>
  <c r="F234" i="42" s="1"/>
  <c r="V166" i="42"/>
  <c r="V234" i="42" s="1"/>
  <c r="AL166" i="42"/>
  <c r="AL234" i="42" s="1"/>
  <c r="G166" i="42"/>
  <c r="G234" i="42" s="1"/>
  <c r="W166" i="42"/>
  <c r="W234" i="42" s="1"/>
  <c r="AM166" i="42"/>
  <c r="AM234" i="42" s="1"/>
  <c r="H166" i="42"/>
  <c r="H234" i="42" s="1"/>
  <c r="X166" i="42"/>
  <c r="X234" i="42" s="1"/>
  <c r="AN166" i="42"/>
  <c r="AN234" i="42" s="1"/>
  <c r="I166" i="42"/>
  <c r="I234" i="42" s="1"/>
  <c r="Y166" i="42"/>
  <c r="Y234" i="42" s="1"/>
  <c r="AO166" i="42"/>
  <c r="AO234" i="42" s="1"/>
  <c r="J166" i="42"/>
  <c r="J234" i="42" s="1"/>
  <c r="Z166" i="42"/>
  <c r="Z234" i="42" s="1"/>
  <c r="K166" i="42"/>
  <c r="K234" i="42" s="1"/>
  <c r="AA166" i="42"/>
  <c r="AA234" i="42" s="1"/>
  <c r="L166" i="42"/>
  <c r="L234" i="42" s="1"/>
  <c r="AB166" i="42"/>
  <c r="AB234" i="42" s="1"/>
  <c r="M166" i="42"/>
  <c r="M234" i="42" s="1"/>
  <c r="AC166" i="42"/>
  <c r="AC234" i="42" s="1"/>
  <c r="N166" i="42"/>
  <c r="N234" i="42" s="1"/>
  <c r="AD166" i="42"/>
  <c r="AD234" i="42" s="1"/>
  <c r="O166" i="42"/>
  <c r="O234" i="42" s="1"/>
  <c r="AE166" i="42"/>
  <c r="AE234" i="42" s="1"/>
  <c r="T166" i="42"/>
  <c r="T234" i="42" s="1"/>
  <c r="P166" i="42"/>
  <c r="P234" i="42" s="1"/>
  <c r="AF166" i="42"/>
  <c r="AF234" i="42" s="1"/>
  <c r="Q166" i="42"/>
  <c r="Q234" i="42" s="1"/>
  <c r="AG166" i="42"/>
  <c r="AG234" i="42" s="1"/>
  <c r="AJ166" i="42"/>
  <c r="AJ234" i="42" s="1"/>
  <c r="R166" i="42"/>
  <c r="R234" i="42" s="1"/>
  <c r="AH166" i="42"/>
  <c r="AH234" i="42" s="1"/>
  <c r="S166" i="42"/>
  <c r="S234" i="42" s="1"/>
  <c r="AI166" i="42"/>
  <c r="AI234" i="42" s="1"/>
  <c r="E170" i="42"/>
  <c r="E238" i="42" s="1"/>
  <c r="U170" i="42"/>
  <c r="U238" i="42" s="1"/>
  <c r="AK170" i="42"/>
  <c r="AK238" i="42" s="1"/>
  <c r="F170" i="42"/>
  <c r="F238" i="42" s="1"/>
  <c r="V170" i="42"/>
  <c r="V238" i="42" s="1"/>
  <c r="AL170" i="42"/>
  <c r="AL238" i="42" s="1"/>
  <c r="G170" i="42"/>
  <c r="G238" i="42" s="1"/>
  <c r="W170" i="42"/>
  <c r="W238" i="42" s="1"/>
  <c r="AM170" i="42"/>
  <c r="AM238" i="42" s="1"/>
  <c r="H170" i="42"/>
  <c r="H238" i="42" s="1"/>
  <c r="X170" i="42"/>
  <c r="X238" i="42" s="1"/>
  <c r="AN170" i="42"/>
  <c r="AN238" i="42" s="1"/>
  <c r="I170" i="42"/>
  <c r="I238" i="42" s="1"/>
  <c r="Y170" i="42"/>
  <c r="Y238" i="42" s="1"/>
  <c r="AO170" i="42"/>
  <c r="AO238" i="42" s="1"/>
  <c r="J170" i="42"/>
  <c r="J238" i="42" s="1"/>
  <c r="Z170" i="42"/>
  <c r="Z238" i="42" s="1"/>
  <c r="K170" i="42"/>
  <c r="K238" i="42" s="1"/>
  <c r="AA170" i="42"/>
  <c r="AA238" i="42" s="1"/>
  <c r="L170" i="42"/>
  <c r="L238" i="42" s="1"/>
  <c r="AB170" i="42"/>
  <c r="AB238" i="42" s="1"/>
  <c r="D170" i="42"/>
  <c r="D238" i="42" s="1"/>
  <c r="M170" i="42"/>
  <c r="M238" i="42" s="1"/>
  <c r="AC170" i="42"/>
  <c r="AC238" i="42" s="1"/>
  <c r="N170" i="42"/>
  <c r="N238" i="42" s="1"/>
  <c r="AD170" i="42"/>
  <c r="AD238" i="42" s="1"/>
  <c r="O170" i="42"/>
  <c r="O238" i="42" s="1"/>
  <c r="AE170" i="42"/>
  <c r="AE238" i="42" s="1"/>
  <c r="P170" i="42"/>
  <c r="P238" i="42" s="1"/>
  <c r="AF170" i="42"/>
  <c r="AF238" i="42" s="1"/>
  <c r="AJ170" i="42"/>
  <c r="AJ238" i="42" s="1"/>
  <c r="Q170" i="42"/>
  <c r="Q238" i="42" s="1"/>
  <c r="AG170" i="42"/>
  <c r="AG238" i="42" s="1"/>
  <c r="R170" i="42"/>
  <c r="R238" i="42" s="1"/>
  <c r="AH170" i="42"/>
  <c r="AH238" i="42" s="1"/>
  <c r="S170" i="42"/>
  <c r="S238" i="42" s="1"/>
  <c r="AI170" i="42"/>
  <c r="AI238" i="42" s="1"/>
  <c r="T170" i="42"/>
  <c r="T238" i="42" s="1"/>
  <c r="M169" i="42"/>
  <c r="M237" i="42" s="1"/>
  <c r="AC169" i="42"/>
  <c r="AC237" i="42" s="1"/>
  <c r="N169" i="42"/>
  <c r="N237" i="42" s="1"/>
  <c r="AD169" i="42"/>
  <c r="AD237" i="42" s="1"/>
  <c r="O169" i="42"/>
  <c r="O237" i="42" s="1"/>
  <c r="AE169" i="42"/>
  <c r="AE237" i="42" s="1"/>
  <c r="AB169" i="42"/>
  <c r="AB237" i="42" s="1"/>
  <c r="P169" i="42"/>
  <c r="P237" i="42" s="1"/>
  <c r="AF169" i="42"/>
  <c r="AF237" i="42" s="1"/>
  <c r="Q169" i="42"/>
  <c r="Q237" i="42" s="1"/>
  <c r="AG169" i="42"/>
  <c r="AG237" i="42" s="1"/>
  <c r="R169" i="42"/>
  <c r="R237" i="42" s="1"/>
  <c r="AH169" i="42"/>
  <c r="AH237" i="42" s="1"/>
  <c r="S169" i="42"/>
  <c r="S237" i="42" s="1"/>
  <c r="AI169" i="42"/>
  <c r="AI237" i="42" s="1"/>
  <c r="T169" i="42"/>
  <c r="T237" i="42" s="1"/>
  <c r="AJ169" i="42"/>
  <c r="AJ237" i="42" s="1"/>
  <c r="E169" i="42"/>
  <c r="E237" i="42" s="1"/>
  <c r="U169" i="42"/>
  <c r="U237" i="42" s="1"/>
  <c r="AK169" i="42"/>
  <c r="AK237" i="42" s="1"/>
  <c r="F169" i="42"/>
  <c r="F237" i="42" s="1"/>
  <c r="V169" i="42"/>
  <c r="V237" i="42" s="1"/>
  <c r="AL169" i="42"/>
  <c r="AL237" i="42" s="1"/>
  <c r="G169" i="42"/>
  <c r="G237" i="42" s="1"/>
  <c r="W169" i="42"/>
  <c r="W237" i="42" s="1"/>
  <c r="AM169" i="42"/>
  <c r="AM237" i="42" s="1"/>
  <c r="H169" i="42"/>
  <c r="H237" i="42" s="1"/>
  <c r="X169" i="42"/>
  <c r="X237" i="42" s="1"/>
  <c r="AN169" i="42"/>
  <c r="AN237" i="42" s="1"/>
  <c r="I169" i="42"/>
  <c r="I237" i="42" s="1"/>
  <c r="Y169" i="42"/>
  <c r="Y237" i="42" s="1"/>
  <c r="AO169" i="42"/>
  <c r="AO237" i="42" s="1"/>
  <c r="J169" i="42"/>
  <c r="J237" i="42" s="1"/>
  <c r="Z169" i="42"/>
  <c r="Z237" i="42" s="1"/>
  <c r="K169" i="42"/>
  <c r="K237" i="42" s="1"/>
  <c r="AA169" i="42"/>
  <c r="AA237" i="42" s="1"/>
  <c r="L169" i="42"/>
  <c r="L237" i="42" s="1"/>
  <c r="E168" i="42"/>
  <c r="E236" i="42" s="1"/>
  <c r="U168" i="42"/>
  <c r="U236" i="42" s="1"/>
  <c r="AK168" i="42"/>
  <c r="AK236" i="42" s="1"/>
  <c r="F168" i="42"/>
  <c r="F236" i="42" s="1"/>
  <c r="V168" i="42"/>
  <c r="V236" i="42" s="1"/>
  <c r="AL168" i="42"/>
  <c r="AL236" i="42" s="1"/>
  <c r="G168" i="42"/>
  <c r="G236" i="42" s="1"/>
  <c r="W168" i="42"/>
  <c r="W236" i="42" s="1"/>
  <c r="AM168" i="42"/>
  <c r="AM236" i="42" s="1"/>
  <c r="H168" i="42"/>
  <c r="H236" i="42" s="1"/>
  <c r="X168" i="42"/>
  <c r="X236" i="42" s="1"/>
  <c r="AN168" i="42"/>
  <c r="AN236" i="42" s="1"/>
  <c r="I168" i="42"/>
  <c r="I236" i="42" s="1"/>
  <c r="Y168" i="42"/>
  <c r="Y236" i="42" s="1"/>
  <c r="AO168" i="42"/>
  <c r="AO236" i="42" s="1"/>
  <c r="J168" i="42"/>
  <c r="J236" i="42" s="1"/>
  <c r="Z168" i="42"/>
  <c r="Z236" i="42" s="1"/>
  <c r="K168" i="42"/>
  <c r="K236" i="42" s="1"/>
  <c r="AA168" i="42"/>
  <c r="AA236" i="42" s="1"/>
  <c r="L168" i="42"/>
  <c r="L236" i="42" s="1"/>
  <c r="AB168" i="42"/>
  <c r="AB236" i="42" s="1"/>
  <c r="M168" i="42"/>
  <c r="M236" i="42" s="1"/>
  <c r="AC168" i="42"/>
  <c r="AC236" i="42" s="1"/>
  <c r="D168" i="42"/>
  <c r="D236" i="42" s="1"/>
  <c r="N168" i="42"/>
  <c r="N236" i="42" s="1"/>
  <c r="AD168" i="42"/>
  <c r="AD236" i="42" s="1"/>
  <c r="O168" i="42"/>
  <c r="O236" i="42" s="1"/>
  <c r="AE168" i="42"/>
  <c r="AE236" i="42" s="1"/>
  <c r="AJ168" i="42"/>
  <c r="AJ236" i="42" s="1"/>
  <c r="P168" i="42"/>
  <c r="P236" i="42" s="1"/>
  <c r="AF168" i="42"/>
  <c r="AF236" i="42" s="1"/>
  <c r="Q168" i="42"/>
  <c r="Q236" i="42" s="1"/>
  <c r="AG168" i="42"/>
  <c r="AG236" i="42" s="1"/>
  <c r="R168" i="42"/>
  <c r="R236" i="42" s="1"/>
  <c r="AH168" i="42"/>
  <c r="AH236" i="42" s="1"/>
  <c r="T168" i="42"/>
  <c r="T236" i="42" s="1"/>
  <c r="S168" i="42"/>
  <c r="S236" i="42" s="1"/>
  <c r="AI168" i="42"/>
  <c r="AI236" i="42" s="1"/>
  <c r="M167" i="42"/>
  <c r="M235" i="42" s="1"/>
  <c r="AC167" i="42"/>
  <c r="AC235" i="42" s="1"/>
  <c r="N167" i="42"/>
  <c r="N235" i="42" s="1"/>
  <c r="AD167" i="42"/>
  <c r="AD235" i="42" s="1"/>
  <c r="O167" i="42"/>
  <c r="O235" i="42" s="1"/>
  <c r="AE167" i="42"/>
  <c r="AE235" i="42" s="1"/>
  <c r="P167" i="42"/>
  <c r="P235" i="42" s="1"/>
  <c r="AF167" i="42"/>
  <c r="AF235" i="42" s="1"/>
  <c r="Q167" i="42"/>
  <c r="Q235" i="42" s="1"/>
  <c r="AG167" i="42"/>
  <c r="AG235" i="42" s="1"/>
  <c r="AB167" i="42"/>
  <c r="AB235" i="42" s="1"/>
  <c r="R167" i="42"/>
  <c r="R235" i="42" s="1"/>
  <c r="AH167" i="42"/>
  <c r="AH235" i="42" s="1"/>
  <c r="S167" i="42"/>
  <c r="S235" i="42" s="1"/>
  <c r="AI167" i="42"/>
  <c r="AI235" i="42" s="1"/>
  <c r="T167" i="42"/>
  <c r="T235" i="42" s="1"/>
  <c r="AJ167" i="42"/>
  <c r="AJ235" i="42" s="1"/>
  <c r="D167" i="42"/>
  <c r="D235" i="42" s="1"/>
  <c r="E167" i="42"/>
  <c r="E235" i="42" s="1"/>
  <c r="U167" i="42"/>
  <c r="U235" i="42" s="1"/>
  <c r="AK167" i="42"/>
  <c r="AK235" i="42" s="1"/>
  <c r="F167" i="42"/>
  <c r="F235" i="42" s="1"/>
  <c r="V167" i="42"/>
  <c r="V235" i="42" s="1"/>
  <c r="AL167" i="42"/>
  <c r="AL235" i="42" s="1"/>
  <c r="G167" i="42"/>
  <c r="G235" i="42" s="1"/>
  <c r="W167" i="42"/>
  <c r="W235" i="42" s="1"/>
  <c r="AM167" i="42"/>
  <c r="AM235" i="42" s="1"/>
  <c r="H167" i="42"/>
  <c r="H235" i="42" s="1"/>
  <c r="X167" i="42"/>
  <c r="X235" i="42" s="1"/>
  <c r="AN167" i="42"/>
  <c r="AN235" i="42" s="1"/>
  <c r="I167" i="42"/>
  <c r="I235" i="42" s="1"/>
  <c r="Y167" i="42"/>
  <c r="Y235" i="42" s="1"/>
  <c r="AO167" i="42"/>
  <c r="AO235" i="42" s="1"/>
  <c r="J167" i="42"/>
  <c r="J235" i="42" s="1"/>
  <c r="Z167" i="42"/>
  <c r="Z235" i="42" s="1"/>
  <c r="K167" i="42"/>
  <c r="K235" i="42" s="1"/>
  <c r="AA167" i="42"/>
  <c r="AA235" i="42" s="1"/>
  <c r="L167" i="42"/>
  <c r="L235" i="42" s="1"/>
  <c r="D166" i="42"/>
  <c r="D234" i="42" s="1"/>
  <c r="U10" i="19"/>
  <c r="I7" i="19"/>
  <c r="I38" i="20" s="1"/>
  <c r="Q4" i="19"/>
  <c r="Q55" i="19" s="1"/>
  <c r="C11" i="16"/>
  <c r="AC11" i="16"/>
  <c r="AC42" i="16" s="1"/>
  <c r="M11" i="16"/>
  <c r="M42" i="16" s="1"/>
  <c r="AB11" i="16"/>
  <c r="AB42" i="16" s="1"/>
  <c r="L11" i="16"/>
  <c r="L42" i="16" s="1"/>
  <c r="AA11" i="16"/>
  <c r="AA42" i="16" s="1"/>
  <c r="K11" i="16"/>
  <c r="K42" i="16" s="1"/>
  <c r="Z11" i="16"/>
  <c r="Z42" i="16" s="1"/>
  <c r="J11" i="16"/>
  <c r="J42" i="16" s="1"/>
  <c r="Y11" i="16"/>
  <c r="Y42" i="16" s="1"/>
  <c r="I11" i="16"/>
  <c r="I42" i="16" s="1"/>
  <c r="X11" i="16"/>
  <c r="X42" i="16" s="1"/>
  <c r="H11" i="16"/>
  <c r="H42" i="16" s="1"/>
  <c r="W11" i="16"/>
  <c r="W42" i="16" s="1"/>
  <c r="G11" i="16"/>
  <c r="G42" i="16" s="1"/>
  <c r="V11" i="16"/>
  <c r="V42" i="16" s="1"/>
  <c r="F11" i="16"/>
  <c r="F42" i="16" s="1"/>
  <c r="U11" i="16"/>
  <c r="U42" i="16" s="1"/>
  <c r="E11" i="16"/>
  <c r="E42" i="16" s="1"/>
  <c r="T11" i="16"/>
  <c r="T42" i="16" s="1"/>
  <c r="D11" i="16"/>
  <c r="D42" i="16" s="1"/>
  <c r="S11" i="16"/>
  <c r="S42" i="16" s="1"/>
  <c r="R11" i="16"/>
  <c r="R42" i="16" s="1"/>
  <c r="AG11" i="16"/>
  <c r="AG42" i="16" s="1"/>
  <c r="Q11" i="16"/>
  <c r="Q42" i="16" s="1"/>
  <c r="AF11" i="16"/>
  <c r="AF42" i="16" s="1"/>
  <c r="P11" i="16"/>
  <c r="P42" i="16" s="1"/>
  <c r="AE11" i="16"/>
  <c r="AE42" i="16" s="1"/>
  <c r="O11" i="16"/>
  <c r="O42" i="16" s="1"/>
  <c r="AD11" i="16"/>
  <c r="AD42" i="16" s="1"/>
  <c r="N11" i="16"/>
  <c r="N42" i="16" s="1"/>
  <c r="Y13" i="19"/>
  <c r="Y41" i="20" s="1"/>
  <c r="Y72" i="20" s="1"/>
  <c r="R6" i="19"/>
  <c r="R37" i="20" s="1"/>
  <c r="B14" i="19"/>
  <c r="B42" i="20" s="1"/>
  <c r="B59" i="20" s="1"/>
  <c r="F10" i="19"/>
  <c r="E10" i="19"/>
  <c r="Q5" i="19"/>
  <c r="B5" i="19"/>
  <c r="B56" i="19" s="1"/>
  <c r="I13" i="19"/>
  <c r="I41" i="20" s="1"/>
  <c r="I73" i="20" s="1"/>
  <c r="D62" i="61" s="1"/>
  <c r="H13" i="19"/>
  <c r="H41" i="20" s="1"/>
  <c r="H74" i="20" s="1"/>
  <c r="B13" i="19"/>
  <c r="B41" i="20" s="1"/>
  <c r="B73" i="20" s="1"/>
  <c r="C62" i="61" s="1"/>
  <c r="X12" i="19"/>
  <c r="X11" i="20" s="1"/>
  <c r="T7" i="19"/>
  <c r="W12" i="19"/>
  <c r="W11" i="20" s="1"/>
  <c r="S7" i="19"/>
  <c r="H12" i="19"/>
  <c r="H11" i="20" s="1"/>
  <c r="D7" i="19"/>
  <c r="G12" i="19"/>
  <c r="G11" i="20" s="1"/>
  <c r="C7" i="19"/>
  <c r="W11" i="19"/>
  <c r="W10" i="20" s="1"/>
  <c r="S6" i="19"/>
  <c r="S37" i="20" s="1"/>
  <c r="V11" i="19"/>
  <c r="V10" i="20" s="1"/>
  <c r="B4" i="19"/>
  <c r="B55" i="19" s="1"/>
  <c r="AF4" i="19"/>
  <c r="AF55" i="19" s="1"/>
  <c r="AK5" i="19"/>
  <c r="AI12" i="19"/>
  <c r="AI11" i="20" s="1"/>
  <c r="S14" i="19"/>
  <c r="S42" i="20" s="1"/>
  <c r="S59" i="20" s="1"/>
  <c r="F14" i="19"/>
  <c r="F42" i="20" s="1"/>
  <c r="F59" i="20" s="1"/>
  <c r="AH4" i="19"/>
  <c r="AH55" i="19" s="1"/>
  <c r="AK12" i="19"/>
  <c r="AK11" i="20" s="1"/>
  <c r="U14" i="19"/>
  <c r="U42" i="20" s="1"/>
  <c r="U59" i="20" s="1"/>
  <c r="AH7" i="19"/>
  <c r="AF14" i="19"/>
  <c r="AF42" i="20" s="1"/>
  <c r="AF59" i="20" s="1"/>
  <c r="W14" i="19"/>
  <c r="W42" i="20" s="1"/>
  <c r="W59" i="20" s="1"/>
  <c r="AG4" i="19"/>
  <c r="AG55" i="19" s="1"/>
  <c r="AL5" i="19"/>
  <c r="AF7" i="19"/>
  <c r="AJ12" i="19"/>
  <c r="AJ11" i="20" s="1"/>
  <c r="T14" i="19"/>
  <c r="T42" i="20" s="1"/>
  <c r="T59" i="20" s="1"/>
  <c r="G14" i="19"/>
  <c r="G42" i="20" s="1"/>
  <c r="G59" i="20" s="1"/>
  <c r="AG7" i="19"/>
  <c r="AF11" i="19"/>
  <c r="AF10" i="20" s="1"/>
  <c r="H14" i="19"/>
  <c r="H42" i="20" s="1"/>
  <c r="H59" i="20" s="1"/>
  <c r="AG11" i="19"/>
  <c r="AG10" i="20" s="1"/>
  <c r="V14" i="19"/>
  <c r="V42" i="20" s="1"/>
  <c r="V59" i="20" s="1"/>
  <c r="AH14" i="19"/>
  <c r="AH42" i="20" s="1"/>
  <c r="AH59" i="20" s="1"/>
  <c r="AM5" i="19"/>
  <c r="AI4" i="19"/>
  <c r="AI55" i="19" s="1"/>
  <c r="I14" i="19"/>
  <c r="I42" i="20" s="1"/>
  <c r="I59" i="20" s="1"/>
  <c r="AJ4" i="19"/>
  <c r="AJ55" i="19" s="1"/>
  <c r="AK4" i="19"/>
  <c r="AK55" i="19" s="1"/>
  <c r="AL4" i="19"/>
  <c r="AL55" i="19" s="1"/>
  <c r="AF6" i="19"/>
  <c r="AF37" i="20" s="1"/>
  <c r="AK7" i="19"/>
  <c r="AJ11" i="19"/>
  <c r="AJ10" i="20" s="1"/>
  <c r="AM4" i="19"/>
  <c r="AM55" i="19" s="1"/>
  <c r="AG6" i="19"/>
  <c r="AG37" i="20" s="1"/>
  <c r="AL7" i="19"/>
  <c r="AF10" i="19"/>
  <c r="AK11" i="19"/>
  <c r="AK10" i="20" s="1"/>
  <c r="AJ14" i="19"/>
  <c r="AJ42" i="20" s="1"/>
  <c r="AJ59" i="20" s="1"/>
  <c r="J14" i="19"/>
  <c r="J42" i="20" s="1"/>
  <c r="J59" i="20" s="1"/>
  <c r="Z14" i="19"/>
  <c r="Z42" i="20" s="1"/>
  <c r="Z59" i="20" s="1"/>
  <c r="K14" i="19"/>
  <c r="K42" i="20" s="1"/>
  <c r="K59" i="20" s="1"/>
  <c r="AA14" i="19"/>
  <c r="AA42" i="20" s="1"/>
  <c r="AA59" i="20" s="1"/>
  <c r="AH13" i="19"/>
  <c r="AH41" i="20" s="1"/>
  <c r="AC14" i="19"/>
  <c r="AC42" i="20" s="1"/>
  <c r="AC59" i="20" s="1"/>
  <c r="AI7" i="19"/>
  <c r="Y14" i="19"/>
  <c r="Y42" i="20" s="1"/>
  <c r="Y59" i="20" s="1"/>
  <c r="AH6" i="19"/>
  <c r="AH37" i="20" s="1"/>
  <c r="AM7" i="19"/>
  <c r="AG10" i="19"/>
  <c r="AL11" i="19"/>
  <c r="AL10" i="20" s="1"/>
  <c r="AF13" i="19"/>
  <c r="AF41" i="20" s="1"/>
  <c r="AF72" i="20" s="1"/>
  <c r="AK14" i="19"/>
  <c r="AK42" i="20" s="1"/>
  <c r="AK59" i="20" s="1"/>
  <c r="AB14" i="19"/>
  <c r="AB42" i="20" s="1"/>
  <c r="AB59" i="20" s="1"/>
  <c r="M14" i="19"/>
  <c r="M42" i="20" s="1"/>
  <c r="M59" i="20" s="1"/>
  <c r="AK13" i="19"/>
  <c r="AK41" i="20" s="1"/>
  <c r="AJ7" i="19"/>
  <c r="AI6" i="19"/>
  <c r="AI37" i="20" s="1"/>
  <c r="AH10" i="19"/>
  <c r="AM11" i="19"/>
  <c r="AM10" i="20" s="1"/>
  <c r="AG13" i="19"/>
  <c r="AG41" i="20" s="1"/>
  <c r="AL14" i="19"/>
  <c r="AL42" i="20" s="1"/>
  <c r="AL59" i="20" s="1"/>
  <c r="L14" i="19"/>
  <c r="L42" i="20" s="1"/>
  <c r="L59" i="20" s="1"/>
  <c r="AI10" i="19"/>
  <c r="AM14" i="19"/>
  <c r="AM42" i="20" s="1"/>
  <c r="AM59" i="20" s="1"/>
  <c r="AM6" i="19"/>
  <c r="AM37" i="20" s="1"/>
  <c r="AF12" i="19"/>
  <c r="AF11" i="20" s="1"/>
  <c r="P14" i="19"/>
  <c r="P42" i="20" s="1"/>
  <c r="P59" i="20" s="1"/>
  <c r="AM12" i="19"/>
  <c r="AM11" i="20" s="1"/>
  <c r="AJ6" i="19"/>
  <c r="AJ37" i="20" s="1"/>
  <c r="AI11" i="19"/>
  <c r="AI10" i="20" s="1"/>
  <c r="AF5" i="19"/>
  <c r="AK6" i="19"/>
  <c r="AK37" i="20" s="1"/>
  <c r="AJ10" i="19"/>
  <c r="AI13" i="19"/>
  <c r="AI41" i="20" s="1"/>
  <c r="N14" i="19"/>
  <c r="N42" i="20" s="1"/>
  <c r="N59" i="20" s="1"/>
  <c r="AD14" i="19"/>
  <c r="AD42" i="20" s="1"/>
  <c r="AD59" i="20" s="1"/>
  <c r="AG5" i="19"/>
  <c r="AL6" i="19"/>
  <c r="AL37" i="20" s="1"/>
  <c r="AK10" i="19"/>
  <c r="AJ13" i="19"/>
  <c r="AJ41" i="20" s="1"/>
  <c r="O14" i="19"/>
  <c r="O42" i="20" s="1"/>
  <c r="O59" i="20" s="1"/>
  <c r="AE14" i="19"/>
  <c r="AE42" i="20" s="1"/>
  <c r="AE59" i="20" s="1"/>
  <c r="AL10" i="19"/>
  <c r="C14" i="19"/>
  <c r="C42" i="20" s="1"/>
  <c r="C59" i="20" s="1"/>
  <c r="AH11" i="19"/>
  <c r="AH10" i="20" s="1"/>
  <c r="AI14" i="19"/>
  <c r="AI42" i="20" s="1"/>
  <c r="AI59" i="20" s="1"/>
  <c r="AH5" i="19"/>
  <c r="AI5" i="19"/>
  <c r="AM10" i="19"/>
  <c r="AG12" i="19"/>
  <c r="AG11" i="20" s="1"/>
  <c r="AL13" i="19"/>
  <c r="AL41" i="20" s="1"/>
  <c r="Q14" i="19"/>
  <c r="Q42" i="20" s="1"/>
  <c r="Q59" i="20" s="1"/>
  <c r="D14" i="19"/>
  <c r="D42" i="20" s="1"/>
  <c r="D59" i="20" s="1"/>
  <c r="AJ5" i="19"/>
  <c r="AH12" i="19"/>
  <c r="AH11" i="20" s="1"/>
  <c r="AM13" i="19"/>
  <c r="AM41" i="20" s="1"/>
  <c r="R14" i="19"/>
  <c r="R42" i="20" s="1"/>
  <c r="R59" i="20" s="1"/>
  <c r="E14" i="19"/>
  <c r="E42" i="20" s="1"/>
  <c r="E59" i="20" s="1"/>
  <c r="AL12" i="19"/>
  <c r="AL11" i="20" s="1"/>
  <c r="AG14" i="19"/>
  <c r="AG42" i="20" s="1"/>
  <c r="AG59" i="20" s="1"/>
  <c r="X14" i="19"/>
  <c r="X42" i="20" s="1"/>
  <c r="X59" i="20" s="1"/>
  <c r="G11" i="19"/>
  <c r="G10" i="20" s="1"/>
  <c r="C6" i="19"/>
  <c r="C37" i="20" s="1"/>
  <c r="F11" i="19"/>
  <c r="F10" i="20" s="1"/>
  <c r="B6" i="19"/>
  <c r="V10" i="19"/>
  <c r="R5" i="19"/>
  <c r="X13" i="19"/>
  <c r="X41" i="20" s="1"/>
  <c r="X72" i="20" s="1"/>
  <c r="P4" i="19"/>
  <c r="P55" i="19" s="1"/>
  <c r="W13" i="19"/>
  <c r="W41" i="20" s="1"/>
  <c r="W72" i="20" s="1"/>
  <c r="G13" i="19"/>
  <c r="G41" i="20" s="1"/>
  <c r="G72" i="20" s="1"/>
  <c r="V12" i="19"/>
  <c r="V11" i="20" s="1"/>
  <c r="F12" i="19"/>
  <c r="F11" i="20" s="1"/>
  <c r="U11" i="19"/>
  <c r="U10" i="20" s="1"/>
  <c r="E11" i="19"/>
  <c r="E10" i="20" s="1"/>
  <c r="T10" i="19"/>
  <c r="D10" i="19"/>
  <c r="R7" i="19"/>
  <c r="B7" i="19"/>
  <c r="Q6" i="19"/>
  <c r="Q37" i="20" s="1"/>
  <c r="P5" i="19"/>
  <c r="AE4" i="19"/>
  <c r="AE55" i="19" s="1"/>
  <c r="O4" i="19"/>
  <c r="O55" i="19" s="1"/>
  <c r="V13" i="19"/>
  <c r="V41" i="20" s="1"/>
  <c r="V73" i="20" s="1"/>
  <c r="F13" i="19"/>
  <c r="F41" i="20" s="1"/>
  <c r="F74" i="20" s="1"/>
  <c r="U12" i="19"/>
  <c r="U11" i="20" s="1"/>
  <c r="E12" i="19"/>
  <c r="E11" i="20" s="1"/>
  <c r="T11" i="19"/>
  <c r="T10" i="20" s="1"/>
  <c r="D11" i="19"/>
  <c r="D10" i="20" s="1"/>
  <c r="S10" i="19"/>
  <c r="C10" i="19"/>
  <c r="Q7" i="19"/>
  <c r="P6" i="19"/>
  <c r="P37" i="20" s="1"/>
  <c r="AE5" i="19"/>
  <c r="O5" i="19"/>
  <c r="AD4" i="19"/>
  <c r="AD55" i="19" s="1"/>
  <c r="N4" i="19"/>
  <c r="N55" i="19" s="1"/>
  <c r="U13" i="19"/>
  <c r="U41" i="20" s="1"/>
  <c r="U72" i="20" s="1"/>
  <c r="E13" i="19"/>
  <c r="E41" i="20" s="1"/>
  <c r="E72" i="20" s="1"/>
  <c r="T12" i="19"/>
  <c r="T11" i="20" s="1"/>
  <c r="D12" i="19"/>
  <c r="D11" i="20" s="1"/>
  <c r="S11" i="19"/>
  <c r="S10" i="20" s="1"/>
  <c r="C11" i="19"/>
  <c r="C10" i="20" s="1"/>
  <c r="R10" i="19"/>
  <c r="B10" i="19"/>
  <c r="B60" i="19" s="1"/>
  <c r="P7" i="19"/>
  <c r="AE6" i="19"/>
  <c r="AE37" i="20" s="1"/>
  <c r="O6" i="19"/>
  <c r="O37" i="20" s="1"/>
  <c r="AD5" i="19"/>
  <c r="N5" i="19"/>
  <c r="AC4" i="19"/>
  <c r="AC55" i="19" s="1"/>
  <c r="M4" i="19"/>
  <c r="M55" i="19" s="1"/>
  <c r="T13" i="19"/>
  <c r="T41" i="20" s="1"/>
  <c r="T73" i="20" s="1"/>
  <c r="D13" i="19"/>
  <c r="D41" i="20" s="1"/>
  <c r="D72" i="20" s="1"/>
  <c r="S12" i="19"/>
  <c r="S11" i="20" s="1"/>
  <c r="C12" i="19"/>
  <c r="C11" i="20" s="1"/>
  <c r="R11" i="19"/>
  <c r="R10" i="20" s="1"/>
  <c r="B11" i="19"/>
  <c r="Q10" i="19"/>
  <c r="AE7" i="19"/>
  <c r="O7" i="19"/>
  <c r="AD6" i="19"/>
  <c r="AD37" i="20" s="1"/>
  <c r="N6" i="19"/>
  <c r="N37" i="20" s="1"/>
  <c r="AC5" i="19"/>
  <c r="M5" i="19"/>
  <c r="AB4" i="19"/>
  <c r="AB55" i="19" s="1"/>
  <c r="L4" i="19"/>
  <c r="L55" i="19" s="1"/>
  <c r="S13" i="19"/>
  <c r="S41" i="20" s="1"/>
  <c r="S73" i="20" s="1"/>
  <c r="F62" i="61" s="1"/>
  <c r="C13" i="19"/>
  <c r="C41" i="20" s="1"/>
  <c r="C73" i="20" s="1"/>
  <c r="R12" i="19"/>
  <c r="R11" i="20" s="1"/>
  <c r="B12" i="19"/>
  <c r="Q11" i="19"/>
  <c r="Q10" i="20" s="1"/>
  <c r="P10" i="19"/>
  <c r="AD7" i="19"/>
  <c r="N7" i="19"/>
  <c r="AC6" i="19"/>
  <c r="AC37" i="20" s="1"/>
  <c r="M6" i="19"/>
  <c r="M37" i="20" s="1"/>
  <c r="AB5" i="19"/>
  <c r="L5" i="19"/>
  <c r="AA4" i="19"/>
  <c r="AA55" i="19" s="1"/>
  <c r="K4" i="19"/>
  <c r="K55" i="19" s="1"/>
  <c r="R13" i="19"/>
  <c r="R41" i="20" s="1"/>
  <c r="R74" i="20" s="1"/>
  <c r="Q12" i="19"/>
  <c r="Q11" i="20" s="1"/>
  <c r="P11" i="19"/>
  <c r="P10" i="20" s="1"/>
  <c r="AE10" i="19"/>
  <c r="O10" i="19"/>
  <c r="AC7" i="19"/>
  <c r="M7" i="19"/>
  <c r="AB6" i="19"/>
  <c r="AB37" i="20" s="1"/>
  <c r="L6" i="19"/>
  <c r="L37" i="20" s="1"/>
  <c r="AA5" i="19"/>
  <c r="K5" i="19"/>
  <c r="Z4" i="19"/>
  <c r="Z55" i="19" s="1"/>
  <c r="J4" i="19"/>
  <c r="J55" i="19" s="1"/>
  <c r="Q13" i="19"/>
  <c r="Q41" i="20" s="1"/>
  <c r="Q73" i="20" s="1"/>
  <c r="P12" i="19"/>
  <c r="P11" i="20" s="1"/>
  <c r="AE11" i="19"/>
  <c r="AE10" i="20" s="1"/>
  <c r="O11" i="19"/>
  <c r="O10" i="20" s="1"/>
  <c r="AD10" i="19"/>
  <c r="N10" i="19"/>
  <c r="AB7" i="19"/>
  <c r="L7" i="19"/>
  <c r="AA6" i="19"/>
  <c r="AA37" i="20" s="1"/>
  <c r="K6" i="19"/>
  <c r="K37" i="20" s="1"/>
  <c r="Z5" i="19"/>
  <c r="J5" i="19"/>
  <c r="Y4" i="19"/>
  <c r="Y55" i="19" s="1"/>
  <c r="I4" i="19"/>
  <c r="I55" i="19" s="1"/>
  <c r="P13" i="19"/>
  <c r="P41" i="20" s="1"/>
  <c r="P72" i="20" s="1"/>
  <c r="AE12" i="19"/>
  <c r="AE11" i="20" s="1"/>
  <c r="O12" i="19"/>
  <c r="O11" i="20" s="1"/>
  <c r="AD11" i="19"/>
  <c r="AD10" i="20" s="1"/>
  <c r="N11" i="19"/>
  <c r="N10" i="20" s="1"/>
  <c r="AC10" i="19"/>
  <c r="M10" i="19"/>
  <c r="AA7" i="19"/>
  <c r="K7" i="19"/>
  <c r="Z6" i="19"/>
  <c r="Z37" i="20" s="1"/>
  <c r="J6" i="19"/>
  <c r="J37" i="20" s="1"/>
  <c r="Y5" i="19"/>
  <c r="I5" i="19"/>
  <c r="X4" i="19"/>
  <c r="X55" i="19" s="1"/>
  <c r="H4" i="19"/>
  <c r="H55" i="19" s="1"/>
  <c r="AE13" i="19"/>
  <c r="AE41" i="20" s="1"/>
  <c r="AE74" i="20" s="1"/>
  <c r="O13" i="19"/>
  <c r="O41" i="20" s="1"/>
  <c r="O72" i="20" s="1"/>
  <c r="AD12" i="19"/>
  <c r="AD11" i="20" s="1"/>
  <c r="N12" i="19"/>
  <c r="N11" i="20" s="1"/>
  <c r="AC11" i="19"/>
  <c r="AC10" i="20" s="1"/>
  <c r="M11" i="19"/>
  <c r="M10" i="20" s="1"/>
  <c r="AB10" i="19"/>
  <c r="L10" i="19"/>
  <c r="Z7" i="19"/>
  <c r="J7" i="19"/>
  <c r="Y6" i="19"/>
  <c r="Y37" i="20" s="1"/>
  <c r="I6" i="19"/>
  <c r="I37" i="20" s="1"/>
  <c r="X5" i="19"/>
  <c r="H5" i="19"/>
  <c r="W4" i="19"/>
  <c r="W55" i="19" s="1"/>
  <c r="G4" i="19"/>
  <c r="G55" i="19" s="1"/>
  <c r="AD13" i="19"/>
  <c r="AD41" i="20" s="1"/>
  <c r="AD74" i="20" s="1"/>
  <c r="N13" i="19"/>
  <c r="N41" i="20" s="1"/>
  <c r="N74" i="20" s="1"/>
  <c r="AC12" i="19"/>
  <c r="AC11" i="20" s="1"/>
  <c r="M12" i="19"/>
  <c r="M11" i="20" s="1"/>
  <c r="AB11" i="19"/>
  <c r="AB10" i="20" s="1"/>
  <c r="L11" i="19"/>
  <c r="L10" i="20" s="1"/>
  <c r="AA10" i="19"/>
  <c r="K10" i="19"/>
  <c r="Y7" i="19"/>
  <c r="X6" i="19"/>
  <c r="X37" i="20" s="1"/>
  <c r="H6" i="19"/>
  <c r="H37" i="20" s="1"/>
  <c r="W5" i="19"/>
  <c r="G5" i="19"/>
  <c r="V4" i="19"/>
  <c r="V55" i="19" s="1"/>
  <c r="F4" i="19"/>
  <c r="F55" i="19" s="1"/>
  <c r="AC13" i="19"/>
  <c r="AC41" i="20" s="1"/>
  <c r="AC74" i="20" s="1"/>
  <c r="M13" i="19"/>
  <c r="M41" i="20" s="1"/>
  <c r="M73" i="20" s="1"/>
  <c r="AB12" i="19"/>
  <c r="AB11" i="20" s="1"/>
  <c r="L12" i="19"/>
  <c r="L11" i="20" s="1"/>
  <c r="AA11" i="19"/>
  <c r="AA10" i="20" s="1"/>
  <c r="K11" i="19"/>
  <c r="K10" i="20" s="1"/>
  <c r="Z10" i="19"/>
  <c r="J10" i="19"/>
  <c r="X7" i="19"/>
  <c r="H7" i="19"/>
  <c r="W6" i="19"/>
  <c r="W37" i="20" s="1"/>
  <c r="G6" i="19"/>
  <c r="G37" i="20" s="1"/>
  <c r="V5" i="19"/>
  <c r="F5" i="19"/>
  <c r="U4" i="19"/>
  <c r="U55" i="19" s="1"/>
  <c r="E4" i="19"/>
  <c r="E55" i="19" s="1"/>
  <c r="AB13" i="19"/>
  <c r="AB41" i="20" s="1"/>
  <c r="AB73" i="20" s="1"/>
  <c r="L13" i="19"/>
  <c r="L41" i="20" s="1"/>
  <c r="L74" i="20" s="1"/>
  <c r="AA12" i="19"/>
  <c r="AA11" i="20" s="1"/>
  <c r="K12" i="19"/>
  <c r="K11" i="20" s="1"/>
  <c r="Z11" i="19"/>
  <c r="Z10" i="20" s="1"/>
  <c r="J11" i="19"/>
  <c r="J10" i="20" s="1"/>
  <c r="Y10" i="19"/>
  <c r="I10" i="19"/>
  <c r="W7" i="19"/>
  <c r="G7" i="19"/>
  <c r="V6" i="19"/>
  <c r="V37" i="20" s="1"/>
  <c r="F6" i="19"/>
  <c r="F37" i="20" s="1"/>
  <c r="U5" i="19"/>
  <c r="E5" i="19"/>
  <c r="T4" i="19"/>
  <c r="T55" i="19" s="1"/>
  <c r="D4" i="19"/>
  <c r="D55" i="19" s="1"/>
  <c r="AA13" i="19"/>
  <c r="AA41" i="20" s="1"/>
  <c r="AA72" i="20" s="1"/>
  <c r="K13" i="19"/>
  <c r="K41" i="20" s="1"/>
  <c r="K72" i="20" s="1"/>
  <c r="Z12" i="19"/>
  <c r="Z11" i="20" s="1"/>
  <c r="J12" i="19"/>
  <c r="J11" i="20" s="1"/>
  <c r="Y11" i="19"/>
  <c r="Y10" i="20" s="1"/>
  <c r="I11" i="19"/>
  <c r="I10" i="20" s="1"/>
  <c r="X10" i="19"/>
  <c r="H10" i="19"/>
  <c r="V7" i="19"/>
  <c r="F7" i="19"/>
  <c r="U6" i="19"/>
  <c r="U37" i="20" s="1"/>
  <c r="E6" i="19"/>
  <c r="E37" i="20" s="1"/>
  <c r="T5" i="19"/>
  <c r="D5" i="19"/>
  <c r="S4" i="19"/>
  <c r="S55" i="19" s="1"/>
  <c r="C4" i="19"/>
  <c r="C55" i="19" s="1"/>
  <c r="Z13" i="19"/>
  <c r="Z41" i="20" s="1"/>
  <c r="Z72" i="20" s="1"/>
  <c r="J13" i="19"/>
  <c r="J41" i="20" s="1"/>
  <c r="J72" i="20" s="1"/>
  <c r="Y12" i="19"/>
  <c r="Y11" i="20" s="1"/>
  <c r="I12" i="19"/>
  <c r="I11" i="20" s="1"/>
  <c r="X11" i="19"/>
  <c r="X10" i="20" s="1"/>
  <c r="H11" i="19"/>
  <c r="H10" i="20" s="1"/>
  <c r="W10" i="19"/>
  <c r="G10" i="19"/>
  <c r="U7" i="19"/>
  <c r="E7" i="19"/>
  <c r="T6" i="19"/>
  <c r="T37" i="20" s="1"/>
  <c r="D6" i="19"/>
  <c r="D37" i="20" s="1"/>
  <c r="S5" i="19"/>
  <c r="C5" i="19"/>
  <c r="R4" i="19"/>
  <c r="R55" i="19" s="1"/>
  <c r="C42" i="16" l="1"/>
  <c r="AA3" i="22"/>
  <c r="Z42" i="22"/>
  <c r="Z12" i="22"/>
  <c r="Y3" i="37"/>
  <c r="X39" i="37"/>
  <c r="Y3" i="16"/>
  <c r="X34" i="16"/>
  <c r="X3" i="48"/>
  <c r="W46" i="48"/>
  <c r="W11" i="48"/>
  <c r="W38" i="48"/>
  <c r="Y3" i="44"/>
  <c r="X40" i="44"/>
  <c r="Y3" i="9"/>
  <c r="X67" i="9"/>
  <c r="X35" i="9"/>
  <c r="X52" i="9"/>
  <c r="X3" i="8"/>
  <c r="W67" i="8"/>
  <c r="W52" i="8"/>
  <c r="W35" i="8"/>
  <c r="X3" i="52"/>
  <c r="W45" i="52"/>
  <c r="W100" i="52"/>
  <c r="W15" i="52"/>
  <c r="W77" i="52"/>
  <c r="W68" i="52"/>
  <c r="AF64" i="19"/>
  <c r="Y64" i="19"/>
  <c r="D43" i="19"/>
  <c r="D65" i="19" s="1"/>
  <c r="Z64" i="19"/>
  <c r="AD43" i="19"/>
  <c r="AD65" i="19" s="1"/>
  <c r="AG64" i="19"/>
  <c r="H64" i="19"/>
  <c r="AM64" i="19"/>
  <c r="W64" i="19"/>
  <c r="E50" i="19"/>
  <c r="E68" i="19" s="1"/>
  <c r="AE43" i="19"/>
  <c r="AE51" i="19" s="1"/>
  <c r="C43" i="19"/>
  <c r="C65" i="19" s="1"/>
  <c r="F50" i="19"/>
  <c r="F68" i="19" s="1"/>
  <c r="AL64" i="19"/>
  <c r="B43" i="19"/>
  <c r="B51" i="19" s="1"/>
  <c r="B66" i="19"/>
  <c r="J43" i="19"/>
  <c r="J51" i="19" s="1"/>
  <c r="J66" i="19"/>
  <c r="AI62" i="19"/>
  <c r="AG43" i="19"/>
  <c r="AG65" i="19" s="1"/>
  <c r="AG66" i="19"/>
  <c r="I43" i="19"/>
  <c r="I51" i="19" s="1"/>
  <c r="I66" i="19"/>
  <c r="AH62" i="19"/>
  <c r="AK62" i="19"/>
  <c r="AI43" i="19"/>
  <c r="AI51" i="19" s="1"/>
  <c r="AI66" i="19"/>
  <c r="AC64" i="19"/>
  <c r="W62" i="19"/>
  <c r="AA64" i="19"/>
  <c r="P43" i="19"/>
  <c r="P66" i="19"/>
  <c r="C64" i="19"/>
  <c r="R43" i="19"/>
  <c r="R51" i="19" s="1"/>
  <c r="R66" i="19"/>
  <c r="G62" i="19"/>
  <c r="G51" i="19"/>
  <c r="AA62" i="19"/>
  <c r="AL43" i="19"/>
  <c r="AL51" i="19" s="1"/>
  <c r="AL66" i="19"/>
  <c r="Z62" i="19"/>
  <c r="L62" i="19"/>
  <c r="AF62" i="19"/>
  <c r="Q43" i="19"/>
  <c r="Q51" i="19" s="1"/>
  <c r="Q66" i="19"/>
  <c r="L64" i="19"/>
  <c r="AA43" i="19"/>
  <c r="AA65" i="19" s="1"/>
  <c r="AA66" i="19"/>
  <c r="U64" i="19"/>
  <c r="O62" i="19"/>
  <c r="O51" i="19"/>
  <c r="AM43" i="19"/>
  <c r="AM51" i="19" s="1"/>
  <c r="S62" i="19"/>
  <c r="R62" i="19"/>
  <c r="AC62" i="19"/>
  <c r="D62" i="19"/>
  <c r="AJ43" i="19"/>
  <c r="AJ51" i="19" s="1"/>
  <c r="AJ66" i="19"/>
  <c r="AD64" i="19"/>
  <c r="X62" i="19"/>
  <c r="AI64" i="19"/>
  <c r="AF43" i="19"/>
  <c r="AF66" i="19"/>
  <c r="D64" i="19"/>
  <c r="S43" i="19"/>
  <c r="S66" i="19"/>
  <c r="I62" i="19"/>
  <c r="O50" i="19"/>
  <c r="W43" i="19"/>
  <c r="W51" i="19" s="1"/>
  <c r="W66" i="19"/>
  <c r="K43" i="19"/>
  <c r="K51" i="19" s="1"/>
  <c r="K66" i="19"/>
  <c r="G64" i="19"/>
  <c r="V43" i="19"/>
  <c r="V51" i="19" s="1"/>
  <c r="V66" i="19"/>
  <c r="AB62" i="19"/>
  <c r="M64" i="19"/>
  <c r="AB43" i="19"/>
  <c r="AB66" i="19"/>
  <c r="V64" i="19"/>
  <c r="P62" i="19"/>
  <c r="J64" i="19"/>
  <c r="L43" i="19"/>
  <c r="L66" i="19"/>
  <c r="N43" i="19"/>
  <c r="N51" i="19" s="1"/>
  <c r="N66" i="19"/>
  <c r="H43" i="19"/>
  <c r="H51" i="19" s="1"/>
  <c r="H66" i="19"/>
  <c r="AG62" i="19"/>
  <c r="E64" i="19"/>
  <c r="T43" i="19"/>
  <c r="T51" i="19" s="1"/>
  <c r="T66" i="19"/>
  <c r="N64" i="19"/>
  <c r="R64" i="19"/>
  <c r="J62" i="19"/>
  <c r="I64" i="19"/>
  <c r="M43" i="19"/>
  <c r="M65" i="19" s="1"/>
  <c r="M66" i="19"/>
  <c r="AL62" i="19"/>
  <c r="G50" i="19"/>
  <c r="M62" i="19"/>
  <c r="H62" i="19"/>
  <c r="AK43" i="19"/>
  <c r="AK51" i="19" s="1"/>
  <c r="AK66" i="19"/>
  <c r="Y62" i="19"/>
  <c r="AJ62" i="19"/>
  <c r="AJ64" i="19"/>
  <c r="AD62" i="19"/>
  <c r="U62" i="19"/>
  <c r="F62" i="19"/>
  <c r="F51" i="19"/>
  <c r="E62" i="19"/>
  <c r="E51" i="19"/>
  <c r="AC43" i="19"/>
  <c r="AC51" i="19" s="1"/>
  <c r="AC66" i="19"/>
  <c r="Q62" i="19"/>
  <c r="X43" i="19"/>
  <c r="X51" i="19" s="1"/>
  <c r="X66" i="19"/>
  <c r="K62" i="19"/>
  <c r="B62" i="19"/>
  <c r="AM62" i="19"/>
  <c r="AH43" i="19"/>
  <c r="AH51" i="19" s="1"/>
  <c r="AH66" i="19"/>
  <c r="AB64" i="19"/>
  <c r="V62" i="19"/>
  <c r="T62" i="19"/>
  <c r="F64" i="19"/>
  <c r="U43" i="19"/>
  <c r="U51" i="19" s="1"/>
  <c r="U66" i="19"/>
  <c r="B64" i="19"/>
  <c r="S64" i="19"/>
  <c r="AH64" i="19"/>
  <c r="C62" i="19"/>
  <c r="AK64" i="19"/>
  <c r="AE62" i="19"/>
  <c r="Y43" i="19"/>
  <c r="Y66" i="19"/>
  <c r="K64" i="19"/>
  <c r="Z43" i="19"/>
  <c r="Z51" i="19" s="1"/>
  <c r="Z66" i="19"/>
  <c r="T64" i="19"/>
  <c r="N62" i="19"/>
  <c r="D8" i="19"/>
  <c r="D39" i="20" s="1"/>
  <c r="D59" i="19"/>
  <c r="Z8" i="19"/>
  <c r="Z39" i="20" s="1"/>
  <c r="Z59" i="19"/>
  <c r="T8" i="19"/>
  <c r="T58" i="19" s="1"/>
  <c r="T59" i="19"/>
  <c r="Y8" i="19"/>
  <c r="Y39" i="20" s="1"/>
  <c r="Y59" i="19"/>
  <c r="S8" i="19"/>
  <c r="S58" i="19" s="1"/>
  <c r="S59" i="19"/>
  <c r="AM8" i="19"/>
  <c r="AM16" i="19" s="1"/>
  <c r="AM59" i="19"/>
  <c r="R8" i="19"/>
  <c r="R15" i="19" s="1"/>
  <c r="R61" i="19" s="1"/>
  <c r="R59" i="19"/>
  <c r="X8" i="19"/>
  <c r="X15" i="19" s="1"/>
  <c r="X61" i="19" s="1"/>
  <c r="X59" i="19"/>
  <c r="AG8" i="19"/>
  <c r="AG39" i="20" s="1"/>
  <c r="AG59" i="19"/>
  <c r="W8" i="19"/>
  <c r="W15" i="19" s="1"/>
  <c r="W61" i="19" s="1"/>
  <c r="W59" i="19"/>
  <c r="Q8" i="19"/>
  <c r="Q15" i="19" s="1"/>
  <c r="Q61" i="19" s="1"/>
  <c r="Q59" i="19"/>
  <c r="N8" i="19"/>
  <c r="N16" i="19" s="1"/>
  <c r="N59" i="19"/>
  <c r="AL8" i="19"/>
  <c r="AL15" i="19" s="1"/>
  <c r="AL61" i="19" s="1"/>
  <c r="AL59" i="19"/>
  <c r="AF8" i="19"/>
  <c r="AF16" i="19" s="1"/>
  <c r="AF59" i="19"/>
  <c r="H8" i="19"/>
  <c r="H15" i="19" s="1"/>
  <c r="H61" i="19" s="1"/>
  <c r="H59" i="19"/>
  <c r="U8" i="19"/>
  <c r="U16" i="19" s="1"/>
  <c r="U59" i="19"/>
  <c r="M8" i="19"/>
  <c r="M16" i="19" s="1"/>
  <c r="M59" i="19"/>
  <c r="C8" i="19"/>
  <c r="C16" i="19" s="1"/>
  <c r="C59" i="19"/>
  <c r="K8" i="19"/>
  <c r="K16" i="19" s="1"/>
  <c r="K59" i="19"/>
  <c r="AB8" i="19"/>
  <c r="AB16" i="19" s="1"/>
  <c r="AB59" i="19"/>
  <c r="V8" i="19"/>
  <c r="V15" i="19" s="1"/>
  <c r="V61" i="19" s="1"/>
  <c r="V59" i="19"/>
  <c r="P8" i="19"/>
  <c r="P15" i="19" s="1"/>
  <c r="P61" i="19" s="1"/>
  <c r="P59" i="19"/>
  <c r="I8" i="19"/>
  <c r="I16" i="19" s="1"/>
  <c r="I59" i="19"/>
  <c r="AK8" i="19"/>
  <c r="AK15" i="19" s="1"/>
  <c r="AK61" i="19" s="1"/>
  <c r="AK59" i="19"/>
  <c r="AE8" i="19"/>
  <c r="AE16" i="19" s="1"/>
  <c r="AE59" i="19"/>
  <c r="AC8" i="19"/>
  <c r="AC16" i="19" s="1"/>
  <c r="AC59" i="19"/>
  <c r="AI8" i="19"/>
  <c r="AI16" i="19" s="1"/>
  <c r="AI59" i="19"/>
  <c r="AJ8" i="19"/>
  <c r="AJ16" i="19" s="1"/>
  <c r="AJ59" i="19"/>
  <c r="G8" i="19"/>
  <c r="G58" i="19" s="1"/>
  <c r="G59" i="19"/>
  <c r="AH8" i="19"/>
  <c r="AH16" i="19" s="1"/>
  <c r="AH59" i="19"/>
  <c r="J8" i="19"/>
  <c r="J39" i="20" s="1"/>
  <c r="J59" i="19"/>
  <c r="F8" i="19"/>
  <c r="F58" i="19" s="1"/>
  <c r="F59" i="19"/>
  <c r="L8" i="19"/>
  <c r="L15" i="19" s="1"/>
  <c r="L61" i="19" s="1"/>
  <c r="L59" i="19"/>
  <c r="E8" i="19"/>
  <c r="E16" i="19" s="1"/>
  <c r="E59" i="19"/>
  <c r="O8" i="19"/>
  <c r="O16" i="19" s="1"/>
  <c r="O59" i="19"/>
  <c r="AA8" i="19"/>
  <c r="AA15" i="19" s="1"/>
  <c r="AA61" i="19" s="1"/>
  <c r="AA59" i="19"/>
  <c r="AD8" i="19"/>
  <c r="AD15" i="19" s="1"/>
  <c r="AD61" i="19" s="1"/>
  <c r="AD59" i="19"/>
  <c r="I40" i="20"/>
  <c r="I60" i="19"/>
  <c r="Y38" i="20"/>
  <c r="Y57" i="19"/>
  <c r="Z38" i="20"/>
  <c r="Z57" i="19"/>
  <c r="AB38" i="20"/>
  <c r="AB57" i="19"/>
  <c r="AG36" i="20"/>
  <c r="AG52" i="20" s="1"/>
  <c r="AG9" i="20" s="1"/>
  <c r="AG56" i="19"/>
  <c r="M40" i="20"/>
  <c r="M60" i="19"/>
  <c r="P40" i="20"/>
  <c r="P60" i="19"/>
  <c r="AH36" i="20"/>
  <c r="AH52" i="20" s="1"/>
  <c r="AH9" i="20" s="1"/>
  <c r="AH56" i="19"/>
  <c r="AI40" i="20"/>
  <c r="AI60" i="19"/>
  <c r="L40" i="20"/>
  <c r="L60" i="19"/>
  <c r="AC38" i="20"/>
  <c r="AC57" i="19"/>
  <c r="C36" i="20"/>
  <c r="C52" i="20" s="1"/>
  <c r="C9" i="20" s="1"/>
  <c r="C56" i="19"/>
  <c r="X38" i="20"/>
  <c r="X57" i="19"/>
  <c r="P38" i="20"/>
  <c r="P57" i="19"/>
  <c r="S40" i="20"/>
  <c r="S60" i="19"/>
  <c r="AC40" i="20"/>
  <c r="AC60" i="19"/>
  <c r="N40" i="20"/>
  <c r="N60" i="19"/>
  <c r="S36" i="20"/>
  <c r="S52" i="20" s="1"/>
  <c r="S9" i="20" s="1"/>
  <c r="S56" i="19"/>
  <c r="D36" i="20"/>
  <c r="D52" i="20" s="1"/>
  <c r="D9" i="20" s="1"/>
  <c r="D56" i="19"/>
  <c r="AD40" i="20"/>
  <c r="AD60" i="19"/>
  <c r="AE40" i="20"/>
  <c r="AE60" i="19"/>
  <c r="AF38" i="20"/>
  <c r="AF57" i="19"/>
  <c r="AK36" i="20"/>
  <c r="AK52" i="20" s="1"/>
  <c r="AK9" i="20" s="1"/>
  <c r="AK56" i="19"/>
  <c r="Q38" i="20"/>
  <c r="Q57" i="19"/>
  <c r="Y40" i="20"/>
  <c r="Y60" i="19"/>
  <c r="J40" i="20"/>
  <c r="J60" i="19"/>
  <c r="K40" i="20"/>
  <c r="K60" i="19"/>
  <c r="K38" i="20"/>
  <c r="K57" i="19"/>
  <c r="O38" i="20"/>
  <c r="O57" i="19"/>
  <c r="D40" i="20"/>
  <c r="D60" i="19"/>
  <c r="O40" i="20"/>
  <c r="O60" i="19"/>
  <c r="T36" i="20"/>
  <c r="T52" i="20" s="1"/>
  <c r="T9" i="20" s="1"/>
  <c r="T56" i="19"/>
  <c r="E36" i="20"/>
  <c r="E52" i="20" s="1"/>
  <c r="E9" i="20" s="1"/>
  <c r="E56" i="19"/>
  <c r="AG40" i="20"/>
  <c r="AG60" i="19"/>
  <c r="AF40" i="20"/>
  <c r="AF60" i="19"/>
  <c r="AL36" i="20"/>
  <c r="AL52" i="20" s="1"/>
  <c r="AL9" i="20" s="1"/>
  <c r="AL56" i="19"/>
  <c r="AJ40" i="20"/>
  <c r="AJ60" i="19"/>
  <c r="AM38" i="20"/>
  <c r="AM57" i="19"/>
  <c r="AL38" i="20"/>
  <c r="AL57" i="19"/>
  <c r="AM36" i="20"/>
  <c r="AM52" i="20" s="1"/>
  <c r="AM9" i="20" s="1"/>
  <c r="AM56" i="19"/>
  <c r="Z36" i="20"/>
  <c r="Z52" i="20" s="1"/>
  <c r="Z9" i="20" s="1"/>
  <c r="Z56" i="19"/>
  <c r="U36" i="20"/>
  <c r="U52" i="20" s="1"/>
  <c r="U9" i="20" s="1"/>
  <c r="U56" i="19"/>
  <c r="U38" i="20"/>
  <c r="U57" i="19"/>
  <c r="F38" i="20"/>
  <c r="F57" i="19"/>
  <c r="V36" i="20"/>
  <c r="V52" i="20" s="1"/>
  <c r="V9" i="20" s="1"/>
  <c r="V56" i="19"/>
  <c r="G36" i="20"/>
  <c r="G52" i="20" s="1"/>
  <c r="G9" i="20" s="1"/>
  <c r="G56" i="19"/>
  <c r="H36" i="20"/>
  <c r="H52" i="20" s="1"/>
  <c r="H9" i="20" s="1"/>
  <c r="H56" i="19"/>
  <c r="R36" i="20"/>
  <c r="R52" i="20" s="1"/>
  <c r="R9" i="20" s="1"/>
  <c r="R56" i="19"/>
  <c r="AL40" i="20"/>
  <c r="AL60" i="19"/>
  <c r="Q36" i="20"/>
  <c r="Q52" i="20" s="1"/>
  <c r="Q9" i="20" s="1"/>
  <c r="Q56" i="19"/>
  <c r="E38" i="20"/>
  <c r="E57" i="19"/>
  <c r="F36" i="20"/>
  <c r="F52" i="20" s="1"/>
  <c r="F9" i="20" s="1"/>
  <c r="F56" i="19"/>
  <c r="AH40" i="20"/>
  <c r="AH60" i="19"/>
  <c r="V38" i="20"/>
  <c r="V57" i="19"/>
  <c r="G38" i="20"/>
  <c r="G57" i="19"/>
  <c r="W36" i="20"/>
  <c r="W52" i="20" s="1"/>
  <c r="W9" i="20" s="1"/>
  <c r="W56" i="19"/>
  <c r="X36" i="20"/>
  <c r="X52" i="20" s="1"/>
  <c r="X9" i="20" s="1"/>
  <c r="X56" i="19"/>
  <c r="P36" i="20"/>
  <c r="P52" i="20" s="1"/>
  <c r="P9" i="20" s="1"/>
  <c r="P56" i="19"/>
  <c r="V40" i="20"/>
  <c r="V60" i="19"/>
  <c r="AJ36" i="20"/>
  <c r="AJ52" i="20" s="1"/>
  <c r="AJ9" i="20" s="1"/>
  <c r="AJ56" i="19"/>
  <c r="AF36" i="20"/>
  <c r="AF52" i="20" s="1"/>
  <c r="AF9" i="20" s="1"/>
  <c r="AF56" i="19"/>
  <c r="AH38" i="20"/>
  <c r="AH57" i="19"/>
  <c r="E40" i="20"/>
  <c r="E60" i="19"/>
  <c r="C38" i="20"/>
  <c r="C57" i="19"/>
  <c r="F40" i="20"/>
  <c r="F60" i="19"/>
  <c r="G40" i="20"/>
  <c r="G60" i="19"/>
  <c r="W38" i="20"/>
  <c r="W57" i="19"/>
  <c r="I36" i="20"/>
  <c r="I52" i="20" s="1"/>
  <c r="I9" i="20" s="1"/>
  <c r="I56" i="19"/>
  <c r="L36" i="20"/>
  <c r="L52" i="20" s="1"/>
  <c r="L9" i="20" s="1"/>
  <c r="L56" i="19"/>
  <c r="M36" i="20"/>
  <c r="M52" i="20" s="1"/>
  <c r="M9" i="20" s="1"/>
  <c r="M56" i="19"/>
  <c r="N36" i="20"/>
  <c r="N52" i="20" s="1"/>
  <c r="N9" i="20" s="1"/>
  <c r="N56" i="19"/>
  <c r="O36" i="20"/>
  <c r="O52" i="20" s="1"/>
  <c r="O9" i="20" s="1"/>
  <c r="O56" i="19"/>
  <c r="AI38" i="20"/>
  <c r="AI57" i="19"/>
  <c r="W40" i="20"/>
  <c r="W60" i="19"/>
  <c r="H40" i="20"/>
  <c r="H60" i="19"/>
  <c r="H38" i="20"/>
  <c r="H57" i="19"/>
  <c r="Y36" i="20"/>
  <c r="Y52" i="20" s="1"/>
  <c r="Y9" i="20" s="1"/>
  <c r="Y56" i="19"/>
  <c r="J36" i="20"/>
  <c r="J52" i="20" s="1"/>
  <c r="J9" i="20" s="1"/>
  <c r="J56" i="19"/>
  <c r="K36" i="20"/>
  <c r="K52" i="20" s="1"/>
  <c r="K9" i="20" s="1"/>
  <c r="K56" i="19"/>
  <c r="AB36" i="20"/>
  <c r="AB52" i="20" s="1"/>
  <c r="AB9" i="20" s="1"/>
  <c r="AB56" i="19"/>
  <c r="AC36" i="20"/>
  <c r="AC52" i="20" s="1"/>
  <c r="AC9" i="20" s="1"/>
  <c r="AC56" i="19"/>
  <c r="AD36" i="20"/>
  <c r="AD52" i="20" s="1"/>
  <c r="AD9" i="20" s="1"/>
  <c r="AD56" i="19"/>
  <c r="AE36" i="20"/>
  <c r="AE52" i="20" s="1"/>
  <c r="AE9" i="20" s="1"/>
  <c r="AE56" i="19"/>
  <c r="B57" i="19"/>
  <c r="AJ38" i="20"/>
  <c r="AJ57" i="19"/>
  <c r="AK38" i="20"/>
  <c r="AK57" i="19"/>
  <c r="X40" i="20"/>
  <c r="X60" i="19"/>
  <c r="AA36" i="20"/>
  <c r="AA52" i="20" s="1"/>
  <c r="AA9" i="20" s="1"/>
  <c r="AA56" i="19"/>
  <c r="R38" i="20"/>
  <c r="R57" i="19"/>
  <c r="D38" i="20"/>
  <c r="D57" i="19"/>
  <c r="AK40" i="20"/>
  <c r="AK60" i="19"/>
  <c r="AG38" i="20"/>
  <c r="AG57" i="19"/>
  <c r="I57" i="19"/>
  <c r="J38" i="20"/>
  <c r="J57" i="19"/>
  <c r="N38" i="20"/>
  <c r="N57" i="19"/>
  <c r="AM40" i="20"/>
  <c r="AM60" i="19"/>
  <c r="Z40" i="20"/>
  <c r="Z60" i="19"/>
  <c r="AA40" i="20"/>
  <c r="AA60" i="19"/>
  <c r="AA38" i="20"/>
  <c r="AA57" i="19"/>
  <c r="L38" i="20"/>
  <c r="L57" i="19"/>
  <c r="M38" i="20"/>
  <c r="M57" i="19"/>
  <c r="AD38" i="20"/>
  <c r="AD57" i="19"/>
  <c r="AE38" i="20"/>
  <c r="AE57" i="19"/>
  <c r="C40" i="20"/>
  <c r="C60" i="19"/>
  <c r="T40" i="20"/>
  <c r="T60" i="19"/>
  <c r="S38" i="20"/>
  <c r="S57" i="19"/>
  <c r="U40" i="20"/>
  <c r="U60" i="19"/>
  <c r="AB40" i="20"/>
  <c r="AB60" i="19"/>
  <c r="Q40" i="20"/>
  <c r="Q60" i="19"/>
  <c r="R40" i="20"/>
  <c r="R60" i="19"/>
  <c r="AI36" i="20"/>
  <c r="AI52" i="20" s="1"/>
  <c r="AI9" i="20" s="1"/>
  <c r="AI56" i="19"/>
  <c r="T38" i="20"/>
  <c r="T57" i="19"/>
  <c r="Q20" i="19"/>
  <c r="B8" i="19"/>
  <c r="Q25" i="19"/>
  <c r="Q35" i="20"/>
  <c r="Q26" i="19"/>
  <c r="Q21" i="19"/>
  <c r="Y73" i="20"/>
  <c r="Y74" i="20"/>
  <c r="H72" i="20"/>
  <c r="H73" i="20"/>
  <c r="I72" i="20"/>
  <c r="D61" i="61" s="1"/>
  <c r="I74" i="20"/>
  <c r="Q27" i="19"/>
  <c r="Q22" i="19"/>
  <c r="B36" i="20"/>
  <c r="B49" i="20" s="1"/>
  <c r="C52" i="61" s="1"/>
  <c r="Q28" i="19"/>
  <c r="Q29" i="19"/>
  <c r="Q23" i="19"/>
  <c r="Q30" i="19"/>
  <c r="AK72" i="20"/>
  <c r="AK73" i="20"/>
  <c r="AK74" i="20"/>
  <c r="C35" i="20"/>
  <c r="H35" i="20"/>
  <c r="AL35" i="20"/>
  <c r="AH35" i="20"/>
  <c r="S35" i="20"/>
  <c r="X35" i="20"/>
  <c r="I35" i="20"/>
  <c r="B10" i="20"/>
  <c r="R23" i="20" s="1"/>
  <c r="AK35" i="20"/>
  <c r="Y35" i="20"/>
  <c r="B11" i="20"/>
  <c r="R24" i="20" s="1"/>
  <c r="B40" i="20"/>
  <c r="J35" i="20"/>
  <c r="D35" i="20"/>
  <c r="Z35" i="20"/>
  <c r="AM73" i="20"/>
  <c r="H62" i="61" s="1"/>
  <c r="AM72" i="20"/>
  <c r="H61" i="61" s="1"/>
  <c r="AM74" i="20"/>
  <c r="AJ35" i="20"/>
  <c r="P35" i="20"/>
  <c r="AI72" i="20"/>
  <c r="AI73" i="20"/>
  <c r="AI74" i="20"/>
  <c r="K35" i="20"/>
  <c r="L35" i="20"/>
  <c r="AG73" i="20"/>
  <c r="AG74" i="20"/>
  <c r="AG72" i="20"/>
  <c r="E35" i="20"/>
  <c r="AA35" i="20"/>
  <c r="AB35" i="20"/>
  <c r="AI35" i="20"/>
  <c r="T35" i="20"/>
  <c r="U35" i="20"/>
  <c r="M35" i="20"/>
  <c r="AG35" i="20"/>
  <c r="AF35" i="20"/>
  <c r="W35" i="20"/>
  <c r="AH72" i="20"/>
  <c r="AH74" i="20"/>
  <c r="AH73" i="20"/>
  <c r="B38" i="20"/>
  <c r="AC35" i="20"/>
  <c r="N35" i="20"/>
  <c r="B37" i="20"/>
  <c r="AM35" i="20"/>
  <c r="B35" i="20"/>
  <c r="F35" i="20"/>
  <c r="AD35" i="20"/>
  <c r="O35" i="20"/>
  <c r="V35" i="20"/>
  <c r="AE35" i="20"/>
  <c r="R35" i="20"/>
  <c r="G35" i="20"/>
  <c r="AL72" i="20"/>
  <c r="AL73" i="20"/>
  <c r="AL74" i="20"/>
  <c r="AJ72" i="20"/>
  <c r="AJ73" i="20"/>
  <c r="AJ74" i="20"/>
  <c r="X73" i="20"/>
  <c r="X74" i="20"/>
  <c r="F73" i="20"/>
  <c r="T74" i="20"/>
  <c r="L73" i="20"/>
  <c r="G74" i="20"/>
  <c r="W73" i="20"/>
  <c r="D74" i="20"/>
  <c r="W74" i="20"/>
  <c r="V72" i="20"/>
  <c r="P73" i="20"/>
  <c r="F72" i="20"/>
  <c r="O73" i="20"/>
  <c r="AE73" i="20"/>
  <c r="L72" i="20"/>
  <c r="AF74" i="20"/>
  <c r="B74" i="20"/>
  <c r="P74" i="20"/>
  <c r="E74" i="20"/>
  <c r="U73" i="20"/>
  <c r="E73" i="20"/>
  <c r="T72" i="20"/>
  <c r="Z73" i="20"/>
  <c r="U74" i="20"/>
  <c r="AE72" i="20"/>
  <c r="Z74" i="20"/>
  <c r="K73" i="20"/>
  <c r="AB72" i="20"/>
  <c r="J73" i="20"/>
  <c r="AB74" i="20"/>
  <c r="D73" i="20"/>
  <c r="AA73" i="20"/>
  <c r="Q72" i="20"/>
  <c r="AD72" i="20"/>
  <c r="N73" i="20"/>
  <c r="E62" i="61" s="1"/>
  <c r="O74" i="20"/>
  <c r="C74" i="20"/>
  <c r="AC73" i="20"/>
  <c r="G62" i="61" s="1"/>
  <c r="AF73" i="20"/>
  <c r="AD73" i="20"/>
  <c r="Q74" i="20"/>
  <c r="S74" i="20"/>
  <c r="N72" i="20"/>
  <c r="E61" i="61" s="1"/>
  <c r="M72" i="20"/>
  <c r="S72" i="20"/>
  <c r="F61" i="61" s="1"/>
  <c r="AC72" i="20"/>
  <c r="G61" i="61" s="1"/>
  <c r="J74" i="20"/>
  <c r="B72" i="20"/>
  <c r="C61" i="61" s="1"/>
  <c r="C72" i="20"/>
  <c r="V74" i="20"/>
  <c r="R72" i="20"/>
  <c r="G73" i="20"/>
  <c r="K74" i="20"/>
  <c r="R73" i="20"/>
  <c r="M74" i="20"/>
  <c r="AA74" i="20"/>
  <c r="C20" i="61" l="1"/>
  <c r="C43" i="61" s="1"/>
  <c r="D7" i="61"/>
  <c r="D30" i="61" s="1"/>
  <c r="E7" i="61"/>
  <c r="E30" i="61" s="1"/>
  <c r="H7" i="61"/>
  <c r="H30" i="61" s="1"/>
  <c r="C7" i="61"/>
  <c r="C30" i="61" s="1"/>
  <c r="C21" i="61"/>
  <c r="C44" i="61" s="1"/>
  <c r="F7" i="61"/>
  <c r="F30" i="61" s="1"/>
  <c r="G7" i="61"/>
  <c r="G30" i="61" s="1"/>
  <c r="F52" i="19"/>
  <c r="C51" i="19"/>
  <c r="B5" i="20"/>
  <c r="AB3" i="22"/>
  <c r="AA42" i="22"/>
  <c r="AA12" i="22"/>
  <c r="Z3" i="37"/>
  <c r="Y39" i="37"/>
  <c r="Z3" i="16"/>
  <c r="Y34" i="16"/>
  <c r="Y3" i="48"/>
  <c r="X46" i="48"/>
  <c r="X11" i="48"/>
  <c r="X38" i="48"/>
  <c r="Z3" i="44"/>
  <c r="Y40" i="44"/>
  <c r="Z3" i="9"/>
  <c r="Y35" i="9"/>
  <c r="Y52" i="9"/>
  <c r="Y67" i="9"/>
  <c r="Y3" i="8"/>
  <c r="X67" i="8"/>
  <c r="X35" i="8"/>
  <c r="X52" i="8"/>
  <c r="Y3" i="52"/>
  <c r="X100" i="52"/>
  <c r="X45" i="52"/>
  <c r="X77" i="52"/>
  <c r="X68" i="52"/>
  <c r="X15" i="52"/>
  <c r="AE50" i="19"/>
  <c r="AE68" i="19" s="1"/>
  <c r="E52" i="19"/>
  <c r="D50" i="19"/>
  <c r="D68" i="19" s="1"/>
  <c r="D51" i="19"/>
  <c r="AE65" i="19"/>
  <c r="AD50" i="19"/>
  <c r="AD68" i="19" s="1"/>
  <c r="C50" i="19"/>
  <c r="C68" i="19" s="1"/>
  <c r="AD51" i="19"/>
  <c r="AG51" i="19"/>
  <c r="L65" i="19"/>
  <c r="L50" i="19"/>
  <c r="AM65" i="19"/>
  <c r="AM50" i="19"/>
  <c r="P65" i="19"/>
  <c r="P50" i="19"/>
  <c r="Y65" i="19"/>
  <c r="Y50" i="19"/>
  <c r="V65" i="19"/>
  <c r="V50" i="19"/>
  <c r="AF65" i="19"/>
  <c r="AF50" i="19"/>
  <c r="AA50" i="19"/>
  <c r="M51" i="19"/>
  <c r="AB65" i="19"/>
  <c r="AB50" i="19"/>
  <c r="O68" i="19"/>
  <c r="O52" i="19"/>
  <c r="U65" i="19"/>
  <c r="U50" i="19"/>
  <c r="AC65" i="19"/>
  <c r="AC50" i="19"/>
  <c r="Q65" i="19"/>
  <c r="Q50" i="19"/>
  <c r="Y51" i="19"/>
  <c r="G68" i="19"/>
  <c r="G52" i="19"/>
  <c r="H65" i="19"/>
  <c r="H50" i="19"/>
  <c r="K65" i="19"/>
  <c r="K50" i="19"/>
  <c r="AF51" i="19"/>
  <c r="J65" i="19"/>
  <c r="J50" i="19"/>
  <c r="AL65" i="19"/>
  <c r="AL50" i="19"/>
  <c r="R65" i="19"/>
  <c r="R50" i="19"/>
  <c r="Z65" i="19"/>
  <c r="Z50" i="19"/>
  <c r="N65" i="19"/>
  <c r="N50" i="19"/>
  <c r="P51" i="19"/>
  <c r="AB51" i="19"/>
  <c r="W65" i="19"/>
  <c r="W50" i="19"/>
  <c r="S65" i="19"/>
  <c r="S50" i="19"/>
  <c r="S51" i="19"/>
  <c r="L51" i="19"/>
  <c r="AA51" i="19"/>
  <c r="AI65" i="19"/>
  <c r="AI50" i="19"/>
  <c r="I65" i="19"/>
  <c r="I50" i="19"/>
  <c r="B65" i="19"/>
  <c r="B50" i="19"/>
  <c r="AH65" i="19"/>
  <c r="AH50" i="19"/>
  <c r="X65" i="19"/>
  <c r="X50" i="19"/>
  <c r="AK65" i="19"/>
  <c r="AK50" i="19"/>
  <c r="T65" i="19"/>
  <c r="T50" i="19"/>
  <c r="AG50" i="19"/>
  <c r="AJ65" i="19"/>
  <c r="AJ50" i="19"/>
  <c r="M50" i="19"/>
  <c r="AG16" i="19"/>
  <c r="H16" i="19"/>
  <c r="H17" i="19" s="1"/>
  <c r="Y15" i="19"/>
  <c r="Y61" i="19" s="1"/>
  <c r="AM15" i="19"/>
  <c r="AM61" i="19" s="1"/>
  <c r="AC15" i="19"/>
  <c r="AC61" i="19" s="1"/>
  <c r="T16" i="19"/>
  <c r="M15" i="19"/>
  <c r="M61" i="19" s="1"/>
  <c r="K15" i="19"/>
  <c r="K61" i="19" s="1"/>
  <c r="O15" i="19"/>
  <c r="O61" i="19" s="1"/>
  <c r="T15" i="19"/>
  <c r="T61" i="19" s="1"/>
  <c r="T54" i="20"/>
  <c r="AK16" i="19"/>
  <c r="AB55" i="20"/>
  <c r="S55" i="20"/>
  <c r="C51" i="20"/>
  <c r="T47" i="20"/>
  <c r="T4" i="20" s="1"/>
  <c r="Q49" i="20"/>
  <c r="Q5" i="20" s="1"/>
  <c r="AM49" i="20"/>
  <c r="Z15" i="19"/>
  <c r="Z61" i="19" s="1"/>
  <c r="F15" i="19"/>
  <c r="F61" i="19" s="1"/>
  <c r="T49" i="20"/>
  <c r="T5" i="20" s="1"/>
  <c r="J58" i="19"/>
  <c r="AE15" i="19"/>
  <c r="AE61" i="19" s="1"/>
  <c r="AF15" i="19"/>
  <c r="AF61" i="19" s="1"/>
  <c r="AG15" i="19"/>
  <c r="AG61" i="19" s="1"/>
  <c r="AG55" i="20"/>
  <c r="Z49" i="20"/>
  <c r="Z5" i="20" s="1"/>
  <c r="J15" i="19"/>
  <c r="J61" i="19" s="1"/>
  <c r="AJ55" i="20"/>
  <c r="Z16" i="19"/>
  <c r="T50" i="20"/>
  <c r="T6" i="20" s="1"/>
  <c r="C49" i="20"/>
  <c r="C5" i="20" s="1"/>
  <c r="Q55" i="20"/>
  <c r="AM47" i="20"/>
  <c r="AM4" i="20" s="1"/>
  <c r="AG50" i="20"/>
  <c r="AG6" i="20" s="1"/>
  <c r="AM54" i="20"/>
  <c r="S47" i="20"/>
  <c r="S4" i="20" s="1"/>
  <c r="AK54" i="20"/>
  <c r="J55" i="20"/>
  <c r="Q54" i="20"/>
  <c r="V49" i="20"/>
  <c r="V5" i="20" s="1"/>
  <c r="O49" i="20"/>
  <c r="O5" i="20" s="1"/>
  <c r="G15" i="19"/>
  <c r="G61" i="19" s="1"/>
  <c r="I55" i="20"/>
  <c r="AK55" i="20"/>
  <c r="I15" i="19"/>
  <c r="I61" i="19" s="1"/>
  <c r="J54" i="20"/>
  <c r="AF50" i="20"/>
  <c r="AF6" i="20" s="1"/>
  <c r="AF47" i="20"/>
  <c r="AF4" i="20" s="1"/>
  <c r="K49" i="20"/>
  <c r="K5" i="20" s="1"/>
  <c r="F39" i="20"/>
  <c r="N15" i="19"/>
  <c r="N61" i="19" s="1"/>
  <c r="G16" i="19"/>
  <c r="T51" i="20"/>
  <c r="AH49" i="20"/>
  <c r="AH5" i="20" s="1"/>
  <c r="L16" i="19"/>
  <c r="L17" i="19" s="1"/>
  <c r="AB15" i="19"/>
  <c r="AB61" i="19" s="1"/>
  <c r="AH15" i="19"/>
  <c r="AH61" i="19" s="1"/>
  <c r="R16" i="19"/>
  <c r="R17" i="19" s="1"/>
  <c r="D15" i="19"/>
  <c r="D61" i="19" s="1"/>
  <c r="D16" i="19"/>
  <c r="F16" i="19"/>
  <c r="Y58" i="19"/>
  <c r="C15" i="19"/>
  <c r="C61" i="19" s="1"/>
  <c r="X16" i="19"/>
  <c r="X17" i="19" s="1"/>
  <c r="S51" i="20"/>
  <c r="T55" i="20"/>
  <c r="AK49" i="20"/>
  <c r="AK5" i="20" s="1"/>
  <c r="C55" i="20"/>
  <c r="AK47" i="20"/>
  <c r="AK4" i="20" s="1"/>
  <c r="W54" i="20"/>
  <c r="AK50" i="20"/>
  <c r="AK6" i="20" s="1"/>
  <c r="AB49" i="20"/>
  <c r="AB5" i="20" s="1"/>
  <c r="AL55" i="20"/>
  <c r="AH55" i="20"/>
  <c r="AH54" i="20"/>
  <c r="C54" i="20"/>
  <c r="K54" i="20"/>
  <c r="C50" i="20"/>
  <c r="C6" i="20" s="1"/>
  <c r="AF54" i="20"/>
  <c r="Y16" i="19"/>
  <c r="K50" i="20"/>
  <c r="K6" i="20" s="1"/>
  <c r="S50" i="20"/>
  <c r="AF49" i="20"/>
  <c r="AF5" i="20" s="1"/>
  <c r="S54" i="20"/>
  <c r="AL16" i="19"/>
  <c r="AL17" i="19" s="1"/>
  <c r="AK51" i="20"/>
  <c r="AI15" i="19"/>
  <c r="AI61" i="19" s="1"/>
  <c r="S49" i="20"/>
  <c r="AF51" i="20"/>
  <c r="AH51" i="20"/>
  <c r="W16" i="19"/>
  <c r="W17" i="19" s="1"/>
  <c r="U49" i="20"/>
  <c r="U5" i="20" s="1"/>
  <c r="D55" i="20"/>
  <c r="D51" i="20"/>
  <c r="D7" i="20" s="1"/>
  <c r="D54" i="20"/>
  <c r="D50" i="20"/>
  <c r="D6" i="20" s="1"/>
  <c r="Q51" i="20"/>
  <c r="I49" i="20"/>
  <c r="X54" i="20"/>
  <c r="W51" i="20"/>
  <c r="V55" i="20"/>
  <c r="G51" i="20"/>
  <c r="J51" i="20"/>
  <c r="J7" i="20" s="1"/>
  <c r="AM50" i="20"/>
  <c r="H55" i="20"/>
  <c r="O55" i="20"/>
  <c r="AC51" i="20"/>
  <c r="K55" i="20"/>
  <c r="AB51" i="20"/>
  <c r="AB47" i="20"/>
  <c r="AB4" i="20" s="1"/>
  <c r="T39" i="20"/>
  <c r="I51" i="20"/>
  <c r="U54" i="20"/>
  <c r="F55" i="20"/>
  <c r="M54" i="20"/>
  <c r="F49" i="20"/>
  <c r="F5" i="20" s="1"/>
  <c r="M50" i="20"/>
  <c r="M6" i="20" s="1"/>
  <c r="M51" i="20"/>
  <c r="P50" i="20"/>
  <c r="P6" i="20" s="1"/>
  <c r="AD49" i="20"/>
  <c r="AD5" i="20" s="1"/>
  <c r="P49" i="20"/>
  <c r="P5" i="20" s="1"/>
  <c r="P47" i="20"/>
  <c r="P4" i="20" s="1"/>
  <c r="AJ15" i="19"/>
  <c r="AJ61" i="19" s="1"/>
  <c r="P55" i="20"/>
  <c r="L49" i="20"/>
  <c r="L5" i="20" s="1"/>
  <c r="AL47" i="20"/>
  <c r="AL4" i="20" s="1"/>
  <c r="Z51" i="20"/>
  <c r="Z7" i="20" s="1"/>
  <c r="AG49" i="20"/>
  <c r="AG5" i="20" s="1"/>
  <c r="Z50" i="20"/>
  <c r="Z6" i="20" s="1"/>
  <c r="L50" i="20"/>
  <c r="L6" i="20" s="1"/>
  <c r="X50" i="20"/>
  <c r="X6" i="20" s="1"/>
  <c r="AC54" i="20"/>
  <c r="AC49" i="20"/>
  <c r="AC47" i="20"/>
  <c r="AC4" i="20" s="1"/>
  <c r="Z55" i="20"/>
  <c r="L51" i="20"/>
  <c r="X55" i="20"/>
  <c r="G50" i="20"/>
  <c r="G6" i="20" s="1"/>
  <c r="J47" i="20"/>
  <c r="J4" i="20" s="1"/>
  <c r="E51" i="20"/>
  <c r="AI49" i="20"/>
  <c r="AI5" i="20" s="1"/>
  <c r="P54" i="20"/>
  <c r="X49" i="20"/>
  <c r="X5" i="20" s="1"/>
  <c r="U51" i="20"/>
  <c r="G49" i="20"/>
  <c r="G5" i="20" s="1"/>
  <c r="K47" i="20"/>
  <c r="K4" i="20" s="1"/>
  <c r="AI55" i="20"/>
  <c r="E47" i="20"/>
  <c r="E4" i="20" s="1"/>
  <c r="U50" i="20"/>
  <c r="U6" i="20" s="1"/>
  <c r="E49" i="20"/>
  <c r="E5" i="20" s="1"/>
  <c r="M49" i="20"/>
  <c r="M5" i="20" s="1"/>
  <c r="H54" i="20"/>
  <c r="AI51" i="20"/>
  <c r="H51" i="20"/>
  <c r="P16" i="19"/>
  <c r="P17" i="19" s="1"/>
  <c r="E54" i="20"/>
  <c r="Q16" i="19"/>
  <c r="Q17" i="19" s="1"/>
  <c r="AG51" i="20"/>
  <c r="AG7" i="20" s="1"/>
  <c r="AL49" i="20"/>
  <c r="AL5" i="20" s="1"/>
  <c r="J16" i="19"/>
  <c r="H49" i="20"/>
  <c r="H5" i="20" s="1"/>
  <c r="AD50" i="20"/>
  <c r="AD6" i="20" s="1"/>
  <c r="U47" i="20"/>
  <c r="U4" i="20" s="1"/>
  <c r="F47" i="20"/>
  <c r="F4" i="20" s="1"/>
  <c r="AD47" i="20"/>
  <c r="AD4" i="20" s="1"/>
  <c r="AG47" i="20"/>
  <c r="AG4" i="20" s="1"/>
  <c r="AJ54" i="20"/>
  <c r="O47" i="20"/>
  <c r="O4" i="20" s="1"/>
  <c r="AL50" i="20"/>
  <c r="AL6" i="20" s="1"/>
  <c r="U55" i="20"/>
  <c r="F54" i="20"/>
  <c r="U15" i="19"/>
  <c r="U61" i="19" s="1"/>
  <c r="E15" i="19"/>
  <c r="E61" i="19" s="1"/>
  <c r="AA54" i="20"/>
  <c r="AJ39" i="20"/>
  <c r="AA51" i="20"/>
  <c r="S39" i="20"/>
  <c r="AA49" i="20"/>
  <c r="AA5" i="20" s="1"/>
  <c r="AA47" i="20"/>
  <c r="AA4" i="20" s="1"/>
  <c r="S16" i="19"/>
  <c r="Y47" i="20"/>
  <c r="Y4" i="20" s="1"/>
  <c r="AI47" i="20"/>
  <c r="AI4" i="20" s="1"/>
  <c r="V50" i="20"/>
  <c r="V6" i="20" s="1"/>
  <c r="AI54" i="20"/>
  <c r="AJ50" i="20"/>
  <c r="AJ6" i="20" s="1"/>
  <c r="J50" i="20"/>
  <c r="J6" i="20" s="1"/>
  <c r="Q50" i="20"/>
  <c r="Q6" i="20" s="1"/>
  <c r="Z47" i="20"/>
  <c r="Z4" i="20" s="1"/>
  <c r="AF55" i="20"/>
  <c r="O54" i="20"/>
  <c r="M47" i="20"/>
  <c r="M4" i="20" s="1"/>
  <c r="G55" i="20"/>
  <c r="F51" i="20"/>
  <c r="V47" i="20"/>
  <c r="V4" i="20" s="1"/>
  <c r="Z58" i="19"/>
  <c r="D58" i="19"/>
  <c r="AJ49" i="20"/>
  <c r="AJ5" i="20" s="1"/>
  <c r="J49" i="20"/>
  <c r="J5" i="20" s="1"/>
  <c r="O51" i="20"/>
  <c r="L55" i="20"/>
  <c r="I50" i="20"/>
  <c r="AL54" i="20"/>
  <c r="W49" i="20"/>
  <c r="W5" i="20" s="1"/>
  <c r="G47" i="20"/>
  <c r="G4" i="20" s="1"/>
  <c r="V54" i="20"/>
  <c r="S15" i="19"/>
  <c r="S61" i="19" s="1"/>
  <c r="E55" i="20"/>
  <c r="AJ47" i="20"/>
  <c r="AJ4" i="20" s="1"/>
  <c r="D47" i="20"/>
  <c r="D4" i="20" s="1"/>
  <c r="Q47" i="20"/>
  <c r="Q4" i="20" s="1"/>
  <c r="Z54" i="20"/>
  <c r="O50" i="20"/>
  <c r="O6" i="20" s="1"/>
  <c r="L54" i="20"/>
  <c r="I54" i="20"/>
  <c r="AL51" i="20"/>
  <c r="AA16" i="19"/>
  <c r="AA17" i="19" s="1"/>
  <c r="H47" i="20"/>
  <c r="H4" i="20" s="1"/>
  <c r="W47" i="20"/>
  <c r="W4" i="20" s="1"/>
  <c r="AH47" i="20"/>
  <c r="AH4" i="20" s="1"/>
  <c r="F50" i="20"/>
  <c r="F6" i="20" s="1"/>
  <c r="V51" i="20"/>
  <c r="AD54" i="20"/>
  <c r="AC55" i="20"/>
  <c r="W55" i="20"/>
  <c r="AH50" i="20"/>
  <c r="AH6" i="20" s="1"/>
  <c r="AG54" i="20"/>
  <c r="E50" i="20"/>
  <c r="E6" i="20" s="1"/>
  <c r="C47" i="20"/>
  <c r="C4" i="20" s="1"/>
  <c r="AJ51" i="20"/>
  <c r="D49" i="20"/>
  <c r="D5" i="20" s="1"/>
  <c r="AA55" i="20"/>
  <c r="AM55" i="20"/>
  <c r="M55" i="20"/>
  <c r="L47" i="20"/>
  <c r="L4" i="20" s="1"/>
  <c r="P51" i="20"/>
  <c r="X47" i="20"/>
  <c r="X4" i="20" s="1"/>
  <c r="H50" i="20"/>
  <c r="H6" i="20" s="1"/>
  <c r="AC50" i="20"/>
  <c r="W50" i="20"/>
  <c r="W6" i="20" s="1"/>
  <c r="K51" i="20"/>
  <c r="AB54" i="20"/>
  <c r="AA50" i="20"/>
  <c r="AA6" i="20" s="1"/>
  <c r="AM51" i="20"/>
  <c r="I47" i="20"/>
  <c r="I4" i="20" s="1"/>
  <c r="X51" i="20"/>
  <c r="G54" i="20"/>
  <c r="AB50" i="20"/>
  <c r="AB6" i="20" s="1"/>
  <c r="Y55" i="20"/>
  <c r="AD51" i="20"/>
  <c r="Y54" i="20"/>
  <c r="R50" i="20"/>
  <c r="R6" i="20" s="1"/>
  <c r="N55" i="20"/>
  <c r="Y51" i="20"/>
  <c r="Y7" i="20" s="1"/>
  <c r="AE54" i="20"/>
  <c r="R49" i="20"/>
  <c r="R5" i="20" s="1"/>
  <c r="N54" i="20"/>
  <c r="Y50" i="20"/>
  <c r="Y6" i="20" s="1"/>
  <c r="R47" i="20"/>
  <c r="R4" i="20" s="1"/>
  <c r="N51" i="20"/>
  <c r="Y49" i="20"/>
  <c r="Y5" i="20" s="1"/>
  <c r="AE50" i="20"/>
  <c r="AE6" i="20" s="1"/>
  <c r="R55" i="20"/>
  <c r="N50" i="20"/>
  <c r="AE51" i="20"/>
  <c r="AE47" i="20"/>
  <c r="AE4" i="20" s="1"/>
  <c r="R54" i="20"/>
  <c r="N49" i="20"/>
  <c r="AE49" i="20"/>
  <c r="AE5" i="20" s="1"/>
  <c r="R51" i="20"/>
  <c r="N47" i="20"/>
  <c r="N4" i="20" s="1"/>
  <c r="AE55" i="20"/>
  <c r="AG58" i="19"/>
  <c r="G39" i="20"/>
  <c r="AD58" i="19"/>
  <c r="AD39" i="20"/>
  <c r="AH58" i="19"/>
  <c r="AH39" i="20"/>
  <c r="P58" i="19"/>
  <c r="P39" i="20"/>
  <c r="H58" i="19"/>
  <c r="H39" i="20"/>
  <c r="R58" i="19"/>
  <c r="R39" i="20"/>
  <c r="V58" i="19"/>
  <c r="V39" i="20"/>
  <c r="AF58" i="19"/>
  <c r="AF39" i="20"/>
  <c r="AM58" i="19"/>
  <c r="AM39" i="20"/>
  <c r="AA58" i="19"/>
  <c r="AA39" i="20"/>
  <c r="AB58" i="19"/>
  <c r="AB39" i="20"/>
  <c r="AL58" i="19"/>
  <c r="AL39" i="20"/>
  <c r="AJ58" i="19"/>
  <c r="O58" i="19"/>
  <c r="O39" i="20"/>
  <c r="AI58" i="19"/>
  <c r="AI39" i="20"/>
  <c r="K58" i="19"/>
  <c r="K39" i="20"/>
  <c r="N58" i="19"/>
  <c r="N39" i="20"/>
  <c r="E58" i="19"/>
  <c r="E39" i="20"/>
  <c r="AC58" i="19"/>
  <c r="AC39" i="20"/>
  <c r="C58" i="19"/>
  <c r="C39" i="20"/>
  <c r="Q58" i="19"/>
  <c r="Q39" i="20"/>
  <c r="L58" i="19"/>
  <c r="L39" i="20"/>
  <c r="AE58" i="19"/>
  <c r="AE39" i="20"/>
  <c r="M58" i="19"/>
  <c r="M39" i="20"/>
  <c r="W58" i="19"/>
  <c r="W39" i="20"/>
  <c r="AD16" i="19"/>
  <c r="AD17" i="19" s="1"/>
  <c r="AK58" i="19"/>
  <c r="AK39" i="20"/>
  <c r="U58" i="19"/>
  <c r="U39" i="20"/>
  <c r="V16" i="19"/>
  <c r="V17" i="19" s="1"/>
  <c r="I58" i="19"/>
  <c r="I39" i="20"/>
  <c r="X58" i="19"/>
  <c r="X39" i="20"/>
  <c r="B39" i="20"/>
  <c r="B58" i="19"/>
  <c r="AD55" i="20"/>
  <c r="AI50" i="20"/>
  <c r="AI6" i="20" s="1"/>
  <c r="B52" i="20"/>
  <c r="B9" i="20" s="1"/>
  <c r="R22" i="20" s="1"/>
  <c r="B51" i="20"/>
  <c r="Q24" i="19"/>
  <c r="B16" i="19"/>
  <c r="B15" i="19"/>
  <c r="B61" i="19" s="1"/>
  <c r="B55" i="20"/>
  <c r="B54" i="20"/>
  <c r="B50" i="20"/>
  <c r="B47" i="20"/>
  <c r="B4" i="20" s="1"/>
  <c r="AK17" i="19"/>
  <c r="I5" i="20" l="1"/>
  <c r="D52" i="61"/>
  <c r="S6" i="20"/>
  <c r="F53" i="61"/>
  <c r="F22" i="61" s="1"/>
  <c r="F45" i="61" s="1"/>
  <c r="AM5" i="20"/>
  <c r="H52" i="61"/>
  <c r="AC6" i="20"/>
  <c r="G53" i="61"/>
  <c r="G22" i="61" s="1"/>
  <c r="G45" i="61" s="1"/>
  <c r="N5" i="20"/>
  <c r="E52" i="61"/>
  <c r="I6" i="20"/>
  <c r="D53" i="61"/>
  <c r="D22" i="61" s="1"/>
  <c r="D45" i="61" s="1"/>
  <c r="AM6" i="20"/>
  <c r="H53" i="61"/>
  <c r="H22" i="61" s="1"/>
  <c r="H45" i="61" s="1"/>
  <c r="S5" i="20"/>
  <c r="F52" i="61"/>
  <c r="N6" i="20"/>
  <c r="E53" i="61"/>
  <c r="E22" i="61" s="1"/>
  <c r="E45" i="61" s="1"/>
  <c r="B6" i="20"/>
  <c r="C53" i="61"/>
  <c r="AC5" i="20"/>
  <c r="G52" i="61"/>
  <c r="AE52" i="19"/>
  <c r="AC3" i="22"/>
  <c r="AB12" i="22"/>
  <c r="AB42" i="22"/>
  <c r="AA3" i="37"/>
  <c r="Z39" i="37"/>
  <c r="AA3" i="16"/>
  <c r="Z34" i="16"/>
  <c r="Z3" i="48"/>
  <c r="Y11" i="48"/>
  <c r="Y38" i="48"/>
  <c r="Y46" i="48"/>
  <c r="AA3" i="44"/>
  <c r="Z40" i="44"/>
  <c r="AA3" i="9"/>
  <c r="Z35" i="9"/>
  <c r="Z52" i="9"/>
  <c r="Z67" i="9"/>
  <c r="Z3" i="8"/>
  <c r="Y35" i="8"/>
  <c r="Y52" i="8"/>
  <c r="Y67" i="8"/>
  <c r="Z3" i="52"/>
  <c r="Y45" i="52"/>
  <c r="Y77" i="52"/>
  <c r="Y100" i="52"/>
  <c r="Y68" i="52"/>
  <c r="Y15" i="52"/>
  <c r="D52" i="19"/>
  <c r="AD52" i="19"/>
  <c r="C52" i="19"/>
  <c r="AH52" i="19"/>
  <c r="AH68" i="19"/>
  <c r="U52" i="19"/>
  <c r="U68" i="19"/>
  <c r="Y68" i="19"/>
  <c r="Y52" i="19"/>
  <c r="AG52" i="19"/>
  <c r="AG68" i="19"/>
  <c r="N68" i="19"/>
  <c r="N52" i="19"/>
  <c r="T52" i="19"/>
  <c r="T68" i="19"/>
  <c r="B68" i="19"/>
  <c r="B52" i="19"/>
  <c r="J68" i="19"/>
  <c r="J52" i="19"/>
  <c r="AF68" i="19"/>
  <c r="AF52" i="19"/>
  <c r="P68" i="19"/>
  <c r="P52" i="19"/>
  <c r="S52" i="19"/>
  <c r="S68" i="19"/>
  <c r="Z52" i="19"/>
  <c r="Z68" i="19"/>
  <c r="AK68" i="19"/>
  <c r="AK52" i="19"/>
  <c r="I52" i="19"/>
  <c r="I68" i="19"/>
  <c r="Q52" i="19"/>
  <c r="Q68" i="19"/>
  <c r="AB68" i="19"/>
  <c r="AB52" i="19"/>
  <c r="V68" i="19"/>
  <c r="V52" i="19"/>
  <c r="AM68" i="19"/>
  <c r="AM52" i="19"/>
  <c r="M52" i="19"/>
  <c r="M68" i="19"/>
  <c r="W52" i="19"/>
  <c r="W68" i="19"/>
  <c r="R52" i="19"/>
  <c r="R68" i="19"/>
  <c r="K52" i="19"/>
  <c r="K68" i="19"/>
  <c r="X68" i="19"/>
  <c r="X52" i="19"/>
  <c r="AI52" i="19"/>
  <c r="AI68" i="19"/>
  <c r="AC52" i="19"/>
  <c r="AC68" i="19"/>
  <c r="L68" i="19"/>
  <c r="L52" i="19"/>
  <c r="AJ68" i="19"/>
  <c r="AJ52" i="19"/>
  <c r="AL68" i="19"/>
  <c r="AL52" i="19"/>
  <c r="H52" i="19"/>
  <c r="H68" i="19"/>
  <c r="AA52" i="19"/>
  <c r="AA68" i="19"/>
  <c r="J17" i="19"/>
  <c r="AF17" i="19"/>
  <c r="S53" i="20"/>
  <c r="AC17" i="19"/>
  <c r="AM53" i="20"/>
  <c r="M17" i="19"/>
  <c r="F17" i="19"/>
  <c r="AH17" i="19"/>
  <c r="Y17" i="19"/>
  <c r="C7" i="20"/>
  <c r="C12" i="20" s="1"/>
  <c r="C13" i="20" s="1"/>
  <c r="I53" i="20"/>
  <c r="AG17" i="19"/>
  <c r="AE17" i="19"/>
  <c r="J53" i="20"/>
  <c r="AM17" i="19"/>
  <c r="N17" i="19"/>
  <c r="AB53" i="20"/>
  <c r="Q53" i="20"/>
  <c r="T17" i="19"/>
  <c r="AK53" i="20"/>
  <c r="T53" i="20"/>
  <c r="AG53" i="20"/>
  <c r="O17" i="19"/>
  <c r="AJ53" i="20"/>
  <c r="AB17" i="19"/>
  <c r="K17" i="19"/>
  <c r="I17" i="19"/>
  <c r="AJ17" i="19"/>
  <c r="Z17" i="19"/>
  <c r="G17" i="19"/>
  <c r="F7" i="20"/>
  <c r="F12" i="20" s="1"/>
  <c r="F13" i="20" s="1"/>
  <c r="D17" i="19"/>
  <c r="T7" i="20"/>
  <c r="T12" i="20" s="1"/>
  <c r="T13" i="20" s="1"/>
  <c r="G7" i="20"/>
  <c r="G12" i="20" s="1"/>
  <c r="G13" i="20" s="1"/>
  <c r="F53" i="20"/>
  <c r="L7" i="20"/>
  <c r="L12" i="20" s="1"/>
  <c r="L13" i="20" s="1"/>
  <c r="E7" i="20"/>
  <c r="E12" i="20" s="1"/>
  <c r="E13" i="20" s="1"/>
  <c r="AC53" i="20"/>
  <c r="D53" i="20"/>
  <c r="W53" i="20"/>
  <c r="AL53" i="20"/>
  <c r="M53" i="20"/>
  <c r="Z53" i="20"/>
  <c r="Q7" i="20"/>
  <c r="Q12" i="20" s="1"/>
  <c r="Q13" i="20" s="1"/>
  <c r="AH7" i="20"/>
  <c r="AH12" i="20" s="1"/>
  <c r="AH13" i="20" s="1"/>
  <c r="C53" i="20"/>
  <c r="K53" i="20"/>
  <c r="U53" i="20"/>
  <c r="H53" i="20"/>
  <c r="S7" i="20"/>
  <c r="C17" i="19"/>
  <c r="AH53" i="20"/>
  <c r="X53" i="20"/>
  <c r="AF53" i="20"/>
  <c r="AI17" i="19"/>
  <c r="AK7" i="20"/>
  <c r="AK12" i="20" s="1"/>
  <c r="AK13" i="20" s="1"/>
  <c r="AF7" i="20"/>
  <c r="AF12" i="20" s="1"/>
  <c r="AF13" i="20" s="1"/>
  <c r="V53" i="20"/>
  <c r="AB7" i="20"/>
  <c r="AB12" i="20" s="1"/>
  <c r="AB13" i="20" s="1"/>
  <c r="O53" i="20"/>
  <c r="U7" i="20"/>
  <c r="U12" i="20" s="1"/>
  <c r="U13" i="20" s="1"/>
  <c r="AA7" i="20"/>
  <c r="AA12" i="20" s="1"/>
  <c r="AA13" i="20" s="1"/>
  <c r="W7" i="20"/>
  <c r="W12" i="20" s="1"/>
  <c r="W13" i="20" s="1"/>
  <c r="I7" i="20"/>
  <c r="AC7" i="20"/>
  <c r="G53" i="20"/>
  <c r="AJ7" i="20"/>
  <c r="AJ12" i="20" s="1"/>
  <c r="AJ13" i="20" s="1"/>
  <c r="P53" i="20"/>
  <c r="M7" i="20"/>
  <c r="M12" i="20" s="1"/>
  <c r="M13" i="20" s="1"/>
  <c r="AI53" i="20"/>
  <c r="K7" i="20"/>
  <c r="K12" i="20" s="1"/>
  <c r="K13" i="20" s="1"/>
  <c r="AI7" i="20"/>
  <c r="AI12" i="20" s="1"/>
  <c r="AI13" i="20" s="1"/>
  <c r="N7" i="20"/>
  <c r="V7" i="20"/>
  <c r="V12" i="20" s="1"/>
  <c r="V13" i="20" s="1"/>
  <c r="X7" i="20"/>
  <c r="X12" i="20" s="1"/>
  <c r="X13" i="20" s="1"/>
  <c r="S17" i="19"/>
  <c r="E17" i="19"/>
  <c r="U17" i="19"/>
  <c r="AL7" i="20"/>
  <c r="AL12" i="20" s="1"/>
  <c r="AL13" i="20" s="1"/>
  <c r="AD53" i="20"/>
  <c r="AM7" i="20"/>
  <c r="E53" i="20"/>
  <c r="H7" i="20"/>
  <c r="H12" i="20" s="1"/>
  <c r="H13" i="20" s="1"/>
  <c r="L53" i="20"/>
  <c r="Y53" i="20"/>
  <c r="AE7" i="20"/>
  <c r="AE12" i="20" s="1"/>
  <c r="AE13" i="20" s="1"/>
  <c r="P7" i="20"/>
  <c r="P12" i="20" s="1"/>
  <c r="P13" i="20" s="1"/>
  <c r="R53" i="20"/>
  <c r="AE53" i="20"/>
  <c r="AA53" i="20"/>
  <c r="AD7" i="20"/>
  <c r="AD12" i="20" s="1"/>
  <c r="AD13" i="20" s="1"/>
  <c r="R7" i="20"/>
  <c r="R12" i="20" s="1"/>
  <c r="R13" i="20" s="1"/>
  <c r="O7" i="20"/>
  <c r="O12" i="20" s="1"/>
  <c r="O13" i="20" s="1"/>
  <c r="N53" i="20"/>
  <c r="Q32" i="19"/>
  <c r="B7" i="20"/>
  <c r="B12" i="20" s="1"/>
  <c r="B13" i="20" s="1"/>
  <c r="Q31" i="19"/>
  <c r="B17" i="19"/>
  <c r="Y12" i="20"/>
  <c r="Y13" i="20" s="1"/>
  <c r="R17" i="20"/>
  <c r="B53" i="20"/>
  <c r="AG12" i="20"/>
  <c r="AG13" i="20" s="1"/>
  <c r="Z12" i="20"/>
  <c r="Z13" i="20" s="1"/>
  <c r="J12" i="20"/>
  <c r="J13" i="20" s="1"/>
  <c r="D12" i="20"/>
  <c r="D13" i="20" s="1"/>
  <c r="R19" i="20" l="1"/>
  <c r="R18" i="20"/>
  <c r="AM12" i="20"/>
  <c r="AM13" i="20" s="1"/>
  <c r="N12" i="20"/>
  <c r="N13" i="20" s="1"/>
  <c r="AC12" i="20"/>
  <c r="AC13" i="20" s="1"/>
  <c r="I12" i="20"/>
  <c r="I13" i="20" s="1"/>
  <c r="F20" i="61"/>
  <c r="F43" i="61" s="1"/>
  <c r="F5" i="61"/>
  <c r="F28" i="61" s="1"/>
  <c r="F21" i="61"/>
  <c r="F44" i="61" s="1"/>
  <c r="E20" i="61"/>
  <c r="E43" i="61" s="1"/>
  <c r="E5" i="61"/>
  <c r="E28" i="61" s="1"/>
  <c r="E21" i="61"/>
  <c r="E44" i="61" s="1"/>
  <c r="G20" i="61"/>
  <c r="G43" i="61" s="1"/>
  <c r="G5" i="61"/>
  <c r="G28" i="61" s="1"/>
  <c r="G21" i="61"/>
  <c r="G44" i="61" s="1"/>
  <c r="H20" i="61"/>
  <c r="H43" i="61" s="1"/>
  <c r="H5" i="61"/>
  <c r="H28" i="61" s="1"/>
  <c r="H21" i="61"/>
  <c r="H44" i="61" s="1"/>
  <c r="C22" i="61"/>
  <c r="C45" i="61" s="1"/>
  <c r="C5" i="61"/>
  <c r="C28" i="61" s="1"/>
  <c r="S12" i="20"/>
  <c r="S13" i="20" s="1"/>
  <c r="D20" i="61"/>
  <c r="D43" i="61" s="1"/>
  <c r="D5" i="61"/>
  <c r="D28" i="61" s="1"/>
  <c r="D21" i="61"/>
  <c r="D44" i="61" s="1"/>
  <c r="AD3" i="22"/>
  <c r="AC42" i="22"/>
  <c r="AC12" i="22"/>
  <c r="AB3" i="37"/>
  <c r="AA39" i="37"/>
  <c r="AB3" i="16"/>
  <c r="AA34" i="16"/>
  <c r="AA3" i="48"/>
  <c r="Z38" i="48"/>
  <c r="Z11" i="48"/>
  <c r="Z46" i="48"/>
  <c r="AB3" i="44"/>
  <c r="AA40" i="44"/>
  <c r="AB3" i="9"/>
  <c r="AA52" i="9"/>
  <c r="AA35" i="9"/>
  <c r="AA67" i="9"/>
  <c r="AA3" i="8"/>
  <c r="Z35" i="8"/>
  <c r="Z52" i="8"/>
  <c r="Z67" i="8"/>
  <c r="AA3" i="52"/>
  <c r="Z45" i="52"/>
  <c r="Z100" i="52"/>
  <c r="Z77" i="52"/>
  <c r="Z15" i="52"/>
  <c r="Z68" i="52"/>
  <c r="Q33" i="19"/>
  <c r="R20" i="20"/>
  <c r="AE3" i="22" l="1"/>
  <c r="AD42" i="22"/>
  <c r="AD12" i="22"/>
  <c r="AC3" i="37"/>
  <c r="AB39" i="37"/>
  <c r="AC3" i="16"/>
  <c r="AB34" i="16"/>
  <c r="AB3" i="48"/>
  <c r="AA38" i="48"/>
  <c r="AA11" i="48"/>
  <c r="AA46" i="48"/>
  <c r="AC3" i="44"/>
  <c r="AB40" i="44"/>
  <c r="AC3" i="9"/>
  <c r="AB52" i="9"/>
  <c r="AB35" i="9"/>
  <c r="AB67" i="9"/>
  <c r="AB3" i="8"/>
  <c r="AA52" i="8"/>
  <c r="AA35" i="8"/>
  <c r="AA67" i="8"/>
  <c r="AB3" i="52"/>
  <c r="AA77" i="52"/>
  <c r="AA15" i="52"/>
  <c r="AA68" i="52"/>
  <c r="AA100" i="52"/>
  <c r="AA45" i="52"/>
  <c r="AF3" i="22" l="1"/>
  <c r="AE12" i="22"/>
  <c r="AE42" i="22"/>
  <c r="AD3" i="37"/>
  <c r="AC39" i="37"/>
  <c r="AD3" i="16"/>
  <c r="AC34" i="16"/>
  <c r="AC3" i="48"/>
  <c r="AB38" i="48"/>
  <c r="AB11" i="48"/>
  <c r="AB46" i="48"/>
  <c r="AD3" i="44"/>
  <c r="AC40" i="44"/>
  <c r="AD3" i="9"/>
  <c r="AC52" i="9"/>
  <c r="AC35" i="9"/>
  <c r="AC67" i="9"/>
  <c r="AC3" i="8"/>
  <c r="AB35" i="8"/>
  <c r="AB52" i="8"/>
  <c r="AB67" i="8"/>
  <c r="AC3" i="52"/>
  <c r="AB15" i="52"/>
  <c r="AB77" i="52"/>
  <c r="AB45" i="52"/>
  <c r="AB100" i="52"/>
  <c r="AB68" i="52"/>
  <c r="AG3" i="22" l="1"/>
  <c r="AF12" i="22"/>
  <c r="AF42" i="22"/>
  <c r="AE3" i="37"/>
  <c r="AD39" i="37"/>
  <c r="AE3" i="16"/>
  <c r="AD34" i="16"/>
  <c r="AD3" i="48"/>
  <c r="AC38" i="48"/>
  <c r="AC11" i="48"/>
  <c r="AC46" i="48"/>
  <c r="AE3" i="44"/>
  <c r="AD40" i="44"/>
  <c r="AE3" i="9"/>
  <c r="AD52" i="9"/>
  <c r="AD35" i="9"/>
  <c r="AD67" i="9"/>
  <c r="AD3" i="8"/>
  <c r="AC52" i="8"/>
  <c r="AC35" i="8"/>
  <c r="AC67" i="8"/>
  <c r="AD3" i="52"/>
  <c r="AC77" i="52"/>
  <c r="AC15" i="52"/>
  <c r="AC68" i="52"/>
  <c r="AC100" i="52"/>
  <c r="AC45" i="52"/>
  <c r="AH3" i="22" l="1"/>
  <c r="AG12" i="22"/>
  <c r="AG42" i="22"/>
  <c r="AF3" i="37"/>
  <c r="AE39" i="37"/>
  <c r="AF3" i="16"/>
  <c r="AE34" i="16"/>
  <c r="AE3" i="48"/>
  <c r="AD38" i="48"/>
  <c r="AD11" i="48"/>
  <c r="AD46" i="48"/>
  <c r="AF3" i="44"/>
  <c r="AE40" i="44"/>
  <c r="AF3" i="9"/>
  <c r="AE52" i="9"/>
  <c r="AE35" i="9"/>
  <c r="AE67" i="9"/>
  <c r="AE3" i="8"/>
  <c r="AD52" i="8"/>
  <c r="AD35" i="8"/>
  <c r="AD67" i="8"/>
  <c r="AE3" i="52"/>
  <c r="AD77" i="52"/>
  <c r="AD15" i="52"/>
  <c r="AD45" i="52"/>
  <c r="AD68" i="52"/>
  <c r="AD100" i="52"/>
  <c r="AI3" i="22" l="1"/>
  <c r="AH12" i="22"/>
  <c r="AH42" i="22"/>
  <c r="AG3" i="37"/>
  <c r="AF39" i="37"/>
  <c r="AG3" i="16"/>
  <c r="AF34" i="16"/>
  <c r="AF3" i="48"/>
  <c r="AE11" i="48"/>
  <c r="AE38" i="48"/>
  <c r="AE46" i="48"/>
  <c r="AG3" i="44"/>
  <c r="AF40" i="44"/>
  <c r="AG3" i="9"/>
  <c r="AF52" i="9"/>
  <c r="AF67" i="9"/>
  <c r="AF35" i="9"/>
  <c r="AF3" i="8"/>
  <c r="AE35" i="8"/>
  <c r="AE67" i="8"/>
  <c r="AE52" i="8"/>
  <c r="AF3" i="52"/>
  <c r="AE15" i="52"/>
  <c r="AE68" i="52"/>
  <c r="AE45" i="52"/>
  <c r="AE100" i="52"/>
  <c r="AE77" i="52"/>
  <c r="AJ3" i="22" l="1"/>
  <c r="AI12" i="22"/>
  <c r="AI42" i="22"/>
  <c r="AH3" i="37"/>
  <c r="AG39" i="37"/>
  <c r="AH3" i="16"/>
  <c r="AG34" i="16"/>
  <c r="AG3" i="48"/>
  <c r="AF46" i="48"/>
  <c r="AF11" i="48"/>
  <c r="AF38" i="48"/>
  <c r="AH3" i="44"/>
  <c r="AG40" i="44"/>
  <c r="AH3" i="9"/>
  <c r="AG67" i="9"/>
  <c r="AG35" i="9"/>
  <c r="AG52" i="9"/>
  <c r="AG3" i="8"/>
  <c r="AF52" i="8"/>
  <c r="AF67" i="8"/>
  <c r="AF35" i="8"/>
  <c r="AG3" i="52"/>
  <c r="AF68" i="52"/>
  <c r="AF15" i="52"/>
  <c r="AF77" i="52"/>
  <c r="AF45" i="52"/>
  <c r="AF100" i="52"/>
  <c r="AK3" i="22" l="1"/>
  <c r="AJ12" i="22"/>
  <c r="AJ42" i="22"/>
  <c r="AI3" i="37"/>
  <c r="AH39" i="37"/>
  <c r="AI3" i="16"/>
  <c r="AH34" i="16"/>
  <c r="AH3" i="48"/>
  <c r="AG46" i="48"/>
  <c r="AG11" i="48"/>
  <c r="AG38" i="48"/>
  <c r="AI3" i="44"/>
  <c r="AH40" i="44"/>
  <c r="AI3" i="9"/>
  <c r="AH67" i="9"/>
  <c r="AH52" i="9"/>
  <c r="AH35" i="9"/>
  <c r="AH3" i="8"/>
  <c r="AG67" i="8"/>
  <c r="AG35" i="8"/>
  <c r="AG52" i="8"/>
  <c r="AH3" i="52"/>
  <c r="AG68" i="52"/>
  <c r="AG15" i="52"/>
  <c r="AG100" i="52"/>
  <c r="AG45" i="52"/>
  <c r="AG77" i="52"/>
  <c r="AL3" i="22" l="1"/>
  <c r="AK42" i="22"/>
  <c r="AK12" i="22"/>
  <c r="AJ3" i="37"/>
  <c r="AI39" i="37"/>
  <c r="AJ3" i="16"/>
  <c r="AI34" i="16"/>
  <c r="AI3" i="48"/>
  <c r="AH46" i="48"/>
  <c r="AH38" i="48"/>
  <c r="AH11" i="48"/>
  <c r="AJ3" i="44"/>
  <c r="AI40" i="44"/>
  <c r="AJ3" i="9"/>
  <c r="AI67" i="9"/>
  <c r="AI52" i="9"/>
  <c r="AI35" i="9"/>
  <c r="AI3" i="8"/>
  <c r="AH67" i="8"/>
  <c r="AH35" i="8"/>
  <c r="AH52" i="8"/>
  <c r="AI3" i="52"/>
  <c r="AH68" i="52"/>
  <c r="AH77" i="52"/>
  <c r="AH100" i="52"/>
  <c r="AH15" i="52"/>
  <c r="AH45" i="52"/>
  <c r="AM3" i="22" l="1"/>
  <c r="AL42" i="22"/>
  <c r="AL12" i="22"/>
  <c r="AK3" i="37"/>
  <c r="AJ39" i="37"/>
  <c r="AK3" i="16"/>
  <c r="AJ34" i="16"/>
  <c r="AJ3" i="48"/>
  <c r="AI46" i="48"/>
  <c r="AI38" i="48"/>
  <c r="AI11" i="48"/>
  <c r="AK3" i="44"/>
  <c r="AJ40" i="44"/>
  <c r="AK3" i="9"/>
  <c r="AJ67" i="9"/>
  <c r="AJ35" i="9"/>
  <c r="AJ52" i="9"/>
  <c r="AJ3" i="8"/>
  <c r="AI67" i="8"/>
  <c r="AI52" i="8"/>
  <c r="AI35" i="8"/>
  <c r="AJ3" i="52"/>
  <c r="AI68" i="52"/>
  <c r="AI100" i="52"/>
  <c r="AI45" i="52"/>
  <c r="AI15" i="52"/>
  <c r="AI77" i="52"/>
  <c r="AN3" i="22" l="1"/>
  <c r="AM42" i="22"/>
  <c r="AM12" i="22"/>
  <c r="AL3" i="37"/>
  <c r="AK39" i="37"/>
  <c r="AL3" i="16"/>
  <c r="AK34" i="16"/>
  <c r="AK3" i="48"/>
  <c r="AJ46" i="48"/>
  <c r="AJ11" i="48"/>
  <c r="AJ38" i="48"/>
  <c r="AL3" i="44"/>
  <c r="AK40" i="44"/>
  <c r="AL3" i="9"/>
  <c r="AK67" i="9"/>
  <c r="AK52" i="9"/>
  <c r="AK35" i="9"/>
  <c r="AK3" i="8"/>
  <c r="AJ67" i="8"/>
  <c r="AJ35" i="8"/>
  <c r="AJ52" i="8"/>
  <c r="AK3" i="52"/>
  <c r="AJ68" i="52"/>
  <c r="AJ100" i="52"/>
  <c r="AJ45" i="52"/>
  <c r="AJ15" i="52"/>
  <c r="AJ77" i="52"/>
  <c r="AO3" i="22" l="1"/>
  <c r="AN42" i="22"/>
  <c r="AN12" i="22"/>
  <c r="AM3" i="37"/>
  <c r="AL39" i="37"/>
  <c r="AM3" i="16"/>
  <c r="AL34" i="16"/>
  <c r="AL3" i="48"/>
  <c r="AK46" i="48"/>
  <c r="AK38" i="48"/>
  <c r="AK11" i="48"/>
  <c r="AM3" i="44"/>
  <c r="AL40" i="44"/>
  <c r="AM3" i="9"/>
  <c r="AL67" i="9"/>
  <c r="AL52" i="9"/>
  <c r="AL35" i="9"/>
  <c r="AL3" i="8"/>
  <c r="AK67" i="8"/>
  <c r="AK52" i="8"/>
  <c r="AK35" i="8"/>
  <c r="AL3" i="52"/>
  <c r="AK100" i="52"/>
  <c r="AK68" i="52"/>
  <c r="AK45" i="52"/>
  <c r="AK15" i="52"/>
  <c r="AK77" i="52"/>
  <c r="AP3" i="22" l="1"/>
  <c r="AO42" i="22"/>
  <c r="AO12" i="22"/>
  <c r="AN3" i="37"/>
  <c r="AN39" i="37" s="1"/>
  <c r="AM39" i="37"/>
  <c r="AN3" i="16"/>
  <c r="AN34" i="16" s="1"/>
  <c r="AM34" i="16"/>
  <c r="AM3" i="48"/>
  <c r="AL46" i="48"/>
  <c r="AL38" i="48"/>
  <c r="AL11" i="48"/>
  <c r="AN3" i="44"/>
  <c r="AM40" i="44"/>
  <c r="AN3" i="9"/>
  <c r="AM67" i="9"/>
  <c r="AM35" i="9"/>
  <c r="AM52" i="9"/>
  <c r="AM3" i="8"/>
  <c r="AL67" i="8"/>
  <c r="AL52" i="8"/>
  <c r="AL35" i="8"/>
  <c r="AM3" i="52"/>
  <c r="AL45" i="52"/>
  <c r="AL100" i="52"/>
  <c r="AL15" i="52"/>
  <c r="AL77" i="52"/>
  <c r="AL68" i="52"/>
  <c r="AP42" i="22" l="1"/>
  <c r="AP12" i="22"/>
  <c r="AN3" i="48"/>
  <c r="AM11" i="48"/>
  <c r="AM46" i="48"/>
  <c r="AM38" i="48"/>
  <c r="AO3" i="44"/>
  <c r="AO40" i="44" s="1"/>
  <c r="AN40" i="44"/>
  <c r="AN67" i="9"/>
  <c r="AN35" i="9"/>
  <c r="AN52" i="9"/>
  <c r="AN3" i="8"/>
  <c r="AM67" i="8"/>
  <c r="AM52" i="8"/>
  <c r="AM35" i="8"/>
  <c r="AN3" i="52"/>
  <c r="AM100" i="52"/>
  <c r="AM45" i="52"/>
  <c r="AM77" i="52"/>
  <c r="AM15" i="52"/>
  <c r="AM68" i="52"/>
  <c r="AN46" i="48" l="1"/>
  <c r="AN11" i="48"/>
  <c r="AN38" i="48"/>
  <c r="AN67" i="8"/>
  <c r="AN35" i="8"/>
  <c r="AN52" i="8"/>
  <c r="AN100" i="52"/>
  <c r="AN45" i="52"/>
  <c r="AN77" i="52"/>
  <c r="AN15" i="52"/>
  <c r="AN68" i="52"/>
</calcChain>
</file>

<file path=xl/sharedStrings.xml><?xml version="1.0" encoding="utf-8"?>
<sst xmlns="http://schemas.openxmlformats.org/spreadsheetml/2006/main" count="11875" uniqueCount="3452">
  <si>
    <t>Fuel Type</t>
    <phoneticPr fontId="9" type="noConversion"/>
  </si>
  <si>
    <t>Coal</t>
    <phoneticPr fontId="9" type="noConversion"/>
  </si>
  <si>
    <t>Natural Gas</t>
    <phoneticPr fontId="9" type="noConversion"/>
  </si>
  <si>
    <t>Oil</t>
    <phoneticPr fontId="9" type="noConversion"/>
  </si>
  <si>
    <t>Nuclear</t>
    <phoneticPr fontId="9" type="noConversion"/>
  </si>
  <si>
    <t>Hydro</t>
    <phoneticPr fontId="9" type="noConversion"/>
  </si>
  <si>
    <t>Wind</t>
    <phoneticPr fontId="9" type="noConversion"/>
  </si>
  <si>
    <t>Solar</t>
    <phoneticPr fontId="9" type="noConversion"/>
  </si>
  <si>
    <t>Other</t>
    <phoneticPr fontId="9" type="noConversion"/>
  </si>
  <si>
    <t>Time (Time)</t>
  </si>
  <si>
    <t>SYC Start Year Electricity Generation Capacity[hard coal es,preexisting retiring] : MostRecentRun</t>
  </si>
  <si>
    <t>SYC Start Year Electricity Generation Capacity[hard coal es,preexisting nonretiring] : MostRecentRun</t>
  </si>
  <si>
    <t>SYC Start Year Electricity Generation Capacity[hard coal es,newly built] : MostRecentRun</t>
  </si>
  <si>
    <t>SYC Start Year Electricity Generation Capacity[natural gas nonpeaker es,preexisting retiring] : MostRecentRun</t>
  </si>
  <si>
    <t>SYC Start Year Electricity Generation Capacity[natural gas nonpeaker es,preexisting nonretiring] : MostRecentRun</t>
  </si>
  <si>
    <t>SYC Start Year Electricity Generation Capacity[natural gas nonpeaker es,newly built] : MostRecentRun</t>
  </si>
  <si>
    <t>SYC Start Year Electricity Generation Capacity[nuclear es,preexisting retiring] : MostRecentRun</t>
  </si>
  <si>
    <t>nuclear</t>
    <phoneticPr fontId="9" type="noConversion"/>
  </si>
  <si>
    <t>SYC Start Year Electricity Generation Capacity[nuclear es,preexisting nonretiring] : MostRecentRun</t>
  </si>
  <si>
    <t>SYC Start Year Electricity Generation Capacity[nuclear es,newly built] : MostRecentRun</t>
  </si>
  <si>
    <t>SYC Start Year Electricity Generation Capacity[hydro es,preexisting retiring] : MostRecentRun</t>
  </si>
  <si>
    <t>hydro</t>
    <phoneticPr fontId="9" type="noConversion"/>
  </si>
  <si>
    <t>SYC Start Year Electricity Generation Capacity[hydro es,preexisting nonretiring] : MostRecentRun</t>
  </si>
  <si>
    <t>SYC Start Year Electricity Generation Capacity[hydro es,newly built] : MostRecentRun</t>
  </si>
  <si>
    <t>SYC Start Year Electricity Generation Capacity[onshore wind es,preexisting retiring] : MostRecentRun</t>
  </si>
  <si>
    <t>SYC Start Year Electricity Generation Capacity[onshore wind es,preexisting nonretiring] : MostRecentRun</t>
  </si>
  <si>
    <t>SYC Start Year Electricity Generation Capacity[onshore wind es,newly built] : MostRecentRun</t>
  </si>
  <si>
    <t>SYC Start Year Electricity Generation Capacity[solar PV es,preexisting retiring] : MostRecentRun</t>
  </si>
  <si>
    <t>SYC Start Year Electricity Generation Capacity[solar PV es,preexisting nonretiring] : MostRecentRun</t>
  </si>
  <si>
    <t>SYC Start Year Electricity Generation Capacity[solar PV es,newly built] : MostRecentRun</t>
  </si>
  <si>
    <t>SYC Start Year Electricity Generation Capacity[solar thermal es,preexisting retiring] : MostRecentRun</t>
  </si>
  <si>
    <t>SYC Start Year Electricity Generation Capacity[solar thermal es,preexisting nonretiring] : MostRecentRun</t>
  </si>
  <si>
    <t>SYC Start Year Electricity Generation Capacity[solar thermal es,newly built] : MostRecentRun</t>
  </si>
  <si>
    <t>SYC Start Year Electricity Generation Capacity[biomass es,preexisting retiring] : MostRecentRun</t>
  </si>
  <si>
    <t>SYC Start Year Electricity Generation Capacity[biomass es,preexisting nonretiring] : MostRecentRun</t>
  </si>
  <si>
    <t>SYC Start Year Electricity Generation Capacity[biomass es,newly built] : MostRecentRun</t>
  </si>
  <si>
    <t>SYC Start Year Electricity Generation Capacity[geothermal es,preexisting retiring] : MostRecentRun</t>
  </si>
  <si>
    <t>SYC Start Year Electricity Generation Capacity[geothermal es,preexisting nonretiring] : MostRecentRun</t>
  </si>
  <si>
    <t>SYC Start Year Electricity Generation Capacity[geothermal es,newly built] : MostRecentRun</t>
  </si>
  <si>
    <t>SYC Start Year Electricity Generation Capacity[petroleum es,preexisting retiring] : MostRecentRun</t>
  </si>
  <si>
    <t>SYC Start Year Electricity Generation Capacity[petroleum es,preexisting nonretiring] : MostRecentRun</t>
  </si>
  <si>
    <t>SYC Start Year Electricity Generation Capacity[petroleum es,newly built] : MostRecentRun</t>
  </si>
  <si>
    <t>SYC Start Year Electricity Generation Capacity[natural gas peaker es,preexisting retiring] : MostRecentRun</t>
  </si>
  <si>
    <t>SYC Start Year Electricity Generation Capacity[natural gas peaker es,preexisting nonretiring] : MostRecentRun</t>
  </si>
  <si>
    <t>SYC Start Year Electricity Generation Capacity[natural gas peaker es,newly built] : MostRecentRun</t>
  </si>
  <si>
    <t>SYC Start Year Electricity Generation Capacity[lignite es,preexisting retiring] : MostRecentRun</t>
  </si>
  <si>
    <t>SYC Start Year Electricity Generation Capacity[lignite es,preexisting nonretiring] : MostRecentRun</t>
  </si>
  <si>
    <t>SYC Start Year Electricity Generation Capacity[lignite es,newly built] : MostRecentRun</t>
  </si>
  <si>
    <t>SYC Start Year Electricity Generation Capacity[offshore wind es,preexisting retiring] : MostRecentRun</t>
  </si>
  <si>
    <t>SYC Start Year Electricity Generation Capacity[offshore wind es,preexisting nonretiring] : MostRecentRun</t>
  </si>
  <si>
    <t>SYC Start Year Electricity Generation Capacity[offshore wind es,newly built] : MostRecentRun</t>
  </si>
  <si>
    <t>SYC Start Year Electricity Generation Capacity[crude oil es,preexisting retiring] : MostRecentRun</t>
  </si>
  <si>
    <t>SYC Start Year Electricity Generation Capacity[crude oil es,preexisting nonretiring] : MostRecentRun</t>
  </si>
  <si>
    <t>SYC Start Year Electricity Generation Capacity[crude oil es,newly built] : MostRecentRun</t>
  </si>
  <si>
    <t>SYC Start Year Electricity Generation Capacity[heavy or residual fuel oil es,preexisting retiring] : MostRecentRun</t>
  </si>
  <si>
    <t>SYC Start Year Electricity Generation Capacity[heavy or residual fuel oil es,preexisting nonretiring] : MostRecentRun</t>
  </si>
  <si>
    <t>SYC Start Year Electricity Generation Capacity[heavy or residual fuel oil es,newly built] : MostRecentRun</t>
  </si>
  <si>
    <t>SYC Start Year Electricity Generation Capacity[municipal solid waste es,preexisting retiring] : MostRecentRun</t>
  </si>
  <si>
    <t>SYC Start Year Electricity Generation Capacity[municipal solid waste es,preexisting nonretiring] : MostRecentRun</t>
  </si>
  <si>
    <t>SYC Start Year Electricity Generation Capacity[municipal solid waste es,newly built] : MostRecentRun</t>
  </si>
  <si>
    <t>Electricity Generation Capacity[hard coal es,preexisting retiring] : MostRecentRun</t>
  </si>
  <si>
    <t>Electricity Generation Capacity[hard coal es,preexisting nonretiring] : MostRecentRun</t>
  </si>
  <si>
    <t>Electricity Generation Capacity[hard coal es,newly built] : MostRecentRun</t>
  </si>
  <si>
    <t>Electricity Generation Capacity[natural gas nonpeaker es,preexisting retiring] : MostRecentRun</t>
  </si>
  <si>
    <t>Electricity Generation Capacity[natural gas nonpeaker es,preexisting nonretiring] : MostRecentRun</t>
  </si>
  <si>
    <t>Electricity Generation Capacity[natural gas nonpeaker es,newly built] : MostRecentRun</t>
  </si>
  <si>
    <t>Electricity Generation Capacity[nuclear es,preexisting retiring] : MostRecentRun</t>
  </si>
  <si>
    <t>Electricity Generation Capacity[nuclear es,preexisting nonretiring] : MostRecentRun</t>
  </si>
  <si>
    <t>Electricity Generation Capacity[nuclear es,newly built] : MostRecentRun</t>
  </si>
  <si>
    <t>Electricity Generation Capacity[hydro es,preexisting retiring] : MostRecentRun</t>
  </si>
  <si>
    <t>Electricity Generation Capacity[hydro es,preexisting nonretiring] : MostRecentRun</t>
  </si>
  <si>
    <t>Electricity Generation Capacity[hydro es,newly built] : MostRecentRun</t>
  </si>
  <si>
    <t>Electricity Generation Capacity[onshore wind es,preexisting retiring] : MostRecentRun</t>
  </si>
  <si>
    <t>Electricity Generation Capacity[onshore wind es,preexisting nonretiring] : MostRecentRun</t>
  </si>
  <si>
    <t>Electricity Generation Capacity[onshore wind es,newly built] : MostRecentRun</t>
  </si>
  <si>
    <t>Electricity Generation Capacity[solar PV es,preexisting retiring] : MostRecentRun</t>
  </si>
  <si>
    <t>Electricity Generation Capacity[solar PV es,preexisting nonretiring] : MostRecentRun</t>
  </si>
  <si>
    <t>Electricity Generation Capacity[solar PV es,newly built] : MostRecentRun</t>
  </si>
  <si>
    <t>Electricity Generation Capacity[solar thermal es,preexisting retiring] : MostRecentRun</t>
  </si>
  <si>
    <t>Electricity Generation Capacity[solar thermal es,preexisting nonretiring] : MostRecentRun</t>
  </si>
  <si>
    <t>Electricity Generation Capacity[solar thermal es,newly built] : MostRecentRun</t>
  </si>
  <si>
    <t>Electricity Generation Capacity[biomass es,preexisting retiring] : MostRecentRun</t>
  </si>
  <si>
    <t>Electricity Generation Capacity[biomass es,preexisting nonretiring] : MostRecentRun</t>
  </si>
  <si>
    <t>Electricity Generation Capacity[biomass es,newly built] : MostRecentRun</t>
  </si>
  <si>
    <t>Electricity Generation Capacity[geothermal es,preexisting retiring] : MostRecentRun</t>
  </si>
  <si>
    <t>Electricity Generation Capacity[geothermal es,preexisting nonretiring] : MostRecentRun</t>
  </si>
  <si>
    <t>Electricity Generation Capacity[geothermal es,newly built] : MostRecentRun</t>
  </si>
  <si>
    <t>Electricity Generation Capacity[petroleum es,preexisting retiring] : MostRecentRun</t>
  </si>
  <si>
    <t>Electricity Generation Capacity[petroleum es,preexisting nonretiring] : MostRecentRun</t>
  </si>
  <si>
    <t>Electricity Generation Capacity[petroleum es,newly built] : MostRecentRun</t>
  </si>
  <si>
    <t>Electricity Generation Capacity[natural gas peaker es,preexisting retiring] : MostRecentRun</t>
  </si>
  <si>
    <t>Electricity Generation Capacity[natural gas peaker es,preexisting nonretiring] : MostRecentRun</t>
  </si>
  <si>
    <t>Electricity Generation Capacity[natural gas peaker es,newly built] : MostRecentRun</t>
  </si>
  <si>
    <t>Electricity Generation Capacity[lignite es,preexisting retiring] : MostRecentRun</t>
  </si>
  <si>
    <t>Electricity Generation Capacity[lignite es,preexisting nonretiring] : MostRecentRun</t>
  </si>
  <si>
    <t>Electricity Generation Capacity[lignite es,newly built] : MostRecentRun</t>
  </si>
  <si>
    <t>Electricity Generation Capacity[offshore wind es,preexisting retiring] : MostRecentRun</t>
  </si>
  <si>
    <t>Electricity Generation Capacity[offshore wind es,preexisting nonretiring] : MostRecentRun</t>
  </si>
  <si>
    <t>Electricity Generation Capacity[offshore wind es,newly built] : MostRecentRun</t>
  </si>
  <si>
    <t>Electricity Generation Capacity[crude oil es,preexisting retiring] : MostRecentRun</t>
  </si>
  <si>
    <t>Electricity Generation Capacity[crude oil es,preexisting nonretiring] : MostRecentRun</t>
  </si>
  <si>
    <t>Electricity Generation Capacity[crude oil es,newly built] : MostRecentRun</t>
  </si>
  <si>
    <t>Electricity Generation Capacity[heavy or residual fuel oil es,preexisting retiring] : MostRecentRun</t>
  </si>
  <si>
    <t>Electricity Generation Capacity[heavy or residual fuel oil es,preexisting nonretiring] : MostRecentRun</t>
  </si>
  <si>
    <t>Electricity Generation Capacity[heavy or residual fuel oil es,newly built] : MostRecentRun</t>
  </si>
  <si>
    <t>Electricity Generation Capacity[municipal solid waste es,preexisting retiring] : MostRecentRun</t>
  </si>
  <si>
    <t>Electricity Generation Capacity[municipal solid waste es,preexisting nonretiring] : MostRecentRun</t>
  </si>
  <si>
    <t>Electricity Generation Capacity[municipal solid waste es,newly built] : MostRecentRun</t>
  </si>
  <si>
    <t xml:space="preserve">electricity </t>
  </si>
  <si>
    <t>LDVs</t>
  </si>
  <si>
    <t>freight</t>
  </si>
  <si>
    <t>battery electric vehicle</t>
  </si>
  <si>
    <t>electricity</t>
  </si>
  <si>
    <t>natural gas</t>
  </si>
  <si>
    <t>petroleum gasoline</t>
  </si>
  <si>
    <t>petroleum diesel</t>
  </si>
  <si>
    <t>biofuel gasoline</t>
  </si>
  <si>
    <t>biofuel diesel</t>
  </si>
  <si>
    <t>jet fuel</t>
  </si>
  <si>
    <t>heavy or residual fuel oil</t>
  </si>
  <si>
    <t>LPG propane or butane</t>
  </si>
  <si>
    <t>hydrogen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</si>
  <si>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</si>
  <si>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</si>
  <si>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</si>
  <si>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</si>
  <si>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</si>
  <si>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</si>
  <si>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passenger</t>
  </si>
  <si>
    <t xml:space="preserve">biomass </t>
  </si>
  <si>
    <t xml:space="preserve">hard coal </t>
  </si>
  <si>
    <t xml:space="preserve">heat </t>
  </si>
  <si>
    <t xml:space="preserve">heavy or residual fuel oil </t>
  </si>
  <si>
    <t xml:space="preserve">hydrogen </t>
  </si>
  <si>
    <t xml:space="preserve">kerosene </t>
  </si>
  <si>
    <t xml:space="preserve">LPG propane or butane </t>
  </si>
  <si>
    <t xml:space="preserve">natural gas </t>
  </si>
  <si>
    <t xml:space="preserve">petroleum diesel </t>
  </si>
  <si>
    <t xml:space="preserve">solar PV </t>
  </si>
  <si>
    <t>地方</t>
    <phoneticPr fontId="9" type="noConversion"/>
  </si>
  <si>
    <t>用处</t>
    <phoneticPr fontId="9" type="noConversion"/>
  </si>
  <si>
    <t>urban residential</t>
  </si>
  <si>
    <t>heating</t>
  </si>
  <si>
    <t>cooling and ventilation</t>
  </si>
  <si>
    <t>envelope</t>
  </si>
  <si>
    <t>lighting</t>
  </si>
  <si>
    <t>appliances</t>
  </si>
  <si>
    <t>other component</t>
  </si>
  <si>
    <t>rural residential</t>
  </si>
  <si>
    <t>commercial</t>
  </si>
  <si>
    <t>petroleum diesel</t>
    <phoneticPr fontId="8" type="noConversion"/>
  </si>
  <si>
    <t>petroleum gasoline</t>
    <phoneticPr fontId="8" type="noConversion"/>
  </si>
  <si>
    <t>LULUCF</t>
    <phoneticPr fontId="8" type="noConversion"/>
  </si>
  <si>
    <t>Geo-engineering</t>
    <phoneticPr fontId="8" type="noConversion"/>
  </si>
  <si>
    <t xml:space="preserve">Transportation </t>
    <phoneticPr fontId="8" type="noConversion"/>
  </si>
  <si>
    <t xml:space="preserve">Electricity </t>
    <phoneticPr fontId="8" type="noConversion"/>
  </si>
  <si>
    <t>Residential bldg</t>
    <phoneticPr fontId="8" type="noConversion"/>
  </si>
  <si>
    <t>Commercial bldg</t>
    <phoneticPr fontId="8" type="noConversion"/>
  </si>
  <si>
    <t>Industry</t>
    <phoneticPr fontId="8" type="noConversion"/>
  </si>
  <si>
    <t>Heating and hydrogen</t>
    <phoneticPr fontId="8" type="noConversion"/>
  </si>
  <si>
    <t>conversion</t>
    <phoneticPr fontId="8" type="noConversion"/>
  </si>
  <si>
    <t>gram</t>
    <phoneticPr fontId="8" type="noConversion"/>
  </si>
  <si>
    <t>vehicle type</t>
    <phoneticPr fontId="8" type="noConversion"/>
  </si>
  <si>
    <t>display unit</t>
    <phoneticPr fontId="8" type="noConversion"/>
  </si>
  <si>
    <t>btu</t>
    <phoneticPr fontId="8" type="noConversion"/>
  </si>
  <si>
    <t>Hydrogen</t>
  </si>
  <si>
    <t>LPG</t>
    <phoneticPr fontId="8" type="noConversion"/>
  </si>
  <si>
    <t>Natural Gas</t>
  </si>
  <si>
    <t>Diesel</t>
    <phoneticPr fontId="8" type="noConversion"/>
  </si>
  <si>
    <t>Gasoline</t>
    <phoneticPr fontId="8" type="noConversion"/>
  </si>
  <si>
    <t>freight</t>
    <phoneticPr fontId="8" type="noConversion"/>
  </si>
  <si>
    <t>Hard Coal</t>
  </si>
  <si>
    <t>Natural Gas</t>
    <phoneticPr fontId="8" type="noConversion"/>
  </si>
  <si>
    <t>passenger</t>
    <phoneticPr fontId="8" type="noConversion"/>
  </si>
  <si>
    <t>HDVs</t>
    <phoneticPr fontId="8" type="noConversion"/>
  </si>
  <si>
    <t>aircraft</t>
    <phoneticPr fontId="8" type="noConversion"/>
  </si>
  <si>
    <t>rail</t>
    <phoneticPr fontId="8" type="noConversion"/>
  </si>
  <si>
    <t>ships</t>
    <phoneticPr fontId="8" type="noConversion"/>
  </si>
  <si>
    <t>motorbikes</t>
    <phoneticPr fontId="8" type="noConversion"/>
  </si>
  <si>
    <t>Direct Emission</t>
    <phoneticPr fontId="8" type="noConversion"/>
  </si>
  <si>
    <t>From Electricity</t>
    <phoneticPr fontId="8" type="noConversion"/>
  </si>
  <si>
    <t>From Hydrogen</t>
    <phoneticPr fontId="8" type="noConversion"/>
  </si>
  <si>
    <t>sub: District Heating</t>
    <phoneticPr fontId="8" type="noConversion"/>
  </si>
  <si>
    <t>sub: Hydrogen Supply</t>
    <phoneticPr fontId="8" type="noConversion"/>
  </si>
  <si>
    <t>From District Heating</t>
    <phoneticPr fontId="8" type="noConversion"/>
  </si>
  <si>
    <t>Indirect Emission</t>
    <phoneticPr fontId="8" type="noConversion"/>
  </si>
  <si>
    <t>subtotal</t>
    <phoneticPr fontId="8" type="noConversion"/>
  </si>
  <si>
    <t>diff.</t>
    <phoneticPr fontId="8" type="noConversion"/>
  </si>
  <si>
    <t>Industrial</t>
    <phoneticPr fontId="8" type="noConversion"/>
  </si>
  <si>
    <t>Building Components Energy Use[commercial,heat bf,other component] : MostRecentRun</t>
  </si>
  <si>
    <t>Building Components Energy Use[commercial,heat bf,appliances] : MostRecentRun</t>
  </si>
  <si>
    <t>Building Components Energy Use[commercial,heat bf,lighting] : MostRecentRun</t>
  </si>
  <si>
    <t>Building Components Energy Use[commercial,heat bf,envelope] : MostRecentRun</t>
  </si>
  <si>
    <t>Building Components Energy Use[commercial,heat bf,cooling and ventilation] : MostRecentRun</t>
  </si>
  <si>
    <t>Building Components Energy Use[rural residential,heat bf,other component] : MostRecentRun</t>
  </si>
  <si>
    <t>Building Components Energy Use[rural residential,heat bf,appliances] : MostRecentRun</t>
  </si>
  <si>
    <t>Building Components Energy Use[rural residential,heat bf,lighting] : MostRecentRun</t>
  </si>
  <si>
    <t>Building Components Energy Use[rural residential,heat bf,envelope] : MostRecentRun</t>
  </si>
  <si>
    <t>Building Components Energy Use[rural residential,heat bf,cooling and ventilation] : MostRecentRun</t>
  </si>
  <si>
    <t>Building Components Energy Use[rural residential,heat bf,heating] : MostRecentRun</t>
  </si>
  <si>
    <t>Building Components Energy Use[urban residential,heat bf,appliances] : MostRecentRun</t>
  </si>
  <si>
    <t>Building Components Energy Use[urban residential,heat bf,lighting] : MostRecentRun</t>
  </si>
  <si>
    <t>Building Components Energy Use[urban residential,heat bf,envelope] : MostRecentRun</t>
  </si>
  <si>
    <t>Building Components Energy Use[urban residential,heat bf,cooling and ventilation] : MostRecentRun</t>
  </si>
  <si>
    <t>Building Components Energy Use[urban residential,heat bf,heating] : MostRecentRun</t>
  </si>
  <si>
    <t>Residential</t>
    <phoneticPr fontId="8" type="noConversion"/>
  </si>
  <si>
    <t>commercial</t>
    <phoneticPr fontId="8" type="noConversion"/>
  </si>
  <si>
    <t>Buildings</t>
  </si>
  <si>
    <t>District Heat</t>
  </si>
  <si>
    <t>Industrial</t>
  </si>
  <si>
    <t>Transportation</t>
  </si>
  <si>
    <t>MW*h</t>
    <phoneticPr fontId="8" type="noConversion"/>
  </si>
  <si>
    <t>display unit</t>
  </si>
  <si>
    <t>BAU Total Electricity Demand : MostRecentRun</t>
  </si>
  <si>
    <t>District Heat</t>
    <phoneticPr fontId="8" type="noConversion"/>
  </si>
  <si>
    <t>BAU District Heat Electricity Demand : MostRecentRun</t>
    <phoneticPr fontId="8" type="noConversion"/>
  </si>
  <si>
    <t>BAU Hydrogen Sector Electricity Demand : MostRecentRun</t>
    <phoneticPr fontId="8" type="noConversion"/>
  </si>
  <si>
    <t>BAU Industrial Sector Electricity Demand : MostRecentRun</t>
    <phoneticPr fontId="8" type="noConversion"/>
  </si>
  <si>
    <t>BAU Buildings Sector Electricity Demand</t>
  </si>
  <si>
    <t>BAU Buildings Sector Electricity Demand</t>
    <phoneticPr fontId="8" type="noConversion"/>
  </si>
  <si>
    <t>motorbikes</t>
  </si>
  <si>
    <t>BAU Transportation Sector Electricity Demand</t>
  </si>
  <si>
    <t>ships</t>
  </si>
  <si>
    <t>rail</t>
  </si>
  <si>
    <t>aircraft</t>
  </si>
  <si>
    <t>HDVs</t>
  </si>
  <si>
    <t>BAU Transportation Sector Electricity Demand</t>
    <phoneticPr fontId="8" type="noConversion"/>
  </si>
  <si>
    <t>District Heating</t>
  </si>
  <si>
    <t>Building Components Energy Use[urban residential,heat bf,other component] : MostRecentRun</t>
  </si>
  <si>
    <t>Building Components Energy Use[commercial,heat bf,heating] : MostRecentRun</t>
  </si>
  <si>
    <t>Urban Residentals</t>
    <phoneticPr fontId="8" type="noConversion"/>
  </si>
  <si>
    <t>Rural Residentials</t>
    <phoneticPr fontId="8" type="noConversion"/>
  </si>
  <si>
    <t>Commercial Buildings</t>
    <phoneticPr fontId="8" type="noConversion"/>
  </si>
  <si>
    <t>Commercial</t>
    <phoneticPr fontId="8" type="noConversion"/>
  </si>
  <si>
    <t>hydrogen vehicle</t>
    <phoneticPr fontId="9" type="noConversion"/>
  </si>
  <si>
    <t>battery electric vehicle</t>
    <phoneticPr fontId="9" type="noConversion"/>
  </si>
  <si>
    <t>plugin hybrid vehicle</t>
    <phoneticPr fontId="9" type="noConversion"/>
  </si>
  <si>
    <t>diesel vehicle</t>
    <phoneticPr fontId="9" type="noConversion"/>
  </si>
  <si>
    <t>freight</t>
    <phoneticPr fontId="9" type="noConversion"/>
  </si>
  <si>
    <t>passenger</t>
    <phoneticPr fontId="9" type="noConversion"/>
  </si>
  <si>
    <t>Vehicles[motorbikes,freight,hydrogen vehicle] : MostRecentRun</t>
  </si>
  <si>
    <t>Vehicles[motorbikes,freight,LPG vehicle] : MostRecentRun</t>
  </si>
  <si>
    <t>Vehicles[motorbikes,freight,plugin hybrid vehicle] : MostRecentRun</t>
  </si>
  <si>
    <t>Vehicles[motorbikes,freight,diesel vehicle] : MostRecentRun</t>
  </si>
  <si>
    <t>Vehicles[motorbikes,freight,gasoline vehicle] : MostRecentRun</t>
  </si>
  <si>
    <t>Vehicles[motorbikes,freight,natural gas vehicle] : MostRecentRun</t>
  </si>
  <si>
    <t>Vehicles[motorbikes,freight,battery electric vehicle] : MostRecentRun</t>
  </si>
  <si>
    <t>Vehicles[motorbikes,passenger,hydrogen vehicle] : MostRecentRun</t>
  </si>
  <si>
    <t>Vehicles[motorbikes,passenger,LPG vehicle] : MostRecentRun</t>
  </si>
  <si>
    <t>Vehicles[motorbikes,passenger,plugin hybrid vehicle] : MostRecentRun</t>
  </si>
  <si>
    <t>Vehicles[motorbikes,passenger,diesel vehicle] : MostRecentRun</t>
  </si>
  <si>
    <t>Vehicles[motorbikes,passenger,gasoline vehicle] : MostRecentRun</t>
  </si>
  <si>
    <t>Vehicles[motorbikes,passenger,natural gas vehicle] : MostRecentRun</t>
  </si>
  <si>
    <t>Vehicles[motorbikes,passenger,battery electric vehicle] : MostRecentRun</t>
  </si>
  <si>
    <t>Vehicles[ships,freight,hydrogen vehicle] : MostRecentRun</t>
  </si>
  <si>
    <t>Vehicles[ships,freight,LPG vehicle] : MostRecentRun</t>
  </si>
  <si>
    <t>Vehicles[ships,freight,plugin hybrid vehicle] : MostRecentRun</t>
  </si>
  <si>
    <t>Vehicles[ships,freight,diesel vehicle] : MostRecentRun</t>
  </si>
  <si>
    <t>Vehicles[ships,freight,gasoline vehicle] : MostRecentRun</t>
  </si>
  <si>
    <t>Vehicles[ships,freight,natural gas vehicle] : MostRecentRun</t>
  </si>
  <si>
    <t>Vehicles[ships,freight,battery electric vehicle] : MostRecentRun</t>
  </si>
  <si>
    <t>Vehicles[ships,passenger,hydrogen vehicle] : MostRecentRun</t>
  </si>
  <si>
    <t>Vehicles[ships,passenger,LPG vehicle] : MostRecentRun</t>
  </si>
  <si>
    <t>Vehicles[ships,passenger,plugin hybrid vehicle] : MostRecentRun</t>
  </si>
  <si>
    <t>Vehicles[ships,passenger,diesel vehicle] : MostRecentRun</t>
  </si>
  <si>
    <t>Vehicles[ships,passenger,gasoline vehicle] : MostRecentRun</t>
  </si>
  <si>
    <t>Vehicles[ships,passenger,natural gas vehicle] : MostRecentRun</t>
  </si>
  <si>
    <t>Vehicles[ships,passenger,battery electric vehicle] : MostRecentRun</t>
  </si>
  <si>
    <t>Vehicles[rail,freight,hydrogen vehicle] : MostRecentRun</t>
  </si>
  <si>
    <t>Vehicles[rail,freight,LPG vehicle] : MostRecentRun</t>
  </si>
  <si>
    <t>Vehicles[rail,freight,plugin hybrid vehicle] : MostRecentRun</t>
  </si>
  <si>
    <t>Vehicles[rail,freight,diesel vehicle] : MostRecentRun</t>
  </si>
  <si>
    <t>Vehicles[rail,freight,gasoline vehicle] : MostRecentRun</t>
  </si>
  <si>
    <t>Vehicles[rail,freight,natural gas vehicle] : MostRecentRun</t>
  </si>
  <si>
    <t>Vehicles[rail,freight,battery electric vehicle] : MostRecentRun</t>
  </si>
  <si>
    <t>Vehicles[rail,passenger,hydrogen vehicle] : MostRecentRun</t>
  </si>
  <si>
    <t>Vehicles[rail,passenger,LPG vehicle] : MostRecentRun</t>
  </si>
  <si>
    <t>Vehicles[rail,passenger,plugin hybrid vehicle] : MostRecentRun</t>
  </si>
  <si>
    <t>Vehicles[rail,passenger,diesel vehicle] : MostRecentRun</t>
  </si>
  <si>
    <t>Vehicles[rail,passenger,gasoline vehicle] : MostRecentRun</t>
  </si>
  <si>
    <t>Vehicles[rail,passenger,natural gas vehicle] : MostRecentRun</t>
  </si>
  <si>
    <t>Vehicles[rail,passenger,battery electric vehicle] : MostRecentRun</t>
  </si>
  <si>
    <t>Vehicles[aircraft,freight,hydrogen vehicle] : MostRecentRun</t>
  </si>
  <si>
    <t>Vehicles[aircraft,freight,LPG vehicle] : MostRecentRun</t>
  </si>
  <si>
    <t>Vehicles[aircraft,freight,plugin hybrid vehicle] : MostRecentRun</t>
  </si>
  <si>
    <t>Vehicles[aircraft,freight,diesel vehicle] : MostRecentRun</t>
  </si>
  <si>
    <t>Vehicles[aircraft,freight,gasoline vehicle] : MostRecentRun</t>
  </si>
  <si>
    <t>Vehicles[aircraft,freight,natural gas vehicle] : MostRecentRun</t>
  </si>
  <si>
    <t>Vehicles[aircraft,freight,battery electric vehicle] : MostRecentRun</t>
  </si>
  <si>
    <t>Vehicles[aircraft,passenger,hydrogen vehicle] : MostRecentRun</t>
  </si>
  <si>
    <t>Vehicles[aircraft,passenger,LPG vehicle] : MostRecentRun</t>
  </si>
  <si>
    <t>Vehicles[aircraft,passenger,plugin hybrid vehicle] : MostRecentRun</t>
  </si>
  <si>
    <t>Vehicles[aircraft,passenger,diesel vehicle] : MostRecentRun</t>
  </si>
  <si>
    <t>Vehicles[aircraft,passenger,gasoline vehicle] : MostRecentRun</t>
  </si>
  <si>
    <t>Vehicles[aircraft,passenger,natural gas vehicle] : MostRecentRun</t>
  </si>
  <si>
    <t>Vehicles[aircraft,passenger,battery electric vehicle] : MostRecentRun</t>
  </si>
  <si>
    <t>Vehicles[HDVs,freight,hydrogen vehicle] : MostRecentRun</t>
  </si>
  <si>
    <t>Vehicles[HDVs,freight,LPG vehicle] : MostRecentRun</t>
  </si>
  <si>
    <t>Vehicles[HDVs,freight,plugin hybrid vehicle] : MostRecentRun</t>
  </si>
  <si>
    <t>Vehicles[HDVs,freight,diesel vehicle] : MostRecentRun</t>
  </si>
  <si>
    <t>Vehicles[HDVs,freight,gasoline vehicle] : MostRecentRun</t>
  </si>
  <si>
    <t>Vehicles[HDVs,freight,natural gas vehicle] : MostRecentRun</t>
  </si>
  <si>
    <t>Vehicles[HDVs,freight,battery electric vehicle] : MostRecentRun</t>
  </si>
  <si>
    <t>Vehicles[HDVs,passenger,hydrogen vehicle] : MostRecentRun</t>
  </si>
  <si>
    <t>Vehicles[HDVs,passenger,LPG vehicle] : MostRecentRun</t>
  </si>
  <si>
    <t>Vehicles[HDVs,passenger,plugin hybrid vehicle] : MostRecentRun</t>
  </si>
  <si>
    <t>Vehicles[HDVs,passenger,diesel vehicle] : MostRecentRun</t>
  </si>
  <si>
    <t>Vehicles[HDVs,passenger,gasoline vehicle] : MostRecentRun</t>
  </si>
  <si>
    <t>Vehicles[HDVs,passenger,natural gas vehicle] : MostRecentRun</t>
  </si>
  <si>
    <t>Vehicles[HDVs,passenger,battery electric vehicle] : MostRecentRun</t>
  </si>
  <si>
    <t>Vehicles[LDVs,freight,hydrogen vehicle] : MostRecentRun</t>
  </si>
  <si>
    <t>Vehicles[LDVs,freight,LPG vehicle] : MostRecentRun</t>
  </si>
  <si>
    <t>Vehicles[LDVs,freight,plugin hybrid vehicle] : MostRecentRun</t>
  </si>
  <si>
    <t>Vehicles[LDVs,freight,diesel vehicle] : MostRecentRun</t>
  </si>
  <si>
    <t>Vehicles[LDVs,freight,gasoline vehicle] : MostRecentRun</t>
  </si>
  <si>
    <t>Vehicles[LDVs,freight,natural gas vehicle] : MostRecentRun</t>
  </si>
  <si>
    <t>Vehicles[LDVs,freight,battery electric vehicle] : MostRecentRun</t>
  </si>
  <si>
    <t>Vehicles[LDVs,passenger,hydrogen vehicle] : MostRecentRun</t>
  </si>
  <si>
    <t>Vehicles[LDVs,passenger,LPG vehicle] : MostRecentRun</t>
  </si>
  <si>
    <t>Vehicles[LDVs,passenger,plugin hybrid vehicle] : MostRecentRun</t>
  </si>
  <si>
    <t>Vehicles[LDVs,passenger,diesel vehicle] : MostRecentRun</t>
  </si>
  <si>
    <t>Vehicles[LDVs,passenger,gasoline vehicle] : MostRecentRun</t>
  </si>
  <si>
    <t>Vehicles[LDVs,passenger,natural gas vehicle] : MostRecentRun</t>
  </si>
  <si>
    <t>Vehicles[LDVs,passenger,battery electric vehicle] : MostRecentRun</t>
  </si>
  <si>
    <t>SYVbT Start Year Vehicles by Technology[motorbikes,freight,hydrogen vehicle] : MostRecentRun</t>
  </si>
  <si>
    <t>SYVbT Start Year Vehicles by Technology[motorbikes,freight,LPG vehicle] : MostRecentRun</t>
  </si>
  <si>
    <t>SYVbT Start Year Vehicles by Technology[motorbikes,freight,plugin hybrid vehicle] : MostRecentRun</t>
  </si>
  <si>
    <t>SYVbT Start Year Vehicles by Technology[motorbikes,freight,diesel vehicle] : MostRecentRun</t>
  </si>
  <si>
    <t>SYVbT Start Year Vehicles by Technology[motorbikes,freight,gasoline vehicle] : MostRecentRun</t>
  </si>
  <si>
    <t>SYVbT Start Year Vehicles by Technology[motorbikes,freight,natural gas vehicle] : MostRecentRun</t>
  </si>
  <si>
    <t>SYVbT Start Year Vehicles by Technology[motorbikes,freight,battery electric vehicle] : MostRecentRun</t>
  </si>
  <si>
    <t>SYVbT Start Year Vehicles by Technology[motorbikes,passenger,hydrogen vehicle] : MostRecentRun</t>
  </si>
  <si>
    <t>SYVbT Start Year Vehicles by Technology[motorbikes,passenger,LPG vehicle] : MostRecentRun</t>
  </si>
  <si>
    <t>SYVbT Start Year Vehicles by Technology[motorbikes,passenger,plugin hybrid vehicle] : MostRecentRun</t>
  </si>
  <si>
    <t>SYVbT Start Year Vehicles by Technology[motorbikes,passenger,diesel vehicle] : MostRecentRun</t>
  </si>
  <si>
    <t>SYVbT Start Year Vehicles by Technology[motorbikes,passenger,gasoline vehicle] : MostRecentRun</t>
  </si>
  <si>
    <t>SYVbT Start Year Vehicles by Technology[motorbikes,passenger,natural gas vehicle] : MostRecentRun</t>
  </si>
  <si>
    <t>SYVbT Start Year Vehicles by Technology[motorbikes,passenger,battery electric vehicle] : MostRecentRun</t>
  </si>
  <si>
    <t>SYVbT Start Year Vehicles by Technology[ships,freight,hydrogen vehicle] : MostRecentRun</t>
  </si>
  <si>
    <t>SYVbT Start Year Vehicles by Technology[ships,freight,LPG vehicle] : MostRecentRun</t>
  </si>
  <si>
    <t>SYVbT Start Year Vehicles by Technology[ships,freight,plugin hybrid vehicle] : MostRecentRun</t>
  </si>
  <si>
    <t>SYVbT Start Year Vehicles by Technology[ships,freight,diesel vehicle] : MostRecentRun</t>
  </si>
  <si>
    <t>SYVbT Start Year Vehicles by Technology[ships,freight,gasoline vehicle] : MostRecentRun</t>
  </si>
  <si>
    <t>SYVbT Start Year Vehicles by Technology[ships,freight,natural gas vehicle] : MostRecentRun</t>
  </si>
  <si>
    <t>SYVbT Start Year Vehicles by Technology[ships,freight,battery electric vehicle] : MostRecentRun</t>
  </si>
  <si>
    <t>SYVbT Start Year Vehicles by Technology[ships,passenger,hydrogen vehicle] : MostRecentRun</t>
  </si>
  <si>
    <t>SYVbT Start Year Vehicles by Technology[ships,passenger,LPG vehicle] : MostRecentRun</t>
  </si>
  <si>
    <t>SYVbT Start Year Vehicles by Technology[ships,passenger,plugin hybrid vehicle] : MostRecentRun</t>
  </si>
  <si>
    <t>SYVbT Start Year Vehicles by Technology[ships,passenger,diesel vehicle] : MostRecentRun</t>
  </si>
  <si>
    <t>SYVbT Start Year Vehicles by Technology[ships,passenger,gasoline vehicle] : MostRecentRun</t>
  </si>
  <si>
    <t>SYVbT Start Year Vehicles by Technology[ships,passenger,natural gas vehicle] : MostRecentRun</t>
  </si>
  <si>
    <t>SYVbT Start Year Vehicles by Technology[ships,passenger,battery electric vehicle] : MostRecentRun</t>
  </si>
  <si>
    <t>SYVbT Start Year Vehicles by Technology[rail,freight,hydrogen vehicle] : MostRecentRun</t>
  </si>
  <si>
    <t>SYVbT Start Year Vehicles by Technology[rail,freight,LPG vehicle] : MostRecentRun</t>
  </si>
  <si>
    <t>SYVbT Start Year Vehicles by Technology[rail,freight,plugin hybrid vehicle] : MostRecentRun</t>
  </si>
  <si>
    <t>SYVbT Start Year Vehicles by Technology[rail,freight,diesel vehicle] : MostRecentRun</t>
  </si>
  <si>
    <t>SYVbT Start Year Vehicles by Technology[rail,freight,gasoline vehicle] : MostRecentRun</t>
  </si>
  <si>
    <t>SYVbT Start Year Vehicles by Technology[rail,freight,natural gas vehicle] : MostRecentRun</t>
  </si>
  <si>
    <t>SYVbT Start Year Vehicles by Technology[rail,freight,battery electric vehicle] : MostRecentRun</t>
  </si>
  <si>
    <t>SYVbT Start Year Vehicles by Technology[rail,passenger,hydrogen vehicle] : MostRecentRun</t>
  </si>
  <si>
    <t>SYVbT Start Year Vehicles by Technology[rail,passenger,LPG vehicle] : MostRecentRun</t>
  </si>
  <si>
    <t>SYVbT Start Year Vehicles by Technology[rail,passenger,plugin hybrid vehicle] : MostRecentRun</t>
  </si>
  <si>
    <t>SYVbT Start Year Vehicles by Technology[rail,passenger,diesel vehicle] : MostRecentRun</t>
  </si>
  <si>
    <t>SYVbT Start Year Vehicles by Technology[rail,passenger,gasoline vehicle] : MostRecentRun</t>
  </si>
  <si>
    <t>SYVbT Start Year Vehicles by Technology[rail,passenger,natural gas vehicle] : MostRecentRun</t>
  </si>
  <si>
    <t>SYVbT Start Year Vehicles by Technology[rail,passenger,battery electric vehicle] : MostRecentRun</t>
  </si>
  <si>
    <t>SYVbT Start Year Vehicles by Technology[aircraft,freight,hydrogen vehicle] : MostRecentRun</t>
  </si>
  <si>
    <t>SYVbT Start Year Vehicles by Technology[aircraft,freight,LPG vehicle] : MostRecentRun</t>
  </si>
  <si>
    <t>SYVbT Start Year Vehicles by Technology[aircraft,freight,plugin hybrid vehicle] : MostRecentRun</t>
  </si>
  <si>
    <t>SYVbT Start Year Vehicles by Technology[aircraft,freight,diesel vehicle] : MostRecentRun</t>
  </si>
  <si>
    <t>SYVbT Start Year Vehicles by Technology[aircraft,freight,gasoline vehicle] : MostRecentRun</t>
  </si>
  <si>
    <t>SYVbT Start Year Vehicles by Technology[aircraft,freight,natural gas vehicle] : MostRecentRun</t>
  </si>
  <si>
    <t>SYVbT Start Year Vehicles by Technology[aircraft,freight,battery electric vehicle] : MostRecentRun</t>
  </si>
  <si>
    <t>SYVbT Start Year Vehicles by Technology[aircraft,passenger,hydrogen vehicle] : MostRecentRun</t>
  </si>
  <si>
    <t>SYVbT Start Year Vehicles by Technology[aircraft,passenger,LPG vehicle] : MostRecentRun</t>
  </si>
  <si>
    <t>SYVbT Start Year Vehicles by Technology[aircraft,passenger,plugin hybrid vehicle] : MostRecentRun</t>
  </si>
  <si>
    <t>SYVbT Start Year Vehicles by Technology[aircraft,passenger,diesel vehicle] : MostRecentRun</t>
  </si>
  <si>
    <t>SYVbT Start Year Vehicles by Technology[aircraft,passenger,gasoline vehicle] : MostRecentRun</t>
  </si>
  <si>
    <t>SYVbT Start Year Vehicles by Technology[aircraft,passenger,natural gas vehicle] : MostRecentRun</t>
  </si>
  <si>
    <t>SYVbT Start Year Vehicles by Technology[aircraft,passenger,battery electric vehicle] : MostRecentRun</t>
  </si>
  <si>
    <t>SYVbT Start Year Vehicles by Technology[HDVs,freight,hydrogen vehicle] : MostRecentRun</t>
  </si>
  <si>
    <t>SYVbT Start Year Vehicles by Technology[HDVs,freight,LPG vehicle] : MostRecentRun</t>
  </si>
  <si>
    <t>SYVbT Start Year Vehicles by Technology[HDVs,freight,plugin hybrid vehicle] : MostRecentRun</t>
  </si>
  <si>
    <t>SYVbT Start Year Vehicles by Technology[HDVs,freight,diesel vehicle] : MostRecentRun</t>
  </si>
  <si>
    <t>SYVbT Start Year Vehicles by Technology[HDVs,freight,gasoline vehicle] : MostRecentRun</t>
  </si>
  <si>
    <t>SYVbT Start Year Vehicles by Technology[HDVs,freight,natural gas vehicle] : MostRecentRun</t>
  </si>
  <si>
    <t>SYVbT Start Year Vehicles by Technology[HDVs,freight,battery electric vehicle] : MostRecentRun</t>
  </si>
  <si>
    <t>SYVbT Start Year Vehicles by Technology[HDVs,passenger,hydrogen vehicle] : MostRecentRun</t>
  </si>
  <si>
    <t>SYVbT Start Year Vehicles by Technology[HDVs,passenger,LPG vehicle] : MostRecentRun</t>
  </si>
  <si>
    <t>SYVbT Start Year Vehicles by Technology[HDVs,passenger,plugin hybrid vehicle] : MostRecentRun</t>
  </si>
  <si>
    <t>SYVbT Start Year Vehicles by Technology[HDVs,passenger,diesel vehicle] : MostRecentRun</t>
  </si>
  <si>
    <t>SYVbT Start Year Vehicles by Technology[HDVs,passenger,gasoline vehicle] : MostRecentRun</t>
  </si>
  <si>
    <t>SYVbT Start Year Vehicles by Technology[HDVs,passenger,natural gas vehicle] : MostRecentRun</t>
  </si>
  <si>
    <t>SYVbT Start Year Vehicles by Technology[HDVs,passenger,battery electric vehicle] : MostRecentRun</t>
  </si>
  <si>
    <t>SYVbT Start Year Vehicles by Technology[LDVs,freight,hydrogen vehicle] : MostRecentRun</t>
  </si>
  <si>
    <t>SYVbT Start Year Vehicles by Technology[LDVs,freight,LPG vehicle] : MostRecentRun</t>
  </si>
  <si>
    <t>SYVbT Start Year Vehicles by Technology[LDVs,freight,plugin hybrid vehicle] : MostRecentRun</t>
  </si>
  <si>
    <t>SYVbT Start Year Vehicles by Technology[LDVs,freight,diesel vehicle] : MostRecentRun</t>
  </si>
  <si>
    <t>SYVbT Start Year Vehicles by Technology[LDVs,freight,gasoline vehicle] : MostRecentRun</t>
  </si>
  <si>
    <t>SYVbT Start Year Vehicles by Technology[LDVs,freight,natural gas vehicle] : MostRecentRun</t>
  </si>
  <si>
    <t>SYVbT Start Year Vehicles by Technology[LDVs,freight,battery electric vehicle] : MostRecentRun</t>
  </si>
  <si>
    <t>SYVbT Start Year Vehicles by Technology[LDVs,passenger,hydrogen vehicle] : MostRecentRun</t>
  </si>
  <si>
    <t>SYVbT Start Year Vehicles by Technology[LDVs,passenger,LPG vehicle] : MostRecentRun</t>
  </si>
  <si>
    <t>SYVbT Start Year Vehicles by Technology[LDVs,passenger,plugin hybrid vehicle] : MostRecentRun</t>
  </si>
  <si>
    <t>SYVbT Start Year Vehicles by Technology[LDVs,passenger,diesel vehicle] : MostRecentRun</t>
  </si>
  <si>
    <t>SYVbT Start Year Vehicles by Technology[LDVs,passenger,gasoline vehicle] : MostRecentRun</t>
  </si>
  <si>
    <t>SYVbT Start Year Vehicles by Technology[LDVs,passenger,natural gas vehicle] : MostRecentRun</t>
  </si>
  <si>
    <t>SYVbT Start Year Vehicles by Technology[LDVs,passenger,battery electric vehicle] : MostRecentRun</t>
  </si>
  <si>
    <t>LDVs</t>
    <phoneticPr fontId="9" type="noConversion"/>
  </si>
  <si>
    <t>PHV</t>
    <phoneticPr fontId="8" type="noConversion"/>
  </si>
  <si>
    <t>BEV</t>
    <phoneticPr fontId="8" type="noConversion"/>
  </si>
  <si>
    <t>Hydrogen</t>
    <phoneticPr fontId="8" type="noConversion"/>
  </si>
  <si>
    <t>Start Year</t>
    <phoneticPr fontId="8" type="noConversion"/>
  </si>
  <si>
    <t>HDVs</t>
    <phoneticPr fontId="9" type="noConversion"/>
  </si>
  <si>
    <t>Building Components Energy Use[urban residential,electricity bf,heating] : MostRecentRun</t>
  </si>
  <si>
    <t>Building Components Energy Use[urban residential,electricity bf,cooling and ventilation] : MostRecentRun</t>
  </si>
  <si>
    <t>Building Components Energy Use[urban residential,electricity bf,envelope] : MostRecentRun</t>
  </si>
  <si>
    <t>Building Components Energy Use[urban residential,electricity bf,lighting] : MostRecentRun</t>
  </si>
  <si>
    <t>Building Components Energy Use[urban residential,electricity bf,appliances] : MostRecentRun</t>
  </si>
  <si>
    <t>Building Components Energy Use[urban residential,electricity bf,other component] : MostRecentRun</t>
  </si>
  <si>
    <t>Building Components Energy Use[urban residential,hard coal bf,heating] : MostRecentRun</t>
  </si>
  <si>
    <t>Building Components Energy Use[urban residential,hard coal bf,cooling and ventilation] : MostRecentRun</t>
  </si>
  <si>
    <t>Building Components Energy Use[urban residential,hard coal bf,envelope] : MostRecentRun</t>
  </si>
  <si>
    <t>Building Components Energy Use[urban residential,hard coal bf,lighting] : MostRecentRun</t>
  </si>
  <si>
    <t>Building Components Energy Use[urban residential,hard coal bf,appliances] : MostRecentRun</t>
  </si>
  <si>
    <t>Building Components Energy Use[urban residential,hard coal bf,other component] : MostRecentRun</t>
  </si>
  <si>
    <t>Building Components Energy Use[urban residential,natural gas bf,heating] : MostRecentRun</t>
  </si>
  <si>
    <t>Building Components Energy Use[urban residential,natural gas bf,cooling and ventilation] : MostRecentRun</t>
  </si>
  <si>
    <t>Building Components Energy Use[urban residential,natural gas bf,envelope] : MostRecentRun</t>
  </si>
  <si>
    <t>Building Components Energy Use[urban residential,natural gas bf,lighting] : MostRecentRun</t>
  </si>
  <si>
    <t>Building Components Energy Use[urban residential,natural gas bf,appliances] : MostRecentRun</t>
  </si>
  <si>
    <t>Building Components Energy Use[urban residential,natural gas bf,other component] : MostRecentRun</t>
  </si>
  <si>
    <t>Building Components Energy Use[urban residential,petroleum diesel bf,heating] : MostRecentRun</t>
  </si>
  <si>
    <t>Building Components Energy Use[urban residential,petroleum diesel bf,cooling and ventilation] : MostRecentRun</t>
  </si>
  <si>
    <t>Building Components Energy Use[urban residential,petroleum diesel bf,envelope] : MostRecentRun</t>
  </si>
  <si>
    <t>Building Components Energy Use[urban residential,petroleum diesel bf,lighting] : MostRecentRun</t>
  </si>
  <si>
    <t>Building Components Energy Use[urban residential,petroleum diesel bf,appliances] : MostRecentRun</t>
  </si>
  <si>
    <t>Building Components Energy Use[urban residential,petroleum diesel bf,other component] : MostRecentRun</t>
  </si>
  <si>
    <t>Building Components Energy Use[urban residential,biomass bf,heating] : MostRecentRun</t>
  </si>
  <si>
    <t>Building Components Energy Use[urban residential,biomass bf,cooling and ventilation] : MostRecentRun</t>
  </si>
  <si>
    <t>Building Components Energy Use[urban residential,biomass bf,envelope] : MostRecentRun</t>
  </si>
  <si>
    <t>Building Components Energy Use[urban residential,biomass bf,lighting] : MostRecentRun</t>
  </si>
  <si>
    <t>Building Components Energy Use[urban residential,biomass bf,appliances] : MostRecentRun</t>
  </si>
  <si>
    <t>Building Components Energy Use[urban residential,biomass bf,other component] : MostRecentRun</t>
  </si>
  <si>
    <t>Building Components Energy Use[urban residential,kerosene bf,heating] : MostRecentRun</t>
  </si>
  <si>
    <t>Building Components Energy Use[urban residential,kerosene bf,cooling and ventilation] : MostRecentRun</t>
  </si>
  <si>
    <t>Building Components Energy Use[urban residential,kerosene bf,envelope] : MostRecentRun</t>
  </si>
  <si>
    <t>Building Components Energy Use[urban residential,kerosene bf,lighting] : MostRecentRun</t>
  </si>
  <si>
    <t>Building Components Energy Use[urban residential,kerosene bf,appliances] : MostRecentRun</t>
  </si>
  <si>
    <t>Building Components Energy Use[urban residential,kerosene bf,other component] : MostRecentRun</t>
  </si>
  <si>
    <t>Building Components Energy Use[urban residential,heavy or residual fuel oil bf,heating] : MostRecentRun</t>
  </si>
  <si>
    <t>Building Components Energy Use[urban residential,heavy or residual fuel oil bf,cooling and ventilation] : MostRecentRun</t>
  </si>
  <si>
    <t>Building Components Energy Use[urban residential,heavy or residual fuel oil bf,envelope] : MostRecentRun</t>
  </si>
  <si>
    <t>Building Components Energy Use[urban residential,heavy or residual fuel oil bf,lighting] : MostRecentRun</t>
  </si>
  <si>
    <t>Building Components Energy Use[urban residential,heavy or residual fuel oil bf,appliances] : MostRecentRun</t>
  </si>
  <si>
    <t>Building Components Energy Use[urban residential,heavy or residual fuel oil bf,other component] : MostRecentRun</t>
  </si>
  <si>
    <t>Building Components Energy Use[urban residential,LPG propane or butane bf,heating] : MostRecentRun</t>
  </si>
  <si>
    <t>Building Components Energy Use[urban residential,LPG propane or butane bf,cooling and ventilation] : MostRecentRun</t>
  </si>
  <si>
    <t>Building Components Energy Use[urban residential,LPG propane or butane bf,envelope] : MostRecentRun</t>
  </si>
  <si>
    <t>Building Components Energy Use[urban residential,LPG propane or butane bf,lighting] : MostRecentRun</t>
  </si>
  <si>
    <t>Building Components Energy Use[urban residential,LPG propane or butane bf,appliances] : MostRecentRun</t>
  </si>
  <si>
    <t>Building Components Energy Use[urban residential,LPG propane or butane bf,other component] : MostRecentRun</t>
  </si>
  <si>
    <t>Building Components Energy Use[urban residential,hydrogen bf,heating] : MostRecentRun</t>
  </si>
  <si>
    <t>Building Components Energy Use[urban residential,hydrogen bf,cooling and ventilation] : MostRecentRun</t>
  </si>
  <si>
    <t>Building Components Energy Use[urban residential,hydrogen bf,envelope] : MostRecentRun</t>
  </si>
  <si>
    <t>Building Components Energy Use[urban residential,hydrogen bf,lighting] : MostRecentRun</t>
  </si>
  <si>
    <t>Building Components Energy Use[urban residential,hydrogen bf,appliances] : MostRecentRun</t>
  </si>
  <si>
    <t>Building Components Energy Use[urban residential,hydrogen bf,other component] : MostRecentRun</t>
  </si>
  <si>
    <t>Building Components Energy Use[rural residential,electricity bf,heating] : MostRecentRun</t>
  </si>
  <si>
    <t>Building Components Energy Use[rural residential,electricity bf,cooling and ventilation] : MostRecentRun</t>
  </si>
  <si>
    <t>Building Components Energy Use[rural residential,electricity bf,envelope] : MostRecentRun</t>
  </si>
  <si>
    <t>Building Components Energy Use[rural residential,electricity bf,lighting] : MostRecentRun</t>
  </si>
  <si>
    <t>Building Components Energy Use[rural residential,electricity bf,appliances] : MostRecentRun</t>
  </si>
  <si>
    <t>Building Components Energy Use[rural residential,electricity bf,other component] : MostRecentRun</t>
  </si>
  <si>
    <t>Building Components Energy Use[rural residential,hard coal bf,heating] : MostRecentRun</t>
  </si>
  <si>
    <t>Building Components Energy Use[rural residential,hard coal bf,cooling and ventilation] : MostRecentRun</t>
  </si>
  <si>
    <t>Building Components Energy Use[rural residential,hard coal bf,envelope] : MostRecentRun</t>
  </si>
  <si>
    <t>Building Components Energy Use[rural residential,hard coal bf,lighting] : MostRecentRun</t>
  </si>
  <si>
    <t>Building Components Energy Use[rural residential,hard coal bf,appliances] : MostRecentRun</t>
  </si>
  <si>
    <t>Building Components Energy Use[rural residential,hard coal bf,other component] : MostRecentRun</t>
  </si>
  <si>
    <t>Building Components Energy Use[rural residential,natural gas bf,heating] : MostRecentRun</t>
  </si>
  <si>
    <t>Building Components Energy Use[rural residential,natural gas bf,cooling and ventilation] : MostRecentRun</t>
  </si>
  <si>
    <t>Building Components Energy Use[rural residential,natural gas bf,envelope] : MostRecentRun</t>
  </si>
  <si>
    <t>Building Components Energy Use[rural residential,natural gas bf,lighting] : MostRecentRun</t>
  </si>
  <si>
    <t>Building Components Energy Use[rural residential,natural gas bf,appliances] : MostRecentRun</t>
  </si>
  <si>
    <t>Building Components Energy Use[rural residential,natural gas bf,other component] : MostRecentRun</t>
  </si>
  <si>
    <t>Building Components Energy Use[rural residential,petroleum diesel bf,heating] : MostRecentRun</t>
  </si>
  <si>
    <t>Building Components Energy Use[rural residential,petroleum diesel bf,cooling and ventilation] : MostRecentRun</t>
  </si>
  <si>
    <t>Building Components Energy Use[rural residential,petroleum diesel bf,envelope] : MostRecentRun</t>
  </si>
  <si>
    <t>Building Components Energy Use[rural residential,petroleum diesel bf,lighting] : MostRecentRun</t>
  </si>
  <si>
    <t>Building Components Energy Use[rural residential,petroleum diesel bf,appliances] : MostRecentRun</t>
  </si>
  <si>
    <t>Building Components Energy Use[rural residential,petroleum diesel bf,other component] : MostRecentRun</t>
  </si>
  <si>
    <t>Building Components Energy Use[rural residential,biomass bf,heating] : MostRecentRun</t>
  </si>
  <si>
    <t>Building Components Energy Use[rural residential,biomass bf,cooling and ventilation] : MostRecentRun</t>
  </si>
  <si>
    <t>Building Components Energy Use[rural residential,biomass bf,envelope] : MostRecentRun</t>
  </si>
  <si>
    <t>Building Components Energy Use[rural residential,biomass bf,lighting] : MostRecentRun</t>
  </si>
  <si>
    <t>Building Components Energy Use[rural residential,biomass bf,appliances] : MostRecentRun</t>
  </si>
  <si>
    <t>Building Components Energy Use[rural residential,biomass bf,other component] : MostRecentRun</t>
  </si>
  <si>
    <t>Building Components Energy Use[rural residential,kerosene bf,heating] : MostRecentRun</t>
  </si>
  <si>
    <t>Building Components Energy Use[rural residential,kerosene bf,cooling and ventilation] : MostRecentRun</t>
  </si>
  <si>
    <t>Building Components Energy Use[rural residential,kerosene bf,envelope] : MostRecentRun</t>
  </si>
  <si>
    <t>Building Components Energy Use[rural residential,kerosene bf,lighting] : MostRecentRun</t>
  </si>
  <si>
    <t>Building Components Energy Use[rural residential,kerosene bf,appliances] : MostRecentRun</t>
  </si>
  <si>
    <t>Building Components Energy Use[rural residential,kerosene bf,other component] : MostRecentRun</t>
  </si>
  <si>
    <t>Building Components Energy Use[rural residential,heavy or residual fuel oil bf,heating] : MostRecentRun</t>
  </si>
  <si>
    <t>Building Components Energy Use[rural residential,heavy or residual fuel oil bf,cooling and ventilation] : MostRecentRun</t>
  </si>
  <si>
    <t>Building Components Energy Use[rural residential,heavy or residual fuel oil bf,envelope] : MostRecentRun</t>
  </si>
  <si>
    <t>Building Components Energy Use[rural residential,heavy or residual fuel oil bf,lighting] : MostRecentRun</t>
  </si>
  <si>
    <t>Building Components Energy Use[rural residential,heavy or residual fuel oil bf,appliances] : MostRecentRun</t>
  </si>
  <si>
    <t>Building Components Energy Use[rural residential,heavy or residual fuel oil bf,other component] : MostRecentRun</t>
  </si>
  <si>
    <t>Building Components Energy Use[rural residential,LPG propane or butane bf,heating] : MostRecentRun</t>
  </si>
  <si>
    <t>Building Components Energy Use[rural residential,LPG propane or butane bf,cooling and ventilation] : MostRecentRun</t>
  </si>
  <si>
    <t>Building Components Energy Use[rural residential,LPG propane or butane bf,envelope] : MostRecentRun</t>
  </si>
  <si>
    <t>Building Components Energy Use[rural residential,LPG propane or butane bf,lighting] : MostRecentRun</t>
  </si>
  <si>
    <t>Building Components Energy Use[rural residential,LPG propane or butane bf,appliances] : MostRecentRun</t>
  </si>
  <si>
    <t>Building Components Energy Use[rural residential,LPG propane or butane bf,other component] : MostRecentRun</t>
  </si>
  <si>
    <t>Building Components Energy Use[rural residential,hydrogen bf,heating] : MostRecentRun</t>
  </si>
  <si>
    <t>Building Components Energy Use[rural residential,hydrogen bf,cooling and ventilation] : MostRecentRun</t>
  </si>
  <si>
    <t>Building Components Energy Use[rural residential,hydrogen bf,envelope] : MostRecentRun</t>
  </si>
  <si>
    <t>Building Components Energy Use[rural residential,hydrogen bf,lighting] : MostRecentRun</t>
  </si>
  <si>
    <t>Building Components Energy Use[rural residential,hydrogen bf,appliances] : MostRecentRun</t>
  </si>
  <si>
    <t>Building Components Energy Use[rural residential,hydrogen bf,other component] : MostRecentRun</t>
  </si>
  <si>
    <t>Building Components Energy Use[commercial,electricity bf,heating] : MostRecentRun</t>
  </si>
  <si>
    <t>Building Components Energy Use[commercial,electricity bf,cooling and ventilation] : MostRecentRun</t>
  </si>
  <si>
    <t>Building Components Energy Use[commercial,electricity bf,envelope] : MostRecentRun</t>
  </si>
  <si>
    <t>Building Components Energy Use[commercial,electricity bf,lighting] : MostRecentRun</t>
  </si>
  <si>
    <t>Building Components Energy Use[commercial,electricity bf,appliances] : MostRecentRun</t>
  </si>
  <si>
    <t>Building Components Energy Use[commercial,electricity bf,other component] : MostRecentRun</t>
  </si>
  <si>
    <t>Building Components Energy Use[commercial,hard coal bf,heating] : MostRecentRun</t>
  </si>
  <si>
    <t>Building Components Energy Use[commercial,hard coal bf,cooling and ventilation] : MostRecentRun</t>
  </si>
  <si>
    <t>Building Components Energy Use[commercial,hard coal bf,envelope] : MostRecentRun</t>
  </si>
  <si>
    <t>Building Components Energy Use[commercial,hard coal bf,lighting] : MostRecentRun</t>
  </si>
  <si>
    <t>Building Components Energy Use[commercial,hard coal bf,appliances] : MostRecentRun</t>
  </si>
  <si>
    <t>Building Components Energy Use[commercial,hard coal bf,other component] : MostRecentRun</t>
  </si>
  <si>
    <t>Building Components Energy Use[commercial,natural gas bf,heating] : MostRecentRun</t>
  </si>
  <si>
    <t>Building Components Energy Use[commercial,natural gas bf,cooling and ventilation] : MostRecentRun</t>
  </si>
  <si>
    <t>Building Components Energy Use[commercial,natural gas bf,envelope] : MostRecentRun</t>
  </si>
  <si>
    <t>Building Components Energy Use[commercial,natural gas bf,lighting] : MostRecentRun</t>
  </si>
  <si>
    <t>Building Components Energy Use[commercial,natural gas bf,appliances] : MostRecentRun</t>
  </si>
  <si>
    <t>Building Components Energy Use[commercial,natural gas bf,other component] : MostRecentRun</t>
  </si>
  <si>
    <t>Building Components Energy Use[commercial,petroleum diesel bf,heating] : MostRecentRun</t>
  </si>
  <si>
    <t>Building Components Energy Use[commercial,petroleum diesel bf,cooling and ventilation] : MostRecentRun</t>
  </si>
  <si>
    <t>Building Components Energy Use[commercial,petroleum diesel bf,envelope] : MostRecentRun</t>
  </si>
  <si>
    <t>Building Components Energy Use[commercial,petroleum diesel bf,lighting] : MostRecentRun</t>
  </si>
  <si>
    <t>Building Components Energy Use[commercial,petroleum diesel bf,appliances] : MostRecentRun</t>
  </si>
  <si>
    <t>Building Components Energy Use[commercial,petroleum diesel bf,other component] : MostRecentRun</t>
  </si>
  <si>
    <t>Building Components Energy Use[commercial,biomass bf,heating] : MostRecentRun</t>
  </si>
  <si>
    <t>Building Components Energy Use[commercial,biomass bf,cooling and ventilation] : MostRecentRun</t>
  </si>
  <si>
    <t>Building Components Energy Use[commercial,biomass bf,envelope] : MostRecentRun</t>
  </si>
  <si>
    <t>Building Components Energy Use[commercial,biomass bf,lighting] : MostRecentRun</t>
  </si>
  <si>
    <t>Building Components Energy Use[commercial,biomass bf,appliances] : MostRecentRun</t>
  </si>
  <si>
    <t>Building Components Energy Use[commercial,biomass bf,other component] : MostRecentRun</t>
  </si>
  <si>
    <t>Building Components Energy Use[commercial,kerosene bf,heating] : MostRecentRun</t>
  </si>
  <si>
    <t>Building Components Energy Use[commercial,kerosene bf,cooling and ventilation] : MostRecentRun</t>
  </si>
  <si>
    <t>Building Components Energy Use[commercial,kerosene bf,envelope] : MostRecentRun</t>
  </si>
  <si>
    <t>Building Components Energy Use[commercial,kerosene bf,lighting] : MostRecentRun</t>
  </si>
  <si>
    <t>Building Components Energy Use[commercial,kerosene bf,appliances] : MostRecentRun</t>
  </si>
  <si>
    <t>Building Components Energy Use[commercial,kerosene bf,other component] : MostRecentRun</t>
  </si>
  <si>
    <t>Building Components Energy Use[commercial,heavy or residual fuel oil bf,heating] : MostRecentRun</t>
  </si>
  <si>
    <t>Building Components Energy Use[commercial,heavy or residual fuel oil bf,cooling and ventilation] : MostRecentRun</t>
  </si>
  <si>
    <t>Building Components Energy Use[commercial,heavy or residual fuel oil bf,envelope] : MostRecentRun</t>
  </si>
  <si>
    <t>Building Components Energy Use[commercial,heavy or residual fuel oil bf,lighting] : MostRecentRun</t>
  </si>
  <si>
    <t>Building Components Energy Use[commercial,heavy or residual fuel oil bf,appliances] : MostRecentRun</t>
  </si>
  <si>
    <t>Building Components Energy Use[commercial,heavy or residual fuel oil bf,other component] : MostRecentRun</t>
  </si>
  <si>
    <t>Building Components Energy Use[commercial,LPG propane or butane bf,heating] : MostRecentRun</t>
  </si>
  <si>
    <t>Building Components Energy Use[commercial,LPG propane or butane bf,cooling and ventilation] : MostRecentRun</t>
  </si>
  <si>
    <t>Building Components Energy Use[commercial,LPG propane or butane bf,envelope] : MostRecentRun</t>
  </si>
  <si>
    <t>Building Components Energy Use[commercial,LPG propane or butane bf,lighting] : MostRecentRun</t>
  </si>
  <si>
    <t>Building Components Energy Use[commercial,LPG propane or butane bf,appliances] : MostRecentRun</t>
  </si>
  <si>
    <t>Building Components Energy Use[commercial,LPG propane or butane bf,other component] : MostRecentRun</t>
  </si>
  <si>
    <t>Building Components Energy Use[commercial,hydrogen bf,heating] : MostRecentRun</t>
  </si>
  <si>
    <t>Building Components Energy Use[commercial,hydrogen bf,cooling and ventilation] : MostRecentRun</t>
  </si>
  <si>
    <t>Building Components Energy Use[commercial,hydrogen bf,envelope] : MostRecentRun</t>
  </si>
  <si>
    <t>Building Components Energy Use[commercial,hydrogen bf,lighting] : MostRecentRun</t>
  </si>
  <si>
    <t>Building Components Energy Use[commercial,hydrogen bf,appliances] : MostRecentRun</t>
  </si>
  <si>
    <t>Building Components Energy Use[commercial,hydrogen bf,other component] : MostRecentRun</t>
  </si>
  <si>
    <t>Non CO2</t>
    <phoneticPr fontId="8" type="noConversion"/>
  </si>
  <si>
    <t>Heating and H2</t>
    <phoneticPr fontId="8" type="noConversion"/>
  </si>
  <si>
    <t>Rail</t>
    <phoneticPr fontId="9" type="noConversion"/>
  </si>
  <si>
    <t>Aircraft</t>
    <phoneticPr fontId="9" type="noConversion"/>
  </si>
  <si>
    <t>Ships</t>
    <phoneticPr fontId="9" type="noConversion"/>
  </si>
  <si>
    <t>Motorbikes</t>
    <phoneticPr fontId="9" type="noConversion"/>
  </si>
  <si>
    <t>BDEQ BAU Electricity Output from Distributed Sources[commercial,municipal solid waste es] : MostRecentRun</t>
  </si>
  <si>
    <t>BDEQ BAU Electricity Output from Distributed Sources[commercial,heavy or residual fuel oil es] : MostRecentRun</t>
  </si>
  <si>
    <t>BDEQ BAU Electricity Output from Distributed Sources[commercial,crude oil es] : MostRecentRun</t>
  </si>
  <si>
    <t>BDEQ BAU Electricity Output from Distributed Sources[commercial,offshore wind es] : MostRecentRun</t>
  </si>
  <si>
    <t>BDEQ BAU Electricity Output from Distributed Sources[commercial,lignite es] : MostRecentRun</t>
  </si>
  <si>
    <t>BDEQ BAU Electricity Output from Distributed Sources[commercial,natural gas peaker es] : MostRecentRun</t>
  </si>
  <si>
    <t>BDEQ BAU Electricity Output from Distributed Sources[commercial,petroleum es] : MostRecentRun</t>
  </si>
  <si>
    <t>BDEQ BAU Electricity Output from Distributed Sources[commercial,geothermal es] : MostRecentRun</t>
  </si>
  <si>
    <t>BDEQ BAU Electricity Output from Distributed Sources[commercial,biomass es] : MostRecentRun</t>
  </si>
  <si>
    <t>BDEQ BAU Electricity Output from Distributed Sources[commercial,solar thermal es] : MostRecentRun</t>
  </si>
  <si>
    <t>BDEQ BAU Electricity Output from Distributed Sources[commercial,solar PV es] : MostRecentRun</t>
  </si>
  <si>
    <t>Distributed</t>
  </si>
  <si>
    <t>BDEQ BAU Electricity Output from Distributed Sources[commercial,onshore wind es] : MostRecentRun</t>
  </si>
  <si>
    <t>BDEQ BAU Electricity Output from Distributed Sources[commercial,hydro es] : MostRecentRun</t>
  </si>
  <si>
    <t>BDEQ BAU Electricity Output from Distributed Sources[commercial,nuclear es] : MostRecentRun</t>
  </si>
  <si>
    <t>BDEQ BAU Electricity Output from Distributed Sources[commercial,natural gas nonpeaker es] : MostRecentRun</t>
  </si>
  <si>
    <t>BDEQ BAU Electricity Output from Distributed Sources[commercial,hard coal es] : MostRecentRun</t>
  </si>
  <si>
    <t>BDEQ BAU Electricity Output from Distributed Sources[rural residential,municipal solid waste es] : MostRecentRun</t>
  </si>
  <si>
    <t>BDEQ BAU Electricity Output from Distributed Sources[rural residential,heavy or residual fuel oil es] : MostRecentRun</t>
  </si>
  <si>
    <t>BDEQ BAU Electricity Output from Distributed Sources[rural residential,crude oil es] : MostRecentRun</t>
  </si>
  <si>
    <t>BDEQ BAU Electricity Output from Distributed Sources[rural residential,offshore wind es] : MostRecentRun</t>
  </si>
  <si>
    <t>BDEQ BAU Electricity Output from Distributed Sources[rural residential,lignite es] : MostRecentRun</t>
  </si>
  <si>
    <t>BDEQ BAU Electricity Output from Distributed Sources[rural residential,natural gas peaker es] : MostRecentRun</t>
  </si>
  <si>
    <t>BDEQ BAU Electricity Output from Distributed Sources[rural residential,petroleum es] : MostRecentRun</t>
  </si>
  <si>
    <t>BDEQ BAU Electricity Output from Distributed Sources[rural residential,geothermal es] : MostRecentRun</t>
  </si>
  <si>
    <t>BDEQ BAU Electricity Output from Distributed Sources[rural residential,biomass es] : MostRecentRun</t>
  </si>
  <si>
    <t>BDEQ BAU Electricity Output from Distributed Sources[rural residential,solar thermal es] : MostRecentRun</t>
  </si>
  <si>
    <t>BDEQ BAU Electricity Output from Distributed Sources[rural residential,solar PV es] : MostRecentRun</t>
  </si>
  <si>
    <t>BDEQ BAU Electricity Output from Distributed Sources[rural residential,onshore wind es] : MostRecentRun</t>
  </si>
  <si>
    <t>BDEQ BAU Electricity Output from Distributed Sources[rural residential,hydro es] : MostRecentRun</t>
  </si>
  <si>
    <t>BDEQ BAU Electricity Output from Distributed Sources[rural residential,nuclear es] : MostRecentRun</t>
  </si>
  <si>
    <t>BDEQ BAU Electricity Output from Distributed Sources[rural residential,natural gas nonpeaker es] : MostRecentRun</t>
  </si>
  <si>
    <t>BDEQ BAU Electricity Output from Distributed Sources[rural residential,hard coal es] : MostRecentRun</t>
  </si>
  <si>
    <t>BDEQ BAU Electricity Output from Distributed Sources[urban residential,municipal solid waste es] : MostRecentRun</t>
  </si>
  <si>
    <t>BDEQ BAU Electricity Output from Distributed Sources[urban residential,heavy or residual fuel oil es] : MostRecentRun</t>
  </si>
  <si>
    <t>BDEQ BAU Electricity Output from Distributed Sources[urban residential,crude oil es] : MostRecentRun</t>
  </si>
  <si>
    <t>BDEQ BAU Electricity Output from Distributed Sources[urban residential,offshore wind es] : MostRecentRun</t>
  </si>
  <si>
    <t>BDEQ BAU Electricity Output from Distributed Sources[urban residential,lignite es] : MostRecentRun</t>
  </si>
  <si>
    <t>BDEQ BAU Electricity Output from Distributed Sources[urban residential,natural gas peaker es] : MostRecentRun</t>
  </si>
  <si>
    <t>BDEQ BAU Electricity Output from Distributed Sources[urban residential,petroleum es] : MostRecentRun</t>
  </si>
  <si>
    <t>BDEQ BAU Electricity Output from Distributed Sources[urban residential,geothermal es] : MostRecentRun</t>
  </si>
  <si>
    <t>BDEQ BAU Electricity Output from Distributed Sources[urban residential,biomass es] : MostRecentRun</t>
  </si>
  <si>
    <t>BDEQ BAU Electricity Output from Distributed Sources[urban residential,solar thermal es] : MostRecentRun</t>
  </si>
  <si>
    <t>BDEQ BAU Electricity Output from Distributed Sources[urban residential,solar PV es] : MostRecentRun</t>
  </si>
  <si>
    <t>BDEQ BAU Electricity Output from Distributed Sources[urban residential,onshore wind es] : MostRecentRun</t>
  </si>
  <si>
    <t>BDEQ BAU Electricity Output from Distributed Sources[urban residential,hydro es] : MostRecentRun</t>
  </si>
  <si>
    <t>BDEQ BAU Electricity Output from Distributed Sources[urban residential,nuclear es] : MostRecentRun</t>
  </si>
  <si>
    <t>BDEQ BAU Electricity Output from Distributed Sources[urban residential,natural gas nonpeaker es] : MostRecentRun</t>
  </si>
  <si>
    <t>BDEQ BAU Electricity Output from Distributed Sources[urban residential,hard coal es] : MostRecentRun</t>
  </si>
  <si>
    <t>Net Imports of Electricity : MostRecentRun</t>
  </si>
  <si>
    <t>Import</t>
  </si>
  <si>
    <t>Electricity Generation by Type[municipal solid waste es,newly built] : MostRecentRun</t>
  </si>
  <si>
    <t>MSW</t>
  </si>
  <si>
    <t>Electricity Generation by Type[municipal solid waste es,preexisting nonretiring] : MostRecentRun</t>
  </si>
  <si>
    <t>Electricity Generation by Type[municipal solid waste es,preexisting retiring] : MostRecentRun</t>
  </si>
  <si>
    <t>Electricity Generation by Type[heavy or residual fuel oil es,newly built] : MostRecentRun</t>
  </si>
  <si>
    <t>Residual Fuel Oil</t>
  </si>
  <si>
    <t>Electricity Generation by Type[heavy or residual fuel oil es,preexisting nonretiring] : MostRecentRun</t>
  </si>
  <si>
    <t>Electricity Generation by Type[heavy or residual fuel oil es,preexisting retiring] : MostRecentRun</t>
  </si>
  <si>
    <t>Electricity Generation by Type[crude oil es,newly built] : MostRecentRun</t>
  </si>
  <si>
    <t>Crude Oil</t>
  </si>
  <si>
    <t>Electricity Generation by Type[crude oil es,preexisting nonretiring] : MostRecentRun</t>
  </si>
  <si>
    <t>Electricity Generation by Type[crude oil es,preexisting retiring] : MostRecentRun</t>
  </si>
  <si>
    <t>Electricity Generation by Type[offshore wind es,newly built] : MostRecentRun</t>
  </si>
  <si>
    <t>Offshore Wind</t>
  </si>
  <si>
    <t>Electricity Generation by Type[offshore wind es,preexisting nonretiring] : MostRecentRun</t>
  </si>
  <si>
    <t>Electricity Generation by Type[offshore wind es,preexisting retiring] : MostRecentRun</t>
  </si>
  <si>
    <t>Electricity Generation by Type[lignite es,newly built] : MostRecentRun</t>
  </si>
  <si>
    <t>Lignite</t>
  </si>
  <si>
    <t>Electricity Generation by Type[lignite es,preexisting nonretiring] : MostRecentRun</t>
  </si>
  <si>
    <t>Electricity Generation by Type[lignite es,preexisting retiring] : MostRecentRun</t>
  </si>
  <si>
    <t>Electricity Generation by Type[natural gas peaker es,newly built] : MostRecentRun</t>
  </si>
  <si>
    <t>Electricity Generation by Type[natural gas peaker es,preexisting nonretiring] : MostRecentRun</t>
  </si>
  <si>
    <t>Electricity Generation by Type[natural gas peaker es,preexisting retiring] : MostRecentRun</t>
  </si>
  <si>
    <t>Electricity Generation by Type[petroleum es,newly built] : MostRecentRun</t>
  </si>
  <si>
    <t>Petroleum</t>
  </si>
  <si>
    <t>Electricity Generation by Type[petroleum es,preexisting nonretiring] : MostRecentRun</t>
  </si>
  <si>
    <t>Electricity Generation by Type[petroleum es,preexisting retiring] : MostRecentRun</t>
  </si>
  <si>
    <t>Electricity Generation by Type[geothermal es,newly built] : MostRecentRun</t>
  </si>
  <si>
    <t>Geothermal</t>
  </si>
  <si>
    <t>Electricity Generation by Type[geothermal es,preexisting nonretiring] : MostRecentRun</t>
  </si>
  <si>
    <t>Electricity Generation by Type[geothermal es,preexisting retiring] : MostRecentRun</t>
  </si>
  <si>
    <t>Electricity Generation by Type[biomass es,newly built] : MostRecentRun</t>
  </si>
  <si>
    <t>Biomass</t>
  </si>
  <si>
    <t>Electricity Generation by Type[biomass es,preexisting nonretiring] : MostRecentRun</t>
  </si>
  <si>
    <t>Electricity Generation by Type[biomass es,preexisting retiring] : MostRecentRun</t>
  </si>
  <si>
    <t>Electricity Generation by Type[solar thermal es,newly built] : MostRecentRun</t>
  </si>
  <si>
    <t>Solar Thermal</t>
  </si>
  <si>
    <t>Electricity Generation by Type[solar thermal es,preexisting nonretiring] : MostRecentRun</t>
  </si>
  <si>
    <t>Electricity Generation by Type[solar thermal es,preexisting retiring] : MostRecentRun</t>
  </si>
  <si>
    <t>Electricity Generation by Type[solar PV es,newly built] : MostRecentRun</t>
  </si>
  <si>
    <t>Solar PV</t>
  </si>
  <si>
    <t>Electricity Generation by Type[solar PV es,preexisting nonretiring] : MostRecentRun</t>
  </si>
  <si>
    <t>Electricity Generation by Type[solar PV es,preexisting retiring] : MostRecentRun</t>
  </si>
  <si>
    <t>Electricity Generation by Type[onshore wind es,newly built] : MostRecentRun</t>
  </si>
  <si>
    <t>Onshore Wind</t>
  </si>
  <si>
    <t>Electricity Generation by Type[onshore wind es,preexisting nonretiring] : MostRecentRun</t>
  </si>
  <si>
    <t>Electricity Generation by Type[onshore wind es,preexisting retiring] : MostRecentRun</t>
  </si>
  <si>
    <t>Electricity Generation by Type[hydro es,newly built] : MostRecentRun</t>
  </si>
  <si>
    <t>Hydro</t>
  </si>
  <si>
    <t>Electricity Generation by Type[hydro es,preexisting nonretiring] : MostRecentRun</t>
  </si>
  <si>
    <t>Electricity Generation by Type[hydro es,preexisting retiring] : MostRecentRun</t>
  </si>
  <si>
    <t>Electricity Generation by Type[nuclear es,newly built] : MostRecentRun</t>
  </si>
  <si>
    <t>Nuclear</t>
  </si>
  <si>
    <t>Electricity Generation by Type[nuclear es,preexisting nonretiring] : MostRecentRun</t>
  </si>
  <si>
    <t>Electricity Generation by Type[nuclear es,preexisting retiring] : MostRecentRun</t>
  </si>
  <si>
    <t>Electricity Generation by Type[natural gas nonpeaker es,newly built] : MostRecentRun</t>
  </si>
  <si>
    <t>Electricity Generation by Type[natural gas nonpeaker es,preexisting nonretiring] : MostRecentRun</t>
  </si>
  <si>
    <t>Electricity Generation by Type[natural gas nonpeaker es,preexisting retiring] : MostRecentRun</t>
  </si>
  <si>
    <t>Electricity Generation by Type[hard coal es,newly built] : MostRecentRun</t>
  </si>
  <si>
    <t>Electricity Generation by Type[hard coal es,preexisting nonretiring] : MostRecentRun</t>
  </si>
  <si>
    <t>Electricity Generation by Type[hard coal es,preexisting retiring] : MostRecentRun</t>
  </si>
  <si>
    <t>Solar Thermal</t>
    <phoneticPr fontId="8" type="noConversion"/>
  </si>
  <si>
    <t>Agricultural</t>
    <phoneticPr fontId="9" type="noConversion"/>
  </si>
  <si>
    <t>Mining and Washing of Coal</t>
  </si>
  <si>
    <t>Extraction of Petroleum and Natural Gas</t>
    <phoneticPr fontId="9" type="noConversion"/>
  </si>
  <si>
    <t>Food, Beverages and Tobbaco</t>
    <phoneticPr fontId="9" type="noConversion"/>
  </si>
  <si>
    <t>Textile &amp; Apparel</t>
    <phoneticPr fontId="9" type="noConversion"/>
  </si>
  <si>
    <t>Wood &amp; Furniture</t>
    <phoneticPr fontId="9" type="noConversion"/>
  </si>
  <si>
    <t>Paper, Printing and Crafts</t>
    <phoneticPr fontId="9" type="noConversion"/>
  </si>
  <si>
    <t>Electrical Machinery</t>
    <phoneticPr fontId="9" type="noConversion"/>
  </si>
  <si>
    <t>General Purpose Machinery</t>
    <phoneticPr fontId="9" type="noConversion"/>
  </si>
  <si>
    <t>Automobiles</t>
    <phoneticPr fontId="9" type="noConversion"/>
  </si>
  <si>
    <t>Other Vehicles</t>
    <phoneticPr fontId="9" type="noConversion"/>
  </si>
  <si>
    <t>Other Manufacturing and Repair</t>
    <phoneticPr fontId="9" type="noConversion"/>
  </si>
  <si>
    <t>Production and Supply of Gas</t>
  </si>
  <si>
    <t>Production and Supply of Water</t>
  </si>
  <si>
    <t>Construction</t>
  </si>
  <si>
    <t>Other Mining</t>
    <phoneticPr fontId="9" type="noConversion"/>
  </si>
  <si>
    <t>Chemicals</t>
    <phoneticPr fontId="9" type="noConversion"/>
  </si>
  <si>
    <t>Rubber and Plastics Products</t>
    <phoneticPr fontId="8" type="noConversion"/>
  </si>
  <si>
    <t>Special Purpose Machinery</t>
    <phoneticPr fontId="8" type="noConversion"/>
  </si>
  <si>
    <t>Iron and Steel</t>
    <phoneticPr fontId="8" type="noConversion"/>
  </si>
  <si>
    <t>Non-ferrous Metals</t>
    <phoneticPr fontId="8" type="noConversion"/>
  </si>
  <si>
    <t>Computers, and Other Electronic</t>
    <phoneticPr fontId="9" type="noConversion"/>
  </si>
  <si>
    <t>Other Sectors</t>
    <phoneticPr fontId="9" type="noConversion"/>
  </si>
  <si>
    <t>Non-metallic Mineral</t>
    <phoneticPr fontId="9" type="noConversion"/>
  </si>
  <si>
    <t>Petrochem &amp; Coke</t>
    <phoneticPr fontId="9" type="noConversion"/>
  </si>
  <si>
    <t>CO2 emission</t>
    <phoneticPr fontId="8" type="noConversion"/>
  </si>
  <si>
    <t>CO2e emission</t>
    <phoneticPr fontId="8" type="noConversion"/>
  </si>
  <si>
    <t>electricity</t>
    <phoneticPr fontId="8" type="noConversion"/>
  </si>
  <si>
    <t>hard coal</t>
  </si>
  <si>
    <t>biomass</t>
  </si>
  <si>
    <t>heat</t>
  </si>
  <si>
    <t>crude oil</t>
  </si>
  <si>
    <t>Metal Products</t>
    <phoneticPr fontId="8" type="noConversion"/>
  </si>
  <si>
    <t>Electricity and Heat Producion and Supply</t>
    <phoneticPr fontId="8" type="noConversion"/>
  </si>
  <si>
    <t>Mining Support Activities</t>
    <phoneticPr fontId="8" type="noConversion"/>
  </si>
  <si>
    <t>Pharmaceuticals</t>
    <phoneticPr fontId="8" type="noConversion"/>
  </si>
  <si>
    <t>Wholesale and Retail Trades</t>
    <phoneticPr fontId="8" type="noConversion"/>
  </si>
  <si>
    <t>Transport, Storage and Post</t>
    <phoneticPr fontId="8" type="noConversion"/>
  </si>
  <si>
    <t>Hotels and Catering Services</t>
    <phoneticPr fontId="8" type="noConversion"/>
  </si>
  <si>
    <t>Information Transmission, Sofrware and Information Technology Services</t>
  </si>
  <si>
    <t>Leasing and Business Services</t>
  </si>
  <si>
    <t>Scientific Research, Technical Services</t>
  </si>
  <si>
    <t>Financial and Insurance Activities</t>
  </si>
  <si>
    <t>Real Estate Activities</t>
  </si>
  <si>
    <t>General Technology Services</t>
  </si>
  <si>
    <t>Management of Water Conservancy, Environment and Public Facilities; Public Administration, Social Security, and Social Organization</t>
  </si>
  <si>
    <t>Education</t>
  </si>
  <si>
    <t>Health and Social Work</t>
  </si>
  <si>
    <t>Culture, Sports and Entertainment</t>
  </si>
  <si>
    <t>Residents Services and Other Services</t>
  </si>
  <si>
    <t>BAU Value Added by ISIC Code by Year[ISIC 01T03] : MostRecentRun</t>
  </si>
  <si>
    <t>BAU Value Added by ISIC Code by Year[ISIC 05] : MostRecentRun</t>
  </si>
  <si>
    <t>BAU Value Added by ISIC Code by Year[ISIC 06] : MostRecentRun</t>
  </si>
  <si>
    <t>BAU Value Added by ISIC Code by Year[ISIC 07T08] : MostRecentRun</t>
  </si>
  <si>
    <t>BAU Value Added by ISIC Code by Year[ISIC 09] : MostRecentRun</t>
  </si>
  <si>
    <t>BAU Value Added by ISIC Code by Year[ISIC 10T12] : MostRecentRun</t>
  </si>
  <si>
    <t>BAU Value Added by ISIC Code by Year[ISIC 13T15] : MostRecentRun</t>
  </si>
  <si>
    <t>BAU Value Added by ISIC Code by Year[ISIC 16] : MostRecentRun</t>
  </si>
  <si>
    <t>BAU Value Added by ISIC Code by Year[ISIC 17T18] : MostRecentRun</t>
  </si>
  <si>
    <t>BAU Value Added by ISIC Code by Year[ISIC 19] : MostRecentRun</t>
  </si>
  <si>
    <t>BAU Value Added by ISIC Code by Year[ISIC 20] : MostRecentRun</t>
  </si>
  <si>
    <t>BAU Value Added by ISIC Code by Year[ISIC 21] : MostRecentRun</t>
  </si>
  <si>
    <t>BAU Value Added by ISIC Code by Year[ISIC 22] : MostRecentRun</t>
  </si>
  <si>
    <t>BAU Value Added by ISIC Code by Year[ISIC 231] : MostRecentRun</t>
  </si>
  <si>
    <t>BAU Value Added by ISIC Code by Year[ISIC 239] : MostRecentRun</t>
  </si>
  <si>
    <t>BAU Value Added by ISIC Code by Year[ISIC 241] : MostRecentRun</t>
  </si>
  <si>
    <t>BAU Value Added by ISIC Code by Year[ISIC 242] : MostRecentRun</t>
  </si>
  <si>
    <t>BAU Value Added by ISIC Code by Year[ISIC 25] : MostRecentRun</t>
  </si>
  <si>
    <t>BAU Value Added by ISIC Code by Year[ISIC 26] : MostRecentRun</t>
  </si>
  <si>
    <t>BAU Value Added by ISIC Code by Year[ISIC 27] : MostRecentRun</t>
  </si>
  <si>
    <t>BAU Value Added by ISIC Code by Year[ISIC 28] : MostRecentRun</t>
  </si>
  <si>
    <t>BAU Value Added by ISIC Code by Year[ISIC 29] : MostRecentRun</t>
  </si>
  <si>
    <t>BAU Value Added by ISIC Code by Year[ISIC 30] : MostRecentRun</t>
  </si>
  <si>
    <t>BAU Value Added by ISIC Code by Year[ISIC 31T33] : MostRecentRun</t>
  </si>
  <si>
    <t>BAU Value Added by ISIC Code by Year[ISIC 351] : MostRecentRun</t>
  </si>
  <si>
    <t>BAU Value Added by ISIC Code by Year[ISIC 352T353] : MostRecentRun</t>
  </si>
  <si>
    <t>BAU Value Added by ISIC Code by Year[ISIC 36T39] : MostRecentRun</t>
  </si>
  <si>
    <t>BAU Value Added by ISIC Code by Year[ISIC 41T43] : MostRecentRun</t>
  </si>
  <si>
    <t>BAU Value Added by ISIC Code by Year[ISIC 45T47] : MostRecentRun</t>
  </si>
  <si>
    <t>BAU Value Added by ISIC Code by Year[ISIC 49T53] : MostRecentRun</t>
  </si>
  <si>
    <t>BAU Value Added by ISIC Code by Year[ISIC 55T56] : MostRecentRun</t>
  </si>
  <si>
    <t>BAU Value Added by ISIC Code by Year[ISIC 58T60] : MostRecentRun</t>
  </si>
  <si>
    <t>BAU Value Added by ISIC Code by Year[ISIC 61] : MostRecentRun</t>
  </si>
  <si>
    <t>BAU Value Added by ISIC Code by Year[ISIC 62T63] : MostRecentRun</t>
  </si>
  <si>
    <t>BAU Value Added by ISIC Code by Year[ISIC 64T66] : MostRecentRun</t>
  </si>
  <si>
    <t>BAU Value Added by ISIC Code by Year[ISIC 68] : MostRecentRun</t>
  </si>
  <si>
    <t>BAU Value Added by ISIC Code by Year[ISIC 69T82] : MostRecentRun</t>
  </si>
  <si>
    <t>BAU Value Added by ISIC Code by Year[ISIC 84] : MostRecentRun</t>
  </si>
  <si>
    <t>BAU Value Added by ISIC Code by Year[ISIC 85] : MostRecentRun</t>
  </si>
  <si>
    <t>BAU Value Added by ISIC Code by Year[ISIC 86T88] : MostRecentRun</t>
  </si>
  <si>
    <t>BAU Value Added by ISIC Code by Year[ISIC 90T96] : MostRecentRun</t>
  </si>
  <si>
    <t>BAU Value Added by ISIC Code by Year[ISIC 97T98] : MostRecentRun</t>
  </si>
  <si>
    <t>fuel oil</t>
  </si>
  <si>
    <t>LPG</t>
  </si>
  <si>
    <t>diesel</t>
  </si>
  <si>
    <t>diesel</t>
    <phoneticPr fontId="8" type="noConversion"/>
  </si>
  <si>
    <t>fuel oil</t>
    <phoneticPr fontId="8" type="noConversion"/>
  </si>
  <si>
    <t xml:space="preserve">Energy CONS for </t>
    <phoneticPr fontId="8" type="noConversion"/>
  </si>
  <si>
    <t>Transportation Sector Fuel Used[LDVs,passenger,battery electric vehicle,electricity tf] : MostRecentRun</t>
  </si>
  <si>
    <t>Transportation Sector Fuel Used[LDVs,passenger,battery electric vehicle,natural gas tf] : MostRecentRun</t>
  </si>
  <si>
    <t>Transportation Sector Fuel Used[LDVs,passenger,battery electric vehicle,petroleum gasoline tf] : MostRecentRun</t>
  </si>
  <si>
    <t>Transportation Sector Fuel Used[LDVs,passenger,battery electric vehicle,petroleum diesel tf] : MostRecentRun</t>
  </si>
  <si>
    <t>Transportation Sector Fuel Used[LDVs,passenger,battery electric vehicle,biofuel gasoline tf] : MostRecentRun</t>
  </si>
  <si>
    <t>Transportation Sector Fuel Used[LDVs,passenger,battery electric vehicle,biofuel diesel tf] : MostRecentRun</t>
  </si>
  <si>
    <t>Transportation Sector Fuel Used[LDVs,passenger,battery electric vehicle,jet fuel tf] : MostRecentRun</t>
  </si>
  <si>
    <t>Transportation Sector Fuel Used[LDVs,passenger,battery electric vehicle,heavy or residual fuel oil tf] : MostRecentRun</t>
  </si>
  <si>
    <t>Transportation Sector Fuel Used[LDVs,passenger,battery electric vehicle,LPG propane or butane tf] : MostRecentRun</t>
  </si>
  <si>
    <t>Transportation Sector Fuel Used[LDVs,passenger,battery electric vehicle,hydrogen tf] : MostRecentRun</t>
  </si>
  <si>
    <t>Transportation Sector Fuel Used[LDVs,passenger,natural gas vehicle,electricity tf] : MostRecentRun</t>
  </si>
  <si>
    <t>Transportation Sector Fuel Used[LDVs,passenger,natural gas vehicle,natural gas tf] : MostRecentRun</t>
  </si>
  <si>
    <t>Transportation Sector Fuel Used[LDVs,passenger,natural gas vehicle,petroleum gasoline tf] : MostRecentRun</t>
  </si>
  <si>
    <t>Transportation Sector Fuel Used[LDVs,passenger,natural gas vehicle,petroleum diesel tf] : MostRecentRun</t>
  </si>
  <si>
    <t>Transportation Sector Fuel Used[LDVs,passenger,natural gas vehicle,biofuel gasoline tf] : MostRecentRun</t>
  </si>
  <si>
    <t>Transportation Sector Fuel Used[LDVs,passenger,natural gas vehicle,biofuel diesel tf] : MostRecentRun</t>
  </si>
  <si>
    <t>Transportation Sector Fuel Used[LDVs,passenger,natural gas vehicle,jet fuel tf] : MostRecentRun</t>
  </si>
  <si>
    <t>Transportation Sector Fuel Used[LDVs,passenger,natural gas vehicle,heavy or residual fuel oil tf] : MostRecentRun</t>
  </si>
  <si>
    <t>Transportation Sector Fuel Used[LDVs,passenger,natural gas vehicle,LPG propane or butane tf] : MostRecentRun</t>
  </si>
  <si>
    <t>Transportation Sector Fuel Used[LDVs,passenger,natural gas vehicle,hydrogen tf] : MostRecentRun</t>
  </si>
  <si>
    <t>Transportation Sector Fuel Used[LDVs,passenger,gasoline vehicle,electricity tf] : MostRecentRun</t>
  </si>
  <si>
    <t>Transportation Sector Fuel Used[LDVs,passenger,gasoline vehicle,natural gas tf] : MostRecentRun</t>
  </si>
  <si>
    <t>Transportation Sector Fuel Used[LDVs,passenger,gasoline vehicle,petroleum gasoline tf] : MostRecentRun</t>
  </si>
  <si>
    <t>Transportation Sector Fuel Used[LDVs,passenger,gasoline vehicle,petroleum diesel tf] : MostRecentRun</t>
  </si>
  <si>
    <t>Transportation Sector Fuel Used[LDVs,passenger,gasoline vehicle,biofuel gasoline tf] : MostRecentRun</t>
  </si>
  <si>
    <t>Transportation Sector Fuel Used[LDVs,passenger,gasoline vehicle,biofuel diesel tf] : MostRecentRun</t>
  </si>
  <si>
    <t>Transportation Sector Fuel Used[LDVs,passenger,gasoline vehicle,jet fuel tf] : MostRecentRun</t>
  </si>
  <si>
    <t>Transportation Sector Fuel Used[LDVs,passenger,gasoline vehicle,heavy or residual fuel oil tf] : MostRecentRun</t>
  </si>
  <si>
    <t>Transportation Sector Fuel Used[LDVs,passenger,gasoline vehicle,LPG propane or butane tf] : MostRecentRun</t>
  </si>
  <si>
    <t>Transportation Sector Fuel Used[LDVs,passenger,gasoline vehicle,hydrogen tf] : MostRecentRun</t>
  </si>
  <si>
    <t>Transportation Sector Fuel Used[LDVs,passenger,diesel vehicle,electricity tf] : MostRecentRun</t>
  </si>
  <si>
    <t>Transportation Sector Fuel Used[LDVs,passenger,diesel vehicle,natural gas tf] : MostRecentRun</t>
  </si>
  <si>
    <t>Transportation Sector Fuel Used[LDVs,passenger,diesel vehicle,petroleum gasoline tf] : MostRecentRun</t>
  </si>
  <si>
    <t>Transportation Sector Fuel Used[LDVs,passenger,diesel vehicle,petroleum diesel tf] : MostRecentRun</t>
  </si>
  <si>
    <t>Transportation Sector Fuel Used[LDVs,passenger,diesel vehicle,biofuel gasoline tf] : MostRecentRun</t>
  </si>
  <si>
    <t>Transportation Sector Fuel Used[LDVs,passenger,diesel vehicle,biofuel diesel tf] : MostRecentRun</t>
  </si>
  <si>
    <t>Transportation Sector Fuel Used[LDVs,passenger,diesel vehicle,jet fuel tf] : MostRecentRun</t>
  </si>
  <si>
    <t>Transportation Sector Fuel Used[LDVs,passenger,diesel vehicle,heavy or residual fuel oil tf] : MostRecentRun</t>
  </si>
  <si>
    <t>Transportation Sector Fuel Used[LDVs,passenger,diesel vehicle,LPG propane or butane tf] : MostRecentRun</t>
  </si>
  <si>
    <t>Transportation Sector Fuel Used[LDVs,passenger,diesel vehicle,hydrogen tf] : MostRecentRun</t>
  </si>
  <si>
    <t>Transportation Sector Fuel Used[LDVs,passenger,plugin hybrid vehicle,electricity tf] : MostRecentRun</t>
  </si>
  <si>
    <t>Transportation Sector Fuel Used[LDVs,passenger,plugin hybrid vehicle,natural gas tf] : MostRecentRun</t>
  </si>
  <si>
    <t>Transportation Sector Fuel Used[LDVs,passenger,plugin hybrid vehicle,petroleum gasoline tf] : MostRecentRun</t>
  </si>
  <si>
    <t>Transportation Sector Fuel Used[LDVs,passenger,plugin hybrid vehicle,petroleum diesel tf] : MostRecentRun</t>
  </si>
  <si>
    <t>Transportation Sector Fuel Used[LDVs,passenger,plugin hybrid vehicle,biofuel gasoline tf] : MostRecentRun</t>
  </si>
  <si>
    <t>Transportation Sector Fuel Used[LDVs,passenger,plugin hybrid vehicle,biofuel diesel tf] : MostRecentRun</t>
  </si>
  <si>
    <t>Transportation Sector Fuel Used[LDVs,passenger,plugin hybrid vehicle,jet fuel tf] : MostRecentRun</t>
  </si>
  <si>
    <t>Transportation Sector Fuel Used[LDVs,passenger,plugin hybrid vehicle,heavy or residual fuel oil tf] : MostRecentRun</t>
  </si>
  <si>
    <t>Transportation Sector Fuel Used[LDVs,passenger,plugin hybrid vehicle,LPG propane or butane tf] : MostRecentRun</t>
  </si>
  <si>
    <t>Transportation Sector Fuel Used[LDVs,passenger,plugin hybrid vehicle,hydrogen tf] : MostRecentRun</t>
  </si>
  <si>
    <t>Transportation Sector Fuel Used[LDVs,passenger,LPG vehicle,electricity tf] : MostRecentRun</t>
  </si>
  <si>
    <t>Transportation Sector Fuel Used[LDVs,passenger,LPG vehicle,natural gas tf] : MostRecentRun</t>
  </si>
  <si>
    <t>Transportation Sector Fuel Used[LDVs,passenger,LPG vehicle,petroleum gasoline tf] : MostRecentRun</t>
  </si>
  <si>
    <t>Transportation Sector Fuel Used[LDVs,passenger,LPG vehicle,petroleum diesel tf] : MostRecentRun</t>
  </si>
  <si>
    <t>Transportation Sector Fuel Used[LDVs,passenger,LPG vehicle,biofuel gasoline tf] : MostRecentRun</t>
  </si>
  <si>
    <t>Transportation Sector Fuel Used[LDVs,passenger,LPG vehicle,biofuel diesel tf] : MostRecentRun</t>
  </si>
  <si>
    <t>Transportation Sector Fuel Used[LDVs,passenger,LPG vehicle,jet fuel tf] : MostRecentRun</t>
  </si>
  <si>
    <t>Transportation Sector Fuel Used[LDVs,passenger,LPG vehicle,heavy or residual fuel oil tf] : MostRecentRun</t>
  </si>
  <si>
    <t>Transportation Sector Fuel Used[LDVs,passenger,LPG vehicle,LPG propane or butane tf] : MostRecentRun</t>
  </si>
  <si>
    <t>Transportation Sector Fuel Used[LDVs,passenger,LPG vehicle,hydrogen tf] : MostRecentRun</t>
  </si>
  <si>
    <t>Transportation Sector Fuel Used[LDVs,passenger,hydrogen vehicle,electricity tf] : MostRecentRun</t>
  </si>
  <si>
    <t>Transportation Sector Fuel Used[LDVs,passenger,hydrogen vehicle,natural gas tf] : MostRecentRun</t>
  </si>
  <si>
    <t>Transportation Sector Fuel Used[LDVs,passenger,hydrogen vehicle,petroleum gasoline tf] : MostRecentRun</t>
  </si>
  <si>
    <t>Transportation Sector Fuel Used[LDVs,passenger,hydrogen vehicle,petroleum diesel tf] : MostRecentRun</t>
  </si>
  <si>
    <t>Transportation Sector Fuel Used[LDVs,passenger,hydrogen vehicle,biofuel gasoline tf] : MostRecentRun</t>
  </si>
  <si>
    <t>Transportation Sector Fuel Used[LDVs,passenger,hydrogen vehicle,biofuel diesel tf] : MostRecentRun</t>
  </si>
  <si>
    <t>Transportation Sector Fuel Used[LDVs,passenger,hydrogen vehicle,jet fuel tf] : MostRecentRun</t>
  </si>
  <si>
    <t>Transportation Sector Fuel Used[LDVs,passenger,hydrogen vehicle,heavy or residual fuel oil tf] : MostRecentRun</t>
  </si>
  <si>
    <t>Transportation Sector Fuel Used[LDVs,passenger,hydrogen vehicle,LPG propane or butane tf] : MostRecentRun</t>
  </si>
  <si>
    <t>Transportation Sector Fuel Used[LDVs,passenger,hydrogen vehicle,hydrogen tf] : MostRecentRun</t>
  </si>
  <si>
    <t>Transportation Sector Fuel Used[LDVs,freight,battery electric vehicle,electricity tf] : MostRecentRun</t>
  </si>
  <si>
    <t>Transportation Sector Fuel Used[LDVs,freight,battery electric vehicle,natural gas tf] : MostRecentRun</t>
  </si>
  <si>
    <t>Transportation Sector Fuel Used[LDVs,freight,battery electric vehicle,petroleum gasoline tf] : MostRecentRun</t>
  </si>
  <si>
    <t>Transportation Sector Fuel Used[LDVs,freight,battery electric vehicle,petroleum diesel tf] : MostRecentRun</t>
  </si>
  <si>
    <t>Transportation Sector Fuel Used[LDVs,freight,battery electric vehicle,biofuel gasoline tf] : MostRecentRun</t>
  </si>
  <si>
    <t>Transportation Sector Fuel Used[LDVs,freight,battery electric vehicle,biofuel diesel tf] : MostRecentRun</t>
  </si>
  <si>
    <t>Transportation Sector Fuel Used[LDVs,freight,battery electric vehicle,jet fuel tf] : MostRecentRun</t>
  </si>
  <si>
    <t>Transportation Sector Fuel Used[LDVs,freight,battery electric vehicle,heavy or residual fuel oil tf] : MostRecentRun</t>
  </si>
  <si>
    <t>Transportation Sector Fuel Used[LDVs,freight,battery electric vehicle,LPG propane or butane tf] : MostRecentRun</t>
  </si>
  <si>
    <t>Transportation Sector Fuel Used[LDVs,freight,battery electric vehicle,hydrogen tf] : MostRecentRun</t>
  </si>
  <si>
    <t>Transportation Sector Fuel Used[LDVs,freight,natural gas vehicle,electricity tf] : MostRecentRun</t>
  </si>
  <si>
    <t>Transportation Sector Fuel Used[LDVs,freight,natural gas vehicle,natural gas tf] : MostRecentRun</t>
  </si>
  <si>
    <t>Transportation Sector Fuel Used[LDVs,freight,natural gas vehicle,petroleum gasoline tf] : MostRecentRun</t>
  </si>
  <si>
    <t>Transportation Sector Fuel Used[LDVs,freight,natural gas vehicle,petroleum diesel tf] : MostRecentRun</t>
  </si>
  <si>
    <t>Transportation Sector Fuel Used[LDVs,freight,natural gas vehicle,biofuel gasoline tf] : MostRecentRun</t>
  </si>
  <si>
    <t>Transportation Sector Fuel Used[LDVs,freight,natural gas vehicle,biofuel diesel tf] : MostRecentRun</t>
  </si>
  <si>
    <t>Transportation Sector Fuel Used[LDVs,freight,natural gas vehicle,jet fuel tf] : MostRecentRun</t>
  </si>
  <si>
    <t>Transportation Sector Fuel Used[LDVs,freight,natural gas vehicle,heavy or residual fuel oil tf] : MostRecentRun</t>
  </si>
  <si>
    <t>Transportation Sector Fuel Used[LDVs,freight,natural gas vehicle,LPG propane or butane tf] : MostRecentRun</t>
  </si>
  <si>
    <t>Transportation Sector Fuel Used[LDVs,freight,natural gas vehicle,hydrogen tf] : MostRecentRun</t>
  </si>
  <si>
    <t>Transportation Sector Fuel Used[LDVs,freight,gasoline vehicle,electricity tf] : MostRecentRun</t>
  </si>
  <si>
    <t>Transportation Sector Fuel Used[LDVs,freight,gasoline vehicle,natural gas tf] : MostRecentRun</t>
  </si>
  <si>
    <t>Transportation Sector Fuel Used[LDVs,freight,gasoline vehicle,petroleum gasoline tf] : MostRecentRun</t>
  </si>
  <si>
    <t>Transportation Sector Fuel Used[LDVs,freight,gasoline vehicle,petroleum diesel tf] : MostRecentRun</t>
  </si>
  <si>
    <t>Transportation Sector Fuel Used[LDVs,freight,gasoline vehicle,biofuel gasoline tf] : MostRecentRun</t>
  </si>
  <si>
    <t>Transportation Sector Fuel Used[LDVs,freight,gasoline vehicle,biofuel diesel tf] : MostRecentRun</t>
  </si>
  <si>
    <t>Transportation Sector Fuel Used[LDVs,freight,gasoline vehicle,jet fuel tf] : MostRecentRun</t>
  </si>
  <si>
    <t>Transportation Sector Fuel Used[LDVs,freight,gasoline vehicle,heavy or residual fuel oil tf] : MostRecentRun</t>
  </si>
  <si>
    <t>Transportation Sector Fuel Used[LDVs,freight,gasoline vehicle,LPG propane or butane tf] : MostRecentRun</t>
  </si>
  <si>
    <t>Transportation Sector Fuel Used[LDVs,freight,gasoline vehicle,hydrogen tf] : MostRecentRun</t>
  </si>
  <si>
    <t>Transportation Sector Fuel Used[LDVs,freight,diesel vehicle,electricity tf] : MostRecentRun</t>
  </si>
  <si>
    <t>Transportation Sector Fuel Used[LDVs,freight,diesel vehicle,natural gas tf] : MostRecentRun</t>
  </si>
  <si>
    <t>Transportation Sector Fuel Used[LDVs,freight,diesel vehicle,petroleum gasoline tf] : MostRecentRun</t>
  </si>
  <si>
    <t>Transportation Sector Fuel Used[LDVs,freight,diesel vehicle,petroleum diesel tf] : MostRecentRun</t>
  </si>
  <si>
    <t>Transportation Sector Fuel Used[LDVs,freight,diesel vehicle,biofuel gasoline tf] : MostRecentRun</t>
  </si>
  <si>
    <t>Transportation Sector Fuel Used[LDVs,freight,diesel vehicle,biofuel diesel tf] : MostRecentRun</t>
  </si>
  <si>
    <t>Transportation Sector Fuel Used[LDVs,freight,diesel vehicle,jet fuel tf] : MostRecentRun</t>
  </si>
  <si>
    <t>Transportation Sector Fuel Used[LDVs,freight,diesel vehicle,heavy or residual fuel oil tf] : MostRecentRun</t>
  </si>
  <si>
    <t>Transportation Sector Fuel Used[LDVs,freight,diesel vehicle,LPG propane or butane tf] : MostRecentRun</t>
  </si>
  <si>
    <t>Transportation Sector Fuel Used[LDVs,freight,diesel vehicle,hydrogen tf] : MostRecentRun</t>
  </si>
  <si>
    <t>Transportation Sector Fuel Used[LDVs,freight,plugin hybrid vehicle,electricity tf] : MostRecentRun</t>
  </si>
  <si>
    <t>Transportation Sector Fuel Used[LDVs,freight,plugin hybrid vehicle,natural gas tf] : MostRecentRun</t>
  </si>
  <si>
    <t>Transportation Sector Fuel Used[LDVs,freight,plugin hybrid vehicle,petroleum gasoline tf] : MostRecentRun</t>
  </si>
  <si>
    <t>Transportation Sector Fuel Used[LDVs,freight,plugin hybrid vehicle,petroleum diesel tf] : MostRecentRun</t>
  </si>
  <si>
    <t>Transportation Sector Fuel Used[LDVs,freight,plugin hybrid vehicle,biofuel gasoline tf] : MostRecentRun</t>
  </si>
  <si>
    <t>Transportation Sector Fuel Used[LDVs,freight,plugin hybrid vehicle,biofuel diesel tf] : MostRecentRun</t>
  </si>
  <si>
    <t>Transportation Sector Fuel Used[LDVs,freight,plugin hybrid vehicle,jet fuel tf] : MostRecentRun</t>
  </si>
  <si>
    <t>Transportation Sector Fuel Used[LDVs,freight,plugin hybrid vehicle,heavy or residual fuel oil tf] : MostRecentRun</t>
  </si>
  <si>
    <t>Transportation Sector Fuel Used[LDVs,freight,plugin hybrid vehicle,LPG propane or butane tf] : MostRecentRun</t>
  </si>
  <si>
    <t>Transportation Sector Fuel Used[LDVs,freight,plugin hybrid vehicle,hydrogen tf] : MostRecentRun</t>
  </si>
  <si>
    <t>Transportation Sector Fuel Used[LDVs,freight,LPG vehicle,electricity tf] : MostRecentRun</t>
  </si>
  <si>
    <t>Transportation Sector Fuel Used[LDVs,freight,LPG vehicle,natural gas tf] : MostRecentRun</t>
  </si>
  <si>
    <t>Transportation Sector Fuel Used[LDVs,freight,LPG vehicle,petroleum gasoline tf] : MostRecentRun</t>
  </si>
  <si>
    <t>Transportation Sector Fuel Used[LDVs,freight,LPG vehicle,petroleum diesel tf] : MostRecentRun</t>
  </si>
  <si>
    <t>Transportation Sector Fuel Used[LDVs,freight,LPG vehicle,biofuel gasoline tf] : MostRecentRun</t>
  </si>
  <si>
    <t>Transportation Sector Fuel Used[LDVs,freight,LPG vehicle,biofuel diesel tf] : MostRecentRun</t>
  </si>
  <si>
    <t>Transportation Sector Fuel Used[LDVs,freight,LPG vehicle,jet fuel tf] : MostRecentRun</t>
  </si>
  <si>
    <t>Transportation Sector Fuel Used[LDVs,freight,LPG vehicle,heavy or residual fuel oil tf] : MostRecentRun</t>
  </si>
  <si>
    <t>Transportation Sector Fuel Used[LDVs,freight,LPG vehicle,LPG propane or butane tf] : MostRecentRun</t>
  </si>
  <si>
    <t>Transportation Sector Fuel Used[LDVs,freight,LPG vehicle,hydrogen tf] : MostRecentRun</t>
  </si>
  <si>
    <t>Transportation Sector Fuel Used[LDVs,freight,hydrogen vehicle,electricity tf] : MostRecentRun</t>
  </si>
  <si>
    <t>Transportation Sector Fuel Used[LDVs,freight,hydrogen vehicle,natural gas tf] : MostRecentRun</t>
  </si>
  <si>
    <t>Transportation Sector Fuel Used[LDVs,freight,hydrogen vehicle,petroleum gasoline tf] : MostRecentRun</t>
  </si>
  <si>
    <t>Transportation Sector Fuel Used[LDVs,freight,hydrogen vehicle,petroleum diesel tf] : MostRecentRun</t>
  </si>
  <si>
    <t>Transportation Sector Fuel Used[LDVs,freight,hydrogen vehicle,biofuel gasoline tf] : MostRecentRun</t>
  </si>
  <si>
    <t>Transportation Sector Fuel Used[LDVs,freight,hydrogen vehicle,biofuel diesel tf] : MostRecentRun</t>
  </si>
  <si>
    <t>Transportation Sector Fuel Used[LDVs,freight,hydrogen vehicle,jet fuel tf] : MostRecentRun</t>
  </si>
  <si>
    <t>Transportation Sector Fuel Used[LDVs,freight,hydrogen vehicle,heavy or residual fuel oil tf] : MostRecentRun</t>
  </si>
  <si>
    <t>Transportation Sector Fuel Used[LDVs,freight,hydrogen vehicle,LPG propane or butane tf] : MostRecentRun</t>
  </si>
  <si>
    <t>Transportation Sector Fuel Used[LDVs,freight,hydrogen vehicle,hydrogen tf] : MostRecentRun</t>
  </si>
  <si>
    <t>Transportation Sector Fuel Used[HDVs,passenger,battery electric vehicle,electricity tf] : MostRecentRun</t>
  </si>
  <si>
    <t>Transportation Sector Fuel Used[HDVs,passenger,battery electric vehicle,natural gas tf] : MostRecentRun</t>
  </si>
  <si>
    <t>Transportation Sector Fuel Used[HDVs,passenger,battery electric vehicle,petroleum gasoline tf] : MostRecentRun</t>
  </si>
  <si>
    <t>Transportation Sector Fuel Used[HDVs,passenger,battery electric vehicle,petroleum diesel tf] : MostRecentRun</t>
  </si>
  <si>
    <t>Transportation Sector Fuel Used[HDVs,passenger,battery electric vehicle,biofuel gasoline tf] : MostRecentRun</t>
  </si>
  <si>
    <t>Transportation Sector Fuel Used[HDVs,passenger,battery electric vehicle,biofuel diesel tf] : MostRecentRun</t>
  </si>
  <si>
    <t>Transportation Sector Fuel Used[HDVs,passenger,battery electric vehicle,jet fuel tf] : MostRecentRun</t>
  </si>
  <si>
    <t>Transportation Sector Fuel Used[HDVs,passenger,battery electric vehicle,heavy or residual fuel oil tf] : MostRecentRun</t>
  </si>
  <si>
    <t>Transportation Sector Fuel Used[HDVs,passenger,battery electric vehicle,LPG propane or butane tf] : MostRecentRun</t>
  </si>
  <si>
    <t>Transportation Sector Fuel Used[HDVs,passenger,battery electric vehicle,hydrogen tf] : MostRecentRun</t>
  </si>
  <si>
    <t>Transportation Sector Fuel Used[HDVs,passenger,natural gas vehicle,electricity tf] : MostRecentRun</t>
  </si>
  <si>
    <t>Transportation Sector Fuel Used[HDVs,passenger,natural gas vehicle,natural gas tf] : MostRecentRun</t>
  </si>
  <si>
    <t>Transportation Sector Fuel Used[HDVs,passenger,natural gas vehicle,petroleum gasoline tf] : MostRecentRun</t>
  </si>
  <si>
    <t>Transportation Sector Fuel Used[HDVs,passenger,natural gas vehicle,petroleum diesel tf] : MostRecentRun</t>
  </si>
  <si>
    <t>Transportation Sector Fuel Used[HDVs,passenger,natural gas vehicle,biofuel gasoline tf] : MostRecentRun</t>
  </si>
  <si>
    <t>Transportation Sector Fuel Used[HDVs,passenger,natural gas vehicle,biofuel diesel tf] : MostRecentRun</t>
  </si>
  <si>
    <t>Transportation Sector Fuel Used[HDVs,passenger,natural gas vehicle,jet fuel tf] : MostRecentRun</t>
  </si>
  <si>
    <t>Transportation Sector Fuel Used[HDVs,passenger,natural gas vehicle,heavy or residual fuel oil tf] : MostRecentRun</t>
  </si>
  <si>
    <t>Transportation Sector Fuel Used[HDVs,passenger,natural gas vehicle,LPG propane or butane tf] : MostRecentRun</t>
  </si>
  <si>
    <t>Transportation Sector Fuel Used[HDVs,passenger,natural gas vehicle,hydrogen tf] : MostRecentRun</t>
  </si>
  <si>
    <t>Transportation Sector Fuel Used[HDVs,passenger,gasoline vehicle,electricity tf] : MostRecentRun</t>
  </si>
  <si>
    <t>Transportation Sector Fuel Used[HDVs,passenger,gasoline vehicle,natural gas tf] : MostRecentRun</t>
  </si>
  <si>
    <t>Transportation Sector Fuel Used[HDVs,passenger,gasoline vehicle,petroleum gasoline tf] : MostRecentRun</t>
  </si>
  <si>
    <t>Transportation Sector Fuel Used[HDVs,passenger,gasoline vehicle,petroleum diesel tf] : MostRecentRun</t>
  </si>
  <si>
    <t>Transportation Sector Fuel Used[HDVs,passenger,gasoline vehicle,biofuel gasoline tf] : MostRecentRun</t>
  </si>
  <si>
    <t>Transportation Sector Fuel Used[HDVs,passenger,gasoline vehicle,biofuel diesel tf] : MostRecentRun</t>
  </si>
  <si>
    <t>Transportation Sector Fuel Used[HDVs,passenger,gasoline vehicle,jet fuel tf] : MostRecentRun</t>
  </si>
  <si>
    <t>Transportation Sector Fuel Used[HDVs,passenger,gasoline vehicle,heavy or residual fuel oil tf] : MostRecentRun</t>
  </si>
  <si>
    <t>Transportation Sector Fuel Used[HDVs,passenger,gasoline vehicle,LPG propane or butane tf] : MostRecentRun</t>
  </si>
  <si>
    <t>Transportation Sector Fuel Used[HDVs,passenger,gasoline vehicle,hydrogen tf] : MostRecentRun</t>
  </si>
  <si>
    <t>Transportation Sector Fuel Used[HDVs,passenger,diesel vehicle,electricity tf] : MostRecentRun</t>
  </si>
  <si>
    <t>Transportation Sector Fuel Used[HDVs,passenger,diesel vehicle,natural gas tf] : MostRecentRun</t>
  </si>
  <si>
    <t>Transportation Sector Fuel Used[HDVs,passenger,diesel vehicle,petroleum gasoline tf] : MostRecentRun</t>
  </si>
  <si>
    <t>Transportation Sector Fuel Used[HDVs,passenger,diesel vehicle,petroleum diesel tf] : MostRecentRun</t>
  </si>
  <si>
    <t>Transportation Sector Fuel Used[HDVs,passenger,diesel vehicle,biofuel gasoline tf] : MostRecentRun</t>
  </si>
  <si>
    <t>Transportation Sector Fuel Used[HDVs,passenger,diesel vehicle,biofuel diesel tf] : MostRecentRun</t>
  </si>
  <si>
    <t>Transportation Sector Fuel Used[HDVs,passenger,diesel vehicle,jet fuel tf] : MostRecentRun</t>
  </si>
  <si>
    <t>Transportation Sector Fuel Used[HDVs,passenger,diesel vehicle,heavy or residual fuel oil tf] : MostRecentRun</t>
  </si>
  <si>
    <t>Transportation Sector Fuel Used[HDVs,passenger,diesel vehicle,LPG propane or butane tf] : MostRecentRun</t>
  </si>
  <si>
    <t>Transportation Sector Fuel Used[HDVs,passenger,diesel vehicle,hydrogen tf] : MostRecentRun</t>
  </si>
  <si>
    <t>Transportation Sector Fuel Used[HDVs,passenger,plugin hybrid vehicle,electricity tf] : MostRecentRun</t>
  </si>
  <si>
    <t>Transportation Sector Fuel Used[HDVs,passenger,plugin hybrid vehicle,natural gas tf] : MostRecentRun</t>
  </si>
  <si>
    <t>Transportation Sector Fuel Used[HDVs,passenger,plugin hybrid vehicle,petroleum gasoline tf] : MostRecentRun</t>
  </si>
  <si>
    <t>Transportation Sector Fuel Used[HDVs,passenger,plugin hybrid vehicle,petroleum diesel tf] : MostRecentRun</t>
  </si>
  <si>
    <t>Transportation Sector Fuel Used[HDVs,passenger,plugin hybrid vehicle,biofuel gasoline tf] : MostRecentRun</t>
  </si>
  <si>
    <t>Transportation Sector Fuel Used[HDVs,passenger,plugin hybrid vehicle,biofuel diesel tf] : MostRecentRun</t>
  </si>
  <si>
    <t>Transportation Sector Fuel Used[HDVs,passenger,plugin hybrid vehicle,jet fuel tf] : MostRecentRun</t>
  </si>
  <si>
    <t>Transportation Sector Fuel Used[HDVs,passenger,plugin hybrid vehicle,heavy or residual fuel oil tf] : MostRecentRun</t>
  </si>
  <si>
    <t>Transportation Sector Fuel Used[HDVs,passenger,plugin hybrid vehicle,LPG propane or butane tf] : MostRecentRun</t>
  </si>
  <si>
    <t>Transportation Sector Fuel Used[HDVs,passenger,plugin hybrid vehicle,hydrogen tf] : MostRecentRun</t>
  </si>
  <si>
    <t>Transportation Sector Fuel Used[HDVs,passenger,LPG vehicle,electricity tf] : MostRecentRun</t>
  </si>
  <si>
    <t>Transportation Sector Fuel Used[HDVs,passenger,LPG vehicle,natural gas tf] : MostRecentRun</t>
  </si>
  <si>
    <t>Transportation Sector Fuel Used[HDVs,passenger,LPG vehicle,petroleum gasoline tf] : MostRecentRun</t>
  </si>
  <si>
    <t>Transportation Sector Fuel Used[HDVs,passenger,LPG vehicle,petroleum diesel tf] : MostRecentRun</t>
  </si>
  <si>
    <t>Transportation Sector Fuel Used[HDVs,passenger,LPG vehicle,biofuel gasoline tf] : MostRecentRun</t>
  </si>
  <si>
    <t>Transportation Sector Fuel Used[HDVs,passenger,LPG vehicle,biofuel diesel tf] : MostRecentRun</t>
  </si>
  <si>
    <t>Transportation Sector Fuel Used[HDVs,passenger,LPG vehicle,jet fuel tf] : MostRecentRun</t>
  </si>
  <si>
    <t>Transportation Sector Fuel Used[HDVs,passenger,LPG vehicle,heavy or residual fuel oil tf] : MostRecentRun</t>
  </si>
  <si>
    <t>Transportation Sector Fuel Used[HDVs,passenger,LPG vehicle,LPG propane or butane tf] : MostRecentRun</t>
  </si>
  <si>
    <t>Transportation Sector Fuel Used[HDVs,passenger,LPG vehicle,hydrogen tf] : MostRecentRun</t>
  </si>
  <si>
    <t>Transportation Sector Fuel Used[HDVs,passenger,hydrogen vehicle,electricity tf] : MostRecentRun</t>
  </si>
  <si>
    <t>Transportation Sector Fuel Used[HDVs,passenger,hydrogen vehicle,natural gas tf] : MostRecentRun</t>
  </si>
  <si>
    <t>Transportation Sector Fuel Used[HDVs,passenger,hydrogen vehicle,petroleum gasoline tf] : MostRecentRun</t>
  </si>
  <si>
    <t>Transportation Sector Fuel Used[HDVs,passenger,hydrogen vehicle,petroleum diesel tf] : MostRecentRun</t>
  </si>
  <si>
    <t>Transportation Sector Fuel Used[HDVs,passenger,hydrogen vehicle,biofuel gasoline tf] : MostRecentRun</t>
  </si>
  <si>
    <t>Transportation Sector Fuel Used[HDVs,passenger,hydrogen vehicle,biofuel diesel tf] : MostRecentRun</t>
  </si>
  <si>
    <t>Transportation Sector Fuel Used[HDVs,passenger,hydrogen vehicle,jet fuel tf] : MostRecentRun</t>
  </si>
  <si>
    <t>Transportation Sector Fuel Used[HDVs,passenger,hydrogen vehicle,heavy or residual fuel oil tf] : MostRecentRun</t>
  </si>
  <si>
    <t>Transportation Sector Fuel Used[HDVs,passenger,hydrogen vehicle,LPG propane or butane tf] : MostRecentRun</t>
  </si>
  <si>
    <t>Transportation Sector Fuel Used[HDVs,passenger,hydrogen vehicle,hydrogen tf] : MostRecentRun</t>
  </si>
  <si>
    <t>Transportation Sector Fuel Used[HDVs,freight,battery electric vehicle,electricity tf] : MostRecentRun</t>
  </si>
  <si>
    <t>Transportation Sector Fuel Used[HDVs,freight,battery electric vehicle,natural gas tf] : MostRecentRun</t>
  </si>
  <si>
    <t>Transportation Sector Fuel Used[HDVs,freight,battery electric vehicle,petroleum gasoline tf] : MostRecentRun</t>
  </si>
  <si>
    <t>Transportation Sector Fuel Used[HDVs,freight,battery electric vehicle,petroleum diesel tf] : MostRecentRun</t>
  </si>
  <si>
    <t>Transportation Sector Fuel Used[HDVs,freight,battery electric vehicle,biofuel gasoline tf] : MostRecentRun</t>
  </si>
  <si>
    <t>Transportation Sector Fuel Used[HDVs,freight,battery electric vehicle,biofuel diesel tf] : MostRecentRun</t>
  </si>
  <si>
    <t>Transportation Sector Fuel Used[HDVs,freight,battery electric vehicle,jet fuel tf] : MostRecentRun</t>
  </si>
  <si>
    <t>Transportation Sector Fuel Used[HDVs,freight,battery electric vehicle,heavy or residual fuel oil tf] : MostRecentRun</t>
  </si>
  <si>
    <t>Transportation Sector Fuel Used[HDVs,freight,battery electric vehicle,LPG propane or butane tf] : MostRecentRun</t>
  </si>
  <si>
    <t>Transportation Sector Fuel Used[HDVs,freight,battery electric vehicle,hydrogen tf] : MostRecentRun</t>
  </si>
  <si>
    <t>Transportation Sector Fuel Used[HDVs,freight,natural gas vehicle,electricity tf] : MostRecentRun</t>
  </si>
  <si>
    <t>Transportation Sector Fuel Used[HDVs,freight,natural gas vehicle,natural gas tf] : MostRecentRun</t>
  </si>
  <si>
    <t>Transportation Sector Fuel Used[HDVs,freight,natural gas vehicle,petroleum gasoline tf] : MostRecentRun</t>
  </si>
  <si>
    <t>Transportation Sector Fuel Used[HDVs,freight,natural gas vehicle,petroleum diesel tf] : MostRecentRun</t>
  </si>
  <si>
    <t>Transportation Sector Fuel Used[HDVs,freight,natural gas vehicle,biofuel gasoline tf] : MostRecentRun</t>
  </si>
  <si>
    <t>Transportation Sector Fuel Used[HDVs,freight,natural gas vehicle,biofuel diesel tf] : MostRecentRun</t>
  </si>
  <si>
    <t>Transportation Sector Fuel Used[HDVs,freight,natural gas vehicle,jet fuel tf] : MostRecentRun</t>
  </si>
  <si>
    <t>Transportation Sector Fuel Used[HDVs,freight,natural gas vehicle,heavy or residual fuel oil tf] : MostRecentRun</t>
  </si>
  <si>
    <t>Transportation Sector Fuel Used[HDVs,freight,natural gas vehicle,LPG propane or butane tf] : MostRecentRun</t>
  </si>
  <si>
    <t>Transportation Sector Fuel Used[HDVs,freight,natural gas vehicle,hydrogen tf] : MostRecentRun</t>
  </si>
  <si>
    <t>Transportation Sector Fuel Used[HDVs,freight,gasoline vehicle,electricity tf] : MostRecentRun</t>
  </si>
  <si>
    <t>Transportation Sector Fuel Used[HDVs,freight,gasoline vehicle,natural gas tf] : MostRecentRun</t>
  </si>
  <si>
    <t>Transportation Sector Fuel Used[HDVs,freight,gasoline vehicle,petroleum gasoline tf] : MostRecentRun</t>
  </si>
  <si>
    <t>Transportation Sector Fuel Used[HDVs,freight,gasoline vehicle,petroleum diesel tf] : MostRecentRun</t>
  </si>
  <si>
    <t>Transportation Sector Fuel Used[HDVs,freight,gasoline vehicle,biofuel gasoline tf] : MostRecentRun</t>
  </si>
  <si>
    <t>Transportation Sector Fuel Used[HDVs,freight,gasoline vehicle,biofuel diesel tf] : MostRecentRun</t>
  </si>
  <si>
    <t>Transportation Sector Fuel Used[HDVs,freight,gasoline vehicle,jet fuel tf] : MostRecentRun</t>
  </si>
  <si>
    <t>Transportation Sector Fuel Used[HDVs,freight,gasoline vehicle,heavy or residual fuel oil tf] : MostRecentRun</t>
  </si>
  <si>
    <t>Transportation Sector Fuel Used[HDVs,freight,gasoline vehicle,LPG propane or butane tf] : MostRecentRun</t>
  </si>
  <si>
    <t>Transportation Sector Fuel Used[HDVs,freight,gasoline vehicle,hydrogen tf] : MostRecentRun</t>
  </si>
  <si>
    <t>Transportation Sector Fuel Used[HDVs,freight,diesel vehicle,electricity tf] : MostRecentRun</t>
  </si>
  <si>
    <t>Transportation Sector Fuel Used[HDVs,freight,diesel vehicle,natural gas tf] : MostRecentRun</t>
  </si>
  <si>
    <t>Transportation Sector Fuel Used[HDVs,freight,diesel vehicle,petroleum gasoline tf] : MostRecentRun</t>
  </si>
  <si>
    <t>Transportation Sector Fuel Used[HDVs,freight,diesel vehicle,petroleum diesel tf] : MostRecentRun</t>
  </si>
  <si>
    <t>Transportation Sector Fuel Used[HDVs,freight,diesel vehicle,biofuel gasoline tf] : MostRecentRun</t>
  </si>
  <si>
    <t>Transportation Sector Fuel Used[HDVs,freight,diesel vehicle,biofuel diesel tf] : MostRecentRun</t>
  </si>
  <si>
    <t>Transportation Sector Fuel Used[HDVs,freight,diesel vehicle,jet fuel tf] : MostRecentRun</t>
  </si>
  <si>
    <t>Transportation Sector Fuel Used[HDVs,freight,diesel vehicle,heavy or residual fuel oil tf] : MostRecentRun</t>
  </si>
  <si>
    <t>Transportation Sector Fuel Used[HDVs,freight,diesel vehicle,LPG propane or butane tf] : MostRecentRun</t>
  </si>
  <si>
    <t>Transportation Sector Fuel Used[HDVs,freight,diesel vehicle,hydrogen tf] : MostRecentRun</t>
  </si>
  <si>
    <t>Transportation Sector Fuel Used[HDVs,freight,plugin hybrid vehicle,electricity tf] : MostRecentRun</t>
  </si>
  <si>
    <t>Transportation Sector Fuel Used[HDVs,freight,plugin hybrid vehicle,natural gas tf] : MostRecentRun</t>
  </si>
  <si>
    <t>Transportation Sector Fuel Used[HDVs,freight,plugin hybrid vehicle,petroleum gasoline tf] : MostRecentRun</t>
  </si>
  <si>
    <t>Transportation Sector Fuel Used[HDVs,freight,plugin hybrid vehicle,petroleum diesel tf] : MostRecentRun</t>
  </si>
  <si>
    <t>Transportation Sector Fuel Used[HDVs,freight,plugin hybrid vehicle,biofuel gasoline tf] : MostRecentRun</t>
  </si>
  <si>
    <t>Transportation Sector Fuel Used[HDVs,freight,plugin hybrid vehicle,biofuel diesel tf] : MostRecentRun</t>
  </si>
  <si>
    <t>Transportation Sector Fuel Used[HDVs,freight,plugin hybrid vehicle,jet fuel tf] : MostRecentRun</t>
  </si>
  <si>
    <t>Transportation Sector Fuel Used[HDVs,freight,plugin hybrid vehicle,heavy or residual fuel oil tf] : MostRecentRun</t>
  </si>
  <si>
    <t>Transportation Sector Fuel Used[HDVs,freight,plugin hybrid vehicle,LPG propane or butane tf] : MostRecentRun</t>
  </si>
  <si>
    <t>Transportation Sector Fuel Used[HDVs,freight,plugin hybrid vehicle,hydrogen tf] : MostRecentRun</t>
  </si>
  <si>
    <t>Transportation Sector Fuel Used[HDVs,freight,LPG vehicle,electricity tf] : MostRecentRun</t>
  </si>
  <si>
    <t>Transportation Sector Fuel Used[HDVs,freight,LPG vehicle,natural gas tf] : MostRecentRun</t>
  </si>
  <si>
    <t>Transportation Sector Fuel Used[HDVs,freight,LPG vehicle,petroleum gasoline tf] : MostRecentRun</t>
  </si>
  <si>
    <t>Transportation Sector Fuel Used[HDVs,freight,LPG vehicle,petroleum diesel tf] : MostRecentRun</t>
  </si>
  <si>
    <t>Transportation Sector Fuel Used[HDVs,freight,LPG vehicle,biofuel gasoline tf] : MostRecentRun</t>
  </si>
  <si>
    <t>Transportation Sector Fuel Used[HDVs,freight,LPG vehicle,biofuel diesel tf] : MostRecentRun</t>
  </si>
  <si>
    <t>Transportation Sector Fuel Used[HDVs,freight,LPG vehicle,jet fuel tf] : MostRecentRun</t>
  </si>
  <si>
    <t>Transportation Sector Fuel Used[HDVs,freight,LPG vehicle,heavy or residual fuel oil tf] : MostRecentRun</t>
  </si>
  <si>
    <t>Transportation Sector Fuel Used[HDVs,freight,LPG vehicle,LPG propane or butane tf] : MostRecentRun</t>
  </si>
  <si>
    <t>Transportation Sector Fuel Used[HDVs,freight,LPG vehicle,hydrogen tf] : MostRecentRun</t>
  </si>
  <si>
    <t>Transportation Sector Fuel Used[HDVs,freight,hydrogen vehicle,electricity tf] : MostRecentRun</t>
  </si>
  <si>
    <t>Transportation Sector Fuel Used[HDVs,freight,hydrogen vehicle,natural gas tf] : MostRecentRun</t>
  </si>
  <si>
    <t>Transportation Sector Fuel Used[HDVs,freight,hydrogen vehicle,petroleum gasoline tf] : MostRecentRun</t>
  </si>
  <si>
    <t>Transportation Sector Fuel Used[HDVs,freight,hydrogen vehicle,petroleum diesel tf] : MostRecentRun</t>
  </si>
  <si>
    <t>Transportation Sector Fuel Used[HDVs,freight,hydrogen vehicle,biofuel gasoline tf] : MostRecentRun</t>
  </si>
  <si>
    <t>Transportation Sector Fuel Used[HDVs,freight,hydrogen vehicle,biofuel diesel tf] : MostRecentRun</t>
  </si>
  <si>
    <t>Transportation Sector Fuel Used[HDVs,freight,hydrogen vehicle,jet fuel tf] : MostRecentRun</t>
  </si>
  <si>
    <t>Transportation Sector Fuel Used[HDVs,freight,hydrogen vehicle,heavy or residual fuel oil tf] : MostRecentRun</t>
  </si>
  <si>
    <t>Transportation Sector Fuel Used[HDVs,freight,hydrogen vehicle,LPG propane or butane tf] : MostRecentRun</t>
  </si>
  <si>
    <t>Transportation Sector Fuel Used[HDVs,freight,hydrogen vehicle,hydrogen tf] : MostRecentRun</t>
  </si>
  <si>
    <t>Transportation Sector Fuel Used[aircraft,passenger,battery electric vehicle,electricity tf] : MostRecentRun</t>
  </si>
  <si>
    <t>Transportation Sector Fuel Used[aircraft,passenger,battery electric vehicle,natural gas tf] : MostRecentRun</t>
  </si>
  <si>
    <t>Transportation Sector Fuel Used[aircraft,passenger,battery electric vehicle,petroleum gasoline tf] : MostRecentRun</t>
  </si>
  <si>
    <t>Transportation Sector Fuel Used[aircraft,passenger,battery electric vehicle,petroleum diesel tf] : MostRecentRun</t>
  </si>
  <si>
    <t>Transportation Sector Fuel Used[aircraft,passenger,battery electric vehicle,biofuel gasoline tf] : MostRecentRun</t>
  </si>
  <si>
    <t>Transportation Sector Fuel Used[aircraft,passenger,battery electric vehicle,biofuel diesel tf] : MostRecentRun</t>
  </si>
  <si>
    <t>Transportation Sector Fuel Used[aircraft,passenger,battery electric vehicle,jet fuel tf] : MostRecentRun</t>
  </si>
  <si>
    <t>Transportation Sector Fuel Used[aircraft,passenger,battery electric vehicle,heavy or residual fuel oil tf] : MostRecentRun</t>
  </si>
  <si>
    <t>Transportation Sector Fuel Used[aircraft,passenger,battery electric vehicle,LPG propane or butane tf] : MostRecentRun</t>
  </si>
  <si>
    <t>Transportation Sector Fuel Used[aircraft,passenger,battery electric vehicle,hydrogen tf] : MostRecentRun</t>
  </si>
  <si>
    <t>Transportation Sector Fuel Used[aircraft,passenger,natural gas vehicle,electricity tf] : MostRecentRun</t>
  </si>
  <si>
    <t>Transportation Sector Fuel Used[aircraft,passenger,natural gas vehicle,natural gas tf] : MostRecentRun</t>
  </si>
  <si>
    <t>Transportation Sector Fuel Used[aircraft,passenger,natural gas vehicle,petroleum gasoline tf] : MostRecentRun</t>
  </si>
  <si>
    <t>Transportation Sector Fuel Used[aircraft,passenger,natural gas vehicle,petroleum diesel tf] : MostRecentRun</t>
  </si>
  <si>
    <t>Transportation Sector Fuel Used[aircraft,passenger,natural gas vehicle,biofuel gasoline tf] : MostRecentRun</t>
  </si>
  <si>
    <t>Transportation Sector Fuel Used[aircraft,passenger,natural gas vehicle,biofuel diesel tf] : MostRecentRun</t>
  </si>
  <si>
    <t>Transportation Sector Fuel Used[aircraft,passenger,natural gas vehicle,jet fuel tf] : MostRecentRun</t>
  </si>
  <si>
    <t>Transportation Sector Fuel Used[aircraft,passenger,natural gas vehicle,heavy or residual fuel oil tf] : MostRecentRun</t>
  </si>
  <si>
    <t>Transportation Sector Fuel Used[aircraft,passenger,natural gas vehicle,LPG propane or butane tf] : MostRecentRun</t>
  </si>
  <si>
    <t>Transportation Sector Fuel Used[aircraft,passenger,natural gas vehicle,hydrogen tf] : MostRecentRun</t>
  </si>
  <si>
    <t>Transportation Sector Fuel Used[aircraft,passenger,gasoline vehicle,electricity tf] : MostRecentRun</t>
  </si>
  <si>
    <t>Transportation Sector Fuel Used[aircraft,passenger,gasoline vehicle,natural gas tf] : MostRecentRun</t>
  </si>
  <si>
    <t>Transportation Sector Fuel Used[aircraft,passenger,gasoline vehicle,petroleum gasoline tf] : MostRecentRun</t>
  </si>
  <si>
    <t>Transportation Sector Fuel Used[aircraft,passenger,gasoline vehicle,petroleum diesel tf] : MostRecentRun</t>
  </si>
  <si>
    <t>Transportation Sector Fuel Used[aircraft,passenger,gasoline vehicle,biofuel gasoline tf] : MostRecentRun</t>
  </si>
  <si>
    <t>Transportation Sector Fuel Used[aircraft,passenger,gasoline vehicle,biofuel diesel tf] : MostRecentRun</t>
  </si>
  <si>
    <t>Transportation Sector Fuel Used[aircraft,passenger,gasoline vehicle,jet fuel tf] : MostRecentRun</t>
  </si>
  <si>
    <t>Transportation Sector Fuel Used[aircraft,passenger,gasoline vehicle,heavy or residual fuel oil tf] : MostRecentRun</t>
  </si>
  <si>
    <t>Transportation Sector Fuel Used[aircraft,passenger,gasoline vehicle,LPG propane or butane tf] : MostRecentRun</t>
  </si>
  <si>
    <t>Transportation Sector Fuel Used[aircraft,passenger,gasoline vehicle,hydrogen tf] : MostRecentRun</t>
  </si>
  <si>
    <t>Transportation Sector Fuel Used[aircraft,passenger,diesel vehicle,electricity tf] : MostRecentRun</t>
  </si>
  <si>
    <t>Transportation Sector Fuel Used[aircraft,passenger,diesel vehicle,natural gas tf] : MostRecentRun</t>
  </si>
  <si>
    <t>Transportation Sector Fuel Used[aircraft,passenger,diesel vehicle,petroleum gasoline tf] : MostRecentRun</t>
  </si>
  <si>
    <t>Transportation Sector Fuel Used[aircraft,passenger,diesel vehicle,petroleum diesel tf] : MostRecentRun</t>
  </si>
  <si>
    <t>Transportation Sector Fuel Used[aircraft,passenger,diesel vehicle,biofuel gasoline tf] : MostRecentRun</t>
  </si>
  <si>
    <t>Transportation Sector Fuel Used[aircraft,passenger,diesel vehicle,biofuel diesel tf] : MostRecentRun</t>
  </si>
  <si>
    <t>Transportation Sector Fuel Used[aircraft,passenger,diesel vehicle,jet fuel tf] : MostRecentRun</t>
  </si>
  <si>
    <t>Transportation Sector Fuel Used[aircraft,passenger,diesel vehicle,heavy or residual fuel oil tf] : MostRecentRun</t>
  </si>
  <si>
    <t>Transportation Sector Fuel Used[aircraft,passenger,diesel vehicle,LPG propane or butane tf] : MostRecentRun</t>
  </si>
  <si>
    <t>Transportation Sector Fuel Used[aircraft,passenger,diesel vehicle,hydrogen tf] : MostRecentRun</t>
  </si>
  <si>
    <t>Transportation Sector Fuel Used[aircraft,passenger,plugin hybrid vehicle,electricity tf] : MostRecentRun</t>
  </si>
  <si>
    <t>Transportation Sector Fuel Used[aircraft,passenger,plugin hybrid vehicle,natural gas tf] : MostRecentRun</t>
  </si>
  <si>
    <t>Transportation Sector Fuel Used[aircraft,passenger,plugin hybrid vehicle,petroleum gasoline tf] : MostRecentRun</t>
  </si>
  <si>
    <t>Transportation Sector Fuel Used[aircraft,passenger,plugin hybrid vehicle,petroleum diesel tf] : MostRecentRun</t>
  </si>
  <si>
    <t>Transportation Sector Fuel Used[aircraft,passenger,plugin hybrid vehicle,biofuel gasoline tf] : MostRecentRun</t>
  </si>
  <si>
    <t>Transportation Sector Fuel Used[aircraft,passenger,plugin hybrid vehicle,biofuel diesel tf] : MostRecentRun</t>
  </si>
  <si>
    <t>Transportation Sector Fuel Used[aircraft,passenger,plugin hybrid vehicle,jet fuel tf] : MostRecentRun</t>
  </si>
  <si>
    <t>Transportation Sector Fuel Used[aircraft,passenger,plugin hybrid vehicle,heavy or residual fuel oil tf] : MostRecentRun</t>
  </si>
  <si>
    <t>Transportation Sector Fuel Used[aircraft,passenger,plugin hybrid vehicle,LPG propane or butane tf] : MostRecentRun</t>
  </si>
  <si>
    <t>Transportation Sector Fuel Used[aircraft,passenger,plugin hybrid vehicle,hydrogen tf] : MostRecentRun</t>
  </si>
  <si>
    <t>Transportation Sector Fuel Used[aircraft,passenger,LPG vehicle,electricity tf] : MostRecentRun</t>
  </si>
  <si>
    <t>Transportation Sector Fuel Used[aircraft,passenger,LPG vehicle,natural gas tf] : MostRecentRun</t>
  </si>
  <si>
    <t>Transportation Sector Fuel Used[aircraft,passenger,LPG vehicle,petroleum gasoline tf] : MostRecentRun</t>
  </si>
  <si>
    <t>Transportation Sector Fuel Used[aircraft,passenger,LPG vehicle,petroleum diesel tf] : MostRecentRun</t>
  </si>
  <si>
    <t>Transportation Sector Fuel Used[aircraft,passenger,LPG vehicle,biofuel gasoline tf] : MostRecentRun</t>
  </si>
  <si>
    <t>Transportation Sector Fuel Used[aircraft,passenger,LPG vehicle,biofuel diesel tf] : MostRecentRun</t>
  </si>
  <si>
    <t>Transportation Sector Fuel Used[aircraft,passenger,LPG vehicle,jet fuel tf] : MostRecentRun</t>
  </si>
  <si>
    <t>Transportation Sector Fuel Used[aircraft,passenger,LPG vehicle,heavy or residual fuel oil tf] : MostRecentRun</t>
  </si>
  <si>
    <t>Transportation Sector Fuel Used[aircraft,passenger,LPG vehicle,LPG propane or butane tf] : MostRecentRun</t>
  </si>
  <si>
    <t>Transportation Sector Fuel Used[aircraft,passenger,LPG vehicle,hydrogen tf] : MostRecentRun</t>
  </si>
  <si>
    <t>Transportation Sector Fuel Used[aircraft,passenger,hydrogen vehicle,electricity tf] : MostRecentRun</t>
  </si>
  <si>
    <t>Transportation Sector Fuel Used[aircraft,passenger,hydrogen vehicle,natural gas tf] : MostRecentRun</t>
  </si>
  <si>
    <t>Transportation Sector Fuel Used[aircraft,passenger,hydrogen vehicle,petroleum gasoline tf] : MostRecentRun</t>
  </si>
  <si>
    <t>Transportation Sector Fuel Used[aircraft,passenger,hydrogen vehicle,petroleum diesel tf] : MostRecentRun</t>
  </si>
  <si>
    <t>Transportation Sector Fuel Used[aircraft,passenger,hydrogen vehicle,biofuel gasoline tf] : MostRecentRun</t>
  </si>
  <si>
    <t>Transportation Sector Fuel Used[aircraft,passenger,hydrogen vehicle,biofuel diesel tf] : MostRecentRun</t>
  </si>
  <si>
    <t>Transportation Sector Fuel Used[aircraft,passenger,hydrogen vehicle,jet fuel tf] : MostRecentRun</t>
  </si>
  <si>
    <t>Transportation Sector Fuel Used[aircraft,passenger,hydrogen vehicle,heavy or residual fuel oil tf] : MostRecentRun</t>
  </si>
  <si>
    <t>Transportation Sector Fuel Used[aircraft,passenger,hydrogen vehicle,LPG propane or butane tf] : MostRecentRun</t>
  </si>
  <si>
    <t>Transportation Sector Fuel Used[aircraft,passenger,hydrogen vehicle,hydrogen tf] : MostRecentRun</t>
  </si>
  <si>
    <t>Transportation Sector Fuel Used[aircraft,freight,battery electric vehicle,electricity tf] : MostRecentRun</t>
  </si>
  <si>
    <t>Transportation Sector Fuel Used[aircraft,freight,battery electric vehicle,natural gas tf] : MostRecentRun</t>
  </si>
  <si>
    <t>Transportation Sector Fuel Used[aircraft,freight,battery electric vehicle,petroleum gasoline tf] : MostRecentRun</t>
  </si>
  <si>
    <t>Transportation Sector Fuel Used[aircraft,freight,battery electric vehicle,petroleum diesel tf] : MostRecentRun</t>
  </si>
  <si>
    <t>Transportation Sector Fuel Used[aircraft,freight,battery electric vehicle,biofuel gasoline tf] : MostRecentRun</t>
  </si>
  <si>
    <t>Transportation Sector Fuel Used[aircraft,freight,battery electric vehicle,biofuel diesel tf] : MostRecentRun</t>
  </si>
  <si>
    <t>Transportation Sector Fuel Used[aircraft,freight,battery electric vehicle,jet fuel tf] : MostRecentRun</t>
  </si>
  <si>
    <t>Transportation Sector Fuel Used[aircraft,freight,battery electric vehicle,heavy or residual fuel oil tf] : MostRecentRun</t>
  </si>
  <si>
    <t>Transportation Sector Fuel Used[aircraft,freight,battery electric vehicle,LPG propane or butane tf] : MostRecentRun</t>
  </si>
  <si>
    <t>Transportation Sector Fuel Used[aircraft,freight,battery electric vehicle,hydrogen tf] : MostRecentRun</t>
  </si>
  <si>
    <t>Transportation Sector Fuel Used[aircraft,freight,natural gas vehicle,electricity tf] : MostRecentRun</t>
  </si>
  <si>
    <t>Transportation Sector Fuel Used[aircraft,freight,natural gas vehicle,natural gas tf] : MostRecentRun</t>
  </si>
  <si>
    <t>Transportation Sector Fuel Used[aircraft,freight,natural gas vehicle,petroleum gasoline tf] : MostRecentRun</t>
  </si>
  <si>
    <t>Transportation Sector Fuel Used[aircraft,freight,natural gas vehicle,petroleum diesel tf] : MostRecentRun</t>
  </si>
  <si>
    <t>Transportation Sector Fuel Used[aircraft,freight,natural gas vehicle,biofuel gasoline tf] : MostRecentRun</t>
  </si>
  <si>
    <t>Transportation Sector Fuel Used[aircraft,freight,natural gas vehicle,biofuel diesel tf] : MostRecentRun</t>
  </si>
  <si>
    <t>Transportation Sector Fuel Used[aircraft,freight,natural gas vehicle,jet fuel tf] : MostRecentRun</t>
  </si>
  <si>
    <t>Transportation Sector Fuel Used[aircraft,freight,natural gas vehicle,heavy or residual fuel oil tf] : MostRecentRun</t>
  </si>
  <si>
    <t>Transportation Sector Fuel Used[aircraft,freight,natural gas vehicle,LPG propane or butane tf] : MostRecentRun</t>
  </si>
  <si>
    <t>Transportation Sector Fuel Used[aircraft,freight,natural gas vehicle,hydrogen tf] : MostRecentRun</t>
  </si>
  <si>
    <t>Transportation Sector Fuel Used[aircraft,freight,gasoline vehicle,electricity tf] : MostRecentRun</t>
  </si>
  <si>
    <t>Transportation Sector Fuel Used[aircraft,freight,gasoline vehicle,natural gas tf] : MostRecentRun</t>
  </si>
  <si>
    <t>Transportation Sector Fuel Used[aircraft,freight,gasoline vehicle,petroleum gasoline tf] : MostRecentRun</t>
  </si>
  <si>
    <t>Transportation Sector Fuel Used[aircraft,freight,gasoline vehicle,petroleum diesel tf] : MostRecentRun</t>
  </si>
  <si>
    <t>Transportation Sector Fuel Used[aircraft,freight,gasoline vehicle,biofuel gasoline tf] : MostRecentRun</t>
  </si>
  <si>
    <t>Transportation Sector Fuel Used[aircraft,freight,gasoline vehicle,biofuel diesel tf] : MostRecentRun</t>
  </si>
  <si>
    <t>Transportation Sector Fuel Used[aircraft,freight,gasoline vehicle,jet fuel tf] : MostRecentRun</t>
  </si>
  <si>
    <t>Transportation Sector Fuel Used[aircraft,freight,gasoline vehicle,heavy or residual fuel oil tf] : MostRecentRun</t>
  </si>
  <si>
    <t>Transportation Sector Fuel Used[aircraft,freight,gasoline vehicle,LPG propane or butane tf] : MostRecentRun</t>
  </si>
  <si>
    <t>Transportation Sector Fuel Used[aircraft,freight,gasoline vehicle,hydrogen tf] : MostRecentRun</t>
  </si>
  <si>
    <t>Transportation Sector Fuel Used[aircraft,freight,diesel vehicle,electricity tf] : MostRecentRun</t>
  </si>
  <si>
    <t>Transportation Sector Fuel Used[aircraft,freight,diesel vehicle,natural gas tf] : MostRecentRun</t>
  </si>
  <si>
    <t>Transportation Sector Fuel Used[aircraft,freight,diesel vehicle,petroleum gasoline tf] : MostRecentRun</t>
  </si>
  <si>
    <t>Transportation Sector Fuel Used[aircraft,freight,diesel vehicle,petroleum diesel tf] : MostRecentRun</t>
  </si>
  <si>
    <t>Transportation Sector Fuel Used[aircraft,freight,diesel vehicle,biofuel gasoline tf] : MostRecentRun</t>
  </si>
  <si>
    <t>Transportation Sector Fuel Used[aircraft,freight,diesel vehicle,biofuel diesel tf] : MostRecentRun</t>
  </si>
  <si>
    <t>Transportation Sector Fuel Used[aircraft,freight,diesel vehicle,jet fuel tf] : MostRecentRun</t>
  </si>
  <si>
    <t>Transportation Sector Fuel Used[aircraft,freight,diesel vehicle,heavy or residual fuel oil tf] : MostRecentRun</t>
  </si>
  <si>
    <t>Transportation Sector Fuel Used[aircraft,freight,diesel vehicle,LPG propane or butane tf] : MostRecentRun</t>
  </si>
  <si>
    <t>Transportation Sector Fuel Used[aircraft,freight,diesel vehicle,hydrogen tf] : MostRecentRun</t>
  </si>
  <si>
    <t>Transportation Sector Fuel Used[aircraft,freight,plugin hybrid vehicle,electricity tf] : MostRecentRun</t>
  </si>
  <si>
    <t>Transportation Sector Fuel Used[aircraft,freight,plugin hybrid vehicle,natural gas tf] : MostRecentRun</t>
  </si>
  <si>
    <t>Transportation Sector Fuel Used[aircraft,freight,plugin hybrid vehicle,petroleum gasoline tf] : MostRecentRun</t>
  </si>
  <si>
    <t>Transportation Sector Fuel Used[aircraft,freight,plugin hybrid vehicle,petroleum diesel tf] : MostRecentRun</t>
  </si>
  <si>
    <t>Transportation Sector Fuel Used[aircraft,freight,plugin hybrid vehicle,biofuel gasoline tf] : MostRecentRun</t>
  </si>
  <si>
    <t>Transportation Sector Fuel Used[aircraft,freight,plugin hybrid vehicle,biofuel diesel tf] : MostRecentRun</t>
  </si>
  <si>
    <t>Transportation Sector Fuel Used[aircraft,freight,plugin hybrid vehicle,jet fuel tf] : MostRecentRun</t>
  </si>
  <si>
    <t>Transportation Sector Fuel Used[aircraft,freight,plugin hybrid vehicle,heavy or residual fuel oil tf] : MostRecentRun</t>
  </si>
  <si>
    <t>Transportation Sector Fuel Used[aircraft,freight,plugin hybrid vehicle,LPG propane or butane tf] : MostRecentRun</t>
  </si>
  <si>
    <t>Transportation Sector Fuel Used[aircraft,freight,plugin hybrid vehicle,hydrogen tf] : MostRecentRun</t>
  </si>
  <si>
    <t>Transportation Sector Fuel Used[aircraft,freight,LPG vehicle,electricity tf] : MostRecentRun</t>
  </si>
  <si>
    <t>Transportation Sector Fuel Used[aircraft,freight,LPG vehicle,natural gas tf] : MostRecentRun</t>
  </si>
  <si>
    <t>Transportation Sector Fuel Used[aircraft,freight,LPG vehicle,petroleum gasoline tf] : MostRecentRun</t>
  </si>
  <si>
    <t>Transportation Sector Fuel Used[aircraft,freight,LPG vehicle,petroleum diesel tf] : MostRecentRun</t>
  </si>
  <si>
    <t>Transportation Sector Fuel Used[aircraft,freight,LPG vehicle,biofuel gasoline tf] : MostRecentRun</t>
  </si>
  <si>
    <t>Transportation Sector Fuel Used[aircraft,freight,LPG vehicle,biofuel diesel tf] : MostRecentRun</t>
  </si>
  <si>
    <t>Transportation Sector Fuel Used[aircraft,freight,LPG vehicle,jet fuel tf] : MostRecentRun</t>
  </si>
  <si>
    <t>Transportation Sector Fuel Used[aircraft,freight,LPG vehicle,heavy or residual fuel oil tf] : MostRecentRun</t>
  </si>
  <si>
    <t>Transportation Sector Fuel Used[aircraft,freight,LPG vehicle,LPG propane or butane tf] : MostRecentRun</t>
  </si>
  <si>
    <t>Transportation Sector Fuel Used[aircraft,freight,LPG vehicle,hydrogen tf] : MostRecentRun</t>
  </si>
  <si>
    <t>Transportation Sector Fuel Used[aircraft,freight,hydrogen vehicle,electricity tf] : MostRecentRun</t>
  </si>
  <si>
    <t>Transportation Sector Fuel Used[aircraft,freight,hydrogen vehicle,natural gas tf] : MostRecentRun</t>
  </si>
  <si>
    <t>Transportation Sector Fuel Used[aircraft,freight,hydrogen vehicle,petroleum gasoline tf] : MostRecentRun</t>
  </si>
  <si>
    <t>Transportation Sector Fuel Used[aircraft,freight,hydrogen vehicle,petroleum diesel tf] : MostRecentRun</t>
  </si>
  <si>
    <t>Transportation Sector Fuel Used[aircraft,freight,hydrogen vehicle,biofuel gasoline tf] : MostRecentRun</t>
  </si>
  <si>
    <t>Transportation Sector Fuel Used[aircraft,freight,hydrogen vehicle,biofuel diesel tf] : MostRecentRun</t>
  </si>
  <si>
    <t>Transportation Sector Fuel Used[aircraft,freight,hydrogen vehicle,jet fuel tf] : MostRecentRun</t>
  </si>
  <si>
    <t>Transportation Sector Fuel Used[aircraft,freight,hydrogen vehicle,heavy or residual fuel oil tf] : MostRecentRun</t>
  </si>
  <si>
    <t>Transportation Sector Fuel Used[aircraft,freight,hydrogen vehicle,LPG propane or butane tf] : MostRecentRun</t>
  </si>
  <si>
    <t>Transportation Sector Fuel Used[aircraft,freight,hydrogen vehicle,hydrogen tf] : MostRecentRun</t>
  </si>
  <si>
    <t>Transportation Sector Fuel Used[rail,passenger,battery electric vehicle,electricity tf] : MostRecentRun</t>
  </si>
  <si>
    <t>Transportation Sector Fuel Used[rail,passenger,battery electric vehicle,natural gas tf] : MostRecentRun</t>
  </si>
  <si>
    <t>Transportation Sector Fuel Used[rail,passenger,battery electric vehicle,petroleum gasoline tf] : MostRecentRun</t>
  </si>
  <si>
    <t>Transportation Sector Fuel Used[rail,passenger,battery electric vehicle,petroleum diesel tf] : MostRecentRun</t>
  </si>
  <si>
    <t>Transportation Sector Fuel Used[rail,passenger,battery electric vehicle,biofuel gasoline tf] : MostRecentRun</t>
  </si>
  <si>
    <t>Transportation Sector Fuel Used[rail,passenger,battery electric vehicle,biofuel diesel tf] : MostRecentRun</t>
  </si>
  <si>
    <t>Transportation Sector Fuel Used[rail,passenger,battery electric vehicle,jet fuel tf] : MostRecentRun</t>
  </si>
  <si>
    <t>Transportation Sector Fuel Used[rail,passenger,battery electric vehicle,heavy or residual fuel oil tf] : MostRecentRun</t>
  </si>
  <si>
    <t>Transportation Sector Fuel Used[rail,passenger,battery electric vehicle,LPG propane or butane tf] : MostRecentRun</t>
  </si>
  <si>
    <t>Transportation Sector Fuel Used[rail,passenger,battery electric vehicle,hydrogen tf] : MostRecentRun</t>
  </si>
  <si>
    <t>Transportation Sector Fuel Used[rail,passenger,natural gas vehicle,electricity tf] : MostRecentRun</t>
  </si>
  <si>
    <t>Transportation Sector Fuel Used[rail,passenger,natural gas vehicle,natural gas tf] : MostRecentRun</t>
  </si>
  <si>
    <t>Transportation Sector Fuel Used[rail,passenger,natural gas vehicle,petroleum gasoline tf] : MostRecentRun</t>
  </si>
  <si>
    <t>Transportation Sector Fuel Used[rail,passenger,natural gas vehicle,petroleum diesel tf] : MostRecentRun</t>
  </si>
  <si>
    <t>Transportation Sector Fuel Used[rail,passenger,natural gas vehicle,biofuel gasoline tf] : MostRecentRun</t>
  </si>
  <si>
    <t>Transportation Sector Fuel Used[rail,passenger,natural gas vehicle,biofuel diesel tf] : MostRecentRun</t>
  </si>
  <si>
    <t>Transportation Sector Fuel Used[rail,passenger,natural gas vehicle,jet fuel tf] : MostRecentRun</t>
  </si>
  <si>
    <t>Transportation Sector Fuel Used[rail,passenger,natural gas vehicle,heavy or residual fuel oil tf] : MostRecentRun</t>
  </si>
  <si>
    <t>Transportation Sector Fuel Used[rail,passenger,natural gas vehicle,LPG propane or butane tf] : MostRecentRun</t>
  </si>
  <si>
    <t>Transportation Sector Fuel Used[rail,passenger,natural gas vehicle,hydrogen tf] : MostRecentRun</t>
  </si>
  <si>
    <t>Transportation Sector Fuel Used[rail,passenger,gasoline vehicle,electricity tf] : MostRecentRun</t>
  </si>
  <si>
    <t>Transportation Sector Fuel Used[rail,passenger,gasoline vehicle,natural gas tf] : MostRecentRun</t>
  </si>
  <si>
    <t>Transportation Sector Fuel Used[rail,passenger,gasoline vehicle,petroleum gasoline tf] : MostRecentRun</t>
  </si>
  <si>
    <t>Transportation Sector Fuel Used[rail,passenger,gasoline vehicle,petroleum diesel tf] : MostRecentRun</t>
  </si>
  <si>
    <t>Transportation Sector Fuel Used[rail,passenger,gasoline vehicle,biofuel gasoline tf] : MostRecentRun</t>
  </si>
  <si>
    <t>Transportation Sector Fuel Used[rail,passenger,gasoline vehicle,biofuel diesel tf] : MostRecentRun</t>
  </si>
  <si>
    <t>Transportation Sector Fuel Used[rail,passenger,gasoline vehicle,jet fuel tf] : MostRecentRun</t>
  </si>
  <si>
    <t>Transportation Sector Fuel Used[rail,passenger,gasoline vehicle,heavy or residual fuel oil tf] : MostRecentRun</t>
  </si>
  <si>
    <t>Transportation Sector Fuel Used[rail,passenger,gasoline vehicle,LPG propane or butane tf] : MostRecentRun</t>
  </si>
  <si>
    <t>Transportation Sector Fuel Used[rail,passenger,gasoline vehicle,hydrogen tf] : MostRecentRun</t>
  </si>
  <si>
    <t>Transportation Sector Fuel Used[rail,passenger,diesel vehicle,electricity tf] : MostRecentRun</t>
  </si>
  <si>
    <t>Transportation Sector Fuel Used[rail,passenger,diesel vehicle,natural gas tf] : MostRecentRun</t>
  </si>
  <si>
    <t>Transportation Sector Fuel Used[rail,passenger,diesel vehicle,petroleum gasoline tf] : MostRecentRun</t>
  </si>
  <si>
    <t>Transportation Sector Fuel Used[rail,passenger,diesel vehicle,petroleum diesel tf] : MostRecentRun</t>
  </si>
  <si>
    <t>Transportation Sector Fuel Used[rail,passenger,diesel vehicle,biofuel gasoline tf] : MostRecentRun</t>
  </si>
  <si>
    <t>Transportation Sector Fuel Used[rail,passenger,diesel vehicle,biofuel diesel tf] : MostRecentRun</t>
  </si>
  <si>
    <t>Transportation Sector Fuel Used[rail,passenger,diesel vehicle,jet fuel tf] : MostRecentRun</t>
  </si>
  <si>
    <t>Transportation Sector Fuel Used[rail,passenger,diesel vehicle,heavy or residual fuel oil tf] : MostRecentRun</t>
  </si>
  <si>
    <t>Transportation Sector Fuel Used[rail,passenger,diesel vehicle,LPG propane or butane tf] : MostRecentRun</t>
  </si>
  <si>
    <t>Transportation Sector Fuel Used[rail,passenger,diesel vehicle,hydrogen tf] : MostRecentRun</t>
  </si>
  <si>
    <t>Transportation Sector Fuel Used[rail,passenger,plugin hybrid vehicle,electricity tf] : MostRecentRun</t>
  </si>
  <si>
    <t>Transportation Sector Fuel Used[rail,passenger,plugin hybrid vehicle,natural gas tf] : MostRecentRun</t>
  </si>
  <si>
    <t>Transportation Sector Fuel Used[rail,passenger,plugin hybrid vehicle,petroleum gasoline tf] : MostRecentRun</t>
  </si>
  <si>
    <t>Transportation Sector Fuel Used[rail,passenger,plugin hybrid vehicle,petroleum diesel tf] : MostRecentRun</t>
  </si>
  <si>
    <t>Transportation Sector Fuel Used[rail,passenger,plugin hybrid vehicle,biofuel gasoline tf] : MostRecentRun</t>
  </si>
  <si>
    <t>Transportation Sector Fuel Used[rail,passenger,plugin hybrid vehicle,biofuel diesel tf] : MostRecentRun</t>
  </si>
  <si>
    <t>Transportation Sector Fuel Used[rail,passenger,plugin hybrid vehicle,jet fuel tf] : MostRecentRun</t>
  </si>
  <si>
    <t>Transportation Sector Fuel Used[rail,passenger,plugin hybrid vehicle,heavy or residual fuel oil tf] : MostRecentRun</t>
  </si>
  <si>
    <t>Transportation Sector Fuel Used[rail,passenger,plugin hybrid vehicle,LPG propane or butane tf] : MostRecentRun</t>
  </si>
  <si>
    <t>Transportation Sector Fuel Used[rail,passenger,plugin hybrid vehicle,hydrogen tf] : MostRecentRun</t>
  </si>
  <si>
    <t>Transportation Sector Fuel Used[rail,passenger,LPG vehicle,electricity tf] : MostRecentRun</t>
  </si>
  <si>
    <t>Transportation Sector Fuel Used[rail,passenger,LPG vehicle,natural gas tf] : MostRecentRun</t>
  </si>
  <si>
    <t>Transportation Sector Fuel Used[rail,passenger,LPG vehicle,petroleum gasoline tf] : MostRecentRun</t>
  </si>
  <si>
    <t>Transportation Sector Fuel Used[rail,passenger,LPG vehicle,petroleum diesel tf] : MostRecentRun</t>
  </si>
  <si>
    <t>Transportation Sector Fuel Used[rail,passenger,LPG vehicle,biofuel gasoline tf] : MostRecentRun</t>
  </si>
  <si>
    <t>Transportation Sector Fuel Used[rail,passenger,LPG vehicle,biofuel diesel tf] : MostRecentRun</t>
  </si>
  <si>
    <t>Transportation Sector Fuel Used[rail,passenger,LPG vehicle,jet fuel tf] : MostRecentRun</t>
  </si>
  <si>
    <t>Transportation Sector Fuel Used[rail,passenger,LPG vehicle,heavy or residual fuel oil tf] : MostRecentRun</t>
  </si>
  <si>
    <t>Transportation Sector Fuel Used[rail,passenger,LPG vehicle,LPG propane or butane tf] : MostRecentRun</t>
  </si>
  <si>
    <t>Transportation Sector Fuel Used[rail,passenger,LPG vehicle,hydrogen tf] : MostRecentRun</t>
  </si>
  <si>
    <t>Transportation Sector Fuel Used[rail,passenger,hydrogen vehicle,electricity tf] : MostRecentRun</t>
  </si>
  <si>
    <t>Transportation Sector Fuel Used[rail,passenger,hydrogen vehicle,natural gas tf] : MostRecentRun</t>
  </si>
  <si>
    <t>Transportation Sector Fuel Used[rail,passenger,hydrogen vehicle,petroleum gasoline tf] : MostRecentRun</t>
  </si>
  <si>
    <t>Transportation Sector Fuel Used[rail,passenger,hydrogen vehicle,petroleum diesel tf] : MostRecentRun</t>
  </si>
  <si>
    <t>Transportation Sector Fuel Used[rail,passenger,hydrogen vehicle,biofuel gasoline tf] : MostRecentRun</t>
  </si>
  <si>
    <t>Transportation Sector Fuel Used[rail,passenger,hydrogen vehicle,biofuel diesel tf] : MostRecentRun</t>
  </si>
  <si>
    <t>Transportation Sector Fuel Used[rail,passenger,hydrogen vehicle,jet fuel tf] : MostRecentRun</t>
  </si>
  <si>
    <t>Transportation Sector Fuel Used[rail,passenger,hydrogen vehicle,heavy or residual fuel oil tf] : MostRecentRun</t>
  </si>
  <si>
    <t>Transportation Sector Fuel Used[rail,passenger,hydrogen vehicle,LPG propane or butane tf] : MostRecentRun</t>
  </si>
  <si>
    <t>Transportation Sector Fuel Used[rail,passenger,hydrogen vehicle,hydrogen tf] : MostRecentRun</t>
  </si>
  <si>
    <t>Transportation Sector Fuel Used[rail,freight,battery electric vehicle,electricity tf] : MostRecentRun</t>
  </si>
  <si>
    <t>Transportation Sector Fuel Used[rail,freight,battery electric vehicle,natural gas tf] : MostRecentRun</t>
  </si>
  <si>
    <t>Transportation Sector Fuel Used[rail,freight,battery electric vehicle,petroleum gasoline tf] : MostRecentRun</t>
  </si>
  <si>
    <t>Transportation Sector Fuel Used[rail,freight,battery electric vehicle,petroleum diesel tf] : MostRecentRun</t>
  </si>
  <si>
    <t>Transportation Sector Fuel Used[rail,freight,battery electric vehicle,biofuel gasoline tf] : MostRecentRun</t>
  </si>
  <si>
    <t>Transportation Sector Fuel Used[rail,freight,battery electric vehicle,biofuel diesel tf] : MostRecentRun</t>
  </si>
  <si>
    <t>Transportation Sector Fuel Used[rail,freight,battery electric vehicle,jet fuel tf] : MostRecentRun</t>
  </si>
  <si>
    <t>Transportation Sector Fuel Used[rail,freight,battery electric vehicle,heavy or residual fuel oil tf] : MostRecentRun</t>
  </si>
  <si>
    <t>Transportation Sector Fuel Used[rail,freight,battery electric vehicle,LPG propane or butane tf] : MostRecentRun</t>
  </si>
  <si>
    <t>Transportation Sector Fuel Used[rail,freight,battery electric vehicle,hydrogen tf] : MostRecentRun</t>
  </si>
  <si>
    <t>Transportation Sector Fuel Used[rail,freight,natural gas vehicle,electricity tf] : MostRecentRun</t>
  </si>
  <si>
    <t>Transportation Sector Fuel Used[rail,freight,natural gas vehicle,natural gas tf] : MostRecentRun</t>
  </si>
  <si>
    <t>Transportation Sector Fuel Used[rail,freight,natural gas vehicle,petroleum gasoline tf] : MostRecentRun</t>
  </si>
  <si>
    <t>Transportation Sector Fuel Used[rail,freight,natural gas vehicle,petroleum diesel tf] : MostRecentRun</t>
  </si>
  <si>
    <t>Transportation Sector Fuel Used[rail,freight,natural gas vehicle,biofuel gasoline tf] : MostRecentRun</t>
  </si>
  <si>
    <t>Transportation Sector Fuel Used[rail,freight,natural gas vehicle,biofuel diesel tf] : MostRecentRun</t>
  </si>
  <si>
    <t>Transportation Sector Fuel Used[rail,freight,natural gas vehicle,jet fuel tf] : MostRecentRun</t>
  </si>
  <si>
    <t>Transportation Sector Fuel Used[rail,freight,natural gas vehicle,heavy or residual fuel oil tf] : MostRecentRun</t>
  </si>
  <si>
    <t>Transportation Sector Fuel Used[rail,freight,natural gas vehicle,LPG propane or butane tf] : MostRecentRun</t>
  </si>
  <si>
    <t>Transportation Sector Fuel Used[rail,freight,natural gas vehicle,hydrogen tf] : MostRecentRun</t>
  </si>
  <si>
    <t>Transportation Sector Fuel Used[rail,freight,gasoline vehicle,electricity tf] : MostRecentRun</t>
  </si>
  <si>
    <t>Transportation Sector Fuel Used[rail,freight,gasoline vehicle,natural gas tf] : MostRecentRun</t>
  </si>
  <si>
    <t>Transportation Sector Fuel Used[rail,freight,gasoline vehicle,petroleum gasoline tf] : MostRecentRun</t>
  </si>
  <si>
    <t>Transportation Sector Fuel Used[rail,freight,gasoline vehicle,petroleum diesel tf] : MostRecentRun</t>
  </si>
  <si>
    <t>Transportation Sector Fuel Used[rail,freight,gasoline vehicle,biofuel gasoline tf] : MostRecentRun</t>
  </si>
  <si>
    <t>Transportation Sector Fuel Used[rail,freight,gasoline vehicle,biofuel diesel tf] : MostRecentRun</t>
  </si>
  <si>
    <t>Transportation Sector Fuel Used[rail,freight,gasoline vehicle,jet fuel tf] : MostRecentRun</t>
  </si>
  <si>
    <t>Transportation Sector Fuel Used[rail,freight,gasoline vehicle,heavy or residual fuel oil tf] : MostRecentRun</t>
  </si>
  <si>
    <t>Transportation Sector Fuel Used[rail,freight,gasoline vehicle,LPG propane or butane tf] : MostRecentRun</t>
  </si>
  <si>
    <t>Transportation Sector Fuel Used[rail,freight,gasoline vehicle,hydrogen tf] : MostRecentRun</t>
  </si>
  <si>
    <t>Transportation Sector Fuel Used[rail,freight,diesel vehicle,electricity tf] : MostRecentRun</t>
  </si>
  <si>
    <t>Transportation Sector Fuel Used[rail,freight,diesel vehicle,natural gas tf] : MostRecentRun</t>
  </si>
  <si>
    <t>Transportation Sector Fuel Used[rail,freight,diesel vehicle,petroleum gasoline tf] : MostRecentRun</t>
  </si>
  <si>
    <t>Transportation Sector Fuel Used[rail,freight,diesel vehicle,petroleum diesel tf] : MostRecentRun</t>
  </si>
  <si>
    <t>Transportation Sector Fuel Used[rail,freight,diesel vehicle,biofuel gasoline tf] : MostRecentRun</t>
  </si>
  <si>
    <t>Transportation Sector Fuel Used[rail,freight,diesel vehicle,biofuel diesel tf] : MostRecentRun</t>
  </si>
  <si>
    <t>Transportation Sector Fuel Used[rail,freight,diesel vehicle,jet fuel tf] : MostRecentRun</t>
  </si>
  <si>
    <t>Transportation Sector Fuel Used[rail,freight,diesel vehicle,heavy or residual fuel oil tf] : MostRecentRun</t>
  </si>
  <si>
    <t>Transportation Sector Fuel Used[rail,freight,diesel vehicle,LPG propane or butane tf] : MostRecentRun</t>
  </si>
  <si>
    <t>Transportation Sector Fuel Used[rail,freight,diesel vehicle,hydrogen tf] : MostRecentRun</t>
  </si>
  <si>
    <t>Transportation Sector Fuel Used[rail,freight,plugin hybrid vehicle,electricity tf] : MostRecentRun</t>
  </si>
  <si>
    <t>Transportation Sector Fuel Used[rail,freight,plugin hybrid vehicle,natural gas tf] : MostRecentRun</t>
  </si>
  <si>
    <t>Transportation Sector Fuel Used[rail,freight,plugin hybrid vehicle,petroleum gasoline tf] : MostRecentRun</t>
  </si>
  <si>
    <t>Transportation Sector Fuel Used[rail,freight,plugin hybrid vehicle,petroleum diesel tf] : MostRecentRun</t>
  </si>
  <si>
    <t>Transportation Sector Fuel Used[rail,freight,plugin hybrid vehicle,biofuel gasoline tf] : MostRecentRun</t>
  </si>
  <si>
    <t>Transportation Sector Fuel Used[rail,freight,plugin hybrid vehicle,biofuel diesel tf] : MostRecentRun</t>
  </si>
  <si>
    <t>Transportation Sector Fuel Used[rail,freight,plugin hybrid vehicle,jet fuel tf] : MostRecentRun</t>
  </si>
  <si>
    <t>Transportation Sector Fuel Used[rail,freight,plugin hybrid vehicle,heavy or residual fuel oil tf] : MostRecentRun</t>
  </si>
  <si>
    <t>Transportation Sector Fuel Used[rail,freight,plugin hybrid vehicle,LPG propane or butane tf] : MostRecentRun</t>
  </si>
  <si>
    <t>Transportation Sector Fuel Used[rail,freight,plugin hybrid vehicle,hydrogen tf] : MostRecentRun</t>
  </si>
  <si>
    <t>Transportation Sector Fuel Used[rail,freight,LPG vehicle,electricity tf] : MostRecentRun</t>
  </si>
  <si>
    <t>Transportation Sector Fuel Used[rail,freight,LPG vehicle,natural gas tf] : MostRecentRun</t>
  </si>
  <si>
    <t>Transportation Sector Fuel Used[rail,freight,LPG vehicle,petroleum gasoline tf] : MostRecentRun</t>
  </si>
  <si>
    <t>Transportation Sector Fuel Used[rail,freight,LPG vehicle,petroleum diesel tf] : MostRecentRun</t>
  </si>
  <si>
    <t>Transportation Sector Fuel Used[rail,freight,LPG vehicle,biofuel gasoline tf] : MostRecentRun</t>
  </si>
  <si>
    <t>Transportation Sector Fuel Used[rail,freight,LPG vehicle,biofuel diesel tf] : MostRecentRun</t>
  </si>
  <si>
    <t>Transportation Sector Fuel Used[rail,freight,LPG vehicle,jet fuel tf] : MostRecentRun</t>
  </si>
  <si>
    <t>Transportation Sector Fuel Used[rail,freight,LPG vehicle,heavy or residual fuel oil tf] : MostRecentRun</t>
  </si>
  <si>
    <t>Transportation Sector Fuel Used[rail,freight,LPG vehicle,LPG propane or butane tf] : MostRecentRun</t>
  </si>
  <si>
    <t>Transportation Sector Fuel Used[rail,freight,LPG vehicle,hydrogen tf] : MostRecentRun</t>
  </si>
  <si>
    <t>Transportation Sector Fuel Used[rail,freight,hydrogen vehicle,electricity tf] : MostRecentRun</t>
  </si>
  <si>
    <t>Transportation Sector Fuel Used[rail,freight,hydrogen vehicle,natural gas tf] : MostRecentRun</t>
  </si>
  <si>
    <t>Transportation Sector Fuel Used[rail,freight,hydrogen vehicle,petroleum gasoline tf] : MostRecentRun</t>
  </si>
  <si>
    <t>Transportation Sector Fuel Used[rail,freight,hydrogen vehicle,petroleum diesel tf] : MostRecentRun</t>
  </si>
  <si>
    <t>Transportation Sector Fuel Used[rail,freight,hydrogen vehicle,biofuel gasoline tf] : MostRecentRun</t>
  </si>
  <si>
    <t>Transportation Sector Fuel Used[rail,freight,hydrogen vehicle,biofuel diesel tf] : MostRecentRun</t>
  </si>
  <si>
    <t>Transportation Sector Fuel Used[rail,freight,hydrogen vehicle,jet fuel tf] : MostRecentRun</t>
  </si>
  <si>
    <t>Transportation Sector Fuel Used[rail,freight,hydrogen vehicle,heavy or residual fuel oil tf] : MostRecentRun</t>
  </si>
  <si>
    <t>Transportation Sector Fuel Used[rail,freight,hydrogen vehicle,LPG propane or butane tf] : MostRecentRun</t>
  </si>
  <si>
    <t>Transportation Sector Fuel Used[rail,freight,hydrogen vehicle,hydrogen tf] : MostRecentRun</t>
  </si>
  <si>
    <t>Transportation Sector Fuel Used[ships,passenger,battery electric vehicle,electricity tf] : MostRecentRun</t>
  </si>
  <si>
    <t>Transportation Sector Fuel Used[ships,passenger,battery electric vehicle,natural gas tf] : MostRecentRun</t>
  </si>
  <si>
    <t>Transportation Sector Fuel Used[ships,passenger,battery electric vehicle,petroleum gasoline tf] : MostRecentRun</t>
  </si>
  <si>
    <t>Transportation Sector Fuel Used[ships,passenger,battery electric vehicle,petroleum diesel tf] : MostRecentRun</t>
  </si>
  <si>
    <t>Transportation Sector Fuel Used[ships,passenger,battery electric vehicle,biofuel gasoline tf] : MostRecentRun</t>
  </si>
  <si>
    <t>Transportation Sector Fuel Used[ships,passenger,battery electric vehicle,biofuel diesel tf] : MostRecentRun</t>
  </si>
  <si>
    <t>Transportation Sector Fuel Used[ships,passenger,battery electric vehicle,jet fuel tf] : MostRecentRun</t>
  </si>
  <si>
    <t>Transportation Sector Fuel Used[ships,passenger,battery electric vehicle,heavy or residual fuel oil tf] : MostRecentRun</t>
  </si>
  <si>
    <t>Transportation Sector Fuel Used[ships,passenger,battery electric vehicle,LPG propane or butane tf] : MostRecentRun</t>
  </si>
  <si>
    <t>Transportation Sector Fuel Used[ships,passenger,battery electric vehicle,hydrogen tf] : MostRecentRun</t>
  </si>
  <si>
    <t>Transportation Sector Fuel Used[ships,passenger,natural gas vehicle,electricity tf] : MostRecentRun</t>
  </si>
  <si>
    <t>Transportation Sector Fuel Used[ships,passenger,natural gas vehicle,natural gas tf] : MostRecentRun</t>
  </si>
  <si>
    <t>Transportation Sector Fuel Used[ships,passenger,natural gas vehicle,petroleum gasoline tf] : MostRecentRun</t>
  </si>
  <si>
    <t>Transportation Sector Fuel Used[ships,passenger,natural gas vehicle,petroleum diesel tf] : MostRecentRun</t>
  </si>
  <si>
    <t>Transportation Sector Fuel Used[ships,passenger,natural gas vehicle,biofuel gasoline tf] : MostRecentRun</t>
  </si>
  <si>
    <t>Transportation Sector Fuel Used[ships,passenger,natural gas vehicle,biofuel diesel tf] : MostRecentRun</t>
  </si>
  <si>
    <t>Transportation Sector Fuel Used[ships,passenger,natural gas vehicle,jet fuel tf] : MostRecentRun</t>
  </si>
  <si>
    <t>Transportation Sector Fuel Used[ships,passenger,natural gas vehicle,heavy or residual fuel oil tf] : MostRecentRun</t>
  </si>
  <si>
    <t>Transportation Sector Fuel Used[ships,passenger,natural gas vehicle,LPG propane or butane tf] : MostRecentRun</t>
  </si>
  <si>
    <t>Transportation Sector Fuel Used[ships,passenger,natural gas vehicle,hydrogen tf] : MostRecentRun</t>
  </si>
  <si>
    <t>Transportation Sector Fuel Used[ships,passenger,gasoline vehicle,electricity tf] : MostRecentRun</t>
  </si>
  <si>
    <t>Transportation Sector Fuel Used[ships,passenger,gasoline vehicle,natural gas tf] : MostRecentRun</t>
  </si>
  <si>
    <t>Transportation Sector Fuel Used[ships,passenger,gasoline vehicle,petroleum gasoline tf] : MostRecentRun</t>
  </si>
  <si>
    <t>Transportation Sector Fuel Used[ships,passenger,gasoline vehicle,petroleum diesel tf] : MostRecentRun</t>
  </si>
  <si>
    <t>Transportation Sector Fuel Used[ships,passenger,gasoline vehicle,biofuel gasoline tf] : MostRecentRun</t>
  </si>
  <si>
    <t>Transportation Sector Fuel Used[ships,passenger,gasoline vehicle,biofuel diesel tf] : MostRecentRun</t>
  </si>
  <si>
    <t>Transportation Sector Fuel Used[ships,passenger,gasoline vehicle,jet fuel tf] : MostRecentRun</t>
  </si>
  <si>
    <t>Transportation Sector Fuel Used[ships,passenger,gasoline vehicle,heavy or residual fuel oil tf] : MostRecentRun</t>
  </si>
  <si>
    <t>Transportation Sector Fuel Used[ships,passenger,gasoline vehicle,LPG propane or butane tf] : MostRecentRun</t>
  </si>
  <si>
    <t>Transportation Sector Fuel Used[ships,passenger,gasoline vehicle,hydrogen tf] : MostRecentRun</t>
  </si>
  <si>
    <t>Transportation Sector Fuel Used[ships,passenger,diesel vehicle,electricity tf] : MostRecentRun</t>
  </si>
  <si>
    <t>Transportation Sector Fuel Used[ships,passenger,diesel vehicle,natural gas tf] : MostRecentRun</t>
  </si>
  <si>
    <t>Transportation Sector Fuel Used[ships,passenger,diesel vehicle,petroleum gasoline tf] : MostRecentRun</t>
  </si>
  <si>
    <t>Transportation Sector Fuel Used[ships,passenger,diesel vehicle,petroleum diesel tf] : MostRecentRun</t>
  </si>
  <si>
    <t>Transportation Sector Fuel Used[ships,passenger,diesel vehicle,biofuel gasoline tf] : MostRecentRun</t>
  </si>
  <si>
    <t>Transportation Sector Fuel Used[ships,passenger,diesel vehicle,biofuel diesel tf] : MostRecentRun</t>
  </si>
  <si>
    <t>Transportation Sector Fuel Used[ships,passenger,diesel vehicle,jet fuel tf] : MostRecentRun</t>
  </si>
  <si>
    <t>Transportation Sector Fuel Used[ships,passenger,diesel vehicle,heavy or residual fuel oil tf] : MostRecentRun</t>
  </si>
  <si>
    <t>Transportation Sector Fuel Used[ships,passenger,diesel vehicle,LPG propane or butane tf] : MostRecentRun</t>
  </si>
  <si>
    <t>Transportation Sector Fuel Used[ships,passenger,diesel vehicle,hydrogen tf] : MostRecentRun</t>
  </si>
  <si>
    <t>Transportation Sector Fuel Used[ships,passenger,plugin hybrid vehicle,electricity tf] : MostRecentRun</t>
  </si>
  <si>
    <t>Transportation Sector Fuel Used[ships,passenger,plugin hybrid vehicle,natural gas tf] : MostRecentRun</t>
  </si>
  <si>
    <t>Transportation Sector Fuel Used[ships,passenger,plugin hybrid vehicle,petroleum gasoline tf] : MostRecentRun</t>
  </si>
  <si>
    <t>Transportation Sector Fuel Used[ships,passenger,plugin hybrid vehicle,petroleum diesel tf] : MostRecentRun</t>
  </si>
  <si>
    <t>Transportation Sector Fuel Used[ships,passenger,plugin hybrid vehicle,biofuel gasoline tf] : MostRecentRun</t>
  </si>
  <si>
    <t>Transportation Sector Fuel Used[ships,passenger,plugin hybrid vehicle,biofuel diesel tf] : MostRecentRun</t>
  </si>
  <si>
    <t>Transportation Sector Fuel Used[ships,passenger,plugin hybrid vehicle,jet fuel tf] : MostRecentRun</t>
  </si>
  <si>
    <t>Transportation Sector Fuel Used[ships,passenger,plugin hybrid vehicle,heavy or residual fuel oil tf] : MostRecentRun</t>
  </si>
  <si>
    <t>Transportation Sector Fuel Used[ships,passenger,plugin hybrid vehicle,LPG propane or butane tf] : MostRecentRun</t>
  </si>
  <si>
    <t>Transportation Sector Fuel Used[ships,passenger,plugin hybrid vehicle,hydrogen tf] : MostRecentRun</t>
  </si>
  <si>
    <t>Transportation Sector Fuel Used[ships,passenger,LPG vehicle,electricity tf] : MostRecentRun</t>
  </si>
  <si>
    <t>Transportation Sector Fuel Used[ships,passenger,LPG vehicle,natural gas tf] : MostRecentRun</t>
  </si>
  <si>
    <t>Transportation Sector Fuel Used[ships,passenger,LPG vehicle,petroleum gasoline tf] : MostRecentRun</t>
  </si>
  <si>
    <t>Transportation Sector Fuel Used[ships,passenger,LPG vehicle,petroleum diesel tf] : MostRecentRun</t>
  </si>
  <si>
    <t>Transportation Sector Fuel Used[ships,passenger,LPG vehicle,biofuel gasoline tf] : MostRecentRun</t>
  </si>
  <si>
    <t>Transportation Sector Fuel Used[ships,passenger,LPG vehicle,biofuel diesel tf] : MostRecentRun</t>
  </si>
  <si>
    <t>Transportation Sector Fuel Used[ships,passenger,LPG vehicle,jet fuel tf] : MostRecentRun</t>
  </si>
  <si>
    <t>Transportation Sector Fuel Used[ships,passenger,LPG vehicle,heavy or residual fuel oil tf] : MostRecentRun</t>
  </si>
  <si>
    <t>Transportation Sector Fuel Used[ships,passenger,LPG vehicle,LPG propane or butane tf] : MostRecentRun</t>
  </si>
  <si>
    <t>Transportation Sector Fuel Used[ships,passenger,LPG vehicle,hydrogen tf] : MostRecentRun</t>
  </si>
  <si>
    <t>Transportation Sector Fuel Used[ships,passenger,hydrogen vehicle,electricity tf] : MostRecentRun</t>
  </si>
  <si>
    <t>Transportation Sector Fuel Used[ships,passenger,hydrogen vehicle,natural gas tf] : MostRecentRun</t>
  </si>
  <si>
    <t>Transportation Sector Fuel Used[ships,passenger,hydrogen vehicle,petroleum gasoline tf] : MostRecentRun</t>
  </si>
  <si>
    <t>Transportation Sector Fuel Used[ships,passenger,hydrogen vehicle,petroleum diesel tf] : MostRecentRun</t>
  </si>
  <si>
    <t>Transportation Sector Fuel Used[ships,passenger,hydrogen vehicle,biofuel gasoline tf] : MostRecentRun</t>
  </si>
  <si>
    <t>Transportation Sector Fuel Used[ships,passenger,hydrogen vehicle,biofuel diesel tf] : MostRecentRun</t>
  </si>
  <si>
    <t>Transportation Sector Fuel Used[ships,passenger,hydrogen vehicle,jet fuel tf] : MostRecentRun</t>
  </si>
  <si>
    <t>Transportation Sector Fuel Used[ships,passenger,hydrogen vehicle,heavy or residual fuel oil tf] : MostRecentRun</t>
  </si>
  <si>
    <t>Transportation Sector Fuel Used[ships,passenger,hydrogen vehicle,LPG propane or butane tf] : MostRecentRun</t>
  </si>
  <si>
    <t>Transportation Sector Fuel Used[ships,passenger,hydrogen vehicle,hydrogen tf] : MostRecentRun</t>
  </si>
  <si>
    <t>Transportation Sector Fuel Used[ships,freight,battery electric vehicle,electricity tf] : MostRecentRun</t>
  </si>
  <si>
    <t>Transportation Sector Fuel Used[ships,freight,battery electric vehicle,natural gas tf] : MostRecentRun</t>
  </si>
  <si>
    <t>Transportation Sector Fuel Used[ships,freight,battery electric vehicle,petroleum gasoline tf] : MostRecentRun</t>
  </si>
  <si>
    <t>Transportation Sector Fuel Used[ships,freight,battery electric vehicle,petroleum diesel tf] : MostRecentRun</t>
  </si>
  <si>
    <t>Transportation Sector Fuel Used[ships,freight,battery electric vehicle,biofuel gasoline tf] : MostRecentRun</t>
  </si>
  <si>
    <t>Transportation Sector Fuel Used[ships,freight,battery electric vehicle,biofuel diesel tf] : MostRecentRun</t>
  </si>
  <si>
    <t>Transportation Sector Fuel Used[ships,freight,battery electric vehicle,jet fuel tf] : MostRecentRun</t>
  </si>
  <si>
    <t>Transportation Sector Fuel Used[ships,freight,battery electric vehicle,heavy or residual fuel oil tf] : MostRecentRun</t>
  </si>
  <si>
    <t>Transportation Sector Fuel Used[ships,freight,battery electric vehicle,LPG propane or butane tf] : MostRecentRun</t>
  </si>
  <si>
    <t>Transportation Sector Fuel Used[ships,freight,battery electric vehicle,hydrogen tf] : MostRecentRun</t>
  </si>
  <si>
    <t>Transportation Sector Fuel Used[ships,freight,natural gas vehicle,electricity tf] : MostRecentRun</t>
  </si>
  <si>
    <t>Transportation Sector Fuel Used[ships,freight,natural gas vehicle,natural gas tf] : MostRecentRun</t>
  </si>
  <si>
    <t>Transportation Sector Fuel Used[ships,freight,natural gas vehicle,petroleum gasoline tf] : MostRecentRun</t>
  </si>
  <si>
    <t>Transportation Sector Fuel Used[ships,freight,natural gas vehicle,petroleum diesel tf] : MostRecentRun</t>
  </si>
  <si>
    <t>Transportation Sector Fuel Used[ships,freight,natural gas vehicle,biofuel gasoline tf] : MostRecentRun</t>
  </si>
  <si>
    <t>Transportation Sector Fuel Used[ships,freight,natural gas vehicle,biofuel diesel tf] : MostRecentRun</t>
  </si>
  <si>
    <t>Transportation Sector Fuel Used[ships,freight,natural gas vehicle,jet fuel tf] : MostRecentRun</t>
  </si>
  <si>
    <t>Transportation Sector Fuel Used[ships,freight,natural gas vehicle,heavy or residual fuel oil tf] : MostRecentRun</t>
  </si>
  <si>
    <t>Transportation Sector Fuel Used[ships,freight,natural gas vehicle,LPG propane or butane tf] : MostRecentRun</t>
  </si>
  <si>
    <t>Transportation Sector Fuel Used[ships,freight,natural gas vehicle,hydrogen tf] : MostRecentRun</t>
  </si>
  <si>
    <t>Transportation Sector Fuel Used[ships,freight,gasoline vehicle,electricity tf] : MostRecentRun</t>
  </si>
  <si>
    <t>Transportation Sector Fuel Used[ships,freight,gasoline vehicle,natural gas tf] : MostRecentRun</t>
  </si>
  <si>
    <t>Transportation Sector Fuel Used[ships,freight,gasoline vehicle,petroleum gasoline tf] : MostRecentRun</t>
  </si>
  <si>
    <t>Transportation Sector Fuel Used[ships,freight,gasoline vehicle,petroleum diesel tf] : MostRecentRun</t>
  </si>
  <si>
    <t>Transportation Sector Fuel Used[ships,freight,gasoline vehicle,biofuel gasoline tf] : MostRecentRun</t>
  </si>
  <si>
    <t>Transportation Sector Fuel Used[ships,freight,gasoline vehicle,biofuel diesel tf] : MostRecentRun</t>
  </si>
  <si>
    <t>Transportation Sector Fuel Used[ships,freight,gasoline vehicle,jet fuel tf] : MostRecentRun</t>
  </si>
  <si>
    <t>Transportation Sector Fuel Used[ships,freight,gasoline vehicle,heavy or residual fuel oil tf] : MostRecentRun</t>
  </si>
  <si>
    <t>Transportation Sector Fuel Used[ships,freight,gasoline vehicle,LPG propane or butane tf] : MostRecentRun</t>
  </si>
  <si>
    <t>Transportation Sector Fuel Used[ships,freight,gasoline vehicle,hydrogen tf] : MostRecentRun</t>
  </si>
  <si>
    <t>Transportation Sector Fuel Used[ships,freight,diesel vehicle,electricity tf] : MostRecentRun</t>
  </si>
  <si>
    <t>Transportation Sector Fuel Used[ships,freight,diesel vehicle,natural gas tf] : MostRecentRun</t>
  </si>
  <si>
    <t>Transportation Sector Fuel Used[ships,freight,diesel vehicle,petroleum gasoline tf] : MostRecentRun</t>
  </si>
  <si>
    <t>Transportation Sector Fuel Used[ships,freight,diesel vehicle,petroleum diesel tf] : MostRecentRun</t>
  </si>
  <si>
    <t>Transportation Sector Fuel Used[ships,freight,diesel vehicle,biofuel gasoline tf] : MostRecentRun</t>
  </si>
  <si>
    <t>Transportation Sector Fuel Used[ships,freight,diesel vehicle,biofuel diesel tf] : MostRecentRun</t>
  </si>
  <si>
    <t>Transportation Sector Fuel Used[ships,freight,diesel vehicle,jet fuel tf] : MostRecentRun</t>
  </si>
  <si>
    <t>Transportation Sector Fuel Used[ships,freight,diesel vehicle,heavy or residual fuel oil tf] : MostRecentRun</t>
  </si>
  <si>
    <t>Transportation Sector Fuel Used[ships,freight,diesel vehicle,LPG propane or butane tf] : MostRecentRun</t>
  </si>
  <si>
    <t>Transportation Sector Fuel Used[ships,freight,diesel vehicle,hydrogen tf] : MostRecentRun</t>
  </si>
  <si>
    <t>Transportation Sector Fuel Used[ships,freight,plugin hybrid vehicle,electricity tf] : MostRecentRun</t>
  </si>
  <si>
    <t>Transportation Sector Fuel Used[ships,freight,plugin hybrid vehicle,natural gas tf] : MostRecentRun</t>
  </si>
  <si>
    <t>Transportation Sector Fuel Used[ships,freight,plugin hybrid vehicle,petroleum gasoline tf] : MostRecentRun</t>
  </si>
  <si>
    <t>Transportation Sector Fuel Used[ships,freight,plugin hybrid vehicle,petroleum diesel tf] : MostRecentRun</t>
  </si>
  <si>
    <t>Transportation Sector Fuel Used[ships,freight,plugin hybrid vehicle,biofuel gasoline tf] : MostRecentRun</t>
  </si>
  <si>
    <t>Transportation Sector Fuel Used[ships,freight,plugin hybrid vehicle,biofuel diesel tf] : MostRecentRun</t>
  </si>
  <si>
    <t>Transportation Sector Fuel Used[ships,freight,plugin hybrid vehicle,jet fuel tf] : MostRecentRun</t>
  </si>
  <si>
    <t>Transportation Sector Fuel Used[ships,freight,plugin hybrid vehicle,heavy or residual fuel oil tf] : MostRecentRun</t>
  </si>
  <si>
    <t>Transportation Sector Fuel Used[ships,freight,plugin hybrid vehicle,LPG propane or butane tf] : MostRecentRun</t>
  </si>
  <si>
    <t>Transportation Sector Fuel Used[ships,freight,plugin hybrid vehicle,hydrogen tf] : MostRecentRun</t>
  </si>
  <si>
    <t>Transportation Sector Fuel Used[ships,freight,LPG vehicle,electricity tf] : MostRecentRun</t>
  </si>
  <si>
    <t>Transportation Sector Fuel Used[ships,freight,LPG vehicle,natural gas tf] : MostRecentRun</t>
  </si>
  <si>
    <t>Transportation Sector Fuel Used[ships,freight,LPG vehicle,petroleum gasoline tf] : MostRecentRun</t>
  </si>
  <si>
    <t>Transportation Sector Fuel Used[ships,freight,LPG vehicle,petroleum diesel tf] : MostRecentRun</t>
  </si>
  <si>
    <t>Transportation Sector Fuel Used[ships,freight,LPG vehicle,biofuel gasoline tf] : MostRecentRun</t>
  </si>
  <si>
    <t>Transportation Sector Fuel Used[ships,freight,LPG vehicle,biofuel diesel tf] : MostRecentRun</t>
  </si>
  <si>
    <t>Transportation Sector Fuel Used[ships,freight,LPG vehicle,jet fuel tf] : MostRecentRun</t>
  </si>
  <si>
    <t>Transportation Sector Fuel Used[ships,freight,LPG vehicle,heavy or residual fuel oil tf] : MostRecentRun</t>
  </si>
  <si>
    <t>Transportation Sector Fuel Used[ships,freight,LPG vehicle,LPG propane or butane tf] : MostRecentRun</t>
  </si>
  <si>
    <t>Transportation Sector Fuel Used[ships,freight,LPG vehicle,hydrogen tf] : MostRecentRun</t>
  </si>
  <si>
    <t>Transportation Sector Fuel Used[ships,freight,hydrogen vehicle,electricity tf] : MostRecentRun</t>
  </si>
  <si>
    <t>Transportation Sector Fuel Used[ships,freight,hydrogen vehicle,natural gas tf] : MostRecentRun</t>
  </si>
  <si>
    <t>Transportation Sector Fuel Used[ships,freight,hydrogen vehicle,petroleum gasoline tf] : MostRecentRun</t>
  </si>
  <si>
    <t>Transportation Sector Fuel Used[ships,freight,hydrogen vehicle,petroleum diesel tf] : MostRecentRun</t>
  </si>
  <si>
    <t>Transportation Sector Fuel Used[ships,freight,hydrogen vehicle,biofuel gasoline tf] : MostRecentRun</t>
  </si>
  <si>
    <t>Transportation Sector Fuel Used[ships,freight,hydrogen vehicle,biofuel diesel tf] : MostRecentRun</t>
  </si>
  <si>
    <t>Transportation Sector Fuel Used[ships,freight,hydrogen vehicle,jet fuel tf] : MostRecentRun</t>
  </si>
  <si>
    <t>Transportation Sector Fuel Used[ships,freight,hydrogen vehicle,heavy or residual fuel oil tf] : MostRecentRun</t>
  </si>
  <si>
    <t>Transportation Sector Fuel Used[ships,freight,hydrogen vehicle,LPG propane or butane tf] : MostRecentRun</t>
  </si>
  <si>
    <t>Transportation Sector Fuel Used[ships,freight,hydrogen vehicle,hydrogen tf] : MostRecentRun</t>
  </si>
  <si>
    <t>Transportation Sector Fuel Used[motorbikes,passenger,battery electric vehicle,electricity tf] : MostRecentRun</t>
  </si>
  <si>
    <t>Transportation Sector Fuel Used[motorbikes,passenger,battery electric vehicle,natural gas tf] : MostRecentRun</t>
  </si>
  <si>
    <t>Transportation Sector Fuel Used[motorbikes,passenger,battery electric vehicle,petroleum gasoline tf] : MostRecentRun</t>
  </si>
  <si>
    <t>Transportation Sector Fuel Used[motorbikes,passenger,battery electric vehicle,petroleum diesel tf] : MostRecentRun</t>
  </si>
  <si>
    <t>Transportation Sector Fuel Used[motorbikes,passenger,battery electric vehicle,biofuel gasoline tf] : MostRecentRun</t>
  </si>
  <si>
    <t>Transportation Sector Fuel Used[motorbikes,passenger,battery electric vehicle,biofuel diesel tf] : MostRecentRun</t>
  </si>
  <si>
    <t>Transportation Sector Fuel Used[motorbikes,passenger,battery electric vehicle,jet fuel tf] : MostRecentRun</t>
  </si>
  <si>
    <t>Transportation Sector Fuel Used[motorbikes,passenger,battery electric vehicle,heavy or residual fuel oil tf] : MostRecentRun</t>
  </si>
  <si>
    <t>Transportation Sector Fuel Used[motorbikes,passenger,battery electric vehicle,LPG propane or butane tf] : MostRecentRun</t>
  </si>
  <si>
    <t>Transportation Sector Fuel Used[motorbikes,passenger,battery electric vehicle,hydrogen tf] : MostRecentRun</t>
  </si>
  <si>
    <t>Transportation Sector Fuel Used[motorbikes,passenger,natural gas vehicle,electricity tf] : MostRecentRun</t>
  </si>
  <si>
    <t>Transportation Sector Fuel Used[motorbikes,passenger,natural gas vehicle,natural gas tf] : MostRecentRun</t>
  </si>
  <si>
    <t>Transportation Sector Fuel Used[motorbikes,passenger,natural gas vehicle,petroleum gasoline tf] : MostRecentRun</t>
  </si>
  <si>
    <t>Transportation Sector Fuel Used[motorbikes,passenger,natural gas vehicle,petroleum diesel tf] : MostRecentRun</t>
  </si>
  <si>
    <t>Transportation Sector Fuel Used[motorbikes,passenger,natural gas vehicle,biofuel gasoline tf] : MostRecentRun</t>
  </si>
  <si>
    <t>Transportation Sector Fuel Used[motorbikes,passenger,natural gas vehicle,biofuel diesel tf] : MostRecentRun</t>
  </si>
  <si>
    <t>Transportation Sector Fuel Used[motorbikes,passenger,natural gas vehicle,jet fuel tf] : MostRecentRun</t>
  </si>
  <si>
    <t>Transportation Sector Fuel Used[motorbikes,passenger,natural gas vehicle,heavy or residual fuel oil tf] : MostRecentRun</t>
  </si>
  <si>
    <t>Transportation Sector Fuel Used[motorbikes,passenger,natural gas vehicle,LPG propane or butane tf] : MostRecentRun</t>
  </si>
  <si>
    <t>Transportation Sector Fuel Used[motorbikes,passenger,natural gas vehicle,hydrogen tf] : MostRecentRun</t>
  </si>
  <si>
    <t>Transportation Sector Fuel Used[motorbikes,passenger,gasoline vehicle,electricity tf] : MostRecentRun</t>
  </si>
  <si>
    <t>Transportation Sector Fuel Used[motorbikes,passenger,gasoline vehicle,natural gas tf] : MostRecentRun</t>
  </si>
  <si>
    <t>Transportation Sector Fuel Used[motorbikes,passenger,gasoline vehicle,petroleum gasoline tf] : MostRecentRun</t>
  </si>
  <si>
    <t>Transportation Sector Fuel Used[motorbikes,passenger,gasoline vehicle,petroleum diesel tf] : MostRecentRun</t>
  </si>
  <si>
    <t>Transportation Sector Fuel Used[motorbikes,passenger,gasoline vehicle,biofuel gasoline tf] : MostRecentRun</t>
  </si>
  <si>
    <t>Transportation Sector Fuel Used[motorbikes,passenger,gasoline vehicle,biofuel diesel tf] : MostRecentRun</t>
  </si>
  <si>
    <t>Transportation Sector Fuel Used[motorbikes,passenger,gasoline vehicle,jet fuel tf] : MostRecentRun</t>
  </si>
  <si>
    <t>Transportation Sector Fuel Used[motorbikes,passenger,gasoline vehicle,heavy or residual fuel oil tf] : MostRecentRun</t>
  </si>
  <si>
    <t>Transportation Sector Fuel Used[motorbikes,passenger,gasoline vehicle,LPG propane or butane tf] : MostRecentRun</t>
  </si>
  <si>
    <t>Transportation Sector Fuel Used[motorbikes,passenger,gasoline vehicle,hydrogen tf] : MostRecentRun</t>
  </si>
  <si>
    <t>Transportation Sector Fuel Used[motorbikes,passenger,diesel vehicle,electricity tf] : MostRecentRun</t>
  </si>
  <si>
    <t>Transportation Sector Fuel Used[motorbikes,passenger,diesel vehicle,natural gas tf] : MostRecentRun</t>
  </si>
  <si>
    <t>Transportation Sector Fuel Used[motorbikes,passenger,diesel vehicle,petroleum gasoline tf] : MostRecentRun</t>
  </si>
  <si>
    <t>Transportation Sector Fuel Used[motorbikes,passenger,diesel vehicle,petroleum diesel tf] : MostRecentRun</t>
  </si>
  <si>
    <t>Transportation Sector Fuel Used[motorbikes,passenger,diesel vehicle,biofuel gasoline tf] : MostRecentRun</t>
  </si>
  <si>
    <t>Transportation Sector Fuel Used[motorbikes,passenger,diesel vehicle,biofuel diesel tf] : MostRecentRun</t>
  </si>
  <si>
    <t>Transportation Sector Fuel Used[motorbikes,passenger,diesel vehicle,jet fuel tf] : MostRecentRun</t>
  </si>
  <si>
    <t>Transportation Sector Fuel Used[motorbikes,passenger,diesel vehicle,heavy or residual fuel oil tf] : MostRecentRun</t>
  </si>
  <si>
    <t>Transportation Sector Fuel Used[motorbikes,passenger,diesel vehicle,LPG propane or butane tf] : MostRecentRun</t>
  </si>
  <si>
    <t>Transportation Sector Fuel Used[motorbikes,passenger,diesel vehicle,hydrogen tf] : MostRecentRun</t>
  </si>
  <si>
    <t>Transportation Sector Fuel Used[motorbikes,passenger,plugin hybrid vehicle,electricity tf] : MostRecentRun</t>
  </si>
  <si>
    <t>Transportation Sector Fuel Used[motorbikes,passenger,plugin hybrid vehicle,natural gas tf] : MostRecentRun</t>
  </si>
  <si>
    <t>Transportation Sector Fuel Used[motorbikes,passenger,plugin hybrid vehicle,petroleum gasoline tf] : MostRecentRun</t>
  </si>
  <si>
    <t>Transportation Sector Fuel Used[motorbikes,passenger,plugin hybrid vehicle,petroleum diesel tf] : MostRecentRun</t>
  </si>
  <si>
    <t>Transportation Sector Fuel Used[motorbikes,passenger,plugin hybrid vehicle,biofuel gasoline tf] : MostRecentRun</t>
  </si>
  <si>
    <t>Transportation Sector Fuel Used[motorbikes,passenger,plugin hybrid vehicle,biofuel diesel tf] : MostRecentRun</t>
  </si>
  <si>
    <t>Transportation Sector Fuel Used[motorbikes,passenger,plugin hybrid vehicle,jet fuel tf] : MostRecentRun</t>
  </si>
  <si>
    <t>Transportation Sector Fuel Used[motorbikes,passenger,plugin hybrid vehicle,heavy or residual fuel oil tf] : MostRecentRun</t>
  </si>
  <si>
    <t>Transportation Sector Fuel Used[motorbikes,passenger,plugin hybrid vehicle,LPG propane or butane tf] : MostRecentRun</t>
  </si>
  <si>
    <t>Transportation Sector Fuel Used[motorbikes,passenger,plugin hybrid vehicle,hydrogen tf] : MostRecentRun</t>
  </si>
  <si>
    <t>Transportation Sector Fuel Used[motorbikes,passenger,LPG vehicle,electricity tf] : MostRecentRun</t>
  </si>
  <si>
    <t>Transportation Sector Fuel Used[motorbikes,passenger,LPG vehicle,natural gas tf] : MostRecentRun</t>
  </si>
  <si>
    <t>Transportation Sector Fuel Used[motorbikes,passenger,LPG vehicle,petroleum gasoline tf] : MostRecentRun</t>
  </si>
  <si>
    <t>Transportation Sector Fuel Used[motorbikes,passenger,LPG vehicle,petroleum diesel tf] : MostRecentRun</t>
  </si>
  <si>
    <t>Transportation Sector Fuel Used[motorbikes,passenger,LPG vehicle,biofuel gasoline tf] : MostRecentRun</t>
  </si>
  <si>
    <t>Transportation Sector Fuel Used[motorbikes,passenger,LPG vehicle,biofuel diesel tf] : MostRecentRun</t>
  </si>
  <si>
    <t>Transportation Sector Fuel Used[motorbikes,passenger,LPG vehicle,jet fuel tf] : MostRecentRun</t>
  </si>
  <si>
    <t>Transportation Sector Fuel Used[motorbikes,passenger,LPG vehicle,heavy or residual fuel oil tf] : MostRecentRun</t>
  </si>
  <si>
    <t>Transportation Sector Fuel Used[motorbikes,passenger,LPG vehicle,LPG propane or butane tf] : MostRecentRun</t>
  </si>
  <si>
    <t>Transportation Sector Fuel Used[motorbikes,passenger,LPG vehicle,hydrogen tf] : MostRecentRun</t>
  </si>
  <si>
    <t>Transportation Sector Fuel Used[motorbikes,passenger,hydrogen vehicle,electricity tf] : MostRecentRun</t>
  </si>
  <si>
    <t>Transportation Sector Fuel Used[motorbikes,passenger,hydrogen vehicle,natural gas tf] : MostRecentRun</t>
  </si>
  <si>
    <t>Transportation Sector Fuel Used[motorbikes,passenger,hydrogen vehicle,petroleum gasoline tf] : MostRecentRun</t>
  </si>
  <si>
    <t>Transportation Sector Fuel Used[motorbikes,passenger,hydrogen vehicle,petroleum diesel tf] : MostRecentRun</t>
  </si>
  <si>
    <t>Transportation Sector Fuel Used[motorbikes,passenger,hydrogen vehicle,biofuel gasoline tf] : MostRecentRun</t>
  </si>
  <si>
    <t>Transportation Sector Fuel Used[motorbikes,passenger,hydrogen vehicle,biofuel diesel tf] : MostRecentRun</t>
  </si>
  <si>
    <t>Transportation Sector Fuel Used[motorbikes,passenger,hydrogen vehicle,jet fuel tf] : MostRecentRun</t>
  </si>
  <si>
    <t>Transportation Sector Fuel Used[motorbikes,passenger,hydrogen vehicle,heavy or residual fuel oil tf] : MostRecentRun</t>
  </si>
  <si>
    <t>Transportation Sector Fuel Used[motorbikes,passenger,hydrogen vehicle,LPG propane or butane tf] : MostRecentRun</t>
  </si>
  <si>
    <t>Transportation Sector Fuel Used[motorbikes,passenger,hydrogen vehicle,hydrogen tf] : MostRecentRun</t>
  </si>
  <si>
    <t>Transportation Sector Fuel Used[motorbikes,freight,battery electric vehicle,electricity tf] : MostRecentRun</t>
  </si>
  <si>
    <t>Transportation Sector Fuel Used[motorbikes,freight,battery electric vehicle,natural gas tf] : MostRecentRun</t>
  </si>
  <si>
    <t>Transportation Sector Fuel Used[motorbikes,freight,battery electric vehicle,petroleum gasoline tf] : MostRecentRun</t>
  </si>
  <si>
    <t>Transportation Sector Fuel Used[motorbikes,freight,battery electric vehicle,petroleum diesel tf] : MostRecentRun</t>
  </si>
  <si>
    <t>Transportation Sector Fuel Used[motorbikes,freight,battery electric vehicle,biofuel gasoline tf] : MostRecentRun</t>
  </si>
  <si>
    <t>Transportation Sector Fuel Used[motorbikes,freight,battery electric vehicle,biofuel diesel tf] : MostRecentRun</t>
  </si>
  <si>
    <t>Transportation Sector Fuel Used[motorbikes,freight,battery electric vehicle,jet fuel tf] : MostRecentRun</t>
  </si>
  <si>
    <t>Transportation Sector Fuel Used[motorbikes,freight,battery electric vehicle,heavy or residual fuel oil tf] : MostRecentRun</t>
  </si>
  <si>
    <t>Transportation Sector Fuel Used[motorbikes,freight,battery electric vehicle,LPG propane or butane tf] : MostRecentRun</t>
  </si>
  <si>
    <t>Transportation Sector Fuel Used[motorbikes,freight,battery electric vehicle,hydrogen tf] : MostRecentRun</t>
  </si>
  <si>
    <t>Transportation Sector Fuel Used[motorbikes,freight,natural gas vehicle,electricity tf] : MostRecentRun</t>
  </si>
  <si>
    <t>Transportation Sector Fuel Used[motorbikes,freight,natural gas vehicle,natural gas tf] : MostRecentRun</t>
  </si>
  <si>
    <t>Transportation Sector Fuel Used[motorbikes,freight,natural gas vehicle,petroleum gasoline tf] : MostRecentRun</t>
  </si>
  <si>
    <t>Transportation Sector Fuel Used[motorbikes,freight,natural gas vehicle,petroleum diesel tf] : MostRecentRun</t>
  </si>
  <si>
    <t>Transportation Sector Fuel Used[motorbikes,freight,natural gas vehicle,biofuel gasoline tf] : MostRecentRun</t>
  </si>
  <si>
    <t>Transportation Sector Fuel Used[motorbikes,freight,natural gas vehicle,biofuel diesel tf] : MostRecentRun</t>
  </si>
  <si>
    <t>Transportation Sector Fuel Used[motorbikes,freight,natural gas vehicle,jet fuel tf] : MostRecentRun</t>
  </si>
  <si>
    <t>Transportation Sector Fuel Used[motorbikes,freight,natural gas vehicle,heavy or residual fuel oil tf] : MostRecentRun</t>
  </si>
  <si>
    <t>Transportation Sector Fuel Used[motorbikes,freight,natural gas vehicle,LPG propane or butane tf] : MostRecentRun</t>
  </si>
  <si>
    <t>Transportation Sector Fuel Used[motorbikes,freight,natural gas vehicle,hydrogen tf] : MostRecentRun</t>
  </si>
  <si>
    <t>Transportation Sector Fuel Used[motorbikes,freight,gasoline vehicle,electricity tf] : MostRecentRun</t>
  </si>
  <si>
    <t>Transportation Sector Fuel Used[motorbikes,freight,gasoline vehicle,natural gas tf] : MostRecentRun</t>
  </si>
  <si>
    <t>Transportation Sector Fuel Used[motorbikes,freight,gasoline vehicle,petroleum gasoline tf] : MostRecentRun</t>
  </si>
  <si>
    <t>Transportation Sector Fuel Used[motorbikes,freight,gasoline vehicle,petroleum diesel tf] : MostRecentRun</t>
  </si>
  <si>
    <t>Transportation Sector Fuel Used[motorbikes,freight,gasoline vehicle,biofuel gasoline tf] : MostRecentRun</t>
  </si>
  <si>
    <t>Transportation Sector Fuel Used[motorbikes,freight,gasoline vehicle,biofuel diesel tf] : MostRecentRun</t>
  </si>
  <si>
    <t>Transportation Sector Fuel Used[motorbikes,freight,gasoline vehicle,jet fuel tf] : MostRecentRun</t>
  </si>
  <si>
    <t>Transportation Sector Fuel Used[motorbikes,freight,gasoline vehicle,heavy or residual fuel oil tf] : MostRecentRun</t>
  </si>
  <si>
    <t>Transportation Sector Fuel Used[motorbikes,freight,gasoline vehicle,LPG propane or butane tf] : MostRecentRun</t>
  </si>
  <si>
    <t>Transportation Sector Fuel Used[motorbikes,freight,gasoline vehicle,hydrogen tf] : MostRecentRun</t>
  </si>
  <si>
    <t>Transportation Sector Fuel Used[motorbikes,freight,diesel vehicle,electricity tf] : MostRecentRun</t>
  </si>
  <si>
    <t>Transportation Sector Fuel Used[motorbikes,freight,diesel vehicle,natural gas tf] : MostRecentRun</t>
  </si>
  <si>
    <t>Transportation Sector Fuel Used[motorbikes,freight,diesel vehicle,petroleum gasoline tf] : MostRecentRun</t>
  </si>
  <si>
    <t>Transportation Sector Fuel Used[motorbikes,freight,diesel vehicle,petroleum diesel tf] : MostRecentRun</t>
  </si>
  <si>
    <t>Transportation Sector Fuel Used[motorbikes,freight,diesel vehicle,biofuel gasoline tf] : MostRecentRun</t>
  </si>
  <si>
    <t>Transportation Sector Fuel Used[motorbikes,freight,diesel vehicle,biofuel diesel tf] : MostRecentRun</t>
  </si>
  <si>
    <t>Transportation Sector Fuel Used[motorbikes,freight,diesel vehicle,jet fuel tf] : MostRecentRun</t>
  </si>
  <si>
    <t>Transportation Sector Fuel Used[motorbikes,freight,diesel vehicle,heavy or residual fuel oil tf] : MostRecentRun</t>
  </si>
  <si>
    <t>Transportation Sector Fuel Used[motorbikes,freight,diesel vehicle,LPG propane or butane tf] : MostRecentRun</t>
  </si>
  <si>
    <t>Transportation Sector Fuel Used[motorbikes,freight,diesel vehicle,hydrogen tf] : MostRecentRun</t>
  </si>
  <si>
    <t>Transportation Sector Fuel Used[motorbikes,freight,plugin hybrid vehicle,electricity tf] : MostRecentRun</t>
  </si>
  <si>
    <t>Transportation Sector Fuel Used[motorbikes,freight,plugin hybrid vehicle,natural gas tf] : MostRecentRun</t>
  </si>
  <si>
    <t>Transportation Sector Fuel Used[motorbikes,freight,plugin hybrid vehicle,petroleum gasoline tf] : MostRecentRun</t>
  </si>
  <si>
    <t>Transportation Sector Fuel Used[motorbikes,freight,plugin hybrid vehicle,petroleum diesel tf] : MostRecentRun</t>
  </si>
  <si>
    <t>Transportation Sector Fuel Used[motorbikes,freight,plugin hybrid vehicle,biofuel gasoline tf] : MostRecentRun</t>
  </si>
  <si>
    <t>Transportation Sector Fuel Used[motorbikes,freight,plugin hybrid vehicle,biofuel diesel tf] : MostRecentRun</t>
  </si>
  <si>
    <t>Transportation Sector Fuel Used[motorbikes,freight,plugin hybrid vehicle,jet fuel tf] : MostRecentRun</t>
  </si>
  <si>
    <t>Transportation Sector Fuel Used[motorbikes,freight,plugin hybrid vehicle,heavy or residual fuel oil tf] : MostRecentRun</t>
  </si>
  <si>
    <t>Transportation Sector Fuel Used[motorbikes,freight,plugin hybrid vehicle,LPG propane or butane tf] : MostRecentRun</t>
  </si>
  <si>
    <t>Transportation Sector Fuel Used[motorbikes,freight,plugin hybrid vehicle,hydrogen tf] : MostRecentRun</t>
  </si>
  <si>
    <t>Transportation Sector Fuel Used[motorbikes,freight,LPG vehicle,electricity tf] : MostRecentRun</t>
  </si>
  <si>
    <t>Transportation Sector Fuel Used[motorbikes,freight,LPG vehicle,natural gas tf] : MostRecentRun</t>
  </si>
  <si>
    <t>Transportation Sector Fuel Used[motorbikes,freight,LPG vehicle,petroleum gasoline tf] : MostRecentRun</t>
  </si>
  <si>
    <t>Transportation Sector Fuel Used[motorbikes,freight,LPG vehicle,petroleum diesel tf] : MostRecentRun</t>
  </si>
  <si>
    <t>Transportation Sector Fuel Used[motorbikes,freight,LPG vehicle,biofuel gasoline tf] : MostRecentRun</t>
  </si>
  <si>
    <t>Transportation Sector Fuel Used[motorbikes,freight,LPG vehicle,biofuel diesel tf] : MostRecentRun</t>
  </si>
  <si>
    <t>Transportation Sector Fuel Used[motorbikes,freight,LPG vehicle,jet fuel tf] : MostRecentRun</t>
  </si>
  <si>
    <t>Transportation Sector Fuel Used[motorbikes,freight,LPG vehicle,heavy or residual fuel oil tf] : MostRecentRun</t>
  </si>
  <si>
    <t>Transportation Sector Fuel Used[motorbikes,freight,LPG vehicle,LPG propane or butane tf] : MostRecentRun</t>
  </si>
  <si>
    <t>Transportation Sector Fuel Used[motorbikes,freight,LPG vehicle,hydrogen tf] : MostRecentRun</t>
  </si>
  <si>
    <t>Transportation Sector Fuel Used[motorbikes,freight,hydrogen vehicle,electricity tf] : MostRecentRun</t>
  </si>
  <si>
    <t>Transportation Sector Fuel Used[motorbikes,freight,hydrogen vehicle,natural gas tf] : MostRecentRun</t>
  </si>
  <si>
    <t>Transportation Sector Fuel Used[motorbikes,freight,hydrogen vehicle,petroleum gasoline tf] : MostRecentRun</t>
  </si>
  <si>
    <t>Transportation Sector Fuel Used[motorbikes,freight,hydrogen vehicle,petroleum diesel tf] : MostRecentRun</t>
  </si>
  <si>
    <t>Transportation Sector Fuel Used[motorbikes,freight,hydrogen vehicle,biofuel gasoline tf] : MostRecentRun</t>
  </si>
  <si>
    <t>Transportation Sector Fuel Used[motorbikes,freight,hydrogen vehicle,biofuel diesel tf] : MostRecentRun</t>
  </si>
  <si>
    <t>Transportation Sector Fuel Used[motorbikes,freight,hydrogen vehicle,jet fuel tf] : MostRecentRun</t>
  </si>
  <si>
    <t>Transportation Sector Fuel Used[motorbikes,freight,hydrogen vehicle,heavy or residual fuel oil tf] : MostRecentRun</t>
  </si>
  <si>
    <t>Transportation Sector Fuel Used[motorbikes,freight,hydrogen vehicle,LPG propane or butane tf] : MostRecentRun</t>
  </si>
  <si>
    <t>Transportation Sector Fuel Used[motorbikes,freight,hydrogen vehicle,hydrogen tf] : MostRecentRun</t>
  </si>
  <si>
    <t>电力</t>
    <phoneticPr fontId="8" type="noConversion"/>
  </si>
  <si>
    <t>交通部门</t>
    <phoneticPr fontId="8" type="noConversion"/>
  </si>
  <si>
    <t>电力部门</t>
    <phoneticPr fontId="8" type="noConversion"/>
  </si>
  <si>
    <t>居民建筑</t>
    <phoneticPr fontId="8" type="noConversion"/>
  </si>
  <si>
    <t>商业建筑</t>
    <phoneticPr fontId="8" type="noConversion"/>
  </si>
  <si>
    <t>工业部门</t>
    <phoneticPr fontId="8" type="noConversion"/>
  </si>
  <si>
    <t>供热与氢能</t>
    <phoneticPr fontId="8" type="noConversion"/>
  </si>
  <si>
    <t>碳捕集</t>
    <phoneticPr fontId="8" type="noConversion"/>
  </si>
  <si>
    <t>集中供热</t>
    <phoneticPr fontId="8" type="noConversion"/>
  </si>
  <si>
    <t>氢气生产</t>
    <phoneticPr fontId="8" type="noConversion"/>
  </si>
  <si>
    <t>非二温室气体</t>
    <phoneticPr fontId="8" type="noConversion"/>
  </si>
  <si>
    <t>二氧化碳排放</t>
    <phoneticPr fontId="8" type="noConversion"/>
  </si>
  <si>
    <t>温室气体排放</t>
    <phoneticPr fontId="8" type="noConversion"/>
  </si>
  <si>
    <t>Max Value</t>
    <phoneticPr fontId="8" type="noConversion"/>
  </si>
  <si>
    <t>亿吨</t>
    <phoneticPr fontId="8" type="noConversion"/>
  </si>
  <si>
    <t>单位转换</t>
    <phoneticPr fontId="8" type="noConversion"/>
  </si>
  <si>
    <t>分部门二氧化碳直接排放（范围1）</t>
    <phoneticPr fontId="8" type="noConversion"/>
  </si>
  <si>
    <t>土地利用</t>
    <phoneticPr fontId="8" type="noConversion"/>
  </si>
  <si>
    <t>生物柴油</t>
    <phoneticPr fontId="8" type="noConversion"/>
  </si>
  <si>
    <t>生物汽油</t>
    <phoneticPr fontId="8" type="noConversion"/>
  </si>
  <si>
    <t>电力</t>
    <phoneticPr fontId="8" type="noConversion"/>
  </si>
  <si>
    <t>燃料油、残渣油</t>
    <phoneticPr fontId="8" type="noConversion"/>
  </si>
  <si>
    <t>氢能</t>
    <phoneticPr fontId="8" type="noConversion"/>
  </si>
  <si>
    <t>航空煤油</t>
    <phoneticPr fontId="8" type="noConversion"/>
  </si>
  <si>
    <t>液化石油气</t>
    <phoneticPr fontId="8" type="noConversion"/>
  </si>
  <si>
    <t>天然气</t>
    <phoneticPr fontId="8" type="noConversion"/>
  </si>
  <si>
    <t>柴油</t>
    <phoneticPr fontId="8" type="noConversion"/>
  </si>
  <si>
    <t>汽油</t>
    <phoneticPr fontId="8" type="noConversion"/>
  </si>
  <si>
    <t>Passenger Transport Fuel Use</t>
    <phoneticPr fontId="8" type="noConversion"/>
  </si>
  <si>
    <t>载客运输燃料消费</t>
    <phoneticPr fontId="8" type="noConversion"/>
  </si>
  <si>
    <t>万吨标煤</t>
    <phoneticPr fontId="8" type="noConversion"/>
  </si>
  <si>
    <t>载货运输燃料消费</t>
    <phoneticPr fontId="8" type="noConversion"/>
  </si>
  <si>
    <t>生物质能</t>
    <phoneticPr fontId="8" type="noConversion"/>
  </si>
  <si>
    <t>煤炭</t>
    <phoneticPr fontId="8" type="noConversion"/>
  </si>
  <si>
    <t>热力</t>
    <phoneticPr fontId="8" type="noConversion"/>
  </si>
  <si>
    <t>燃料油</t>
    <phoneticPr fontId="8" type="noConversion"/>
  </si>
  <si>
    <t>氢能</t>
    <phoneticPr fontId="8" type="noConversion"/>
  </si>
  <si>
    <t>煤油</t>
    <phoneticPr fontId="8" type="noConversion"/>
  </si>
  <si>
    <t>天然气</t>
    <phoneticPr fontId="8" type="noConversion"/>
  </si>
  <si>
    <t>分布式电力</t>
    <phoneticPr fontId="8" type="noConversion"/>
  </si>
  <si>
    <t>Building Energy Use</t>
    <phoneticPr fontId="8" type="noConversion"/>
  </si>
  <si>
    <t>亿千瓦时</t>
    <phoneticPr fontId="8" type="noConversion"/>
  </si>
  <si>
    <t>Electricity Demand</t>
    <phoneticPr fontId="8" type="noConversion"/>
  </si>
  <si>
    <t>分部门用电量</t>
    <phoneticPr fontId="8" type="noConversion"/>
  </si>
  <si>
    <t>建筑部门</t>
    <phoneticPr fontId="8" type="noConversion"/>
  </si>
  <si>
    <t>Export</t>
    <phoneticPr fontId="8" type="noConversion"/>
  </si>
  <si>
    <t>燃煤</t>
    <phoneticPr fontId="8" type="noConversion"/>
  </si>
  <si>
    <t>核能</t>
    <phoneticPr fontId="8" type="noConversion"/>
  </si>
  <si>
    <t>水电</t>
    <phoneticPr fontId="8" type="noConversion"/>
  </si>
  <si>
    <t>陆上风电</t>
    <phoneticPr fontId="8" type="noConversion"/>
  </si>
  <si>
    <t>光伏电站</t>
    <phoneticPr fontId="8" type="noConversion"/>
  </si>
  <si>
    <t>海上风电</t>
    <phoneticPr fontId="8" type="noConversion"/>
  </si>
  <si>
    <t>垃圾焚烧</t>
    <phoneticPr fontId="8" type="noConversion"/>
  </si>
  <si>
    <t>光热发电</t>
    <phoneticPr fontId="8" type="noConversion"/>
  </si>
  <si>
    <t>调入电力</t>
    <phoneticPr fontId="8" type="noConversion"/>
  </si>
  <si>
    <t>调出电力</t>
    <phoneticPr fontId="8" type="noConversion"/>
  </si>
  <si>
    <t>分布式发电</t>
    <phoneticPr fontId="8" type="noConversion"/>
  </si>
  <si>
    <t>分品种发电量</t>
    <phoneticPr fontId="8" type="noConversion"/>
  </si>
  <si>
    <t>Electricity Generation</t>
    <phoneticPr fontId="8" type="noConversion"/>
  </si>
  <si>
    <t>燃气</t>
    <phoneticPr fontId="8" type="noConversion"/>
  </si>
  <si>
    <t>燃油</t>
    <phoneticPr fontId="8" type="noConversion"/>
  </si>
  <si>
    <t>风能</t>
    <phoneticPr fontId="8" type="noConversion"/>
  </si>
  <si>
    <t>太阳能</t>
    <phoneticPr fontId="8" type="noConversion"/>
  </si>
  <si>
    <t>生物质及其他</t>
    <phoneticPr fontId="8" type="noConversion"/>
  </si>
  <si>
    <t>MW</t>
    <phoneticPr fontId="8" type="noConversion"/>
  </si>
  <si>
    <t>吉瓦</t>
    <phoneticPr fontId="8" type="noConversion"/>
  </si>
  <si>
    <t>分品种装机容量</t>
    <phoneticPr fontId="8" type="noConversion"/>
  </si>
  <si>
    <t>起始年</t>
    <phoneticPr fontId="9" type="noConversion"/>
  </si>
  <si>
    <t>District Heating Demand</t>
    <phoneticPr fontId="8" type="noConversion"/>
  </si>
  <si>
    <t>分部门集中供热需求量</t>
    <phoneticPr fontId="8" type="noConversion"/>
  </si>
  <si>
    <t>城镇居民</t>
    <phoneticPr fontId="8" type="noConversion"/>
  </si>
  <si>
    <t>乡村居民</t>
    <phoneticPr fontId="8" type="noConversion"/>
  </si>
  <si>
    <t>公共建筑</t>
    <phoneticPr fontId="8" type="noConversion"/>
  </si>
  <si>
    <t>Construction</t>
    <phoneticPr fontId="8" type="noConversion"/>
  </si>
  <si>
    <t>金属、非金属和其他采矿业</t>
    <phoneticPr fontId="8" type="noConversion"/>
  </si>
  <si>
    <t>食品和烟酒制造业</t>
    <phoneticPr fontId="8" type="noConversion"/>
  </si>
  <si>
    <t>农林牧渔业</t>
    <phoneticPr fontId="8" type="noConversion"/>
  </si>
  <si>
    <t>纺织和服装业</t>
    <phoneticPr fontId="8" type="noConversion"/>
  </si>
  <si>
    <t>木材和家具制造业</t>
    <phoneticPr fontId="8" type="noConversion"/>
  </si>
  <si>
    <t>造纸、印刷和文教用品制造业</t>
    <phoneticPr fontId="8" type="noConversion"/>
  </si>
  <si>
    <t>化学工业</t>
    <phoneticPr fontId="8" type="noConversion"/>
  </si>
  <si>
    <t>专业设备制造业</t>
    <phoneticPr fontId="8" type="noConversion"/>
  </si>
  <si>
    <t>其他制造业、设备维修业</t>
    <phoneticPr fontId="8" type="noConversion"/>
  </si>
  <si>
    <t>金属制品业</t>
    <phoneticPr fontId="8" type="noConversion"/>
  </si>
  <si>
    <t>电气机械和器材制造业</t>
    <phoneticPr fontId="8" type="noConversion"/>
  </si>
  <si>
    <t>通用设备制造业</t>
    <phoneticPr fontId="8" type="noConversion"/>
  </si>
  <si>
    <t>汽车制造业</t>
    <phoneticPr fontId="8" type="noConversion"/>
  </si>
  <si>
    <t>燃气生产和供应业</t>
    <phoneticPr fontId="8" type="noConversion"/>
  </si>
  <si>
    <t>水的生产和供应业</t>
    <phoneticPr fontId="8" type="noConversion"/>
  </si>
  <si>
    <t>建筑业</t>
    <phoneticPr fontId="8" type="noConversion"/>
  </si>
  <si>
    <t>CO2 Emission by Industrial Sector</t>
    <phoneticPr fontId="8" type="noConversion"/>
  </si>
  <si>
    <t>插电混合</t>
    <phoneticPr fontId="8" type="noConversion"/>
  </si>
  <si>
    <t>纯电动</t>
    <phoneticPr fontId="8" type="noConversion"/>
  </si>
  <si>
    <t>燃料电池</t>
    <phoneticPr fontId="8" type="noConversion"/>
  </si>
  <si>
    <t>轻型车</t>
    <phoneticPr fontId="8" type="noConversion"/>
  </si>
  <si>
    <t>重型车</t>
    <phoneticPr fontId="8" type="noConversion"/>
  </si>
  <si>
    <t>飞机</t>
    <phoneticPr fontId="8" type="noConversion"/>
  </si>
  <si>
    <t>铁路机车</t>
    <phoneticPr fontId="8" type="noConversion"/>
  </si>
  <si>
    <t>船只</t>
    <phoneticPr fontId="8" type="noConversion"/>
  </si>
  <si>
    <t>摩托车</t>
    <phoneticPr fontId="8" type="noConversion"/>
  </si>
  <si>
    <t>载客</t>
    <phoneticPr fontId="8" type="noConversion"/>
  </si>
  <si>
    <t>载货</t>
    <phoneticPr fontId="8" type="noConversion"/>
  </si>
  <si>
    <t>台</t>
    <phoneticPr fontId="8" type="noConversion"/>
  </si>
  <si>
    <t>Transportation Pollutant Emissions Disaggregated[motorbikes,CO2,freight,hydrogen tf] : MostRecentRun</t>
  </si>
  <si>
    <t>Motorbikes</t>
  </si>
  <si>
    <t>Transportation Pollutant Emissions Disaggregated[motorbikes,CO2,freight,LPG propane or butane tf] : MostRecentRun</t>
  </si>
  <si>
    <t>Transportation Pollutant Emissions Disaggregated[motorbikes,CO2,freight,heavy or residual fuel oil tf] : MostRecentRun</t>
  </si>
  <si>
    <t>Transportation Pollutant Emissions Disaggregated[motorbikes,CO2,freight,jet fuel tf] : MostRecentRun</t>
  </si>
  <si>
    <t>Transportation Pollutant Emissions Disaggregated[motorbikes,CO2,freight,biofuel diesel tf] : MostRecentRun</t>
  </si>
  <si>
    <t>Transportation Pollutant Emissions Disaggregated[motorbikes,CO2,freight,biofuel gasoline tf] : MostRecentRun</t>
  </si>
  <si>
    <t>Transportation Pollutant Emissions Disaggregated[motorbikes,CO2,freight,petroleum diesel tf] : MostRecentRun</t>
  </si>
  <si>
    <t>Transportation Pollutant Emissions Disaggregated[motorbikes,CO2,freight,petroleum gasoline tf] : MostRecentRun</t>
  </si>
  <si>
    <t>Transportation Pollutant Emissions Disaggregated[motorbikes,CO2,freight,natural gas tf] : MostRecentRun</t>
  </si>
  <si>
    <t>Transportation Pollutant Emissions Disaggregated[motorbikes,CO2,freight,electricity tf] : MostRecentRun</t>
  </si>
  <si>
    <t>Transportation Pollutant Emissions Disaggregated[motorbikes,CO2,passenger,hydrogen tf] : MostRecentRun</t>
  </si>
  <si>
    <t>Transportation Pollutant Emissions Disaggregated[motorbikes,CO2,passenger,LPG propane or butane tf] : MostRecentRun</t>
  </si>
  <si>
    <t>Transportation Pollutant Emissions Disaggregated[motorbikes,CO2,passenger,heavy or residual fuel oil tf] : MostRecentRun</t>
  </si>
  <si>
    <t>Transportation Pollutant Emissions Disaggregated[motorbikes,CO2,passenger,jet fuel tf] : MostRecentRun</t>
  </si>
  <si>
    <t>Transportation Pollutant Emissions Disaggregated[motorbikes,CO2,passenger,biofuel diesel tf] : MostRecentRun</t>
  </si>
  <si>
    <t>Transportation Pollutant Emissions Disaggregated[motorbikes,CO2,passenger,biofuel gasoline tf] : MostRecentRun</t>
  </si>
  <si>
    <t>Transportation Pollutant Emissions Disaggregated[motorbikes,CO2,passenger,petroleum diesel tf] : MostRecentRun</t>
  </si>
  <si>
    <t>Transportation Pollutant Emissions Disaggregated[motorbikes,CO2,passenger,petroleum gasoline tf] : MostRecentRun</t>
  </si>
  <si>
    <t>Transportation Pollutant Emissions Disaggregated[motorbikes,CO2,passenger,natural gas tf] : MostRecentRun</t>
  </si>
  <si>
    <t>Transportation Pollutant Emissions Disaggregated[motorbikes,CO2,passenger,electricity tf] : MostRecentRun</t>
  </si>
  <si>
    <t>Transportation Pollutant Emissions Disaggregated[ships,CO2,freight,hydrogen tf] : MostRecentRun</t>
  </si>
  <si>
    <t>Ships</t>
  </si>
  <si>
    <t>Transportation Pollutant Emissions Disaggregated[ships,CO2,freight,LPG propane or butane tf] : MostRecentRun</t>
  </si>
  <si>
    <t>Transportation Pollutant Emissions Disaggregated[ships,CO2,freight,heavy or residual fuel oil tf] : MostRecentRun</t>
  </si>
  <si>
    <t>Transportation Pollutant Emissions Disaggregated[ships,CO2,freight,jet fuel tf] : MostRecentRun</t>
  </si>
  <si>
    <t>Transportation Pollutant Emissions Disaggregated[ships,CO2,freight,biofuel diesel tf] : MostRecentRun</t>
  </si>
  <si>
    <t>Transportation Pollutant Emissions Disaggregated[ships,CO2,freight,biofuel gasoline tf] : MostRecentRun</t>
  </si>
  <si>
    <t>Transportation Pollutant Emissions Disaggregated[ships,CO2,freight,petroleum diesel tf] : MostRecentRun</t>
  </si>
  <si>
    <t>Transportation Pollutant Emissions Disaggregated[ships,CO2,freight,petroleum gasoline tf] : MostRecentRun</t>
  </si>
  <si>
    <t>Transportation Pollutant Emissions Disaggregated[ships,CO2,freight,natural gas tf] : MostRecentRun</t>
  </si>
  <si>
    <t>Transportation Pollutant Emissions Disaggregated[ships,CO2,freight,electricity tf] : MostRecentRun</t>
  </si>
  <si>
    <t>Transportation Pollutant Emissions Disaggregated[ships,CO2,passenger,hydrogen tf] : MostRecentRun</t>
  </si>
  <si>
    <t>Transportation Pollutant Emissions Disaggregated[ships,CO2,passenger,LPG propane or butane tf] : MostRecentRun</t>
  </si>
  <si>
    <t>Transportation Pollutant Emissions Disaggregated[ships,CO2,passenger,heavy or residual fuel oil tf] : MostRecentRun</t>
  </si>
  <si>
    <t>Transportation Pollutant Emissions Disaggregated[ships,CO2,passenger,jet fuel tf] : MostRecentRun</t>
  </si>
  <si>
    <t>Transportation Pollutant Emissions Disaggregated[ships,CO2,passenger,biofuel diesel tf] : MostRecentRun</t>
  </si>
  <si>
    <t>Transportation Pollutant Emissions Disaggregated[ships,CO2,passenger,biofuel gasoline tf] : MostRecentRun</t>
  </si>
  <si>
    <t>Transportation Pollutant Emissions Disaggregated[ships,CO2,passenger,petroleum diesel tf] : MostRecentRun</t>
  </si>
  <si>
    <t>Transportation Pollutant Emissions Disaggregated[ships,CO2,passenger,petroleum gasoline tf] : MostRecentRun</t>
  </si>
  <si>
    <t>Transportation Pollutant Emissions Disaggregated[ships,CO2,passenger,natural gas tf] : MostRecentRun</t>
  </si>
  <si>
    <t>Transportation Pollutant Emissions Disaggregated[ships,CO2,passenger,electricity tf] : MostRecentRun</t>
  </si>
  <si>
    <t>Transportation Pollutant Emissions Disaggregated[rail,CO2,freight,hydrogen tf] : MostRecentRun</t>
  </si>
  <si>
    <t>Transportation Pollutant Emissions Disaggregated[rail,CO2,freight,LPG propane or butane tf] : MostRecentRun</t>
  </si>
  <si>
    <t>Transportation Pollutant Emissions Disaggregated[rail,CO2,freight,heavy or residual fuel oil tf] : MostRecentRun</t>
  </si>
  <si>
    <t>Transportation Pollutant Emissions Disaggregated[rail,CO2,freight,jet fuel tf] : MostRecentRun</t>
  </si>
  <si>
    <t>Transportation Pollutant Emissions Disaggregated[rail,CO2,freight,biofuel diesel tf] : MostRecentRun</t>
  </si>
  <si>
    <t>Transportation Pollutant Emissions Disaggregated[rail,CO2,freight,biofuel gasoline tf] : MostRecentRun</t>
  </si>
  <si>
    <t>Transportation Pollutant Emissions Disaggregated[rail,CO2,freight,petroleum diesel tf] : MostRecentRun</t>
  </si>
  <si>
    <t>Transportation Pollutant Emissions Disaggregated[rail,CO2,freight,petroleum gasoline tf] : MostRecentRun</t>
  </si>
  <si>
    <t>Transportation Pollutant Emissions Disaggregated[rail,CO2,freight,natural gas tf] : MostRecentRun</t>
  </si>
  <si>
    <t>Transportation Pollutant Emissions Disaggregated[rail,CO2,freight,electricity tf] : MostRecentRun</t>
  </si>
  <si>
    <t>Transportation Pollutant Emissions Disaggregated[rail,CO2,passenger,hydrogen tf] : MostRecentRun</t>
  </si>
  <si>
    <t>Transportation Pollutant Emissions Disaggregated[rail,CO2,passenger,LPG propane or butane tf] : MostRecentRun</t>
  </si>
  <si>
    <t>Transportation Pollutant Emissions Disaggregated[rail,CO2,passenger,heavy or residual fuel oil tf] : MostRecentRun</t>
  </si>
  <si>
    <t>Transportation Pollutant Emissions Disaggregated[rail,CO2,passenger,jet fuel tf] : MostRecentRun</t>
  </si>
  <si>
    <t>Transportation Pollutant Emissions Disaggregated[rail,CO2,passenger,biofuel diesel tf] : MostRecentRun</t>
  </si>
  <si>
    <t>Transportation Pollutant Emissions Disaggregated[rail,CO2,passenger,biofuel gasoline tf] : MostRecentRun</t>
  </si>
  <si>
    <t>Transportation Pollutant Emissions Disaggregated[rail,CO2,passenger,petroleum diesel tf] : MostRecentRun</t>
  </si>
  <si>
    <t>Transportation Pollutant Emissions Disaggregated[rail,CO2,passenger,petroleum gasoline tf] : MostRecentRun</t>
  </si>
  <si>
    <t>Transportation Pollutant Emissions Disaggregated[rail,CO2,passenger,natural gas tf] : MostRecentRun</t>
  </si>
  <si>
    <t>Transportation Pollutant Emissions Disaggregated[rail,CO2,passenger,electricity tf] : MostRecentRun</t>
  </si>
  <si>
    <t>Transportation Pollutant Emissions Disaggregated[aircraft,CO2,freight,hydrogen tf] : MostRecentRun</t>
  </si>
  <si>
    <t>Aircraft</t>
  </si>
  <si>
    <t>Transportation Pollutant Emissions Disaggregated[aircraft,CO2,freight,LPG propane or butane tf] : MostRecentRun</t>
  </si>
  <si>
    <t>Transportation Pollutant Emissions Disaggregated[aircraft,CO2,freight,heavy or residual fuel oil tf] : MostRecentRun</t>
  </si>
  <si>
    <t>Transportation Pollutant Emissions Disaggregated[aircraft,CO2,freight,jet fuel tf] : MostRecentRun</t>
  </si>
  <si>
    <t>Transportation Pollutant Emissions Disaggregated[aircraft,CO2,freight,biofuel diesel tf] : MostRecentRun</t>
  </si>
  <si>
    <t>Transportation Pollutant Emissions Disaggregated[aircraft,CO2,freight,biofuel gasoline tf] : MostRecentRun</t>
  </si>
  <si>
    <t>Transportation Pollutant Emissions Disaggregated[aircraft,CO2,freight,petroleum diesel tf] : MostRecentRun</t>
  </si>
  <si>
    <t>Transportation Pollutant Emissions Disaggregated[aircraft,CO2,freight,petroleum gasoline tf] : MostRecentRun</t>
  </si>
  <si>
    <t>Transportation Pollutant Emissions Disaggregated[aircraft,CO2,freight,natural gas tf] : MostRecentRun</t>
  </si>
  <si>
    <t>Transportation Pollutant Emissions Disaggregated[aircraft,CO2,freight,electricity tf] : MostRecentRun</t>
  </si>
  <si>
    <t>Transportation Pollutant Emissions Disaggregated[aircraft,CO2,passenger,hydrogen tf] : MostRecentRun</t>
  </si>
  <si>
    <t>Transportation Pollutant Emissions Disaggregated[aircraft,CO2,passenger,LPG propane or butane tf] : MostRecentRun</t>
  </si>
  <si>
    <t>Transportation Pollutant Emissions Disaggregated[aircraft,CO2,passenger,heavy or residual fuel oil tf] : MostRecentRun</t>
  </si>
  <si>
    <t>Transportation Pollutant Emissions Disaggregated[aircraft,CO2,passenger,jet fuel tf] : MostRecentRun</t>
  </si>
  <si>
    <t>Transportation Pollutant Emissions Disaggregated[aircraft,CO2,passenger,biofuel diesel tf] : MostRecentRun</t>
  </si>
  <si>
    <t>Transportation Pollutant Emissions Disaggregated[aircraft,CO2,passenger,biofuel gasoline tf] : MostRecentRun</t>
  </si>
  <si>
    <t>Transportation Pollutant Emissions Disaggregated[aircraft,CO2,passenger,petroleum diesel tf] : MostRecentRun</t>
  </si>
  <si>
    <t>Transportation Pollutant Emissions Disaggregated[aircraft,CO2,passenger,petroleum gasoline tf] : MostRecentRun</t>
  </si>
  <si>
    <t>Transportation Pollutant Emissions Disaggregated[aircraft,CO2,passenger,natural gas tf] : MostRecentRun</t>
  </si>
  <si>
    <t>Transportation Pollutant Emissions Disaggregated[aircraft,CO2,passenger,electricity tf] : MostRecentRun</t>
  </si>
  <si>
    <t>Transportation Pollutant Emissions Disaggregated[HDVs,CO2,freight,hydrogen tf] : MostRecentRun</t>
  </si>
  <si>
    <t>Transportation Pollutant Emissions Disaggregated[HDVs,CO2,freight,LPG propane or butane tf] : MostRecentRun</t>
  </si>
  <si>
    <t>Transportation Pollutant Emissions Disaggregated[HDVs,CO2,freight,heavy or residual fuel oil tf] : MostRecentRun</t>
  </si>
  <si>
    <t>Transportation Pollutant Emissions Disaggregated[HDVs,CO2,freight,jet fuel tf] : MostRecentRun</t>
  </si>
  <si>
    <t>Transportation Pollutant Emissions Disaggregated[HDVs,CO2,freight,biofuel diesel tf] : MostRecentRun</t>
  </si>
  <si>
    <t>Transportation Pollutant Emissions Disaggregated[HDVs,CO2,freight,biofuel gasoline tf] : MostRecentRun</t>
  </si>
  <si>
    <t>Transportation Pollutant Emissions Disaggregated[HDVs,CO2,freight,petroleum diesel tf] : MostRecentRun</t>
  </si>
  <si>
    <t>Transportation Pollutant Emissions Disaggregated[HDVs,CO2,freight,petroleum gasoline tf] : MostRecentRun</t>
  </si>
  <si>
    <t>Transportation Pollutant Emissions Disaggregated[HDVs,CO2,freight,natural gas tf] : MostRecentRun</t>
  </si>
  <si>
    <t>Transportation Pollutant Emissions Disaggregated[HDVs,CO2,freight,electricity tf] : MostRecentRun</t>
  </si>
  <si>
    <t>Transportation Pollutant Emissions Disaggregated[HDVs,CO2,passenger,hydrogen tf] : MostRecentRun</t>
  </si>
  <si>
    <t>Transportation Pollutant Emissions Disaggregated[HDVs,CO2,passenger,LPG propane or butane tf] : MostRecentRun</t>
  </si>
  <si>
    <t>Transportation Pollutant Emissions Disaggregated[HDVs,CO2,passenger,heavy or residual fuel oil tf] : MostRecentRun</t>
  </si>
  <si>
    <t>Transportation Pollutant Emissions Disaggregated[HDVs,CO2,passenger,jet fuel tf] : MostRecentRun</t>
  </si>
  <si>
    <t>Transportation Pollutant Emissions Disaggregated[HDVs,CO2,passenger,biofuel diesel tf] : MostRecentRun</t>
  </si>
  <si>
    <t>Transportation Pollutant Emissions Disaggregated[HDVs,CO2,passenger,biofuel gasoline tf] : MostRecentRun</t>
  </si>
  <si>
    <t>Transportation Pollutant Emissions Disaggregated[HDVs,CO2,passenger,petroleum diesel tf] : MostRecentRun</t>
  </si>
  <si>
    <t>Transportation Pollutant Emissions Disaggregated[HDVs,CO2,passenger,petroleum gasoline tf] : MostRecentRun</t>
  </si>
  <si>
    <t>Transportation Pollutant Emissions Disaggregated[HDVs,CO2,passenger,natural gas tf] : MostRecentRun</t>
  </si>
  <si>
    <t>Transportation Pollutant Emissions Disaggregated[HDVs,CO2,passenger,electricity tf] : MostRecentRun</t>
  </si>
  <si>
    <t>Transportation Pollutant Emissions Disaggregated[LDVs,CO2,freight,hydrogen tf] : MostRecentRun</t>
  </si>
  <si>
    <t>Transportation Pollutant Emissions Disaggregated[LDVs,CO2,freight,LPG propane or butane tf] : MostRecentRun</t>
  </si>
  <si>
    <t>Transportation Pollutant Emissions Disaggregated[LDVs,CO2,freight,heavy or residual fuel oil tf] : MostRecentRun</t>
  </si>
  <si>
    <t>Transportation Pollutant Emissions Disaggregated[LDVs,CO2,freight,jet fuel tf] : MostRecentRun</t>
  </si>
  <si>
    <t>Transportation Pollutant Emissions Disaggregated[LDVs,CO2,freight,biofuel diesel tf] : MostRecentRun</t>
  </si>
  <si>
    <t>Transportation Pollutant Emissions Disaggregated[LDVs,CO2,freight,biofuel gasoline tf] : MostRecentRun</t>
  </si>
  <si>
    <t>Transportation Pollutant Emissions Disaggregated[LDVs,CO2,freight,petroleum diesel tf] : MostRecentRun</t>
  </si>
  <si>
    <t>Transportation Pollutant Emissions Disaggregated[LDVs,CO2,freight,petroleum gasoline tf] : MostRecentRun</t>
  </si>
  <si>
    <t>Transportation Pollutant Emissions Disaggregated[LDVs,CO2,freight,natural gas tf] : MostRecentRun</t>
  </si>
  <si>
    <t>Transportation Pollutant Emissions Disaggregated[LDVs,CO2,freight,electricity tf] : MostRecentRun</t>
  </si>
  <si>
    <t>Transportation Pollutant Emissions Disaggregated[LDVs,CO2,passenger,hydrogen tf] : MostRecentRun</t>
  </si>
  <si>
    <t>Transportation Pollutant Emissions Disaggregated[LDVs,CO2,passenger,LPG propane or butane tf] : MostRecentRun</t>
  </si>
  <si>
    <t>Transportation Pollutant Emissions Disaggregated[LDVs,CO2,passenger,heavy or residual fuel oil tf] : MostRecentRun</t>
  </si>
  <si>
    <t>Transportation Pollutant Emissions Disaggregated[LDVs,CO2,passenger,jet fuel tf] : MostRecentRun</t>
  </si>
  <si>
    <t>Transportation Pollutant Emissions Disaggregated[LDVs,CO2,passenger,biofuel diesel tf] : MostRecentRun</t>
  </si>
  <si>
    <t>Transportation Pollutant Emissions Disaggregated[LDVs,CO2,passenger,biofuel gasoline tf] : MostRecentRun</t>
  </si>
  <si>
    <t>Transportation Pollutant Emissions Disaggregated[LDVs,CO2,passenger,petroleum diesel tf] : MostRecentRun</t>
  </si>
  <si>
    <t>Transportation Pollutant Emissions Disaggregated[LDVs,CO2,passenger,petroleum gasoline tf] : MostRecentRun</t>
  </si>
  <si>
    <t>Transportation Pollutant Emissions Disaggregated[LDVs,CO2,passenger,natural gas tf] : MostRecentRun</t>
  </si>
  <si>
    <t>Transportation Pollutant Emissions Disaggregated[LDVs,CO2,passenger,electricity tf] : MostRecentRun</t>
  </si>
  <si>
    <t>g</t>
  </si>
  <si>
    <t>Flexibility Points from Transmission Across Modeled Region Border : MostRecentRun</t>
  </si>
  <si>
    <t>Flexibility Points from Electric Vehicles[motorbikes] : MostRecentRun</t>
  </si>
  <si>
    <t>Flexibility Points from Electric Vehicles[ships] : MostRecentRun</t>
  </si>
  <si>
    <t>Flexibility Points from Electric Vehicles[rail] : MostRecentRun</t>
  </si>
  <si>
    <t>Flexibility Points from Electric Vehicles[aircraft] : MostRecentRun</t>
  </si>
  <si>
    <t>Flexibility Points from Electric Vehicles[HDVs] : MostRecentRun</t>
  </si>
  <si>
    <t>Flexibility Points from Pumped Hydro : MostRecentRun</t>
  </si>
  <si>
    <t>Flexibility Points from Battery Storage : MostRecentRun</t>
  </si>
  <si>
    <t>Flexibility Points from Peakers[municipal solid waste es] : MostRecentRun</t>
  </si>
  <si>
    <t>Flexibility Points from Peakers[heavy or residual fuel oil es] : MostRecentRun</t>
  </si>
  <si>
    <t>Flexibility Points from Peakers[crude oil es] : MostRecentRun</t>
  </si>
  <si>
    <t>Flexibility Points from Peakers[offshore wind es] : MostRecentRun</t>
  </si>
  <si>
    <t>Flexibility Points from Peakers[lignite es] : MostRecentRun</t>
  </si>
  <si>
    <t>Flexibility Points from Peakers[natural gas peaker es] : MostRecentRun</t>
  </si>
  <si>
    <t>Flexibility Points from Peakers[petroleum es] : MostRecentRun</t>
  </si>
  <si>
    <t>Flexibility Points from Peakers[geothermal es] : MostRecentRun</t>
  </si>
  <si>
    <t>Flexibility Points from Peakers[biomass es] : MostRecentRun</t>
  </si>
  <si>
    <t>Flexibility Points from Peakers[solar thermal es] : MostRecentRun</t>
  </si>
  <si>
    <t>Flexibility Points from Peakers[solar PV es] : MostRecentRun</t>
  </si>
  <si>
    <t>Flexibility Points from Peakers[onshore wind es] : MostRecentRun</t>
  </si>
  <si>
    <t>Flexibility Points from Peakers[hydro es] : MostRecentRun</t>
  </si>
  <si>
    <t>Flexibility Points from Peakers[nuclear es] : MostRecentRun</t>
  </si>
  <si>
    <t>Flexibility Points from Peakers[natural gas nonpeaker es] : MostRecentRun</t>
  </si>
  <si>
    <t>Flexibility Points from Peakers[hard coal es] : MostRecentRun</t>
  </si>
  <si>
    <t>BPHC BAU Pumped Hydro Capacity : MostRecentRun</t>
  </si>
  <si>
    <t>New Vehicles[motorbikes,freight,hydrogen vehicle] : MostRecentRun</t>
  </si>
  <si>
    <t>New Vehicles[motorbikes,freight,LPG vehicle] : MostRecentRun</t>
  </si>
  <si>
    <t>New Vehicles[motorbikes,freight,plugin hybrid vehicle] : MostRecentRun</t>
  </si>
  <si>
    <t>New Vehicles[motorbikes,freight,diesel vehicle] : MostRecentRun</t>
  </si>
  <si>
    <t>New Vehicles[motorbikes,freight,gasoline vehicle] : MostRecentRun</t>
  </si>
  <si>
    <t>New Vehicles[motorbikes,freight,natural gas vehicle] : MostRecentRun</t>
  </si>
  <si>
    <t>New Vehicles[motorbikes,freight,battery electric vehicle] : MostRecentRun</t>
  </si>
  <si>
    <t>New Vehicles[motorbikes,passenger,hydrogen vehicle] : MostRecentRun</t>
  </si>
  <si>
    <t>New Vehicles[motorbikes,passenger,LPG vehicle] : MostRecentRun</t>
  </si>
  <si>
    <t>New Vehicles[motorbikes,passenger,plugin hybrid vehicle] : MostRecentRun</t>
  </si>
  <si>
    <t>New Vehicles[motorbikes,passenger,diesel vehicle] : MostRecentRun</t>
  </si>
  <si>
    <t>New Vehicles[motorbikes,passenger,gasoline vehicle] : MostRecentRun</t>
  </si>
  <si>
    <t>New Vehicles[motorbikes,passenger,natural gas vehicle] : MostRecentRun</t>
  </si>
  <si>
    <t>New Vehicles[motorbikes,passenger,battery electric vehicle] : MostRecentRun</t>
  </si>
  <si>
    <t>New Vehicles[ships,freight,hydrogen vehicle] : MostRecentRun</t>
  </si>
  <si>
    <t>New Vehicles[ships,freight,LPG vehicle] : MostRecentRun</t>
  </si>
  <si>
    <t>New Vehicles[ships,freight,plugin hybrid vehicle] : MostRecentRun</t>
  </si>
  <si>
    <t>New Vehicles[ships,freight,diesel vehicle] : MostRecentRun</t>
  </si>
  <si>
    <t>New Vehicles[ships,freight,gasoline vehicle] : MostRecentRun</t>
  </si>
  <si>
    <t>New Vehicles[ships,freight,natural gas vehicle] : MostRecentRun</t>
  </si>
  <si>
    <t>New Vehicles[ships,freight,battery electric vehicle] : MostRecentRun</t>
  </si>
  <si>
    <t>New Vehicles[ships,passenger,hydrogen vehicle] : MostRecentRun</t>
  </si>
  <si>
    <t>New Vehicles[ships,passenger,LPG vehicle] : MostRecentRun</t>
  </si>
  <si>
    <t>New Vehicles[ships,passenger,plugin hybrid vehicle] : MostRecentRun</t>
  </si>
  <si>
    <t>New Vehicles[ships,passenger,diesel vehicle] : MostRecentRun</t>
  </si>
  <si>
    <t>New Vehicles[ships,passenger,gasoline vehicle] : MostRecentRun</t>
  </si>
  <si>
    <t>New Vehicles[ships,passenger,natural gas vehicle] : MostRecentRun</t>
  </si>
  <si>
    <t>New Vehicles[ships,passenger,battery electric vehicle] : MostRecentRun</t>
  </si>
  <si>
    <t>New Vehicles[rail,freight,hydrogen vehicle] : MostRecentRun</t>
  </si>
  <si>
    <t>New Vehicles[rail,freight,LPG vehicle] : MostRecentRun</t>
  </si>
  <si>
    <t>New Vehicles[rail,freight,plugin hybrid vehicle] : MostRecentRun</t>
  </si>
  <si>
    <t>New Vehicles[rail,freight,diesel vehicle] : MostRecentRun</t>
  </si>
  <si>
    <t>New Vehicles[rail,freight,gasoline vehicle] : MostRecentRun</t>
  </si>
  <si>
    <t>New Vehicles[rail,freight,natural gas vehicle] : MostRecentRun</t>
  </si>
  <si>
    <t>New Vehicles[rail,freight,battery electric vehicle] : MostRecentRun</t>
  </si>
  <si>
    <t>New Vehicles[rail,passenger,hydrogen vehicle] : MostRecentRun</t>
  </si>
  <si>
    <t>New Vehicles[rail,passenger,LPG vehicle] : MostRecentRun</t>
  </si>
  <si>
    <t>New Vehicles[rail,passenger,plugin hybrid vehicle] : MostRecentRun</t>
  </si>
  <si>
    <t>New Vehicles[rail,passenger,diesel vehicle] : MostRecentRun</t>
  </si>
  <si>
    <t>New Vehicles[rail,passenger,gasoline vehicle] : MostRecentRun</t>
  </si>
  <si>
    <t>New Vehicles[rail,passenger,natural gas vehicle] : MostRecentRun</t>
  </si>
  <si>
    <t>New Vehicles[rail,passenger,battery electric vehicle] : MostRecentRun</t>
  </si>
  <si>
    <t>New Vehicles[aircraft,freight,hydrogen vehicle] : MostRecentRun</t>
  </si>
  <si>
    <t>New Vehicles[aircraft,freight,LPG vehicle] : MostRecentRun</t>
  </si>
  <si>
    <t>New Vehicles[aircraft,freight,plugin hybrid vehicle] : MostRecentRun</t>
  </si>
  <si>
    <t>New Vehicles[aircraft,freight,diesel vehicle] : MostRecentRun</t>
  </si>
  <si>
    <t>New Vehicles[aircraft,freight,gasoline vehicle] : MostRecentRun</t>
  </si>
  <si>
    <t>New Vehicles[aircraft,freight,natural gas vehicle] : MostRecentRun</t>
  </si>
  <si>
    <t>New Vehicles[aircraft,freight,battery electric vehicle] : MostRecentRun</t>
  </si>
  <si>
    <t>New Vehicles[aircraft,passenger,hydrogen vehicle] : MostRecentRun</t>
  </si>
  <si>
    <t>New Vehicles[aircraft,passenger,LPG vehicle] : MostRecentRun</t>
  </si>
  <si>
    <t>New Vehicles[aircraft,passenger,plugin hybrid vehicle] : MostRecentRun</t>
  </si>
  <si>
    <t>New Vehicles[aircraft,passenger,diesel vehicle] : MostRecentRun</t>
  </si>
  <si>
    <t>New Vehicles[aircraft,passenger,gasoline vehicle] : MostRecentRun</t>
  </si>
  <si>
    <t>New Vehicles[aircraft,passenger,natural gas vehicle] : MostRecentRun</t>
  </si>
  <si>
    <t>New Vehicles[aircraft,passenger,battery electric vehicle] : MostRecentRun</t>
  </si>
  <si>
    <t>New Vehicles[HDVs,freight,hydrogen vehicle] : MostRecentRun</t>
  </si>
  <si>
    <t>New Vehicles[HDVs,freight,LPG vehicle] : MostRecentRun</t>
  </si>
  <si>
    <t>New Vehicles[HDVs,freight,plugin hybrid vehicle] : MostRecentRun</t>
  </si>
  <si>
    <t>New Vehicles[HDVs,freight,diesel vehicle] : MostRecentRun</t>
  </si>
  <si>
    <t>New Vehicles[HDVs,freight,gasoline vehicle] : MostRecentRun</t>
  </si>
  <si>
    <t>New Vehicles[HDVs,freight,natural gas vehicle] : MostRecentRun</t>
  </si>
  <si>
    <t>New Vehicles[HDVs,freight,battery electric vehicle] : MostRecentRun</t>
  </si>
  <si>
    <t>New Vehicles[HDVs,passenger,hydrogen vehicle] : MostRecentRun</t>
  </si>
  <si>
    <t>New Vehicles[HDVs,passenger,LPG vehicle] : MostRecentRun</t>
  </si>
  <si>
    <t>New Vehicles[HDVs,passenger,plugin hybrid vehicle] : MostRecentRun</t>
  </si>
  <si>
    <t>New Vehicles[HDVs,passenger,diesel vehicle] : MostRecentRun</t>
  </si>
  <si>
    <t>New Vehicles[HDVs,passenger,gasoline vehicle] : MostRecentRun</t>
  </si>
  <si>
    <t>New Vehicles[HDVs,passenger,natural gas vehicle] : MostRecentRun</t>
  </si>
  <si>
    <t>New Vehicles[HDVs,passenger,battery electric vehicle] : MostRecentRun</t>
  </si>
  <si>
    <t>New Vehicles[LDVs,freight,hydrogen vehicle] : MostRecentRun</t>
  </si>
  <si>
    <t>New Vehicles[LDVs,freight,LPG vehicle] : MostRecentRun</t>
  </si>
  <si>
    <t>New Vehicles[LDVs,freight,plugin hybrid vehicle] : MostRecentRun</t>
  </si>
  <si>
    <t>New Vehicles[LDVs,freight,diesel vehicle] : MostRecentRun</t>
  </si>
  <si>
    <t>New Vehicles[LDVs,freight,gasoline vehicle] : MostRecentRun</t>
  </si>
  <si>
    <t>New Vehicles[LDVs,freight,natural gas vehicle] : MostRecentRun</t>
  </si>
  <si>
    <t>New Vehicles[LDVs,freight,battery electric vehicle] : MostRecentRun</t>
  </si>
  <si>
    <t>New Vehicles[LDVs,passenger,hydrogen vehicle] : MostRecentRun</t>
  </si>
  <si>
    <t>New Vehicles[LDVs,passenger,LPG vehicle] : MostRecentRun</t>
  </si>
  <si>
    <t>New Vehicles[LDVs,passenger,plugin hybrid vehicle] : MostRecentRun</t>
  </si>
  <si>
    <t>New Vehicles[LDVs,passenger,diesel vehicle] : MostRecentRun</t>
  </si>
  <si>
    <t>New Vehicles[LDVs,passenger,gasoline vehicle] : MostRecentRun</t>
  </si>
  <si>
    <t>New Vehicles[LDVs,passenger,natural gas vehicle] : MostRecentRun</t>
  </si>
  <si>
    <t>New Vehicles[LDVs,passenger,battery electric vehicle] : MostRecentRun</t>
  </si>
  <si>
    <t>motorbikes</t>
    <phoneticPr fontId="9" type="noConversion"/>
  </si>
  <si>
    <t>ships</t>
    <phoneticPr fontId="9" type="noConversion"/>
  </si>
  <si>
    <t>rail</t>
    <phoneticPr fontId="9" type="noConversion"/>
  </si>
  <si>
    <t>aircrafts</t>
    <phoneticPr fontId="9" type="noConversion"/>
  </si>
  <si>
    <t>Cargo Dist Transported by Vehicle Technology[motorbikes,freight,hydrogen vehicle] : MostRecentRun</t>
  </si>
  <si>
    <t>Cargo Dist Transported by Vehicle Technology[motorbikes,freight,LPG vehicle] : MostRecentRun</t>
  </si>
  <si>
    <t>Cargo Dist Transported by Vehicle Technology[motorbikes,freight,plugin hybrid vehicle] : MostRecentRun</t>
  </si>
  <si>
    <t>Cargo Dist Transported by Vehicle Technology[motorbikes,freight,diesel vehicle] : MostRecentRun</t>
  </si>
  <si>
    <t>Cargo Dist Transported by Vehicle Technology[motorbikes,freight,gasoline vehicle] : MostRecentRun</t>
  </si>
  <si>
    <t>Cargo Dist Transported by Vehicle Technology[motorbikes,freight,natural gas vehicle] : MostRecentRun</t>
  </si>
  <si>
    <t>Cargo Dist Transported by Vehicle Technology[motorbikes,freight,battery electric vehicle] : MostRecentRun</t>
  </si>
  <si>
    <t>Cargo Dist Transported by Vehicle Technology[motorbikes,passenger,hydrogen vehicle] : MostRecentRun</t>
  </si>
  <si>
    <t>Cargo Dist Transported by Vehicle Technology[motorbikes,passenger,LPG vehicle] : MostRecentRun</t>
  </si>
  <si>
    <t>Cargo Dist Transported by Vehicle Technology[motorbikes,passenger,plugin hybrid vehicle] : MostRecentRun</t>
  </si>
  <si>
    <t>Cargo Dist Transported by Vehicle Technology[motorbikes,passenger,diesel vehicle] : MostRecentRun</t>
  </si>
  <si>
    <t>Cargo Dist Transported by Vehicle Technology[motorbikes,passenger,gasoline vehicle] : MostRecentRun</t>
  </si>
  <si>
    <t>Cargo Dist Transported by Vehicle Technology[motorbikes,passenger,natural gas vehicle] : MostRecentRun</t>
  </si>
  <si>
    <t>Cargo Dist Transported by Vehicle Technology[motorbikes,passenger,battery electric vehicle] : MostRecentRun</t>
  </si>
  <si>
    <t>Cargo Dist Transported by Vehicle Technology[ships,freight,hydrogen vehicle] : MostRecentRun</t>
  </si>
  <si>
    <t>Cargo Dist Transported by Vehicle Technology[ships,freight,LPG vehicle] : MostRecentRun</t>
  </si>
  <si>
    <t>Cargo Dist Transported by Vehicle Technology[ships,freight,plugin hybrid vehicle] : MostRecentRun</t>
  </si>
  <si>
    <t>Cargo Dist Transported by Vehicle Technology[ships,freight,diesel vehicle] : MostRecentRun</t>
  </si>
  <si>
    <t>Cargo Dist Transported by Vehicle Technology[ships,freight,gasoline vehicle] : MostRecentRun</t>
  </si>
  <si>
    <t>Cargo Dist Transported by Vehicle Technology[ships,freight,natural gas vehicle] : MostRecentRun</t>
  </si>
  <si>
    <t>Cargo Dist Transported by Vehicle Technology[ships,freight,battery electric vehicle] : MostRecentRun</t>
  </si>
  <si>
    <t>Cargo Dist Transported by Vehicle Technology[ships,passenger,hydrogen vehicle] : MostRecentRun</t>
  </si>
  <si>
    <t>Cargo Dist Transported by Vehicle Technology[ships,passenger,LPG vehicle] : MostRecentRun</t>
  </si>
  <si>
    <t>Cargo Dist Transported by Vehicle Technology[ships,passenger,plugin hybrid vehicle] : MostRecentRun</t>
  </si>
  <si>
    <t>Cargo Dist Transported by Vehicle Technology[ships,passenger,diesel vehicle] : MostRecentRun</t>
  </si>
  <si>
    <t>Cargo Dist Transported by Vehicle Technology[ships,passenger,gasoline vehicle] : MostRecentRun</t>
  </si>
  <si>
    <t>Cargo Dist Transported by Vehicle Technology[ships,passenger,natural gas vehicle] : MostRecentRun</t>
  </si>
  <si>
    <t>Cargo Dist Transported by Vehicle Technology[ships,passenger,battery electric vehicle] : MostRecentRun</t>
  </si>
  <si>
    <t>Cargo Dist Transported by Vehicle Technology[rail,freight,hydrogen vehicle] : MostRecentRun</t>
  </si>
  <si>
    <t>Cargo Dist Transported by Vehicle Technology[rail,freight,LPG vehicle] : MostRecentRun</t>
  </si>
  <si>
    <t>Cargo Dist Transported by Vehicle Technology[rail,freight,plugin hybrid vehicle] : MostRecentRun</t>
  </si>
  <si>
    <t>Cargo Dist Transported by Vehicle Technology[rail,freight,diesel vehicle] : MostRecentRun</t>
  </si>
  <si>
    <t>Cargo Dist Transported by Vehicle Technology[rail,freight,gasoline vehicle] : MostRecentRun</t>
  </si>
  <si>
    <t>Cargo Dist Transported by Vehicle Technology[rail,freight,natural gas vehicle] : MostRecentRun</t>
  </si>
  <si>
    <t>Cargo Dist Transported by Vehicle Technology[rail,freight,battery electric vehicle] : MostRecentRun</t>
  </si>
  <si>
    <t>Cargo Dist Transported by Vehicle Technology[rail,passenger,hydrogen vehicle] : MostRecentRun</t>
  </si>
  <si>
    <t>Cargo Dist Transported by Vehicle Technology[rail,passenger,LPG vehicle] : MostRecentRun</t>
  </si>
  <si>
    <t>Cargo Dist Transported by Vehicle Technology[rail,passenger,plugin hybrid vehicle] : MostRecentRun</t>
  </si>
  <si>
    <t>Cargo Dist Transported by Vehicle Technology[rail,passenger,diesel vehicle] : MostRecentRun</t>
  </si>
  <si>
    <t>Cargo Dist Transported by Vehicle Technology[rail,passenger,gasoline vehicle] : MostRecentRun</t>
  </si>
  <si>
    <t>Cargo Dist Transported by Vehicle Technology[rail,passenger,natural gas vehicle] : MostRecentRun</t>
  </si>
  <si>
    <t>Cargo Dist Transported by Vehicle Technology[rail,passenger,battery electric vehicle] : MostRecentRun</t>
  </si>
  <si>
    <t>Cargo Dist Transported by Vehicle Technology[aircraft,freight,hydrogen vehicle] : MostRecentRun</t>
  </si>
  <si>
    <t>Cargo Dist Transported by Vehicle Technology[aircraft,freight,LPG vehicle] : MostRecentRun</t>
  </si>
  <si>
    <t>Cargo Dist Transported by Vehicle Technology[aircraft,freight,plugin hybrid vehicle] : MostRecentRun</t>
  </si>
  <si>
    <t>Cargo Dist Transported by Vehicle Technology[aircraft,freight,diesel vehicle] : MostRecentRun</t>
  </si>
  <si>
    <t>Cargo Dist Transported by Vehicle Technology[aircraft,freight,gasoline vehicle] : MostRecentRun</t>
  </si>
  <si>
    <t>Cargo Dist Transported by Vehicle Technology[aircraft,freight,natural gas vehicle] : MostRecentRun</t>
  </si>
  <si>
    <t>Cargo Dist Transported by Vehicle Technology[aircraft,freight,battery electric vehicle] : MostRecentRun</t>
  </si>
  <si>
    <t>Cargo Dist Transported by Vehicle Technology[aircraft,passenger,hydrogen vehicle] : MostRecentRun</t>
  </si>
  <si>
    <t>Cargo Dist Transported by Vehicle Technology[aircraft,passenger,LPG vehicle] : MostRecentRun</t>
  </si>
  <si>
    <t>Cargo Dist Transported by Vehicle Technology[aircraft,passenger,plugin hybrid vehicle] : MostRecentRun</t>
  </si>
  <si>
    <t>Cargo Dist Transported by Vehicle Technology[aircraft,passenger,diesel vehicle] : MostRecentRun</t>
  </si>
  <si>
    <t>Cargo Dist Transported by Vehicle Technology[aircraft,passenger,gasoline vehicle] : MostRecentRun</t>
  </si>
  <si>
    <t>Cargo Dist Transported by Vehicle Technology[aircraft,passenger,natural gas vehicle] : MostRecentRun</t>
  </si>
  <si>
    <t>Cargo Dist Transported by Vehicle Technology[aircraft,passenger,battery electric vehicle] : MostRecentRun</t>
  </si>
  <si>
    <t>Cargo Dist Transported by Vehicle Technology[HDVs,freight,hydrogen vehicle] : MostRecentRun</t>
  </si>
  <si>
    <t>Cargo Dist Transported by Vehicle Technology[HDVs,freight,LPG vehicle] : MostRecentRun</t>
  </si>
  <si>
    <t>Cargo Dist Transported by Vehicle Technology[HDVs,freight,plugin hybrid vehicle] : MostRecentRun</t>
  </si>
  <si>
    <t>Cargo Dist Transported by Vehicle Technology[HDVs,freight,diesel vehicle] : MostRecentRun</t>
  </si>
  <si>
    <t>Cargo Dist Transported by Vehicle Technology[HDVs,freight,gasoline vehicle] : MostRecentRun</t>
  </si>
  <si>
    <t>Cargo Dist Transported by Vehicle Technology[HDVs,freight,natural gas vehicle] : MostRecentRun</t>
  </si>
  <si>
    <t>Cargo Dist Transported by Vehicle Technology[HDVs,freight,battery electric vehicle] : MostRecentRun</t>
  </si>
  <si>
    <t>Cargo Dist Transported by Vehicle Technology[HDVs,passenger,hydrogen vehicle] : MostRecentRun</t>
  </si>
  <si>
    <t>Cargo Dist Transported by Vehicle Technology[HDVs,passenger,LPG vehicle] : MostRecentRun</t>
  </si>
  <si>
    <t>Cargo Dist Transported by Vehicle Technology[HDVs,passenger,plugin hybrid vehicle] : MostRecentRun</t>
  </si>
  <si>
    <t>Cargo Dist Transported by Vehicle Technology[HDVs,passenger,diesel vehicle] : MostRecentRun</t>
  </si>
  <si>
    <t>Cargo Dist Transported by Vehicle Technology[HDVs,passenger,gasoline vehicle] : MostRecentRun</t>
  </si>
  <si>
    <t>Cargo Dist Transported by Vehicle Technology[HDVs,passenger,natural gas vehicle] : MostRecentRun</t>
  </si>
  <si>
    <t>Cargo Dist Transported by Vehicle Technology[HDVs,passenger,battery electric vehicle] : MostRecentRun</t>
  </si>
  <si>
    <t>Cargo Dist Transported by Vehicle Technology[LDVs,freight,hydrogen vehicle] : MostRecentRun</t>
  </si>
  <si>
    <t>Cargo Dist Transported by Vehicle Technology[LDVs,freight,LPG vehicle] : MostRecentRun</t>
  </si>
  <si>
    <t>Cargo Dist Transported by Vehicle Technology[LDVs,freight,plugin hybrid vehicle] : MostRecentRun</t>
  </si>
  <si>
    <t>Cargo Dist Transported by Vehicle Technology[LDVs,freight,diesel vehicle] : MostRecentRun</t>
  </si>
  <si>
    <t>Cargo Dist Transported by Vehicle Technology[LDVs,freight,gasoline vehicle] : MostRecentRun</t>
  </si>
  <si>
    <t>Cargo Dist Transported by Vehicle Technology[LDVs,freight,natural gas vehicle] : MostRecentRun</t>
  </si>
  <si>
    <t>Cargo Dist Transported by Vehicle Technology[LDVs,freight,battery electric vehicle] : MostRecentRun</t>
  </si>
  <si>
    <t>Cargo Dist Transported by Vehicle Technology[LDVs,passenger,hydrogen vehicle] : MostRecentRun</t>
  </si>
  <si>
    <t>Cargo Dist Transported by Vehicle Technology[LDVs,passenger,LPG vehicle] : MostRecentRun</t>
  </si>
  <si>
    <t>Cargo Dist Transported by Vehicle Technology[LDVs,passenger,plugin hybrid vehicle] : MostRecentRun</t>
  </si>
  <si>
    <t>Cargo Dist Transported by Vehicle Technology[LDVs,passenger,diesel vehicle] : MostRecentRun</t>
  </si>
  <si>
    <t>Cargo Dist Transported by Vehicle Technology[LDVs,passenger,gasoline vehicle] : MostRecentRun</t>
  </si>
  <si>
    <t>Cargo Dist Transported by Vehicle Technology[LDVs,passenger,natural gas vehicle] : MostRecentRun</t>
  </si>
  <si>
    <t>Cargo Dist Transported by Vehicle Technology[LDVs,passenger,battery electric vehicle] : MostRecentRun</t>
  </si>
  <si>
    <t>英里</t>
    <phoneticPr fontId="8" type="noConversion"/>
  </si>
  <si>
    <t>亿公里</t>
    <phoneticPr fontId="8" type="noConversion"/>
  </si>
  <si>
    <t>万吨</t>
    <phoneticPr fontId="8" type="noConversion"/>
  </si>
  <si>
    <t>Rail</t>
    <phoneticPr fontId="8" type="noConversion"/>
  </si>
  <si>
    <t>Road Vehicle CO2 Emission</t>
    <phoneticPr fontId="8" type="noConversion"/>
  </si>
  <si>
    <t>道路汽车二氧化碳排放</t>
    <phoneticPr fontId="8" type="noConversion"/>
  </si>
  <si>
    <t>This Year Demand Response Capacity : MostRecentRun</t>
  </si>
  <si>
    <t>Pumped Hydro</t>
    <phoneticPr fontId="8" type="noConversion"/>
  </si>
  <si>
    <t>Battery Storage</t>
    <phoneticPr fontId="8" type="noConversion"/>
  </si>
  <si>
    <t>Demand Response</t>
    <phoneticPr fontId="8" type="noConversion"/>
  </si>
  <si>
    <t>抽水蓄能</t>
    <phoneticPr fontId="8" type="noConversion"/>
  </si>
  <si>
    <t>电化学储能</t>
    <phoneticPr fontId="8" type="noConversion"/>
  </si>
  <si>
    <t>需求响应</t>
    <phoneticPr fontId="8" type="noConversion"/>
  </si>
  <si>
    <t>Industrial Process</t>
    <phoneticPr fontId="8" type="noConversion"/>
  </si>
  <si>
    <t>Industrial Fuel</t>
    <phoneticPr fontId="8" type="noConversion"/>
  </si>
  <si>
    <t>工业燃料</t>
    <phoneticPr fontId="8" type="noConversion"/>
  </si>
  <si>
    <t>工业过程</t>
    <phoneticPr fontId="8" type="noConversion"/>
  </si>
  <si>
    <t>Industrial Fuel Use for Non Energy Purposes[agriculture and forestry 01T03,electricity if] : MostRecentRun</t>
  </si>
  <si>
    <t>Industrial Fuel Use for Non Energy Purposes[agriculture and forestry 01T03,hard coal if] : MostRecentRun</t>
  </si>
  <si>
    <t>Industrial Fuel Use for Non Energy Purposes[agriculture and forestry 01T03,natural gas if] : MostRecentRun</t>
  </si>
  <si>
    <t>Industrial Fuel Use for Non Energy Purposes[agriculture and forestry 01T03,biomass if] : MostRecentRun</t>
  </si>
  <si>
    <t>Industrial Fuel Use for Non Energy Purposes[agriculture and forestry 01T03,petroleum diesel if] : MostRecentRun</t>
  </si>
  <si>
    <t>Industrial Fuel Use for Non Energy Purposes[agriculture and forestry 01T03,heat if] : MostRecentRun</t>
  </si>
  <si>
    <t>Industrial Fuel Use for Non Energy Purposes[agriculture and forestry 01T03,crude oil if] : MostRecentRun</t>
  </si>
  <si>
    <t>Industrial Fuel Use for Non Energy Purposes[agriculture and forestry 01T03,heavy or residual fuel oil if] : MostRecentRun</t>
  </si>
  <si>
    <t>Industrial Fuel Use for Non Energy Purposes[agriculture and forestry 01T03,LPG propane or butane if] : MostRecentRun</t>
  </si>
  <si>
    <t>Industrial Fuel Use for Non Energy Purposes[agriculture and forestry 01T03,hydrogen if] : MostRecentRun</t>
  </si>
  <si>
    <t>Industrial Fuel Use for Non Energy Purposes[coal mining 05,electricity if] : MostRecentRun</t>
  </si>
  <si>
    <t>Industrial Fuel Use for Non Energy Purposes[coal mining 05,hard coal if] : MostRecentRun</t>
  </si>
  <si>
    <t>Industrial Fuel Use for Non Energy Purposes[coal mining 05,natural gas if] : MostRecentRun</t>
  </si>
  <si>
    <t>Industrial Fuel Use for Non Energy Purposes[coal mining 05,biomass if] : MostRecentRun</t>
  </si>
  <si>
    <t>Industrial Fuel Use for Non Energy Purposes[coal mining 05,petroleum diesel if] : MostRecentRun</t>
  </si>
  <si>
    <t>Industrial Fuel Use for Non Energy Purposes[coal mining 05,heat if] : MostRecentRun</t>
  </si>
  <si>
    <t>Industrial Fuel Use for Non Energy Purposes[coal mining 05,crude oil if] : MostRecentRun</t>
  </si>
  <si>
    <t>Industrial Fuel Use for Non Energy Purposes[coal mining 05,heavy or residual fuel oil if] : MostRecentRun</t>
  </si>
  <si>
    <t>Industrial Fuel Use for Non Energy Purposes[coal mining 05,LPG propane or butane if] : MostRecentRun</t>
  </si>
  <si>
    <t>Industrial Fuel Use for Non Energy Purposes[coal mining 05,hydrogen if] : MostRecentRun</t>
  </si>
  <si>
    <t>Industrial Fuel Use for Non Energy Purposes[oil and gas extraction 06,electricity if] : MostRecentRun</t>
  </si>
  <si>
    <t>Industrial Fuel Use for Non Energy Purposes[oil and gas extraction 06,hard coal if] : MostRecentRun</t>
  </si>
  <si>
    <t>Industrial Fuel Use for Non Energy Purposes[oil and gas extraction 06,natural gas if] : MostRecentRun</t>
  </si>
  <si>
    <t>Industrial Fuel Use for Non Energy Purposes[oil and gas extraction 06,biomass if] : MostRecentRun</t>
  </si>
  <si>
    <t>Industrial Fuel Use for Non Energy Purposes[oil and gas extraction 06,petroleum diesel if] : MostRecentRun</t>
  </si>
  <si>
    <t>Industrial Fuel Use for Non Energy Purposes[oil and gas extraction 06,heat if] : MostRecentRun</t>
  </si>
  <si>
    <t>Industrial Fuel Use for Non Energy Purposes[oil and gas extraction 06,crude oil if] : MostRecentRun</t>
  </si>
  <si>
    <t>Industrial Fuel Use for Non Energy Purposes[oil and gas extraction 06,heavy or residual fuel oil if] : MostRecentRun</t>
  </si>
  <si>
    <t>Industrial Fuel Use for Non Energy Purposes[oil and gas extraction 06,LPG propane or butane if] : MostRecentRun</t>
  </si>
  <si>
    <t>Industrial Fuel Use for Non Energy Purposes[oil and gas extraction 06,hydrogen if] : MostRecentRun</t>
  </si>
  <si>
    <t>Industrial Fuel Use for Non Energy Purposes[other mining and quarrying 07T08,electricity if] : MostRecentRun</t>
  </si>
  <si>
    <t>Industrial Fuel Use for Non Energy Purposes[other mining and quarrying 07T08,hard coal if] : MostRecentRun</t>
  </si>
  <si>
    <t>Industrial Fuel Use for Non Energy Purposes[other mining and quarrying 07T08,natural gas if] : MostRecentRun</t>
  </si>
  <si>
    <t>Industrial Fuel Use for Non Energy Purposes[other mining and quarrying 07T08,biomass if] : MostRecentRun</t>
  </si>
  <si>
    <t>Industrial Fuel Use for Non Energy Purposes[other mining and quarrying 07T08,petroleum diesel if] : MostRecentRun</t>
  </si>
  <si>
    <t>Industrial Fuel Use for Non Energy Purposes[other mining and quarrying 07T08,heat if] : MostRecentRun</t>
  </si>
  <si>
    <t>Industrial Fuel Use for Non Energy Purposes[other mining and quarrying 07T08,crude oil if] : MostRecentRun</t>
  </si>
  <si>
    <t>Industrial Fuel Use for Non Energy Purposes[other mining and quarrying 07T08,heavy or residual fuel oil if] : MostRecentRun</t>
  </si>
  <si>
    <t>Industrial Fuel Use for Non Energy Purposes[other mining and quarrying 07T08,LPG propane or butane if] : MostRecentRun</t>
  </si>
  <si>
    <t>Industrial Fuel Use for Non Energy Purposes[other mining and quarrying 07T08,hydrogen if] : MostRecentRun</t>
  </si>
  <si>
    <t>Industrial Fuel Use for Non Energy Purposes[food beverage and tobacco 10T12,electricity if] : MostRecentRun</t>
  </si>
  <si>
    <t>Industrial Fuel Use for Non Energy Purposes[food beverage and tobacco 10T12,hard coal if] : MostRecentRun</t>
  </si>
  <si>
    <t>Industrial Fuel Use for Non Energy Purposes[food beverage and tobacco 10T12,natural gas if] : MostRecentRun</t>
  </si>
  <si>
    <t>Industrial Fuel Use for Non Energy Purposes[food beverage and tobacco 10T12,biomass if] : MostRecentRun</t>
  </si>
  <si>
    <t>Industrial Fuel Use for Non Energy Purposes[food beverage and tobacco 10T12,petroleum diesel if] : MostRecentRun</t>
  </si>
  <si>
    <t>Industrial Fuel Use for Non Energy Purposes[food beverage and tobacco 10T12,heat if] : MostRecentRun</t>
  </si>
  <si>
    <t>Industrial Fuel Use for Non Energy Purposes[food beverage and tobacco 10T12,crude oil if] : MostRecentRun</t>
  </si>
  <si>
    <t>Industrial Fuel Use for Non Energy Purposes[food beverage and tobacco 10T12,heavy or residual fuel oil if] : MostRecentRun</t>
  </si>
  <si>
    <t>Industrial Fuel Use for Non Energy Purposes[food beverage and tobacco 10T12,LPG propane or butane if] : MostRecentRun</t>
  </si>
  <si>
    <t>Industrial Fuel Use for Non Energy Purposes[food beverage and tobacco 10T12,hydrogen if] : MostRecentRun</t>
  </si>
  <si>
    <t>Industrial Fuel Use for Non Energy Purposes[textiles apparel and leather 13T15,electricity if] : MostRecentRun</t>
  </si>
  <si>
    <t>Industrial Fuel Use for Non Energy Purposes[textiles apparel and leather 13T15,hard coal if] : MostRecentRun</t>
  </si>
  <si>
    <t>Industrial Fuel Use for Non Energy Purposes[textiles apparel and leather 13T15,natural gas if] : MostRecentRun</t>
  </si>
  <si>
    <t>Industrial Fuel Use for Non Energy Purposes[textiles apparel and leather 13T15,biomass if] : MostRecentRun</t>
  </si>
  <si>
    <t>Industrial Fuel Use for Non Energy Purposes[textiles apparel and leather 13T15,petroleum diesel if] : MostRecentRun</t>
  </si>
  <si>
    <t>Industrial Fuel Use for Non Energy Purposes[textiles apparel and leather 13T15,heat if] : MostRecentRun</t>
  </si>
  <si>
    <t>Industrial Fuel Use for Non Energy Purposes[textiles apparel and leather 13T15,crude oil if] : MostRecentRun</t>
  </si>
  <si>
    <t>Industrial Fuel Use for Non Energy Purposes[textiles apparel and leather 13T15,heavy or residual fuel oil if] : MostRecentRun</t>
  </si>
  <si>
    <t>Industrial Fuel Use for Non Energy Purposes[textiles apparel and leather 13T15,LPG propane or butane if] : MostRecentRun</t>
  </si>
  <si>
    <t>Industrial Fuel Use for Non Energy Purposes[textiles apparel and leather 13T15,hydrogen if] : MostRecentRun</t>
  </si>
  <si>
    <t>Industrial Fuel Use for Non Energy Purposes[wood products 16,electricity if] : MostRecentRun</t>
  </si>
  <si>
    <t>Industrial Fuel Use for Non Energy Purposes[wood products 16,hard coal if] : MostRecentRun</t>
  </si>
  <si>
    <t>Industrial Fuel Use for Non Energy Purposes[wood products 16,natural gas if] : MostRecentRun</t>
  </si>
  <si>
    <t>Industrial Fuel Use for Non Energy Purposes[wood products 16,biomass if] : MostRecentRun</t>
  </si>
  <si>
    <t>Industrial Fuel Use for Non Energy Purposes[wood products 16,petroleum diesel if] : MostRecentRun</t>
  </si>
  <si>
    <t>Industrial Fuel Use for Non Energy Purposes[wood products 16,heat if] : MostRecentRun</t>
  </si>
  <si>
    <t>Industrial Fuel Use for Non Energy Purposes[wood products 16,crude oil if] : MostRecentRun</t>
  </si>
  <si>
    <t>Industrial Fuel Use for Non Energy Purposes[wood products 16,heavy or residual fuel oil if] : MostRecentRun</t>
  </si>
  <si>
    <t>Industrial Fuel Use for Non Energy Purposes[wood products 16,LPG propane or butane if] : MostRecentRun</t>
  </si>
  <si>
    <t>Industrial Fuel Use for Non Energy Purposes[wood products 16,hydrogen if] : MostRecentRun</t>
  </si>
  <si>
    <t>Industrial Fuel Use for Non Energy Purposes[pulp paper and printing 17T18,electricity if] : MostRecentRun</t>
  </si>
  <si>
    <t>Industrial Fuel Use for Non Energy Purposes[pulp paper and printing 17T18,hard coal if] : MostRecentRun</t>
  </si>
  <si>
    <t>Industrial Fuel Use for Non Energy Purposes[pulp paper and printing 17T18,natural gas if] : MostRecentRun</t>
  </si>
  <si>
    <t>Industrial Fuel Use for Non Energy Purposes[pulp paper and printing 17T18,biomass if] : MostRecentRun</t>
  </si>
  <si>
    <t>Industrial Fuel Use for Non Energy Purposes[pulp paper and printing 17T18,petroleum diesel if] : MostRecentRun</t>
  </si>
  <si>
    <t>Industrial Fuel Use for Non Energy Purposes[pulp paper and printing 17T18,heat if] : MostRecentRun</t>
  </si>
  <si>
    <t>Industrial Fuel Use for Non Energy Purposes[pulp paper and printing 17T18,crude oil if] : MostRecentRun</t>
  </si>
  <si>
    <t>Industrial Fuel Use for Non Energy Purposes[pulp paper and printing 17T18,heavy or residual fuel oil if] : MostRecentRun</t>
  </si>
  <si>
    <t>Industrial Fuel Use for Non Energy Purposes[pulp paper and printing 17T18,LPG propane or butane if] : MostRecentRun</t>
  </si>
  <si>
    <t>Industrial Fuel Use for Non Energy Purposes[pulp paper and printing 17T18,hydrogen if] : MostRecentRun</t>
  </si>
  <si>
    <t>Industrial Fuel Use for Non Energy Purposes[refined petroleum and coke 19,electricity if] : MostRecentRun</t>
  </si>
  <si>
    <t>Industrial Fuel Use for Non Energy Purposes[refined petroleum and coke 19,hard coal if] : MostRecentRun</t>
  </si>
  <si>
    <t>Industrial Fuel Use for Non Energy Purposes[refined petroleum and coke 19,natural gas if] : MostRecentRun</t>
  </si>
  <si>
    <t>Industrial Fuel Use for Non Energy Purposes[refined petroleum and coke 19,biomass if] : MostRecentRun</t>
  </si>
  <si>
    <t>Industrial Fuel Use for Non Energy Purposes[refined petroleum and coke 19,petroleum diesel if] : MostRecentRun</t>
  </si>
  <si>
    <t>Industrial Fuel Use for Non Energy Purposes[refined petroleum and coke 19,heat if] : MostRecentRun</t>
  </si>
  <si>
    <t>Industrial Fuel Use for Non Energy Purposes[refined petroleum and coke 19,crude oil if] : MostRecentRun</t>
  </si>
  <si>
    <t>Industrial Fuel Use for Non Energy Purposes[refined petroleum and coke 19,heavy or residual fuel oil if] : MostRecentRun</t>
  </si>
  <si>
    <t>Industrial Fuel Use for Non Energy Purposes[refined petroleum and coke 19,LPG propane or butane if] : MostRecentRun</t>
  </si>
  <si>
    <t>Industrial Fuel Use for Non Energy Purposes[refined petroleum and coke 19,hydrogen if] : MostRecentRun</t>
  </si>
  <si>
    <t>Industrial Fuel Use for Non Energy Purposes[chemicals 20,electricity if] : MostRecentRun</t>
  </si>
  <si>
    <t>Industrial Fuel Use for Non Energy Purposes[chemicals 20,hard coal if] : MostRecentRun</t>
  </si>
  <si>
    <t>Industrial Fuel Use for Non Energy Purposes[chemicals 20,natural gas if] : MostRecentRun</t>
  </si>
  <si>
    <t>Industrial Fuel Use for Non Energy Purposes[chemicals 20,biomass if] : MostRecentRun</t>
  </si>
  <si>
    <t>Industrial Fuel Use for Non Energy Purposes[chemicals 20,petroleum diesel if] : MostRecentRun</t>
  </si>
  <si>
    <t>Industrial Fuel Use for Non Energy Purposes[chemicals 20,heat if] : MostRecentRun</t>
  </si>
  <si>
    <t>Industrial Fuel Use for Non Energy Purposes[chemicals 20,crude oil if] : MostRecentRun</t>
  </si>
  <si>
    <t>Industrial Fuel Use for Non Energy Purposes[chemicals 20,heavy or residual fuel oil if] : MostRecentRun</t>
  </si>
  <si>
    <t>Industrial Fuel Use for Non Energy Purposes[chemicals 20,LPG propane or butane if] : MostRecentRun</t>
  </si>
  <si>
    <t>Industrial Fuel Use for Non Energy Purposes[chemicals 20,hydrogen if] : MostRecentRun</t>
  </si>
  <si>
    <t>Industrial Fuel Use for Non Energy Purposes[rubber and plastic products 22,electricity if] : MostRecentRun</t>
  </si>
  <si>
    <t>Industrial Fuel Use for Non Energy Purposes[rubber and plastic products 22,hard coal if] : MostRecentRun</t>
  </si>
  <si>
    <t>Industrial Fuel Use for Non Energy Purposes[rubber and plastic products 22,natural gas if] : MostRecentRun</t>
  </si>
  <si>
    <t>Industrial Fuel Use for Non Energy Purposes[rubber and plastic products 22,biomass if] : MostRecentRun</t>
  </si>
  <si>
    <t>Industrial Fuel Use for Non Energy Purposes[rubber and plastic products 22,petroleum diesel if] : MostRecentRun</t>
  </si>
  <si>
    <t>Industrial Fuel Use for Non Energy Purposes[rubber and plastic products 22,heat if] : MostRecentRun</t>
  </si>
  <si>
    <t>Industrial Fuel Use for Non Energy Purposes[rubber and plastic products 22,crude oil if] : MostRecentRun</t>
  </si>
  <si>
    <t>Industrial Fuel Use for Non Energy Purposes[rubber and plastic products 22,heavy or residual fuel oil if] : MostRecentRun</t>
  </si>
  <si>
    <t>Industrial Fuel Use for Non Energy Purposes[rubber and plastic products 22,LPG propane or butane if] : MostRecentRun</t>
  </si>
  <si>
    <t>Industrial Fuel Use for Non Energy Purposes[rubber and plastic products 22,hydrogen if] : MostRecentRun</t>
  </si>
  <si>
    <t>Industrial Fuel Use for Non Energy Purposes[glass and glass products 231,electricity if] : MostRecentRun</t>
  </si>
  <si>
    <t>Industrial Fuel Use for Non Energy Purposes[glass and glass products 231,hard coal if] : MostRecentRun</t>
  </si>
  <si>
    <t>Industrial Fuel Use for Non Energy Purposes[glass and glass products 231,natural gas if] : MostRecentRun</t>
  </si>
  <si>
    <t>Industrial Fuel Use for Non Energy Purposes[glass and glass products 231,biomass if] : MostRecentRun</t>
  </si>
  <si>
    <t>Industrial Fuel Use for Non Energy Purposes[glass and glass products 231,petroleum diesel if] : MostRecentRun</t>
  </si>
  <si>
    <t>Industrial Fuel Use for Non Energy Purposes[glass and glass products 231,heat if] : MostRecentRun</t>
  </si>
  <si>
    <t>Industrial Fuel Use for Non Energy Purposes[glass and glass products 231,crude oil if] : MostRecentRun</t>
  </si>
  <si>
    <t>Industrial Fuel Use for Non Energy Purposes[glass and glass products 231,heavy or residual fuel oil if] : MostRecentRun</t>
  </si>
  <si>
    <t>Industrial Fuel Use for Non Energy Purposes[glass and glass products 231,LPG propane or butane if] : MostRecentRun</t>
  </si>
  <si>
    <t>Industrial Fuel Use for Non Energy Purposes[glass and glass products 231,hydrogen if] : MostRecentRun</t>
  </si>
  <si>
    <t>Industrial Fuel Use for Non Energy Purposes[cement and other nonmetallic minerals 239,electricity if] : MostRecentRun</t>
  </si>
  <si>
    <t>Industrial Fuel Use for Non Energy Purposes[cement and other nonmetallic minerals 239,hard coal if] : MostRecentRun</t>
  </si>
  <si>
    <t>Industrial Fuel Use for Non Energy Purposes[cement and other nonmetallic minerals 239,natural gas if] : MostRecentRun</t>
  </si>
  <si>
    <t>Industrial Fuel Use for Non Energy Purposes[cement and other nonmetallic minerals 239,biomass if] : MostRecentRun</t>
  </si>
  <si>
    <t>Industrial Fuel Use for Non Energy Purposes[cement and other nonmetallic minerals 239,petroleum diesel if] : MostRecentRun</t>
  </si>
  <si>
    <t>Industrial Fuel Use for Non Energy Purposes[cement and other nonmetallic minerals 239,heat if] : MostRecentRun</t>
  </si>
  <si>
    <t>Industrial Fuel Use for Non Energy Purposes[cement and other nonmetallic minerals 239,crude oil if] : MostRecentRun</t>
  </si>
  <si>
    <t>Industrial Fuel Use for Non Energy Purposes[cement and other nonmetallic minerals 239,heavy or residual fuel oil if] : MostRecentRun</t>
  </si>
  <si>
    <t>Industrial Fuel Use for Non Energy Purposes[cement and other nonmetallic minerals 239,LPG propane or butane if] : MostRecentRun</t>
  </si>
  <si>
    <t>Industrial Fuel Use for Non Energy Purposes[cement and other nonmetallic minerals 239,hydrogen if] : MostRecentRun</t>
  </si>
  <si>
    <t>Industrial Fuel Use for Non Energy Purposes[iron and steel 241,electricity if] : MostRecentRun</t>
  </si>
  <si>
    <t>Industrial Fuel Use for Non Energy Purposes[iron and steel 241,hard coal if] : MostRecentRun</t>
  </si>
  <si>
    <t>Industrial Fuel Use for Non Energy Purposes[iron and steel 241,natural gas if] : MostRecentRun</t>
  </si>
  <si>
    <t>Industrial Fuel Use for Non Energy Purposes[iron and steel 241,biomass if] : MostRecentRun</t>
  </si>
  <si>
    <t>Industrial Fuel Use for Non Energy Purposes[iron and steel 241,petroleum diesel if] : MostRecentRun</t>
  </si>
  <si>
    <t>Industrial Fuel Use for Non Energy Purposes[iron and steel 241,heat if] : MostRecentRun</t>
  </si>
  <si>
    <t>Industrial Fuel Use for Non Energy Purposes[iron and steel 241,crude oil if] : MostRecentRun</t>
  </si>
  <si>
    <t>Industrial Fuel Use for Non Energy Purposes[iron and steel 241,heavy or residual fuel oil if] : MostRecentRun</t>
  </si>
  <si>
    <t>Industrial Fuel Use for Non Energy Purposes[iron and steel 241,LPG propane or butane if] : MostRecentRun</t>
  </si>
  <si>
    <t>Industrial Fuel Use for Non Energy Purposes[iron and steel 241,hydrogen if] : MostRecentRun</t>
  </si>
  <si>
    <t>Industrial Fuel Use for Non Energy Purposes[other metals 242,electricity if] : MostRecentRun</t>
  </si>
  <si>
    <t>Industrial Fuel Use for Non Energy Purposes[other metals 242,hard coal if] : MostRecentRun</t>
  </si>
  <si>
    <t>Industrial Fuel Use for Non Energy Purposes[other metals 242,natural gas if] : MostRecentRun</t>
  </si>
  <si>
    <t>Industrial Fuel Use for Non Energy Purposes[other metals 242,biomass if] : MostRecentRun</t>
  </si>
  <si>
    <t>Industrial Fuel Use for Non Energy Purposes[other metals 242,petroleum diesel if] : MostRecentRun</t>
  </si>
  <si>
    <t>Industrial Fuel Use for Non Energy Purposes[other metals 242,heat if] : MostRecentRun</t>
  </si>
  <si>
    <t>Industrial Fuel Use for Non Energy Purposes[other metals 242,crude oil if] : MostRecentRun</t>
  </si>
  <si>
    <t>Industrial Fuel Use for Non Energy Purposes[other metals 242,heavy or residual fuel oil if] : MostRecentRun</t>
  </si>
  <si>
    <t>Industrial Fuel Use for Non Energy Purposes[other metals 242,LPG propane or butane if] : MostRecentRun</t>
  </si>
  <si>
    <t>Industrial Fuel Use for Non Energy Purposes[other metals 242,hydrogen if] : MostRecentRun</t>
  </si>
  <si>
    <t>Industrial Fuel Use for Non Energy Purposes[metal products except machinery and vehicles 25,electricity if] : MostRecentRun</t>
  </si>
  <si>
    <t>Industrial Fuel Use for Non Energy Purposes[metal products except machinery and vehicles 25,hard coal if] : MostRecentRun</t>
  </si>
  <si>
    <t>Industrial Fuel Use for Non Energy Purposes[metal products except machinery and vehicles 25,natural gas if] : MostRecentRun</t>
  </si>
  <si>
    <t>Industrial Fuel Use for Non Energy Purposes[metal products except machinery and vehicles 25,biomass if] : MostRecentRun</t>
  </si>
  <si>
    <t>Industrial Fuel Use for Non Energy Purposes[metal products except machinery and vehicles 25,petroleum diesel if] : MostRecentRun</t>
  </si>
  <si>
    <t>Industrial Fuel Use for Non Energy Purposes[metal products except machinery and vehicles 25,heat if] : MostRecentRun</t>
  </si>
  <si>
    <t>Industrial Fuel Use for Non Energy Purposes[metal products except machinery and vehicles 25,crude oil if] : MostRecentRun</t>
  </si>
  <si>
    <t>Industrial Fuel Use for Non Energy Purposes[metal products except machinery and vehicles 25,heavy or residual fuel oil if] : MostRecentRun</t>
  </si>
  <si>
    <t>Industrial Fuel Use for Non Energy Purposes[metal products except machinery and vehicles 25,LPG propane or butane if] : MostRecentRun</t>
  </si>
  <si>
    <t>Industrial Fuel Use for Non Energy Purposes[metal products except machinery and vehicles 25,hydrogen if] : MostRecentRun</t>
  </si>
  <si>
    <t>Industrial Fuel Use for Non Energy Purposes[computers and electronics 26,electricity if] : MostRecentRun</t>
  </si>
  <si>
    <t>Industrial Fuel Use for Non Energy Purposes[computers and electronics 26,hard coal if] : MostRecentRun</t>
  </si>
  <si>
    <t>Industrial Fuel Use for Non Energy Purposes[computers and electronics 26,natural gas if] : MostRecentRun</t>
  </si>
  <si>
    <t>Industrial Fuel Use for Non Energy Purposes[computers and electronics 26,biomass if] : MostRecentRun</t>
  </si>
  <si>
    <t>Industrial Fuel Use for Non Energy Purposes[computers and electronics 26,petroleum diesel if] : MostRecentRun</t>
  </si>
  <si>
    <t>Industrial Fuel Use for Non Energy Purposes[computers and electronics 26,heat if] : MostRecentRun</t>
  </si>
  <si>
    <t>Industrial Fuel Use for Non Energy Purposes[computers and electronics 26,crude oil if] : MostRecentRun</t>
  </si>
  <si>
    <t>Industrial Fuel Use for Non Energy Purposes[computers and electronics 26,heavy or residual fuel oil if] : MostRecentRun</t>
  </si>
  <si>
    <t>Industrial Fuel Use for Non Energy Purposes[computers and electronics 26,LPG propane or butane if] : MostRecentRun</t>
  </si>
  <si>
    <t>Industrial Fuel Use for Non Energy Purposes[computers and electronics 26,hydrogen if] : MostRecentRun</t>
  </si>
  <si>
    <t>Industrial Fuel Use for Non Energy Purposes[appliances and electrical equipment 27,electricity if] : MostRecentRun</t>
  </si>
  <si>
    <t>Industrial Fuel Use for Non Energy Purposes[appliances and electrical equipment 27,hard coal if] : MostRecentRun</t>
  </si>
  <si>
    <t>Industrial Fuel Use for Non Energy Purposes[appliances and electrical equipment 27,natural gas if] : MostRecentRun</t>
  </si>
  <si>
    <t>Industrial Fuel Use for Non Energy Purposes[appliances and electrical equipment 27,biomass if] : MostRecentRun</t>
  </si>
  <si>
    <t>Industrial Fuel Use for Non Energy Purposes[appliances and electrical equipment 27,petroleum diesel if] : MostRecentRun</t>
  </si>
  <si>
    <t>Industrial Fuel Use for Non Energy Purposes[appliances and electrical equipment 27,heat if] : MostRecentRun</t>
  </si>
  <si>
    <t>Industrial Fuel Use for Non Energy Purposes[appliances and electrical equipment 27,crude oil if] : MostRecentRun</t>
  </si>
  <si>
    <t>Industrial Fuel Use for Non Energy Purposes[appliances and electrical equipment 27,heavy or residual fuel oil if] : MostRecentRun</t>
  </si>
  <si>
    <t>Industrial Fuel Use for Non Energy Purposes[appliances and electrical equipment 27,LPG propane or butane if] : MostRecentRun</t>
  </si>
  <si>
    <t>Industrial Fuel Use for Non Energy Purposes[appliances and electrical equipment 27,hydrogen if] : MostRecentRun</t>
  </si>
  <si>
    <t>Industrial Fuel Use for Non Energy Purposes[other machinery 28,electricity if] : MostRecentRun</t>
  </si>
  <si>
    <t>Industrial Fuel Use for Non Energy Purposes[other machinery 28,hard coal if] : MostRecentRun</t>
  </si>
  <si>
    <t>Industrial Fuel Use for Non Energy Purposes[other machinery 28,natural gas if] : MostRecentRun</t>
  </si>
  <si>
    <t>Industrial Fuel Use for Non Energy Purposes[other machinery 28,biomass if] : MostRecentRun</t>
  </si>
  <si>
    <t>Industrial Fuel Use for Non Energy Purposes[other machinery 28,petroleum diesel if] : MostRecentRun</t>
  </si>
  <si>
    <t>Industrial Fuel Use for Non Energy Purposes[other machinery 28,heat if] : MostRecentRun</t>
  </si>
  <si>
    <t>Industrial Fuel Use for Non Energy Purposes[other machinery 28,crude oil if] : MostRecentRun</t>
  </si>
  <si>
    <t>Industrial Fuel Use for Non Energy Purposes[other machinery 28,heavy or residual fuel oil if] : MostRecentRun</t>
  </si>
  <si>
    <t>Industrial Fuel Use for Non Energy Purposes[other machinery 28,LPG propane or butane if] : MostRecentRun</t>
  </si>
  <si>
    <t>Industrial Fuel Use for Non Energy Purposes[other machinery 28,hydrogen if] : MostRecentRun</t>
  </si>
  <si>
    <t>Industrial Fuel Use for Non Energy Purposes[road vehicles 29,electricity if] : MostRecentRun</t>
  </si>
  <si>
    <t>Industrial Fuel Use for Non Energy Purposes[road vehicles 29,hard coal if] : MostRecentRun</t>
  </si>
  <si>
    <t>Industrial Fuel Use for Non Energy Purposes[road vehicles 29,natural gas if] : MostRecentRun</t>
  </si>
  <si>
    <t>Industrial Fuel Use for Non Energy Purposes[road vehicles 29,biomass if] : MostRecentRun</t>
  </si>
  <si>
    <t>Industrial Fuel Use for Non Energy Purposes[road vehicles 29,petroleum diesel if] : MostRecentRun</t>
  </si>
  <si>
    <t>Industrial Fuel Use for Non Energy Purposes[road vehicles 29,heat if] : MostRecentRun</t>
  </si>
  <si>
    <t>Industrial Fuel Use for Non Energy Purposes[road vehicles 29,crude oil if] : MostRecentRun</t>
  </si>
  <si>
    <t>Industrial Fuel Use for Non Energy Purposes[road vehicles 29,heavy or residual fuel oil if] : MostRecentRun</t>
  </si>
  <si>
    <t>Industrial Fuel Use for Non Energy Purposes[road vehicles 29,LPG propane or butane if] : MostRecentRun</t>
  </si>
  <si>
    <t>Industrial Fuel Use for Non Energy Purposes[road vehicles 29,hydrogen if] : MostRecentRun</t>
  </si>
  <si>
    <t>Industrial Fuel Use for Non Energy Purposes[nonroad vehicles 30,electricity if] : MostRecentRun</t>
  </si>
  <si>
    <t>Industrial Fuel Use for Non Energy Purposes[nonroad vehicles 30,hard coal if] : MostRecentRun</t>
  </si>
  <si>
    <t>Industrial Fuel Use for Non Energy Purposes[nonroad vehicles 30,natural gas if] : MostRecentRun</t>
  </si>
  <si>
    <t>Industrial Fuel Use for Non Energy Purposes[nonroad vehicles 30,biomass if] : MostRecentRun</t>
  </si>
  <si>
    <t>Industrial Fuel Use for Non Energy Purposes[nonroad vehicles 30,petroleum diesel if] : MostRecentRun</t>
  </si>
  <si>
    <t>Industrial Fuel Use for Non Energy Purposes[nonroad vehicles 30,heat if] : MostRecentRun</t>
  </si>
  <si>
    <t>Industrial Fuel Use for Non Energy Purposes[nonroad vehicles 30,crude oil if] : MostRecentRun</t>
  </si>
  <si>
    <t>Industrial Fuel Use for Non Energy Purposes[nonroad vehicles 30,heavy or residual fuel oil if] : MostRecentRun</t>
  </si>
  <si>
    <t>Industrial Fuel Use for Non Energy Purposes[nonroad vehicles 30,LPG propane or butane if] : MostRecentRun</t>
  </si>
  <si>
    <t>Industrial Fuel Use for Non Energy Purposes[nonroad vehicles 30,hydrogen if] : MostRecentRun</t>
  </si>
  <si>
    <t>Industrial Fuel Use for Non Energy Purposes[other manufacturing 31T33,electricity if] : MostRecentRun</t>
  </si>
  <si>
    <t>Industrial Fuel Use for Non Energy Purposes[other manufacturing 31T33,hard coal if] : MostRecentRun</t>
  </si>
  <si>
    <t>Industrial Fuel Use for Non Energy Purposes[other manufacturing 31T33,natural gas if] : MostRecentRun</t>
  </si>
  <si>
    <t>Industrial Fuel Use for Non Energy Purposes[other manufacturing 31T33,biomass if] : MostRecentRun</t>
  </si>
  <si>
    <t>Industrial Fuel Use for Non Energy Purposes[other manufacturing 31T33,petroleum diesel if] : MostRecentRun</t>
  </si>
  <si>
    <t>Industrial Fuel Use for Non Energy Purposes[other manufacturing 31T33,heat if] : MostRecentRun</t>
  </si>
  <si>
    <t>Industrial Fuel Use for Non Energy Purposes[other manufacturing 31T33,crude oil if] : MostRecentRun</t>
  </si>
  <si>
    <t>Industrial Fuel Use for Non Energy Purposes[other manufacturing 31T33,heavy or residual fuel oil if] : MostRecentRun</t>
  </si>
  <si>
    <t>Industrial Fuel Use for Non Energy Purposes[other manufacturing 31T33,LPG propane or butane if] : MostRecentRun</t>
  </si>
  <si>
    <t>Industrial Fuel Use for Non Energy Purposes[other manufacturing 31T33,hydrogen if] : MostRecentRun</t>
  </si>
  <si>
    <t>Industrial Fuel Use for Non Energy Purposes[energy pipelines and gas processing 352T353,electricity if] : MostRecentRun</t>
  </si>
  <si>
    <t>Industrial Fuel Use for Non Energy Purposes[energy pipelines and gas processing 352T353,hard coal if] : MostRecentRun</t>
  </si>
  <si>
    <t>Industrial Fuel Use for Non Energy Purposes[energy pipelines and gas processing 352T353,natural gas if] : MostRecentRun</t>
  </si>
  <si>
    <t>Industrial Fuel Use for Non Energy Purposes[energy pipelines and gas processing 352T353,biomass if] : MostRecentRun</t>
  </si>
  <si>
    <t>Industrial Fuel Use for Non Energy Purposes[energy pipelines and gas processing 352T353,petroleum diesel if] : MostRecentRun</t>
  </si>
  <si>
    <t>Industrial Fuel Use for Non Energy Purposes[energy pipelines and gas processing 352T353,heat if] : MostRecentRun</t>
  </si>
  <si>
    <t>Industrial Fuel Use for Non Energy Purposes[energy pipelines and gas processing 352T353,crude oil if] : MostRecentRun</t>
  </si>
  <si>
    <t>Industrial Fuel Use for Non Energy Purposes[energy pipelines and gas processing 352T353,heavy or residual fuel oil if] : MostRecentRun</t>
  </si>
  <si>
    <t>Industrial Fuel Use for Non Energy Purposes[energy pipelines and gas processing 352T353,LPG propane or butane if] : MostRecentRun</t>
  </si>
  <si>
    <t>Industrial Fuel Use for Non Energy Purposes[energy pipelines and gas processing 352T353,hydrogen if] : MostRecentRun</t>
  </si>
  <si>
    <t>Industrial Fuel Use for Non Energy Purposes[water and waste 36T39,electricity if] : MostRecentRun</t>
  </si>
  <si>
    <t>Industrial Fuel Use for Non Energy Purposes[water and waste 36T39,hard coal if] : MostRecentRun</t>
  </si>
  <si>
    <t>Industrial Fuel Use for Non Energy Purposes[water and waste 36T39,natural gas if] : MostRecentRun</t>
  </si>
  <si>
    <t>Industrial Fuel Use for Non Energy Purposes[water and waste 36T39,biomass if] : MostRecentRun</t>
  </si>
  <si>
    <t>Industrial Fuel Use for Non Energy Purposes[water and waste 36T39,petroleum diesel if] : MostRecentRun</t>
  </si>
  <si>
    <t>Industrial Fuel Use for Non Energy Purposes[water and waste 36T39,heat if] : MostRecentRun</t>
  </si>
  <si>
    <t>Industrial Fuel Use for Non Energy Purposes[water and waste 36T39,crude oil if] : MostRecentRun</t>
  </si>
  <si>
    <t>Industrial Fuel Use for Non Energy Purposes[water and waste 36T39,heavy or residual fuel oil if] : MostRecentRun</t>
  </si>
  <si>
    <t>Industrial Fuel Use for Non Energy Purposes[water and waste 36T39,LPG propane or butane if] : MostRecentRun</t>
  </si>
  <si>
    <t>Industrial Fuel Use for Non Energy Purposes[water and waste 36T39,hydrogen if] : MostRecentRun</t>
  </si>
  <si>
    <t>Industrial Fuel Use for Non Energy Purposes[construction 41T43,electricity if] : MostRecentRun</t>
  </si>
  <si>
    <t>Industrial Fuel Use for Non Energy Purposes[construction 41T43,hard coal if] : MostRecentRun</t>
  </si>
  <si>
    <t>Industrial Fuel Use for Non Energy Purposes[construction 41T43,natural gas if] : MostRecentRun</t>
  </si>
  <si>
    <t>Industrial Fuel Use for Non Energy Purposes[construction 41T43,biomass if] : MostRecentRun</t>
  </si>
  <si>
    <t>Industrial Fuel Use for Non Energy Purposes[construction 41T43,petroleum diesel if] : MostRecentRun</t>
  </si>
  <si>
    <t>Industrial Fuel Use for Non Energy Purposes[construction 41T43,heat if] : MostRecentRun</t>
  </si>
  <si>
    <t>Industrial Fuel Use for Non Energy Purposes[construction 41T43,crude oil if] : MostRecentRun</t>
  </si>
  <si>
    <t>Industrial Fuel Use for Non Energy Purposes[construction 41T43,heavy or residual fuel oil if] : MostRecentRun</t>
  </si>
  <si>
    <t>Industrial Fuel Use for Non Energy Purposes[construction 41T43,LPG propane or butane if] : MostRecentRun</t>
  </si>
  <si>
    <t>Industrial Fuel Use for Non Energy Purposes[construction 41T43,hydrogen if] : MostRecentRun</t>
  </si>
  <si>
    <t>nuclear</t>
    <phoneticPr fontId="8" type="noConversion"/>
  </si>
  <si>
    <t>hydrogen</t>
    <phoneticPr fontId="8" type="noConversion"/>
  </si>
  <si>
    <t>wind</t>
    <phoneticPr fontId="8" type="noConversion"/>
  </si>
  <si>
    <t>solar</t>
    <phoneticPr fontId="8" type="noConversion"/>
  </si>
  <si>
    <t>gasoline</t>
    <phoneticPr fontId="8" type="noConversion"/>
  </si>
  <si>
    <t>biofuel gasoline</t>
    <phoneticPr fontId="8" type="noConversion"/>
  </si>
  <si>
    <t>biofuel diesel</t>
    <phoneticPr fontId="8" type="noConversion"/>
  </si>
  <si>
    <t>jet fuel</t>
    <phoneticPr fontId="8" type="noConversion"/>
  </si>
  <si>
    <t>heat</t>
    <phoneticPr fontId="8" type="noConversion"/>
  </si>
  <si>
    <t>geothermal</t>
    <phoneticPr fontId="8" type="noConversion"/>
  </si>
  <si>
    <t>lignite</t>
    <phoneticPr fontId="8" type="noConversion"/>
  </si>
  <si>
    <t>crude oil</t>
    <phoneticPr fontId="8" type="noConversion"/>
  </si>
  <si>
    <t>municipal solid waste</t>
    <phoneticPr fontId="8" type="noConversion"/>
  </si>
  <si>
    <t>transportation</t>
    <phoneticPr fontId="8" type="noConversion"/>
  </si>
  <si>
    <t>residential</t>
    <phoneticPr fontId="8" type="noConversion"/>
  </si>
  <si>
    <t>industry</t>
  </si>
  <si>
    <t>industry</t>
    <phoneticPr fontId="8" type="noConversion"/>
  </si>
  <si>
    <t>heating &amp; H2</t>
    <phoneticPr fontId="8" type="noConversion"/>
  </si>
  <si>
    <t>Geoengineering</t>
    <phoneticPr fontId="8" type="noConversion"/>
  </si>
  <si>
    <t>nonenergy use</t>
  </si>
  <si>
    <t>nonenergy use</t>
    <phoneticPr fontId="8" type="noConversion"/>
  </si>
  <si>
    <t>Transportation</t>
    <phoneticPr fontId="8" type="noConversion"/>
  </si>
  <si>
    <t>Primary Energy Use</t>
    <phoneticPr fontId="8" type="noConversion"/>
  </si>
  <si>
    <t>分部门一次能源消费量</t>
    <phoneticPr fontId="8" type="noConversion"/>
  </si>
  <si>
    <t>非燃料使用</t>
    <phoneticPr fontId="8" type="noConversion"/>
  </si>
  <si>
    <t>Electricity Export</t>
    <phoneticPr fontId="8" type="noConversion"/>
  </si>
  <si>
    <t>外送电力</t>
    <phoneticPr fontId="8" type="noConversion"/>
  </si>
  <si>
    <t>heating</t>
    <phoneticPr fontId="8" type="noConversion"/>
  </si>
  <si>
    <t>终端能源消费量</t>
    <phoneticPr fontId="8" type="noConversion"/>
  </si>
  <si>
    <t>total con</t>
    <phoneticPr fontId="8" type="noConversion"/>
  </si>
  <si>
    <t>hydro</t>
    <phoneticPr fontId="8" type="noConversion"/>
  </si>
  <si>
    <t>可再生能源</t>
    <phoneticPr fontId="8" type="noConversion"/>
  </si>
  <si>
    <t>油品</t>
    <phoneticPr fontId="8" type="noConversion"/>
  </si>
  <si>
    <t>Coal</t>
    <phoneticPr fontId="8" type="noConversion"/>
  </si>
  <si>
    <t>Petroleum</t>
    <phoneticPr fontId="8" type="noConversion"/>
  </si>
  <si>
    <t>Renewable</t>
    <phoneticPr fontId="8" type="noConversion"/>
  </si>
  <si>
    <t>Total Primary Energy Use by Fuel</t>
    <phoneticPr fontId="8" type="noConversion"/>
  </si>
  <si>
    <t>Primary Energy Use by Sector</t>
    <phoneticPr fontId="8" type="noConversion"/>
  </si>
  <si>
    <t>分品种一次能源消费量</t>
    <phoneticPr fontId="8" type="noConversion"/>
  </si>
  <si>
    <t>人民币年份</t>
    <phoneticPr fontId="9" type="noConversion"/>
  </si>
  <si>
    <t>当年人民币相对2012美元</t>
    <phoneticPr fontId="9" type="noConversion"/>
  </si>
  <si>
    <t>2012美元相对当年人民币价格</t>
    <phoneticPr fontId="9" type="noConversion"/>
  </si>
  <si>
    <t>RMB Year</t>
    <phoneticPr fontId="9" type="noConversion"/>
  </si>
  <si>
    <t>Current RMB vs 2012 USD</t>
  </si>
  <si>
    <t>2012 USD vs Current RMB</t>
  </si>
  <si>
    <t>横纵转换</t>
    <phoneticPr fontId="9" type="noConversion"/>
  </si>
  <si>
    <t>Transposed Data</t>
    <phoneticPr fontId="9" type="noConversion"/>
  </si>
  <si>
    <t>*2020-2022年实际数据参考上方数据</t>
    <phoneticPr fontId="9" type="noConversion"/>
  </si>
  <si>
    <t xml:space="preserve">*When using actual data from 2020-2022, refer to </t>
    <phoneticPr fontId="9" type="noConversion"/>
  </si>
  <si>
    <t xml:space="preserve">  values from table above</t>
    <phoneticPr fontId="9" type="noConversion"/>
  </si>
  <si>
    <t>*使用基于2020年为基年的人口经济模型推测时可</t>
    <phoneticPr fontId="9" type="noConversion"/>
  </si>
  <si>
    <t xml:space="preserve"> 参考右侧数据</t>
    <phoneticPr fontId="9" type="noConversion"/>
  </si>
  <si>
    <t>*When using data projected from population</t>
    <phoneticPr fontId="9" type="noConversion"/>
  </si>
  <si>
    <t xml:space="preserve"> and ecnomic model refer to values from the table </t>
    <phoneticPr fontId="9" type="noConversion"/>
  </si>
  <si>
    <t xml:space="preserve"> on the right</t>
    <phoneticPr fontId="9" type="noConversion"/>
  </si>
  <si>
    <t>人民币年份</t>
  </si>
  <si>
    <t>RMB Year</t>
  </si>
  <si>
    <t>当年人民币相对2012美元</t>
  </si>
  <si>
    <t>2012美元相对当年人民币价格</t>
  </si>
  <si>
    <t>污染物</t>
    <phoneticPr fontId="8" type="noConversion"/>
  </si>
  <si>
    <t>g</t>
    <phoneticPr fontId="8" type="noConversion"/>
  </si>
  <si>
    <t>汇率</t>
    <phoneticPr fontId="8" type="noConversion"/>
  </si>
  <si>
    <t>2012美元</t>
    <phoneticPr fontId="8" type="noConversion"/>
  </si>
  <si>
    <t>EPS Industry Total</t>
    <phoneticPr fontId="8" type="noConversion"/>
  </si>
  <si>
    <t>二产工业（除电热氢）</t>
    <phoneticPr fontId="8" type="noConversion"/>
  </si>
  <si>
    <t>能源消费</t>
    <phoneticPr fontId="8" type="noConversion"/>
  </si>
  <si>
    <t>行业二氧化碳排放（万吨）</t>
    <phoneticPr fontId="8" type="noConversion"/>
  </si>
  <si>
    <t>行业能源消费数据（万吨标煤）</t>
    <phoneticPr fontId="8" type="noConversion"/>
  </si>
  <si>
    <t>批发和零售业</t>
    <phoneticPr fontId="8" type="noConversion"/>
  </si>
  <si>
    <t>餐饮和住宿业</t>
    <phoneticPr fontId="8" type="noConversion"/>
  </si>
  <si>
    <t>交通运输、仓储和邮政业</t>
    <phoneticPr fontId="8" type="noConversion"/>
  </si>
  <si>
    <t>信息传输、软件和信息技术服务业</t>
    <phoneticPr fontId="8" type="noConversion"/>
  </si>
  <si>
    <t>租赁和商务服务业</t>
    <phoneticPr fontId="8" type="noConversion"/>
  </si>
  <si>
    <t>金融业</t>
    <phoneticPr fontId="8" type="noConversion"/>
  </si>
  <si>
    <t>房地产业</t>
    <phoneticPr fontId="8" type="noConversion"/>
  </si>
  <si>
    <t>科学研究和技术服务业</t>
    <phoneticPr fontId="8" type="noConversion"/>
  </si>
  <si>
    <t>教育</t>
    <phoneticPr fontId="8" type="noConversion"/>
  </si>
  <si>
    <t>居民服务、修理和其他服务业</t>
    <phoneticPr fontId="8" type="noConversion"/>
  </si>
  <si>
    <t>文化、体育和娱乐业</t>
    <phoneticPr fontId="8" type="noConversion"/>
  </si>
  <si>
    <t>Culture, Sports and Entertainment</t>
    <phoneticPr fontId="8" type="noConversion"/>
  </si>
  <si>
    <t>卫生和社会工作</t>
    <phoneticPr fontId="8" type="noConversion"/>
  </si>
  <si>
    <t>专业技术服务业</t>
    <phoneticPr fontId="8" type="noConversion"/>
  </si>
  <si>
    <t>水利、环境和公共设施管理;公共管理、社会保障和社会组织</t>
    <phoneticPr fontId="8" type="noConversion"/>
  </si>
  <si>
    <t>行业增加值数据数据（亿元2015人民币）</t>
    <phoneticPr fontId="8" type="noConversion"/>
  </si>
  <si>
    <t>亿元2015人民币</t>
    <phoneticPr fontId="8" type="noConversion"/>
  </si>
  <si>
    <t>行业二氧化排放强度（万吨CO2/亿元）</t>
    <phoneticPr fontId="8" type="noConversion"/>
  </si>
  <si>
    <t>行业能源消费强度（万吨标煤/亿元）</t>
    <phoneticPr fontId="8" type="noConversion"/>
  </si>
  <si>
    <t>EPS工业模块</t>
    <phoneticPr fontId="8" type="noConversion"/>
  </si>
  <si>
    <t>Industry Overall</t>
    <phoneticPr fontId="8" type="noConversion"/>
  </si>
  <si>
    <t>煤炭开采洗选</t>
    <phoneticPr fontId="8" type="noConversion"/>
  </si>
  <si>
    <t>石油、天然气开采</t>
    <phoneticPr fontId="8" type="noConversion"/>
  </si>
  <si>
    <t>非金属矿物制品</t>
    <phoneticPr fontId="8" type="noConversion"/>
  </si>
  <si>
    <t>石油、煤炭加工业</t>
    <phoneticPr fontId="8" type="noConversion"/>
  </si>
  <si>
    <t>黑色金属冶炼</t>
    <phoneticPr fontId="8" type="noConversion"/>
  </si>
  <si>
    <t>有色金属冶炼</t>
    <phoneticPr fontId="8" type="noConversion"/>
  </si>
  <si>
    <t>工业（除电热氢）</t>
    <phoneticPr fontId="8" type="noConversion"/>
  </si>
  <si>
    <t>计算机、通信、其他电子设备</t>
    <phoneticPr fontId="8" type="noConversion"/>
  </si>
  <si>
    <t>非道路运输设备制造业</t>
    <phoneticPr fontId="8" type="noConversion"/>
  </si>
  <si>
    <t>行业能耗强度（万吨标煤/亿元）</t>
    <phoneticPr fontId="8" type="noConversion"/>
  </si>
  <si>
    <t>原油</t>
    <phoneticPr fontId="8" type="noConversion"/>
  </si>
  <si>
    <t>能源消费及碳排放</t>
    <phoneticPr fontId="8" type="noConversion"/>
  </si>
  <si>
    <t>CO2 Emission</t>
    <phoneticPr fontId="8" type="noConversion"/>
  </si>
  <si>
    <t>碳排放</t>
    <phoneticPr fontId="8" type="noConversion"/>
  </si>
  <si>
    <t>分行业二氧化碳排放</t>
    <phoneticPr fontId="8" type="noConversion"/>
  </si>
  <si>
    <t>万吨CO2</t>
    <phoneticPr fontId="8" type="noConversion"/>
  </si>
  <si>
    <t>其他工业（除电热氢）</t>
    <phoneticPr fontId="8" type="noConversion"/>
  </si>
  <si>
    <t>Energy Use by Industrial Sector</t>
    <phoneticPr fontId="8" type="noConversion"/>
  </si>
  <si>
    <t>分行业燃料消费</t>
    <phoneticPr fontId="8" type="noConversion"/>
  </si>
  <si>
    <t>城镇住宅</t>
    <phoneticPr fontId="8" type="noConversion"/>
  </si>
  <si>
    <t>乡村住宅</t>
    <phoneticPr fontId="8" type="noConversion"/>
  </si>
  <si>
    <t>urban residential</t>
    <phoneticPr fontId="8" type="noConversion"/>
  </si>
  <si>
    <t>供热</t>
    <phoneticPr fontId="8" type="noConversion"/>
  </si>
  <si>
    <t>制冷</t>
    <phoneticPr fontId="8" type="noConversion"/>
  </si>
  <si>
    <t>照明</t>
    <phoneticPr fontId="8" type="noConversion"/>
  </si>
  <si>
    <t>生活设备</t>
    <phoneticPr fontId="8" type="noConversion"/>
  </si>
  <si>
    <t>其他器材</t>
    <phoneticPr fontId="8" type="noConversion"/>
  </si>
  <si>
    <t>Building Energy Use by Fuel</t>
    <phoneticPr fontId="8" type="noConversion"/>
  </si>
  <si>
    <t>建筑部门分品种能源消费</t>
    <phoneticPr fontId="8" type="noConversion"/>
  </si>
  <si>
    <t>建筑部门分建筑类型能源消费</t>
    <phoneticPr fontId="8" type="noConversion"/>
  </si>
  <si>
    <t>建筑部门分途径能源消费</t>
    <phoneticPr fontId="8" type="noConversion"/>
  </si>
  <si>
    <t>Building Energy Use by Usage</t>
    <phoneticPr fontId="8" type="noConversion"/>
  </si>
  <si>
    <t>Freight Transport Fuel Use</t>
    <phoneticPr fontId="8" type="noConversion"/>
  </si>
  <si>
    <t>Direct Buildings Pollutant Emissions[urban residential,electricity bf,CO2] : MostRecentRun</t>
  </si>
  <si>
    <t>Direct Buildings Pollutant Emissions[urban residential,hard coal bf,CO2] : MostRecentRun</t>
  </si>
  <si>
    <t>Direct Buildings Pollutant Emissions[urban residential,natural gas bf,CO2] : MostRecentRun</t>
  </si>
  <si>
    <t>Direct Buildings Pollutant Emissions[urban residential,petroleum diesel bf,CO2] : MostRecentRun</t>
  </si>
  <si>
    <t>Direct Buildings Pollutant Emissions[urban residential,heat bf,CO2] : MostRecentRun</t>
  </si>
  <si>
    <t>Direct Buildings Pollutant Emissions[urban residential,biomass bf,CO2] : MostRecentRun</t>
  </si>
  <si>
    <t>Direct Buildings Pollutant Emissions[urban residential,kerosene bf,CO2] : MostRecentRun</t>
  </si>
  <si>
    <t>Direct Buildings Pollutant Emissions[urban residential,heavy or residual fuel oil bf,CO2] : MostRecentRun</t>
  </si>
  <si>
    <t>Direct Buildings Pollutant Emissions[urban residential,LPG propane or butane bf,CO2] : MostRecentRun</t>
  </si>
  <si>
    <t>Direct Buildings Pollutant Emissions[urban residential,hydrogen bf,CO2] : MostRecentRun</t>
  </si>
  <si>
    <t>Direct Buildings Pollutant Emissions[rural residential,electricity bf,CO2] : MostRecentRun</t>
  </si>
  <si>
    <t>Direct Buildings Pollutant Emissions[rural residential,hard coal bf,CO2] : MostRecentRun</t>
  </si>
  <si>
    <t>Direct Buildings Pollutant Emissions[rural residential,natural gas bf,CO2] : MostRecentRun</t>
  </si>
  <si>
    <t>Direct Buildings Pollutant Emissions[rural residential,petroleum diesel bf,CO2] : MostRecentRun</t>
  </si>
  <si>
    <t>Direct Buildings Pollutant Emissions[rural residential,heat bf,CO2] : MostRecentRun</t>
  </si>
  <si>
    <t>Direct Buildings Pollutant Emissions[rural residential,biomass bf,CO2] : MostRecentRun</t>
  </si>
  <si>
    <t>Direct Buildings Pollutant Emissions[rural residential,kerosene bf,CO2] : MostRecentRun</t>
  </si>
  <si>
    <t>Direct Buildings Pollutant Emissions[rural residential,heavy or residual fuel oil bf,CO2] : MostRecentRun</t>
  </si>
  <si>
    <t>Direct Buildings Pollutant Emissions[rural residential,LPG propane or butane bf,CO2] : MostRecentRun</t>
  </si>
  <si>
    <t>Direct Buildings Pollutant Emissions[rural residential,hydrogen bf,CO2] : MostRecentRun</t>
  </si>
  <si>
    <t>Direct Buildings Pollutant Emissions[commercial,electricity bf,CO2] : MostRecentRun</t>
  </si>
  <si>
    <t>Direct Buildings Pollutant Emissions[commercial,hard coal bf,CO2] : MostRecentRun</t>
  </si>
  <si>
    <t>Direct Buildings Pollutant Emissions[commercial,natural gas bf,CO2] : MostRecentRun</t>
  </si>
  <si>
    <t>Direct Buildings Pollutant Emissions[commercial,petroleum diesel bf,CO2] : MostRecentRun</t>
  </si>
  <si>
    <t>Direct Buildings Pollutant Emissions[commercial,heat bf,CO2] : MostRecentRun</t>
  </si>
  <si>
    <t>Direct Buildings Pollutant Emissions[commercial,biomass bf,CO2] : MostRecentRun</t>
  </si>
  <si>
    <t>Direct Buildings Pollutant Emissions[commercial,kerosene bf,CO2] : MostRecentRun</t>
  </si>
  <si>
    <t>Direct Buildings Pollutant Emissions[commercial,heavy or residual fuel oil bf,CO2] : MostRecentRun</t>
  </si>
  <si>
    <t>Direct Buildings Pollutant Emissions[commercial,LPG propane or butane bf,CO2] : MostRecentRun</t>
  </si>
  <si>
    <t>Direct Buildings Pollutant Emissions[commercial,hydrogen bf,CO2] : MostRecentRun</t>
  </si>
  <si>
    <t>Direct Building Operation Emission by Fuel</t>
    <phoneticPr fontId="8" type="noConversion"/>
  </si>
  <si>
    <t>Direct Operation Emission by Building Type Energy Use</t>
    <phoneticPr fontId="8" type="noConversion"/>
  </si>
  <si>
    <t>建筑部门分建筑类型碳排放</t>
    <phoneticPr fontId="8" type="noConversion"/>
  </si>
  <si>
    <t>Rubber and Plastics Products</t>
  </si>
  <si>
    <t>aircrafts</t>
    <phoneticPr fontId="8" type="noConversion"/>
  </si>
  <si>
    <t>橡胶和塑料制品业</t>
    <phoneticPr fontId="8" type="noConversion"/>
  </si>
  <si>
    <t>BAU Total Pollutant Emissions by Sector[transportation sector,CO2] : MostRecentRun</t>
  </si>
  <si>
    <t>BAU Total Pollutant Emissions by Sector[electricity sector,CO2] : MostRecentRun</t>
  </si>
  <si>
    <t>BAU Total Pollutant Emissions by Sector[residential buildings sector,CO2] : MostRecentRun</t>
  </si>
  <si>
    <t>BAU Total Pollutant Emissions by Sector[commercial buildings sector,CO2] : MostRecentRun</t>
  </si>
  <si>
    <t>BAU Total Pollutant Emissions by Sector[industry sector,CO2] : MostRecentRun</t>
  </si>
  <si>
    <t>BAU Total Pollutant Emissions by Sector[district heat and hydrogen sector,CO2] : MostRecentRun</t>
  </si>
  <si>
    <t>BAU Total Pollutant Emissions by Sector[LULUCF sector,CO2] : MostRecentRun</t>
  </si>
  <si>
    <t>BAU Total Pollutant Emissions by Sector[geoengineering sector,CO2] : MostRecentRun</t>
  </si>
  <si>
    <t>BAU Total CO2e Emissions : MostRecentRun</t>
  </si>
  <si>
    <t>100 mt</t>
    <phoneticPr fontId="8" type="noConversion"/>
  </si>
  <si>
    <t>trillion btu</t>
    <phoneticPr fontId="8" type="noConversion"/>
  </si>
  <si>
    <t>residential</t>
  </si>
  <si>
    <t>heating &amp; H2</t>
  </si>
  <si>
    <t>LULUCF</t>
  </si>
  <si>
    <t>Geoengineering</t>
  </si>
  <si>
    <t>换算单位</t>
  </si>
  <si>
    <t>10k tCO2</t>
    <phoneticPr fontId="8" type="noConversion"/>
  </si>
  <si>
    <t>mt</t>
    <phoneticPr fontId="8" type="noConversion"/>
  </si>
  <si>
    <t>Agricultural</t>
  </si>
  <si>
    <t>农林牧渔业</t>
  </si>
  <si>
    <t>Iron and Steel</t>
  </si>
  <si>
    <t>黑色金属冶炼</t>
  </si>
  <si>
    <t>Petrochem &amp; Coke</t>
  </si>
  <si>
    <t>石油、煤炭加工业</t>
  </si>
  <si>
    <t>橡胶和塑料制品业</t>
  </si>
  <si>
    <t>Non-ferrous Metals</t>
  </si>
  <si>
    <t>有色金属冶炼</t>
  </si>
  <si>
    <t>Chemicals</t>
  </si>
  <si>
    <t>化学工业</t>
  </si>
  <si>
    <t>建筑业</t>
  </si>
  <si>
    <t>Other Sectors</t>
  </si>
  <si>
    <t>其他工业（除电热氢）</t>
  </si>
  <si>
    <t>行业二氧化排放强度（tCO2/millionUSD）</t>
    <phoneticPr fontId="8" type="noConversion"/>
  </si>
  <si>
    <t>Industry Overall</t>
  </si>
  <si>
    <t>Metal Products</t>
  </si>
  <si>
    <t>工业（除电热氢）</t>
  </si>
  <si>
    <t>金属制品业</t>
  </si>
  <si>
    <t>行业能耗强度（bBTU/millionUSD）</t>
    <phoneticPr fontId="8" type="noConversion"/>
  </si>
  <si>
    <t>燃料消费</t>
    <phoneticPr fontId="8" type="noConversion"/>
  </si>
  <si>
    <t>CO2排放</t>
    <phoneticPr fontId="8" type="noConversion"/>
  </si>
  <si>
    <t>载客</t>
  </si>
  <si>
    <t>轻型车</t>
  </si>
  <si>
    <t>生物柴油</t>
  </si>
  <si>
    <t>生物汽油</t>
  </si>
  <si>
    <t>电力</t>
  </si>
  <si>
    <t>燃料油、残渣油</t>
  </si>
  <si>
    <t>氢能</t>
  </si>
  <si>
    <t>航空煤油</t>
  </si>
  <si>
    <t>液化石油气</t>
  </si>
  <si>
    <t>天然气</t>
  </si>
  <si>
    <t>柴油</t>
  </si>
  <si>
    <t>汽油</t>
  </si>
  <si>
    <t>passengerLDVsTransport Fuel Use</t>
  </si>
  <si>
    <t>Passenger Transport Fuel Use</t>
  </si>
  <si>
    <t>btu</t>
  </si>
  <si>
    <t>freightLDVsTransport Fuel Use</t>
  </si>
  <si>
    <t>载货</t>
  </si>
  <si>
    <t>Road Vehicle CO2 Emission</t>
  </si>
  <si>
    <t>道路汽车二氧化碳排放</t>
  </si>
  <si>
    <t>载客轻型车</t>
  </si>
  <si>
    <t>载货轻型车</t>
  </si>
  <si>
    <t>载客重型车</t>
  </si>
  <si>
    <t>载货重型车</t>
  </si>
  <si>
    <t>载客飞机</t>
  </si>
  <si>
    <t>载货飞机</t>
  </si>
  <si>
    <t>载客铁路机车</t>
  </si>
  <si>
    <t>载货铁路机车</t>
  </si>
  <si>
    <t>载客船只</t>
  </si>
  <si>
    <t>载货船只</t>
  </si>
  <si>
    <t>载客摩托车</t>
  </si>
  <si>
    <t>载货摩托车</t>
  </si>
  <si>
    <t>billion mile</t>
    <phoneticPr fontId="8" type="noConversion"/>
  </si>
  <si>
    <t>TWh</t>
    <phoneticPr fontId="8" type="noConversion"/>
  </si>
  <si>
    <t>GW</t>
    <phoneticPr fontId="8" type="noConversion"/>
  </si>
  <si>
    <t>First Year</t>
    <phoneticPr fontId="9" type="noConversion"/>
  </si>
  <si>
    <t>vehicle</t>
    <phoneticPr fontId="8" type="noConversion"/>
  </si>
  <si>
    <t>BAU Process Emissions after CCS[construction 41T43,CO2] : MostRecentRun</t>
  </si>
  <si>
    <t>BAU Process Emissions after CCS[water and waste 36T39,CO2] : MostRecentRun</t>
  </si>
  <si>
    <t>BAU Process Emissions after CCS[energy pipelines and gas processing 352T353,CO2] : MostRecentRun</t>
  </si>
  <si>
    <t>BAU Process Emissions after CCS[other manufacturing 31T33,CO2] : MostRecentRun</t>
  </si>
  <si>
    <t>BAU Process Emissions after CCS[nonroad vehicles 30,CO2] : MostRecentRun</t>
  </si>
  <si>
    <t>BAU Process Emissions after CCS[road vehicles 29,CO2] : MostRecentRun</t>
  </si>
  <si>
    <t>BAU Process Emissions after CCS[other machinery 28,CO2] : MostRecentRun</t>
  </si>
  <si>
    <t>BAU Process Emissions after CCS[appliances and electrical equipment 27,CO2] : MostRecentRun</t>
  </si>
  <si>
    <t>BAU Process Emissions after CCS[computers and electronics 26,CO2] : MostRecentRun</t>
  </si>
  <si>
    <t>BAU Process Emissions after CCS[metal products except machinery and vehicles 25,CO2] : MostRecentRun</t>
  </si>
  <si>
    <t>BAU Process Emissions after CCS[other metals 242,CO2] : MostRecentRun</t>
  </si>
  <si>
    <t>BAU Process Emissions after CCS[iron and steel 241,CO2] : MostRecentRun</t>
  </si>
  <si>
    <t>BAU Process Emissions after CCS[cement and other nonmetallic minerals 239,CO2] : MostRecentRun</t>
  </si>
  <si>
    <t>BAU Process Emissions after CCS[glass and glass products 231,CO2] : MostRecentRun</t>
  </si>
  <si>
    <t>BAU Process Emissions after CCS[rubber and plastic products 22,CO2] : MostRecentRun</t>
  </si>
  <si>
    <t>BAU Process Emissions after CCS[chemicals 20,CO2] : MostRecentRun</t>
  </si>
  <si>
    <t>BAU Process Emissions after CCS[refined petroleum and coke 19,CO2] : MostRecentRun</t>
  </si>
  <si>
    <t>BAU Process Emissions after CCS[pulp paper and printing 17T18,CO2] : MostRecentRun</t>
  </si>
  <si>
    <t>BAU Process Emissions after CCS[wood products 16,CO2] : MostRecentRun</t>
  </si>
  <si>
    <t>BAU Process Emissions after CCS[textiles apparel and leather 13T15,CO2] : MostRecentRun</t>
  </si>
  <si>
    <t>BAU Process Emissions after CCS[food beverage and tobacco 10T12,CO2] : MostRecentRun</t>
  </si>
  <si>
    <t>BAU Process Emissions after CCS[other mining and quarrying 07T08,CO2] : MostRecentRun</t>
  </si>
  <si>
    <t>BAU Process Emissions after CCS[oil and gas extraction 06,CO2] : MostRecentRun</t>
  </si>
  <si>
    <t>BAU Process Emissions after CCS[coal mining 05,CO2] : MostRecentRun</t>
  </si>
  <si>
    <t>BAU Process Emissions after CCS[agriculture and forestry 01T03,CO2] : MostRecentRun</t>
  </si>
  <si>
    <t>BAU District Heating Pollutant Emissions Summed Across Fuels[CO2] : MostRecentRun</t>
  </si>
  <si>
    <t xml:space="preserve">BAU Transportation </t>
  </si>
  <si>
    <t xml:space="preserve">BAU Electricity </t>
  </si>
  <si>
    <t>BAU Residential bldg</t>
  </si>
  <si>
    <t>BAU Commercial bldg</t>
  </si>
  <si>
    <t>BAU Industrial Fuel</t>
  </si>
  <si>
    <t>BAU Industrial Process</t>
  </si>
  <si>
    <t>BAU Heating and H2</t>
  </si>
  <si>
    <t>BAU LULUCF</t>
  </si>
  <si>
    <t>BAU Geo-engineering</t>
  </si>
  <si>
    <t>BAU District Heating</t>
  </si>
  <si>
    <t>BAU Hydrogen</t>
  </si>
  <si>
    <t>BAU Non CO2</t>
  </si>
  <si>
    <t>BAU CO2 emission</t>
  </si>
  <si>
    <t>BAU CO2e emission</t>
  </si>
  <si>
    <t>14FYP Trans</t>
  </si>
  <si>
    <t>14FYP Elec</t>
  </si>
  <si>
    <t>14FYP Bldg</t>
  </si>
  <si>
    <t>14FYP Indst Fuel</t>
  </si>
  <si>
    <t>14FYP Indst Proc</t>
  </si>
  <si>
    <t>14FYP Heat&amp;H2</t>
  </si>
  <si>
    <t>14FYP Non CO2</t>
  </si>
  <si>
    <t>BAU Trans</t>
  </si>
  <si>
    <t>BAU Elec</t>
  </si>
  <si>
    <t>BAU Bldg</t>
  </si>
  <si>
    <t>BAU Indst Fuel</t>
  </si>
  <si>
    <t>BAU Indst Proc</t>
  </si>
  <si>
    <t>BAU Heat&amp;H2</t>
  </si>
  <si>
    <t>Total Pollutant Emissions by Sector[transportation sector,CO2] : MostRecentRun</t>
  </si>
  <si>
    <t>Total Pollutant Emissions by Sector[electricity sector,CO2] : MostRecentRun</t>
  </si>
  <si>
    <t>Total Pollutant Emissions by Sector[residential buildings sector,CO2] : MostRecentRun</t>
  </si>
  <si>
    <t>Total Pollutant Emissions by Sector[commercial buildings sector,CO2] : MostRecentRun</t>
  </si>
  <si>
    <t>Total Pollutant Emissions by Sector[industry sector,CO2] : MostRecentRun</t>
  </si>
  <si>
    <t>Total Pollutant Emissions by Sector[district heat and hydrogen sector,CO2] : MostRecentRun</t>
  </si>
  <si>
    <t>Total Pollutant Emissions by Sector[LULUCF sector,CO2] : MostRecentRun</t>
  </si>
  <si>
    <t>Total Pollutant Emissions by Sector[geoengineering sector,CO2] : MostRecentRun</t>
  </si>
  <si>
    <t>Total CO2e Emissions : MostRecentRun</t>
  </si>
  <si>
    <t>Total Energy Use by Sector[transportation sector,electricity] : MostRecentRun</t>
  </si>
  <si>
    <t>Total Energy Use by Sector[transportation sector,hard coal] : MostRecentRun</t>
  </si>
  <si>
    <t>Total Energy Use by Sector[transportation sector,natural gas] : MostRecentRun</t>
  </si>
  <si>
    <t>Total Energy Use by Sector[transportation sector,nuclear] : MostRecentRun</t>
  </si>
  <si>
    <t>Total Energy Use by Sector[transportation sector,hydro] : MostRecentRun</t>
  </si>
  <si>
    <t>Total Energy Use by Sector[transportation sector,wind] : MostRecentRun</t>
  </si>
  <si>
    <t>Total Energy Use by Sector[transportation sector,solar] : MostRecentRun</t>
  </si>
  <si>
    <t>Total Energy Use by Sector[transportation sector,biomass] : MostRecentRun</t>
  </si>
  <si>
    <t>Total Energy Use by Sector[transportation sector,petroleum gasoline] : MostRecentRun</t>
  </si>
  <si>
    <t>Total Energy Use by Sector[transportation sector,petroleum diesel] : MostRecentRun</t>
  </si>
  <si>
    <t>Total Energy Use by Sector[transportation sector,biofuel gasoline] : MostRecentRun</t>
  </si>
  <si>
    <t>Total Energy Use by Sector[transportation sector,biofuel diesel] : MostRecentRun</t>
  </si>
  <si>
    <t>Total Energy Use by Sector[transportation sector,jet fuel or kerosene] : MostRecentRun</t>
  </si>
  <si>
    <t>Total Energy Use by Sector[transportation sector,heat] : MostRecentRun</t>
  </si>
  <si>
    <t>Total Energy Use by Sector[transportation sector,geothermal] : MostRecentRun</t>
  </si>
  <si>
    <t>Total Energy Use by Sector[transportation sector,lignite] : MostRecentRun</t>
  </si>
  <si>
    <t>Total Energy Use by Sector[transportation sector,crude oil] : MostRecentRun</t>
  </si>
  <si>
    <t>Total Energy Use by Sector[transportation sector,heavy or residual fuel oil] : MostRecentRun</t>
  </si>
  <si>
    <t>Total Energy Use by Sector[transportation sector,LPG propane or butane] : MostRecentRun</t>
  </si>
  <si>
    <t>Total Energy Use by Sector[transportation sector,municipal solid waste] : MostRecentRun</t>
  </si>
  <si>
    <t>Total Energy Use by Sector[transportation sector,hydrogen] : MostRecentRun</t>
  </si>
  <si>
    <t>Total Energy Use by Sector[electricity sector,electricity] : MostRecentRun</t>
  </si>
  <si>
    <t>Total Energy Use by Sector[electricity sector,hard coal] : MostRecentRun</t>
  </si>
  <si>
    <t>Total Energy Use by Sector[electricity sector,natural gas] : MostRecentRun</t>
  </si>
  <si>
    <t>Total Energy Use by Sector[electricity sector,nuclear] : MostRecentRun</t>
  </si>
  <si>
    <t>Total Energy Use by Sector[electricity sector,hydro] : MostRecentRun</t>
  </si>
  <si>
    <t>Total Energy Use by Sector[electricity sector,wind] : MostRecentRun</t>
  </si>
  <si>
    <t>Total Energy Use by Sector[electricity sector,solar] : MostRecentRun</t>
  </si>
  <si>
    <t>Total Energy Use by Sector[electricity sector,biomass] : MostRecentRun</t>
  </si>
  <si>
    <t>Total Energy Use by Sector[electricity sector,petroleum gasoline] : MostRecentRun</t>
  </si>
  <si>
    <t>Total Energy Use by Sector[electricity sector,petroleum diesel] : MostRecentRun</t>
  </si>
  <si>
    <t>Total Energy Use by Sector[electricity sector,biofuel gasoline] : MostRecentRun</t>
  </si>
  <si>
    <t>Total Energy Use by Sector[electricity sector,biofuel diesel] : MostRecentRun</t>
  </si>
  <si>
    <t>Total Energy Use by Sector[electricity sector,jet fuel or kerosene] : MostRecentRun</t>
  </si>
  <si>
    <t>Total Energy Use by Sector[electricity sector,heat] : MostRecentRun</t>
  </si>
  <si>
    <t>Total Energy Use by Sector[electricity sector,geothermal] : MostRecentRun</t>
  </si>
  <si>
    <t>Total Energy Use by Sector[electricity sector,lignite] : MostRecentRun</t>
  </si>
  <si>
    <t>Total Energy Use by Sector[electricity sector,crude oil] : MostRecentRun</t>
  </si>
  <si>
    <t>Total Energy Use by Sector[electricity sector,heavy or residual fuel oil] : MostRecentRun</t>
  </si>
  <si>
    <t>Total Energy Use by Sector[electricity sector,LPG propane or butane] : MostRecentRun</t>
  </si>
  <si>
    <t>Total Energy Use by Sector[electricity sector,municipal solid waste] : MostRecentRun</t>
  </si>
  <si>
    <t>Total Energy Use by Sector[electricity sector,hydrogen] : MostRecentRun</t>
  </si>
  <si>
    <t>Total Energy Use by Sector[residential buildings sector,electricity] : MostRecentRun</t>
  </si>
  <si>
    <t>Total Energy Use by Sector[residential buildings sector,hard coal] : MostRecentRun</t>
  </si>
  <si>
    <t>Total Energy Use by Sector[residential buildings sector,natural gas] : MostRecentRun</t>
  </si>
  <si>
    <t>Total Energy Use by Sector[residential buildings sector,nuclear] : MostRecentRun</t>
  </si>
  <si>
    <t>Total Energy Use by Sector[residential buildings sector,hydro] : MostRecentRun</t>
  </si>
  <si>
    <t>Total Energy Use by Sector[residential buildings sector,wind] : MostRecentRun</t>
  </si>
  <si>
    <t>Total Energy Use by Sector[residential buildings sector,solar] : MostRecentRun</t>
  </si>
  <si>
    <t>Total Energy Use by Sector[residential buildings sector,biomass] : MostRecentRun</t>
  </si>
  <si>
    <t>Total Energy Use by Sector[residential buildings sector,petroleum gasoline] : MostRecentRun</t>
  </si>
  <si>
    <t>Total Energy Use by Sector[residential buildings sector,petroleum diesel] : MostRecentRun</t>
  </si>
  <si>
    <t>Total Energy Use by Sector[residential buildings sector,biofuel gasoline] : MostRecentRun</t>
  </si>
  <si>
    <t>Total Energy Use by Sector[residential buildings sector,biofuel diesel] : MostRecentRun</t>
  </si>
  <si>
    <t>Total Energy Use by Sector[residential buildings sector,jet fuel or kerosene] : MostRecentRun</t>
  </si>
  <si>
    <t>Total Energy Use by Sector[residential buildings sector,heat] : MostRecentRun</t>
  </si>
  <si>
    <t>Total Energy Use by Sector[residential buildings sector,geothermal] : MostRecentRun</t>
  </si>
  <si>
    <t>Total Energy Use by Sector[residential buildings sector,lignite] : MostRecentRun</t>
  </si>
  <si>
    <t>Total Energy Use by Sector[residential buildings sector,crude oil] : MostRecentRun</t>
  </si>
  <si>
    <t>Total Energy Use by Sector[residential buildings sector,heavy or residual fuel oil] : MostRecentRun</t>
  </si>
  <si>
    <t>Total Energy Use by Sector[residential buildings sector,LPG propane or butane] : MostRecentRun</t>
  </si>
  <si>
    <t>Total Energy Use by Sector[residential buildings sector,municipal solid waste] : MostRecentRun</t>
  </si>
  <si>
    <t>Total Energy Use by Sector[residential buildings sector,hydrogen] : MostRecentRun</t>
  </si>
  <si>
    <t>Total Energy Use by Sector[commercial buildings sector,electricity] : MostRecentRun</t>
  </si>
  <si>
    <t>Total Energy Use by Sector[commercial buildings sector,hard coal] : MostRecentRun</t>
  </si>
  <si>
    <t>Total Energy Use by Sector[commercial buildings sector,natural gas] : MostRecentRun</t>
  </si>
  <si>
    <t>Total Energy Use by Sector[commercial buildings sector,nuclear] : MostRecentRun</t>
  </si>
  <si>
    <t>Total Energy Use by Sector[commercial buildings sector,hydro] : MostRecentRun</t>
  </si>
  <si>
    <t>Total Energy Use by Sector[commercial buildings sector,wind] : MostRecentRun</t>
  </si>
  <si>
    <t>Total Energy Use by Sector[commercial buildings sector,solar] : MostRecentRun</t>
  </si>
  <si>
    <t>Total Energy Use by Sector[commercial buildings sector,biomass] : MostRecentRun</t>
  </si>
  <si>
    <t>Total Energy Use by Sector[commercial buildings sector,petroleum gasoline] : MostRecentRun</t>
  </si>
  <si>
    <t>Total Energy Use by Sector[commercial buildings sector,petroleum diesel] : MostRecentRun</t>
  </si>
  <si>
    <t>Total Energy Use by Sector[commercial buildings sector,biofuel gasoline] : MostRecentRun</t>
  </si>
  <si>
    <t>Total Energy Use by Sector[commercial buildings sector,biofuel diesel] : MostRecentRun</t>
  </si>
  <si>
    <t>Total Energy Use by Sector[commercial buildings sector,jet fuel or kerosene] : MostRecentRun</t>
  </si>
  <si>
    <t>Total Energy Use by Sector[commercial buildings sector,heat] : MostRecentRun</t>
  </si>
  <si>
    <t>Total Energy Use by Sector[commercial buildings sector,geothermal] : MostRecentRun</t>
  </si>
  <si>
    <t>Total Energy Use by Sector[commercial buildings sector,lignite] : MostRecentRun</t>
  </si>
  <si>
    <t>Total Energy Use by Sector[commercial buildings sector,crude oil] : MostRecentRun</t>
  </si>
  <si>
    <t>Total Energy Use by Sector[commercial buildings sector,heavy or residual fuel oil] : MostRecentRun</t>
  </si>
  <si>
    <t>Total Energy Use by Sector[commercial buildings sector,LPG propane or butane] : MostRecentRun</t>
  </si>
  <si>
    <t>Total Energy Use by Sector[commercial buildings sector,municipal solid waste] : MostRecentRun</t>
  </si>
  <si>
    <t>Total Energy Use by Sector[commercial buildings sector,hydrogen] : MostRecentRun</t>
  </si>
  <si>
    <t>Total Energy Use by Sector[industry sector,electricity] : MostRecentRun</t>
  </si>
  <si>
    <t>Total Energy Use by Sector[industry sector,hard coal] : MostRecentRun</t>
  </si>
  <si>
    <t>Total Energy Use by Sector[industry sector,natural gas] : MostRecentRun</t>
  </si>
  <si>
    <t>Total Energy Use by Sector[industry sector,nuclear] : MostRecentRun</t>
  </si>
  <si>
    <t>Total Energy Use by Sector[industry sector,hydro] : MostRecentRun</t>
  </si>
  <si>
    <t>Total Energy Use by Sector[industry sector,wind] : MostRecentRun</t>
  </si>
  <si>
    <t>Total Energy Use by Sector[industry sector,solar] : MostRecentRun</t>
  </si>
  <si>
    <t>Total Energy Use by Sector[industry sector,biomass] : MostRecentRun</t>
  </si>
  <si>
    <t>Total Energy Use by Sector[industry sector,petroleum gasoline] : MostRecentRun</t>
  </si>
  <si>
    <t>Total Energy Use by Sector[industry sector,petroleum diesel] : MostRecentRun</t>
  </si>
  <si>
    <t>Total Energy Use by Sector[industry sector,biofuel gasoline] : MostRecentRun</t>
  </si>
  <si>
    <t>Total Energy Use by Sector[industry sector,biofuel diesel] : MostRecentRun</t>
  </si>
  <si>
    <t>Total Energy Use by Sector[industry sector,jet fuel or kerosene] : MostRecentRun</t>
  </si>
  <si>
    <t>Total Energy Use by Sector[industry sector,heat] : MostRecentRun</t>
  </si>
  <si>
    <t>Total Energy Use by Sector[industry sector,geothermal] : MostRecentRun</t>
  </si>
  <si>
    <t>Total Energy Use by Sector[industry sector,lignite] : MostRecentRun</t>
  </si>
  <si>
    <t>Total Energy Use by Sector[industry sector,crude oil] : MostRecentRun</t>
  </si>
  <si>
    <t>Total Energy Use by Sector[industry sector,heavy or residual fuel oil] : MostRecentRun</t>
  </si>
  <si>
    <t>Total Energy Use by Sector[industry sector,LPG propane or butane] : MostRecentRun</t>
  </si>
  <si>
    <t>Total Energy Use by Sector[industry sector,municipal solid waste] : MostRecentRun</t>
  </si>
  <si>
    <t>Total Energy Use by Sector[industry sector,hydrogen] : MostRecentRun</t>
  </si>
  <si>
    <t>Total Energy Use by Sector[district heat and hydrogen sector,electricity] : MostRecentRun</t>
  </si>
  <si>
    <t>Total Energy Use by Sector[district heat and hydrogen sector,hard coal] : MostRecentRun</t>
  </si>
  <si>
    <t>Total Energy Use by Sector[district heat and hydrogen sector,natural gas] : MostRecentRun</t>
  </si>
  <si>
    <t>Total Energy Use by Sector[district heat and hydrogen sector,nuclear] : MostRecentRun</t>
  </si>
  <si>
    <t>Total Energy Use by Sector[district heat and hydrogen sector,hydro] : MostRecentRun</t>
  </si>
  <si>
    <t>Total Energy Use by Sector[district heat and hydrogen sector,wind] : MostRecentRun</t>
  </si>
  <si>
    <t>Total Energy Use by Sector[district heat and hydrogen sector,solar] : MostRecentRun</t>
  </si>
  <si>
    <t>Total Energy Use by Sector[district heat and hydrogen sector,biomass] : MostRecentRun</t>
  </si>
  <si>
    <t>Total Energy Use by Sector[district heat and hydrogen sector,petroleum gasoline] : MostRecentRun</t>
  </si>
  <si>
    <t>Total Energy Use by Sector[district heat and hydrogen sector,petroleum diesel] : MostRecentRun</t>
  </si>
  <si>
    <t>Total Energy Use by Sector[district heat and hydrogen sector,biofuel gasoline] : MostRecentRun</t>
  </si>
  <si>
    <t>Total Energy Use by Sector[district heat and hydrogen sector,biofuel diesel] : MostRecentRun</t>
  </si>
  <si>
    <t>Total Energy Use by Sector[district heat and hydrogen sector,jet fuel or kerosene] : MostRecentRun</t>
  </si>
  <si>
    <t>Total Energy Use by Sector[district heat and hydrogen sector,heat] : MostRecentRun</t>
  </si>
  <si>
    <t>Total Energy Use by Sector[district heat and hydrogen sector,geothermal] : MostRecentRun</t>
  </si>
  <si>
    <t>Total Energy Use by Sector[district heat and hydrogen sector,lignite] : MostRecentRun</t>
  </si>
  <si>
    <t>Total Energy Use by Sector[district heat and hydrogen sector,crude oil] : MostRecentRun</t>
  </si>
  <si>
    <t>Total Energy Use by Sector[district heat and hydrogen sector,heavy or residual fuel oil] : MostRecentRun</t>
  </si>
  <si>
    <t>Total Energy Use by Sector[district heat and hydrogen sector,LPG propane or butane] : MostRecentRun</t>
  </si>
  <si>
    <t>Total Energy Use by Sector[district heat and hydrogen sector,municipal solid waste] : MostRecentRun</t>
  </si>
  <si>
    <t>Total Energy Use by Sector[district heat and hydrogen sector,hydrogen] : MostRecentRun</t>
  </si>
  <si>
    <t>Total Energy Use by Sector[LULUCF sector,electricity] : MostRecentRun</t>
  </si>
  <si>
    <t>Total Energy Use by Sector[LULUCF sector,hard coal] : MostRecentRun</t>
  </si>
  <si>
    <t>Total Energy Use by Sector[LULUCF sector,natural gas] : MostRecentRun</t>
  </si>
  <si>
    <t>Total Energy Use by Sector[LULUCF sector,nuclear] : MostRecentRun</t>
  </si>
  <si>
    <t>Total Energy Use by Sector[LULUCF sector,hydro] : MostRecentRun</t>
  </si>
  <si>
    <t>Total Energy Use by Sector[LULUCF sector,wind] : MostRecentRun</t>
  </si>
  <si>
    <t>Total Energy Use by Sector[LULUCF sector,solar] : MostRecentRun</t>
  </si>
  <si>
    <t>Total Energy Use by Sector[LULUCF sector,biomass] : MostRecentRun</t>
  </si>
  <si>
    <t>Total Energy Use by Sector[LULUCF sector,petroleum gasoline] : MostRecentRun</t>
  </si>
  <si>
    <t>Total Energy Use by Sector[LULUCF sector,petroleum diesel] : MostRecentRun</t>
  </si>
  <si>
    <t>Total Energy Use by Sector[LULUCF sector,biofuel gasoline] : MostRecentRun</t>
  </si>
  <si>
    <t>Total Energy Use by Sector[LULUCF sector,biofuel diesel] : MostRecentRun</t>
  </si>
  <si>
    <t>Total Energy Use by Sector[LULUCF sector,jet fuel or kerosene] : MostRecentRun</t>
  </si>
  <si>
    <t>Total Energy Use by Sector[LULUCF sector,heat] : MostRecentRun</t>
  </si>
  <si>
    <t>Total Energy Use by Sector[LULUCF sector,geothermal] : MostRecentRun</t>
  </si>
  <si>
    <t>Total Energy Use by Sector[LULUCF sector,lignite] : MostRecentRun</t>
  </si>
  <si>
    <t>Total Energy Use by Sector[LULUCF sector,crude oil] : MostRecentRun</t>
  </si>
  <si>
    <t>Total Energy Use by Sector[LULUCF sector,heavy or residual fuel oil] : MostRecentRun</t>
  </si>
  <si>
    <t>Total Energy Use by Sector[LULUCF sector,LPG propane or butane] : MostRecentRun</t>
  </si>
  <si>
    <t>Total Energy Use by Sector[LULUCF sector,municipal solid waste] : MostRecentRun</t>
  </si>
  <si>
    <t>Total Energy Use by Sector[LULUCF sector,hydrogen] : MostRecentRun</t>
  </si>
  <si>
    <t>Total Energy Use by Sector[geoengineering sector,electricity] : MostRecentRun</t>
  </si>
  <si>
    <t>Total Energy Use by Sector[geoengineering sector,hard coal] : MostRecentRun</t>
  </si>
  <si>
    <t>Total Energy Use by Sector[geoengineering sector,natural gas] : MostRecentRun</t>
  </si>
  <si>
    <t>Total Energy Use by Sector[geoengineering sector,nuclear] : MostRecentRun</t>
  </si>
  <si>
    <t>Total Energy Use by Sector[geoengineering sector,hydro] : MostRecentRun</t>
  </si>
  <si>
    <t>Total Energy Use by Sector[geoengineering sector,wind] : MostRecentRun</t>
  </si>
  <si>
    <t>Total Energy Use by Sector[geoengineering sector,solar] : MostRecentRun</t>
  </si>
  <si>
    <t>Total Energy Use by Sector[geoengineering sector,biomass] : MostRecentRun</t>
  </si>
  <si>
    <t>Total Energy Use by Sector[geoengineering sector,petroleum gasoline] : MostRecentRun</t>
  </si>
  <si>
    <t>Total Energy Use by Sector[geoengineering sector,petroleum diesel] : MostRecentRun</t>
  </si>
  <si>
    <t>Total Energy Use by Sector[geoengineering sector,biofuel gasoline] : MostRecentRun</t>
  </si>
  <si>
    <t>Total Energy Use by Sector[geoengineering sector,biofuel diesel] : MostRecentRun</t>
  </si>
  <si>
    <t>Total Energy Use by Sector[geoengineering sector,jet fuel or kerosene] : MostRecentRun</t>
  </si>
  <si>
    <t>Total Energy Use by Sector[geoengineering sector,heat] : MostRecentRun</t>
  </si>
  <si>
    <t>Total Energy Use by Sector[geoengineering sector,geothermal] : MostRecentRun</t>
  </si>
  <si>
    <t>Total Energy Use by Sector[geoengineering sector,lignite] : MostRecentRun</t>
  </si>
  <si>
    <t>Total Energy Use by Sector[geoengineering sector,crude oil] : MostRecentRun</t>
  </si>
  <si>
    <t>Total Energy Use by Sector[geoengineering sector,heavy or residual fuel oil] : MostRecentRun</t>
  </si>
  <si>
    <t>Total Energy Use by Sector[geoengineering sector,LPG propane or butane] : MostRecentRun</t>
  </si>
  <si>
    <t>Total Energy Use by Sector[geoengineering sector,municipal solid waste] : MostRecentRun</t>
  </si>
  <si>
    <t>Total Energy Use by Sector[geoengineering sector,hydrogen] : MostRecentRun</t>
  </si>
  <si>
    <t>Total Primary Energy Use[electricity] : MostRecentRun</t>
  </si>
  <si>
    <t>Total Primary Energy Use[hard coal] : MostRecentRun</t>
  </si>
  <si>
    <t>Total Primary Energy Use[natural gas] : MostRecentRun</t>
  </si>
  <si>
    <t>Total Primary Energy Use[nuclear] : MostRecentRun</t>
  </si>
  <si>
    <t>Total Primary Energy Use[hydro] : MostRecentRun</t>
  </si>
  <si>
    <t>Total Primary Energy Use[wind] : MostRecentRun</t>
  </si>
  <si>
    <t>Total Primary Energy Use[solar] : MostRecentRun</t>
  </si>
  <si>
    <t>Total Primary Energy Use[biomass] : MostRecentRun</t>
  </si>
  <si>
    <t>Total Primary Energy Use[petroleum gasoline] : MostRecentRun</t>
  </si>
  <si>
    <t>Total Primary Energy Use[petroleum diesel] : MostRecentRun</t>
  </si>
  <si>
    <t>Total Primary Energy Use[biofuel gasoline] : MostRecentRun</t>
  </si>
  <si>
    <t>Total Primary Energy Use[biofuel diesel] : MostRecentRun</t>
  </si>
  <si>
    <t>Total Primary Energy Use[jet fuel or kerosene] : MostRecentRun</t>
  </si>
  <si>
    <t>Total Primary Energy Use[heat] : MostRecentRun</t>
  </si>
  <si>
    <t>Total Primary Energy Use[geothermal] : MostRecentRun</t>
  </si>
  <si>
    <t>Total Primary Energy Use[lignite] : MostRecentRun</t>
  </si>
  <si>
    <t>Total Primary Energy Use[crude oil] : MostRecentRun</t>
  </si>
  <si>
    <t>Total Primary Energy Use[heavy or residual fuel oil] : MostRecentRun</t>
  </si>
  <si>
    <t>Total Primary Energy Use[LPG propane or butane] : MostRecentRun</t>
  </si>
  <si>
    <t>Total Primary Energy Use[municipal solid waste] : MostRecentRun</t>
  </si>
  <si>
    <t>Total Primary Energy Use[hydrogen] : MostRecentRun</t>
  </si>
  <si>
    <t>Total Primary Fuel Use by Sector[transportation sector,electricity] : MostRecentRun</t>
  </si>
  <si>
    <t>Total Primary Fuel Use by Sector[transportation sector,hard coal] : MostRecentRun</t>
  </si>
  <si>
    <t>Total Primary Fuel Use by Sector[transportation sector,natural gas] : MostRecentRun</t>
  </si>
  <si>
    <t>Total Primary Fuel Use by Sector[transportation sector,nuclear] : MostRecentRun</t>
  </si>
  <si>
    <t>Total Primary Fuel Use by Sector[transportation sector,hydro] : MostRecentRun</t>
  </si>
  <si>
    <t>Total Primary Fuel Use by Sector[transportation sector,wind] : MostRecentRun</t>
  </si>
  <si>
    <t>Total Primary Fuel Use by Sector[transportation sector,solar] : MostRecentRun</t>
  </si>
  <si>
    <t>Total Primary Fuel Use by Sector[transportation sector,biomass] : MostRecentRun</t>
  </si>
  <si>
    <t>Total Primary Fuel Use by Sector[transportation sector,petroleum gasoline] : MostRecentRun</t>
  </si>
  <si>
    <t>Total Primary Fuel Use by Sector[transportation sector,petroleum diesel] : MostRecentRun</t>
  </si>
  <si>
    <t>Total Primary Fuel Use by Sector[transportation sector,biofuel gasoline] : MostRecentRun</t>
  </si>
  <si>
    <t>Total Primary Fuel Use by Sector[transportation sector,biofuel diesel] : MostRecentRun</t>
  </si>
  <si>
    <t>Total Primary Fuel Use by Sector[transportation sector,jet fuel or kerosene] : MostRecentRun</t>
  </si>
  <si>
    <t>Total Primary Fuel Use by Sector[transportation sector,heat] : MostRecentRun</t>
  </si>
  <si>
    <t>Total Primary Fuel Use by Sector[transportation sector,geothermal] : MostRecentRun</t>
  </si>
  <si>
    <t>Total Primary Fuel Use by Sector[transportation sector,lignite] : MostRecentRun</t>
  </si>
  <si>
    <t>Total Primary Fuel Use by Sector[transportation sector,crude oil] : MostRecentRun</t>
  </si>
  <si>
    <t>Total Primary Fuel Use by Sector[transportation sector,heavy or residual fuel oil] : MostRecentRun</t>
  </si>
  <si>
    <t>Total Primary Fuel Use by Sector[transportation sector,LPG propane or butane] : MostRecentRun</t>
  </si>
  <si>
    <t>Total Primary Fuel Use by Sector[transportation sector,municipal solid waste] : MostRecentRun</t>
  </si>
  <si>
    <t>Total Primary Fuel Use by Sector[transportation sector,hydrogen] : MostRecentRun</t>
  </si>
  <si>
    <t>Total Primary Fuel Use by Sector[electricity sector,electricity] : MostRecentRun</t>
  </si>
  <si>
    <t>Total Primary Fuel Use by Sector[electricity sector,hard coal] : MostRecentRun</t>
  </si>
  <si>
    <t>Total Primary Fuel Use by Sector[electricity sector,natural gas] : MostRecentRun</t>
  </si>
  <si>
    <t>Total Primary Fuel Use by Sector[electricity sector,nuclear] : MostRecentRun</t>
  </si>
  <si>
    <t>Total Primary Fuel Use by Sector[electricity sector,hydro] : MostRecentRun</t>
  </si>
  <si>
    <t>Total Primary Fuel Use by Sector[electricity sector,wind] : MostRecentRun</t>
  </si>
  <si>
    <t>Total Primary Fuel Use by Sector[electricity sector,solar] : MostRecentRun</t>
  </si>
  <si>
    <t>Total Primary Fuel Use by Sector[electricity sector,biomass] : MostRecentRun</t>
  </si>
  <si>
    <t>Total Primary Fuel Use by Sector[electricity sector,petroleum gasoline] : MostRecentRun</t>
  </si>
  <si>
    <t>Total Primary Fuel Use by Sector[electricity sector,petroleum diesel] : MostRecentRun</t>
  </si>
  <si>
    <t>Total Primary Fuel Use by Sector[electricity sector,biofuel gasoline] : MostRecentRun</t>
  </si>
  <si>
    <t>Total Primary Fuel Use by Sector[electricity sector,biofuel diesel] : MostRecentRun</t>
  </si>
  <si>
    <t>Total Primary Fuel Use by Sector[electricity sector,jet fuel or kerosene] : MostRecentRun</t>
  </si>
  <si>
    <t>Total Primary Fuel Use by Sector[electricity sector,heat] : MostRecentRun</t>
  </si>
  <si>
    <t>Total Primary Fuel Use by Sector[electricity sector,geothermal] : MostRecentRun</t>
  </si>
  <si>
    <t>Total Primary Fuel Use by Sector[electricity sector,lignite] : MostRecentRun</t>
  </si>
  <si>
    <t>Total Primary Fuel Use by Sector[electricity sector,crude oil] : MostRecentRun</t>
  </si>
  <si>
    <t>Total Primary Fuel Use by Sector[electricity sector,heavy or residual fuel oil] : MostRecentRun</t>
  </si>
  <si>
    <t>Total Primary Fuel Use by Sector[electricity sector,LPG propane or butane] : MostRecentRun</t>
  </si>
  <si>
    <t>Total Primary Fuel Use by Sector[electricity sector,municipal solid waste] : MostRecentRun</t>
  </si>
  <si>
    <t>Total Primary Fuel Use by Sector[electricity sector,hydrogen] : MostRecentRun</t>
  </si>
  <si>
    <t>Total Primary Fuel Use by Sector[residential buildings sector,electricity] : MostRecentRun</t>
  </si>
  <si>
    <t>Total Primary Fuel Use by Sector[residential buildings sector,hard coal] : MostRecentRun</t>
  </si>
  <si>
    <t>Total Primary Fuel Use by Sector[residential buildings sector,natural gas] : MostRecentRun</t>
  </si>
  <si>
    <t>Total Primary Fuel Use by Sector[residential buildings sector,nuclear] : MostRecentRun</t>
  </si>
  <si>
    <t>Total Primary Fuel Use by Sector[residential buildings sector,hydro] : MostRecentRun</t>
  </si>
  <si>
    <t>Total Primary Fuel Use by Sector[residential buildings sector,wind] : MostRecentRun</t>
  </si>
  <si>
    <t>Total Primary Fuel Use by Sector[residential buildings sector,solar] : MostRecentRun</t>
  </si>
  <si>
    <t>Total Primary Fuel Use by Sector[residential buildings sector,biomass] : MostRecentRun</t>
  </si>
  <si>
    <t>Total Primary Fuel Use by Sector[residential buildings sector,petroleum gasoline] : MostRecentRun</t>
  </si>
  <si>
    <t>Total Primary Fuel Use by Sector[residential buildings sector,petroleum diesel] : MostRecentRun</t>
  </si>
  <si>
    <t>Total Primary Fuel Use by Sector[residential buildings sector,biofuel gasoline] : MostRecentRun</t>
  </si>
  <si>
    <t>Total Primary Fuel Use by Sector[residential buildings sector,biofuel diesel] : MostRecentRun</t>
  </si>
  <si>
    <t>Total Primary Fuel Use by Sector[residential buildings sector,jet fuel or kerosene] : MostRecentRun</t>
  </si>
  <si>
    <t>Total Primary Fuel Use by Sector[residential buildings sector,heat] : MostRecentRun</t>
  </si>
  <si>
    <t>Total Primary Fuel Use by Sector[residential buildings sector,geothermal] : MostRecentRun</t>
  </si>
  <si>
    <t>Total Primary Fuel Use by Sector[residential buildings sector,lignite] : MostRecentRun</t>
  </si>
  <si>
    <t>Total Primary Fuel Use by Sector[residential buildings sector,crude oil] : MostRecentRun</t>
  </si>
  <si>
    <t>Total Primary Fuel Use by Sector[residential buildings sector,heavy or residual fuel oil] : MostRecentRun</t>
  </si>
  <si>
    <t>Total Primary Fuel Use by Sector[residential buildings sector,LPG propane or butane] : MostRecentRun</t>
  </si>
  <si>
    <t>Total Primary Fuel Use by Sector[residential buildings sector,municipal solid waste] : MostRecentRun</t>
  </si>
  <si>
    <t>Total Primary Fuel Use by Sector[residential buildings sector,hydrogen] : MostRecentRun</t>
  </si>
  <si>
    <t>Total Primary Fuel Use by Sector[commercial buildings sector,electricity] : MostRecentRun</t>
  </si>
  <si>
    <t>Total Primary Fuel Use by Sector[commercial buildings sector,hard coal] : MostRecentRun</t>
  </si>
  <si>
    <t>Total Primary Fuel Use by Sector[commercial buildings sector,natural gas] : MostRecentRun</t>
  </si>
  <si>
    <t>Total Primary Fuel Use by Sector[commercial buildings sector,nuclear] : MostRecentRun</t>
  </si>
  <si>
    <t>Total Primary Fuel Use by Sector[commercial buildings sector,hydro] : MostRecentRun</t>
  </si>
  <si>
    <t>Total Primary Fuel Use by Sector[commercial buildings sector,wind] : MostRecentRun</t>
  </si>
  <si>
    <t>Total Primary Fuel Use by Sector[commercial buildings sector,solar] : MostRecentRun</t>
  </si>
  <si>
    <t>Total Primary Fuel Use by Sector[commercial buildings sector,biomass] : MostRecentRun</t>
  </si>
  <si>
    <t>Total Primary Fuel Use by Sector[commercial buildings sector,petroleum gasoline] : MostRecentRun</t>
  </si>
  <si>
    <t>Total Primary Fuel Use by Sector[commercial buildings sector,petroleum diesel] : MostRecentRun</t>
  </si>
  <si>
    <t>Total Primary Fuel Use by Sector[commercial buildings sector,biofuel gasoline] : MostRecentRun</t>
  </si>
  <si>
    <t>Total Primary Fuel Use by Sector[commercial buildings sector,biofuel diesel] : MostRecentRun</t>
  </si>
  <si>
    <t>Total Primary Fuel Use by Sector[commercial buildings sector,jet fuel or kerosene] : MostRecentRun</t>
  </si>
  <si>
    <t>Total Primary Fuel Use by Sector[commercial buildings sector,heat] : MostRecentRun</t>
  </si>
  <si>
    <t>Total Primary Fuel Use by Sector[commercial buildings sector,geothermal] : MostRecentRun</t>
  </si>
  <si>
    <t>Total Primary Fuel Use by Sector[commercial buildings sector,lignite] : MostRecentRun</t>
  </si>
  <si>
    <t>Total Primary Fuel Use by Sector[commercial buildings sector,crude oil] : MostRecentRun</t>
  </si>
  <si>
    <t>Total Primary Fuel Use by Sector[commercial buildings sector,heavy or residual fuel oil] : MostRecentRun</t>
  </si>
  <si>
    <t>Total Primary Fuel Use by Sector[commercial buildings sector,LPG propane or butane] : MostRecentRun</t>
  </si>
  <si>
    <t>Total Primary Fuel Use by Sector[commercial buildings sector,municipal solid waste] : MostRecentRun</t>
  </si>
  <si>
    <t>Total Primary Fuel Use by Sector[commercial buildings sector,hydrogen] : MostRecentRun</t>
  </si>
  <si>
    <t>Total Primary Fuel Use by Sector[industry sector,electricity] : MostRecentRun</t>
  </si>
  <si>
    <t>Total Primary Fuel Use by Sector[industry sector,hard coal] : MostRecentRun</t>
  </si>
  <si>
    <t>Total Primary Fuel Use by Sector[industry sector,natural gas] : MostRecentRun</t>
  </si>
  <si>
    <t>Total Primary Fuel Use by Sector[industry sector,nuclear] : MostRecentRun</t>
  </si>
  <si>
    <t>Total Primary Fuel Use by Sector[industry sector,hydro] : MostRecentRun</t>
  </si>
  <si>
    <t>Total Primary Fuel Use by Sector[industry sector,wind] : MostRecentRun</t>
  </si>
  <si>
    <t>Total Primary Fuel Use by Sector[industry sector,solar] : MostRecentRun</t>
  </si>
  <si>
    <t>Total Primary Fuel Use by Sector[industry sector,biomass] : MostRecentRun</t>
  </si>
  <si>
    <t>Total Primary Fuel Use by Sector[industry sector,petroleum gasoline] : MostRecentRun</t>
  </si>
  <si>
    <t>Total Primary Fuel Use by Sector[industry sector,petroleum diesel] : MostRecentRun</t>
  </si>
  <si>
    <t>Total Primary Fuel Use by Sector[industry sector,biofuel gasoline] : MostRecentRun</t>
  </si>
  <si>
    <t>Total Primary Fuel Use by Sector[industry sector,biofuel diesel] : MostRecentRun</t>
  </si>
  <si>
    <t>Total Primary Fuel Use by Sector[industry sector,jet fuel or kerosene] : MostRecentRun</t>
  </si>
  <si>
    <t>Total Primary Fuel Use by Sector[industry sector,heat] : MostRecentRun</t>
  </si>
  <si>
    <t>Total Primary Fuel Use by Sector[industry sector,geothermal] : MostRecentRun</t>
  </si>
  <si>
    <t>Total Primary Fuel Use by Sector[industry sector,lignite] : MostRecentRun</t>
  </si>
  <si>
    <t>Total Primary Fuel Use by Sector[industry sector,crude oil] : MostRecentRun</t>
  </si>
  <si>
    <t>Total Primary Fuel Use by Sector[industry sector,heavy or residual fuel oil] : MostRecentRun</t>
  </si>
  <si>
    <t>Total Primary Fuel Use by Sector[industry sector,LPG propane or butane] : MostRecentRun</t>
  </si>
  <si>
    <t>Total Primary Fuel Use by Sector[industry sector,municipal solid waste] : MostRecentRun</t>
  </si>
  <si>
    <t>Total Primary Fuel Use by Sector[industry sector,hydrogen] : MostRecentRun</t>
  </si>
  <si>
    <t>Total Primary Fuel Use by Sector[district heat and hydrogen sector,electricity] : MostRecentRun</t>
  </si>
  <si>
    <t>Total Primary Fuel Use by Sector[district heat and hydrogen sector,hard coal] : MostRecentRun</t>
  </si>
  <si>
    <t>Total Primary Fuel Use by Sector[district heat and hydrogen sector,natural gas] : MostRecentRun</t>
  </si>
  <si>
    <t>Total Primary Fuel Use by Sector[district heat and hydrogen sector,nuclear] : MostRecentRun</t>
  </si>
  <si>
    <t>Total Primary Fuel Use by Sector[district heat and hydrogen sector,hydro] : MostRecentRun</t>
  </si>
  <si>
    <t>Total Primary Fuel Use by Sector[district heat and hydrogen sector,wind] : MostRecentRun</t>
  </si>
  <si>
    <t>Total Primary Fuel Use by Sector[district heat and hydrogen sector,solar] : MostRecentRun</t>
  </si>
  <si>
    <t>Total Primary Fuel Use by Sector[district heat and hydrogen sector,biomass] : MostRecentRun</t>
  </si>
  <si>
    <t>Total Primary Fuel Use by Sector[district heat and hydrogen sector,petroleum gasoline] : MostRecentRun</t>
  </si>
  <si>
    <t>Total Primary Fuel Use by Sector[district heat and hydrogen sector,petroleum diesel] : MostRecentRun</t>
  </si>
  <si>
    <t>Total Primary Fuel Use by Sector[district heat and hydrogen sector,biofuel gasoline] : MostRecentRun</t>
  </si>
  <si>
    <t>Total Primary Fuel Use by Sector[district heat and hydrogen sector,biofuel diesel] : MostRecentRun</t>
  </si>
  <si>
    <t>Total Primary Fuel Use by Sector[district heat and hydrogen sector,jet fuel or kerosene] : MostRecentRun</t>
  </si>
  <si>
    <t>Total Primary Fuel Use by Sector[district heat and hydrogen sector,heat] : MostRecentRun</t>
  </si>
  <si>
    <t>Total Primary Fuel Use by Sector[district heat and hydrogen sector,geothermal] : MostRecentRun</t>
  </si>
  <si>
    <t>Total Primary Fuel Use by Sector[district heat and hydrogen sector,lignite] : MostRecentRun</t>
  </si>
  <si>
    <t>Total Primary Fuel Use by Sector[district heat and hydrogen sector,crude oil] : MostRecentRun</t>
  </si>
  <si>
    <t>Total Primary Fuel Use by Sector[district heat and hydrogen sector,heavy or residual fuel oil] : MostRecentRun</t>
  </si>
  <si>
    <t>Total Primary Fuel Use by Sector[district heat and hydrogen sector,LPG propane or butane] : MostRecentRun</t>
  </si>
  <si>
    <t>Total Primary Fuel Use by Sector[district heat and hydrogen sector,municipal solid waste] : MostRecentRun</t>
  </si>
  <si>
    <t>Total Primary Fuel Use by Sector[district heat and hydrogen sector,hydrogen] : MostRecentRun</t>
  </si>
  <si>
    <t>Total Primary Fuel Use by Sector[LULUCF sector,electricity] : MostRecentRun</t>
  </si>
  <si>
    <t>Total Primary Fuel Use by Sector[LULUCF sector,hard coal] : MostRecentRun</t>
  </si>
  <si>
    <t>Total Primary Fuel Use by Sector[LULUCF sector,natural gas] : MostRecentRun</t>
  </si>
  <si>
    <t>Total Primary Fuel Use by Sector[LULUCF sector,nuclear] : MostRecentRun</t>
  </si>
  <si>
    <t>Total Primary Fuel Use by Sector[LULUCF sector,hydro] : MostRecentRun</t>
  </si>
  <si>
    <t>Total Primary Fuel Use by Sector[LULUCF sector,wind] : MostRecentRun</t>
  </si>
  <si>
    <t>Total Primary Fuel Use by Sector[LULUCF sector,solar] : MostRecentRun</t>
  </si>
  <si>
    <t>Total Primary Fuel Use by Sector[LULUCF sector,biomass] : MostRecentRun</t>
  </si>
  <si>
    <t>Total Primary Fuel Use by Sector[LULUCF sector,petroleum gasoline] : MostRecentRun</t>
  </si>
  <si>
    <t>Total Primary Fuel Use by Sector[LULUCF sector,petroleum diesel] : MostRecentRun</t>
  </si>
  <si>
    <t>Total Primary Fuel Use by Sector[LULUCF sector,biofuel gasoline] : MostRecentRun</t>
  </si>
  <si>
    <t>Total Primary Fuel Use by Sector[LULUCF sector,biofuel diesel] : MostRecentRun</t>
  </si>
  <si>
    <t>Total Primary Fuel Use by Sector[LULUCF sector,jet fuel or kerosene] : MostRecentRun</t>
  </si>
  <si>
    <t>Total Primary Fuel Use by Sector[LULUCF sector,heat] : MostRecentRun</t>
  </si>
  <si>
    <t>Total Primary Fuel Use by Sector[LULUCF sector,geothermal] : MostRecentRun</t>
  </si>
  <si>
    <t>Total Primary Fuel Use by Sector[LULUCF sector,lignite] : MostRecentRun</t>
  </si>
  <si>
    <t>Total Primary Fuel Use by Sector[LULUCF sector,crude oil] : MostRecentRun</t>
  </si>
  <si>
    <t>Total Primary Fuel Use by Sector[LULUCF sector,heavy or residual fuel oil] : MostRecentRun</t>
  </si>
  <si>
    <t>Total Primary Fuel Use by Sector[LULUCF sector,LPG propane or butane] : MostRecentRun</t>
  </si>
  <si>
    <t>Total Primary Fuel Use by Sector[LULUCF sector,municipal solid waste] : MostRecentRun</t>
  </si>
  <si>
    <t>Total Primary Fuel Use by Sector[LULUCF sector,hydrogen] : MostRecentRun</t>
  </si>
  <si>
    <t>Total Primary Fuel Use by Sector[geoengineering sector,electricity] : MostRecentRun</t>
  </si>
  <si>
    <t>Total Primary Fuel Use by Sector[geoengineering sector,hard coal] : MostRecentRun</t>
  </si>
  <si>
    <t>Total Primary Fuel Use by Sector[geoengineering sector,natural gas] : MostRecentRun</t>
  </si>
  <si>
    <t>Total Primary Fuel Use by Sector[geoengineering sector,nuclear] : MostRecentRun</t>
  </si>
  <si>
    <t>Total Primary Fuel Use by Sector[geoengineering sector,hydro] : MostRecentRun</t>
  </si>
  <si>
    <t>Total Primary Fuel Use by Sector[geoengineering sector,wind] : MostRecentRun</t>
  </si>
  <si>
    <t>Total Primary Fuel Use by Sector[geoengineering sector,solar] : MostRecentRun</t>
  </si>
  <si>
    <t>Total Primary Fuel Use by Sector[geoengineering sector,biomass] : MostRecentRun</t>
  </si>
  <si>
    <t>Total Primary Fuel Use by Sector[geoengineering sector,petroleum gasoline] : MostRecentRun</t>
  </si>
  <si>
    <t>Total Primary Fuel Use by Sector[geoengineering sector,petroleum diesel] : MostRecentRun</t>
  </si>
  <si>
    <t>Total Primary Fuel Use by Sector[geoengineering sector,biofuel gasoline] : MostRecentRun</t>
  </si>
  <si>
    <t>Total Primary Fuel Use by Sector[geoengineering sector,biofuel diesel] : MostRecentRun</t>
  </si>
  <si>
    <t>Total Primary Fuel Use by Sector[geoengineering sector,jet fuel or kerosene] : MostRecentRun</t>
  </si>
  <si>
    <t>Total Primary Fuel Use by Sector[geoengineering sector,heat] : MostRecentRun</t>
  </si>
  <si>
    <t>Total Primary Fuel Use by Sector[geoengineering sector,geothermal] : MostRecentRun</t>
  </si>
  <si>
    <t>Total Primary Fuel Use by Sector[geoengineering sector,lignite] : MostRecentRun</t>
  </si>
  <si>
    <t>Total Primary Fuel Use by Sector[geoengineering sector,crude oil] : MostRecentRun</t>
  </si>
  <si>
    <t>Total Primary Fuel Use by Sector[geoengineering sector,heavy or residual fuel oil] : MostRecentRun</t>
  </si>
  <si>
    <t>Total Primary Fuel Use by Sector[geoengineering sector,LPG propane or butane] : MostRecentRun</t>
  </si>
  <si>
    <t>Total Primary Fuel Use by Sector[geoengineering sector,municipal solid waste] : MostRecentRun</t>
  </si>
  <si>
    <t>Total Primary Fuel Use by Sector[geoengineering sector,hydrogen] : MostRecentRun</t>
  </si>
  <si>
    <t>Industrial Sector Pollutant Emissions[agriculture and forestry 01T03,CO2] : MostRecentRun</t>
  </si>
  <si>
    <t>Industrial Sector Pollutant Emissions[coal mining 05,CO2] : MostRecentRun</t>
  </si>
  <si>
    <t>Industrial Sector Pollutant Emissions[oil and gas extraction 06,CO2] : MostRecentRun</t>
  </si>
  <si>
    <t>Industrial Sector Pollutant Emissions[other mining and quarrying 07T08,CO2] : MostRecentRun</t>
  </si>
  <si>
    <t>Industrial Sector Pollutant Emissions[food beverage and tobacco 10T12,CO2] : MostRecentRun</t>
  </si>
  <si>
    <t>Industrial Sector Pollutant Emissions[textiles apparel and leather 13T15,CO2] : MostRecentRun</t>
  </si>
  <si>
    <t>Industrial Sector Pollutant Emissions[wood products 16,CO2] : MostRecentRun</t>
  </si>
  <si>
    <t>Industrial Sector Pollutant Emissions[pulp paper and printing 17T18,CO2] : MostRecentRun</t>
  </si>
  <si>
    <t>Industrial Sector Pollutant Emissions[refined petroleum and coke 19,CO2] : MostRecentRun</t>
  </si>
  <si>
    <t>Industrial Sector Pollutant Emissions[chemicals 20,CO2] : MostRecentRun</t>
  </si>
  <si>
    <t>Industrial Sector Pollutant Emissions[rubber and plastic products 22,CO2] : MostRecentRun</t>
  </si>
  <si>
    <t>Industrial Sector Pollutant Emissions[glass and glass products 231,CO2] : MostRecentRun</t>
  </si>
  <si>
    <t>Industrial Sector Pollutant Emissions[cement and other nonmetallic minerals 239,CO2] : MostRecentRun</t>
  </si>
  <si>
    <t>Industrial Sector Pollutant Emissions[iron and steel 241,CO2] : MostRecentRun</t>
  </si>
  <si>
    <t>Industrial Sector Pollutant Emissions[other metals 242,CO2] : MostRecentRun</t>
  </si>
  <si>
    <t>Industrial Sector Pollutant Emissions[metal products except machinery and vehicles 25,CO2] : MostRecentRun</t>
  </si>
  <si>
    <t>Industrial Sector Pollutant Emissions[computers and electronics 26,CO2] : MostRecentRun</t>
  </si>
  <si>
    <t>Industrial Sector Pollutant Emissions[appliances and electrical equipment 27,CO2] : MostRecentRun</t>
  </si>
  <si>
    <t>Industrial Sector Pollutant Emissions[other machinery 28,CO2] : MostRecentRun</t>
  </si>
  <si>
    <t>Industrial Sector Pollutant Emissions[road vehicles 29,CO2] : MostRecentRun</t>
  </si>
  <si>
    <t>Industrial Sector Pollutant Emissions[nonroad vehicles 30,CO2] : MostRecentRun</t>
  </si>
  <si>
    <t>Industrial Sector Pollutant Emissions[other manufacturing 31T33,CO2] : MostRecentRun</t>
  </si>
  <si>
    <t>Industrial Sector Pollutant Emissions[energy pipelines and gas processing 352T353,CO2] : MostRecentRun</t>
  </si>
  <si>
    <t>Industrial Sector Pollutant Emissions[water and waste 36T39,CO2] : MostRecentRun</t>
  </si>
  <si>
    <t>Industrial Sector Pollutant Emissions[construction 41T43,CO2] : MostRecentRun</t>
  </si>
  <si>
    <t>Industrial Fuel Use for Energy Purposes[electricity if,agriculture and forestry 01T03] : MostRecentRun</t>
  </si>
  <si>
    <t>Industrial Fuel Use for Energy Purposes[electricity if,coal mining 05] : MostRecentRun</t>
  </si>
  <si>
    <t>Industrial Fuel Use for Energy Purposes[electricity if,oil and gas extraction 06] : MostRecentRun</t>
  </si>
  <si>
    <t>Industrial Fuel Use for Energy Purposes[electricity if,other mining and quarrying 07T08] : MostRecentRun</t>
  </si>
  <si>
    <t>Industrial Fuel Use for Energy Purposes[electricity if,food beverage and tobacco 10T12] : MostRecentRun</t>
  </si>
  <si>
    <t>Industrial Fuel Use for Energy Purposes[electricity if,textiles apparel and leather 13T15] : MostRecentRun</t>
  </si>
  <si>
    <t>Industrial Fuel Use for Energy Purposes[electricity if,wood products 16] : MostRecentRun</t>
  </si>
  <si>
    <t>Industrial Fuel Use for Energy Purposes[electricity if,pulp paper and printing 17T18] : MostRecentRun</t>
  </si>
  <si>
    <t>Industrial Fuel Use for Energy Purposes[electricity if,refined petroleum and coke 19] : MostRecentRun</t>
  </si>
  <si>
    <t>Industrial Fuel Use for Energy Purposes[electricity if,chemicals 20] : MostRecentRun</t>
  </si>
  <si>
    <t>Industrial Fuel Use for Energy Purposes[electricity if,rubber and plastic products 22] : MostRecentRun</t>
  </si>
  <si>
    <t>Industrial Fuel Use for Energy Purposes[electricity if,glass and glass products 231] : MostRecentRun</t>
  </si>
  <si>
    <t>Industrial Fuel Use for Energy Purposes[electricity if,cement and other nonmetallic minerals 239] : MostRecentRun</t>
  </si>
  <si>
    <t>Industrial Fuel Use for Energy Purposes[electricity if,iron and steel 241] : MostRecentRun</t>
  </si>
  <si>
    <t>Industrial Fuel Use for Energy Purposes[electricity if,other metals 242] : MostRecentRun</t>
  </si>
  <si>
    <t>Industrial Fuel Use for Energy Purposes[electricity if,metal products except machinery and vehicles 25] : MostRecentRun</t>
  </si>
  <si>
    <t>Industrial Fuel Use for Energy Purposes[electricity if,computers and electronics 26] : MostRecentRun</t>
  </si>
  <si>
    <t>Industrial Fuel Use for Energy Purposes[electricity if,appliances and electrical equipment 27] : MostRecentRun</t>
  </si>
  <si>
    <t>Industrial Fuel Use for Energy Purposes[electricity if,other machinery 28] : MostRecentRun</t>
  </si>
  <si>
    <t>Industrial Fuel Use for Energy Purposes[electricity if,road vehicles 29] : MostRecentRun</t>
  </si>
  <si>
    <t>Industrial Fuel Use for Energy Purposes[electricity if,nonroad vehicles 30] : MostRecentRun</t>
  </si>
  <si>
    <t>Industrial Fuel Use for Energy Purposes[electricity if,other manufacturing 31T33] : MostRecentRun</t>
  </si>
  <si>
    <t>Industrial Fuel Use for Energy Purposes[electricity if,energy pipelines and gas processing 352T353] : MostRecentRun</t>
  </si>
  <si>
    <t>Industrial Fuel Use for Energy Purposes[electricity if,water and waste 36T39] : MostRecentRun</t>
  </si>
  <si>
    <t>Industrial Fuel Use for Energy Purposes[electricity if,construction 41T43] : MostRecentRun</t>
  </si>
  <si>
    <t>Industrial Fuel Use for Energy Purposes[hard coal if,agriculture and forestry 01T03] : MostRecentRun</t>
  </si>
  <si>
    <t>Industrial Fuel Use for Energy Purposes[hard coal if,coal mining 05] : MostRecentRun</t>
  </si>
  <si>
    <t>Industrial Fuel Use for Energy Purposes[hard coal if,oil and gas extraction 06] : MostRecentRun</t>
  </si>
  <si>
    <t>Industrial Fuel Use for Energy Purposes[hard coal if,other mining and quarrying 07T08] : MostRecentRun</t>
  </si>
  <si>
    <t>Industrial Fuel Use for Energy Purposes[hard coal if,food beverage and tobacco 10T12] : MostRecentRun</t>
  </si>
  <si>
    <t>Industrial Fuel Use for Energy Purposes[hard coal if,textiles apparel and leather 13T15] : MostRecentRun</t>
  </si>
  <si>
    <t>Industrial Fuel Use for Energy Purposes[hard coal if,wood products 16] : MostRecentRun</t>
  </si>
  <si>
    <t>Industrial Fuel Use for Energy Purposes[hard coal if,pulp paper and printing 17T18] : MostRecentRun</t>
  </si>
  <si>
    <t>Industrial Fuel Use for Energy Purposes[hard coal if,refined petroleum and coke 19] : MostRecentRun</t>
  </si>
  <si>
    <t>Industrial Fuel Use for Energy Purposes[hard coal if,chemicals 20] : MostRecentRun</t>
  </si>
  <si>
    <t>Industrial Fuel Use for Energy Purposes[hard coal if,rubber and plastic products 22] : MostRecentRun</t>
  </si>
  <si>
    <t>Industrial Fuel Use for Energy Purposes[hard coal if,glass and glass products 231] : MostRecentRun</t>
  </si>
  <si>
    <t>Industrial Fuel Use for Energy Purposes[hard coal if,cement and other nonmetallic minerals 239] : MostRecentRun</t>
  </si>
  <si>
    <t>Industrial Fuel Use for Energy Purposes[hard coal if,iron and steel 241] : MostRecentRun</t>
  </si>
  <si>
    <t>Industrial Fuel Use for Energy Purposes[hard coal if,other metals 242] : MostRecentRun</t>
  </si>
  <si>
    <t>Industrial Fuel Use for Energy Purposes[hard coal if,metal products except machinery and vehicles 25] : MostRecentRun</t>
  </si>
  <si>
    <t>Industrial Fuel Use for Energy Purposes[hard coal if,computers and electronics 26] : MostRecentRun</t>
  </si>
  <si>
    <t>Industrial Fuel Use for Energy Purposes[hard coal if,appliances and electrical equipment 27] : MostRecentRun</t>
  </si>
  <si>
    <t>Industrial Fuel Use for Energy Purposes[hard coal if,other machinery 28] : MostRecentRun</t>
  </si>
  <si>
    <t>Industrial Fuel Use for Energy Purposes[hard coal if,road vehicles 29] : MostRecentRun</t>
  </si>
  <si>
    <t>Industrial Fuel Use for Energy Purposes[hard coal if,nonroad vehicles 30] : MostRecentRun</t>
  </si>
  <si>
    <t>Industrial Fuel Use for Energy Purposes[hard coal if,other manufacturing 31T33] : MostRecentRun</t>
  </si>
  <si>
    <t>Industrial Fuel Use for Energy Purposes[hard coal if,energy pipelines and gas processing 352T353] : MostRecentRun</t>
  </si>
  <si>
    <t>Industrial Fuel Use for Energy Purposes[hard coal if,water and waste 36T39] : MostRecentRun</t>
  </si>
  <si>
    <t>Industrial Fuel Use for Energy Purposes[hard coal if,construction 41T43] : MostRecentRun</t>
  </si>
  <si>
    <t>Industrial Fuel Use for Energy Purposes[natural gas if,agriculture and forestry 01T03] : MostRecentRun</t>
  </si>
  <si>
    <t>Industrial Fuel Use for Energy Purposes[natural gas if,coal mining 05] : MostRecentRun</t>
  </si>
  <si>
    <t>Industrial Fuel Use for Energy Purposes[natural gas if,oil and gas extraction 06] : MostRecentRun</t>
  </si>
  <si>
    <t>Industrial Fuel Use for Energy Purposes[natural gas if,other mining and quarrying 07T08] : MostRecentRun</t>
  </si>
  <si>
    <t>Industrial Fuel Use for Energy Purposes[natural gas if,food beverage and tobacco 10T12] : MostRecentRun</t>
  </si>
  <si>
    <t>Industrial Fuel Use for Energy Purposes[natural gas if,textiles apparel and leather 13T15] : MostRecentRun</t>
  </si>
  <si>
    <t>Industrial Fuel Use for Energy Purposes[natural gas if,wood products 16] : MostRecentRun</t>
  </si>
  <si>
    <t>Industrial Fuel Use for Energy Purposes[natural gas if,pulp paper and printing 17T18] : MostRecentRun</t>
  </si>
  <si>
    <t>Industrial Fuel Use for Energy Purposes[natural gas if,refined petroleum and coke 19] : MostRecentRun</t>
  </si>
  <si>
    <t>Industrial Fuel Use for Energy Purposes[natural gas if,chemicals 20] : MostRecentRun</t>
  </si>
  <si>
    <t>Industrial Fuel Use for Energy Purposes[natural gas if,rubber and plastic products 22] : MostRecentRun</t>
  </si>
  <si>
    <t>Industrial Fuel Use for Energy Purposes[natural gas if,glass and glass products 231] : MostRecentRun</t>
  </si>
  <si>
    <t>Industrial Fuel Use for Energy Purposes[natural gas if,cement and other nonmetallic minerals 239] : MostRecentRun</t>
  </si>
  <si>
    <t>Industrial Fuel Use for Energy Purposes[natural gas if,iron and steel 241] : MostRecentRun</t>
  </si>
  <si>
    <t>Industrial Fuel Use for Energy Purposes[natural gas if,other metals 242] : MostRecentRun</t>
  </si>
  <si>
    <t>Industrial Fuel Use for Energy Purposes[natural gas if,metal products except machinery and vehicles 25] : MostRecentRun</t>
  </si>
  <si>
    <t>Industrial Fuel Use for Energy Purposes[natural gas if,computers and electronics 26] : MostRecentRun</t>
  </si>
  <si>
    <t>Industrial Fuel Use for Energy Purposes[natural gas if,appliances and electrical equipment 27] : MostRecentRun</t>
  </si>
  <si>
    <t>Industrial Fuel Use for Energy Purposes[natural gas if,other machinery 28] : MostRecentRun</t>
  </si>
  <si>
    <t>Industrial Fuel Use for Energy Purposes[natural gas if,road vehicles 29] : MostRecentRun</t>
  </si>
  <si>
    <t>Industrial Fuel Use for Energy Purposes[natural gas if,nonroad vehicles 30] : MostRecentRun</t>
  </si>
  <si>
    <t>Industrial Fuel Use for Energy Purposes[natural gas if,other manufacturing 31T33] : MostRecentRun</t>
  </si>
  <si>
    <t>Industrial Fuel Use for Energy Purposes[natural gas if,energy pipelines and gas processing 352T353] : MostRecentRun</t>
  </si>
  <si>
    <t>Industrial Fuel Use for Energy Purposes[natural gas if,water and waste 36T39] : MostRecentRun</t>
  </si>
  <si>
    <t>Industrial Fuel Use for Energy Purposes[natural gas if,construction 41T43] : MostRecentRun</t>
  </si>
  <si>
    <t>Industrial Fuel Use for Energy Purposes[biomass if,agriculture and forestry 01T03] : MostRecentRun</t>
  </si>
  <si>
    <t>Industrial Fuel Use for Energy Purposes[biomass if,coal mining 05] : MostRecentRun</t>
  </si>
  <si>
    <t>Industrial Fuel Use for Energy Purposes[biomass if,oil and gas extraction 06] : MostRecentRun</t>
  </si>
  <si>
    <t>Industrial Fuel Use for Energy Purposes[biomass if,other mining and quarrying 07T08] : MostRecentRun</t>
  </si>
  <si>
    <t>Industrial Fuel Use for Energy Purposes[biomass if,food beverage and tobacco 10T12] : MostRecentRun</t>
  </si>
  <si>
    <t>Industrial Fuel Use for Energy Purposes[biomass if,textiles apparel and leather 13T15] : MostRecentRun</t>
  </si>
  <si>
    <t>Industrial Fuel Use for Energy Purposes[biomass if,wood products 16] : MostRecentRun</t>
  </si>
  <si>
    <t>Industrial Fuel Use for Energy Purposes[biomass if,pulp paper and printing 17T18] : MostRecentRun</t>
  </si>
  <si>
    <t>Industrial Fuel Use for Energy Purposes[biomass if,refined petroleum and coke 19] : MostRecentRun</t>
  </si>
  <si>
    <t>Industrial Fuel Use for Energy Purposes[biomass if,chemicals 20] : MostRecentRun</t>
  </si>
  <si>
    <t>Industrial Fuel Use for Energy Purposes[biomass if,rubber and plastic products 22] : MostRecentRun</t>
  </si>
  <si>
    <t>Industrial Fuel Use for Energy Purposes[biomass if,glass and glass products 231] : MostRecentRun</t>
  </si>
  <si>
    <t>Industrial Fuel Use for Energy Purposes[biomass if,cement and other nonmetallic minerals 239] : MostRecentRun</t>
  </si>
  <si>
    <t>Industrial Fuel Use for Energy Purposes[biomass if,iron and steel 241] : MostRecentRun</t>
  </si>
  <si>
    <t>Industrial Fuel Use for Energy Purposes[biomass if,other metals 242] : MostRecentRun</t>
  </si>
  <si>
    <t>Industrial Fuel Use for Energy Purposes[biomass if,metal products except machinery and vehicles 25] : MostRecentRun</t>
  </si>
  <si>
    <t>Industrial Fuel Use for Energy Purposes[biomass if,computers and electronics 26] : MostRecentRun</t>
  </si>
  <si>
    <t>Industrial Fuel Use for Energy Purposes[biomass if,appliances and electrical equipment 27] : MostRecentRun</t>
  </si>
  <si>
    <t>Industrial Fuel Use for Energy Purposes[biomass if,other machinery 28] : MostRecentRun</t>
  </si>
  <si>
    <t>Industrial Fuel Use for Energy Purposes[biomass if,road vehicles 29] : MostRecentRun</t>
  </si>
  <si>
    <t>Industrial Fuel Use for Energy Purposes[biomass if,nonroad vehicles 30] : MostRecentRun</t>
  </si>
  <si>
    <t>Industrial Fuel Use for Energy Purposes[biomass if,other manufacturing 31T33] : MostRecentRun</t>
  </si>
  <si>
    <t>Industrial Fuel Use for Energy Purposes[biomass if,energy pipelines and gas processing 352T353] : MostRecentRun</t>
  </si>
  <si>
    <t>Industrial Fuel Use for Energy Purposes[biomass if,water and waste 36T39] : MostRecentRun</t>
  </si>
  <si>
    <t>Industrial Fuel Use for Energy Purposes[biomass if,construction 41T43] : MostRecentRun</t>
  </si>
  <si>
    <t>Industrial Fuel Use for Energy Purposes[petroleum diesel if,agriculture and forestry 01T03] : MostRecentRun</t>
  </si>
  <si>
    <t>Industrial Fuel Use for Energy Purposes[petroleum diesel if,coal mining 05] : MostRecentRun</t>
  </si>
  <si>
    <t>Industrial Fuel Use for Energy Purposes[petroleum diesel if,oil and gas extraction 06] : MostRecentRun</t>
  </si>
  <si>
    <t>Industrial Fuel Use for Energy Purposes[petroleum diesel if,other mining and quarrying 07T08] : MostRecentRun</t>
  </si>
  <si>
    <t>Industrial Fuel Use for Energy Purposes[petroleum diesel if,food beverage and tobacco 10T12] : MostRecentRun</t>
  </si>
  <si>
    <t>Industrial Fuel Use for Energy Purposes[petroleum diesel if,textiles apparel and leather 13T15] : MostRecentRun</t>
  </si>
  <si>
    <t>Industrial Fuel Use for Energy Purposes[petroleum diesel if,wood products 16] : MostRecentRun</t>
  </si>
  <si>
    <t>Industrial Fuel Use for Energy Purposes[petroleum diesel if,pulp paper and printing 17T18] : MostRecentRun</t>
  </si>
  <si>
    <t>Industrial Fuel Use for Energy Purposes[petroleum diesel if,refined petroleum and coke 19] : MostRecentRun</t>
  </si>
  <si>
    <t>Industrial Fuel Use for Energy Purposes[petroleum diesel if,chemicals 20] : MostRecentRun</t>
  </si>
  <si>
    <t>Industrial Fuel Use for Energy Purposes[petroleum diesel if,rubber and plastic products 22] : MostRecentRun</t>
  </si>
  <si>
    <t>Industrial Fuel Use for Energy Purposes[petroleum diesel if,glass and glass products 231] : MostRecentRun</t>
  </si>
  <si>
    <t>Industrial Fuel Use for Energy Purposes[petroleum diesel if,cement and other nonmetallic minerals 239] : MostRecentRun</t>
  </si>
  <si>
    <t>Industrial Fuel Use for Energy Purposes[petroleum diesel if,iron and steel 241] : MostRecentRun</t>
  </si>
  <si>
    <t>Industrial Fuel Use for Energy Purposes[petroleum diesel if,other metals 242] : MostRecentRun</t>
  </si>
  <si>
    <t>Industrial Fuel Use for Energy Purposes[petroleum diesel if,metal products except machinery and vehicles 25] : MostRecentRun</t>
  </si>
  <si>
    <t>Industrial Fuel Use for Energy Purposes[petroleum diesel if,computers and electronics 26] : MostRecentRun</t>
  </si>
  <si>
    <t>Industrial Fuel Use for Energy Purposes[petroleum diesel if,appliances and electrical equipment 27] : MostRecentRun</t>
  </si>
  <si>
    <t>Industrial Fuel Use for Energy Purposes[petroleum diesel if,other machinery 28] : MostRecentRun</t>
  </si>
  <si>
    <t>Industrial Fuel Use for Energy Purposes[petroleum diesel if,road vehicles 29] : MostRecentRun</t>
  </si>
  <si>
    <t>Industrial Fuel Use for Energy Purposes[petroleum diesel if,nonroad vehicles 30] : MostRecentRun</t>
  </si>
  <si>
    <t>Industrial Fuel Use for Energy Purposes[petroleum diesel if,other manufacturing 31T33] : MostRecentRun</t>
  </si>
  <si>
    <t>Industrial Fuel Use for Energy Purposes[petroleum diesel if,energy pipelines and gas processing 352T353] : MostRecentRun</t>
  </si>
  <si>
    <t>Industrial Fuel Use for Energy Purposes[petroleum diesel if,water and waste 36T39] : MostRecentRun</t>
  </si>
  <si>
    <t>Industrial Fuel Use for Energy Purposes[petroleum diesel if,construction 41T43] : MostRecentRun</t>
  </si>
  <si>
    <t>Industrial Fuel Use for Energy Purposes[heat if,agriculture and forestry 01T03] : MostRecentRun</t>
  </si>
  <si>
    <t>Industrial Fuel Use for Energy Purposes[heat if,coal mining 05] : MostRecentRun</t>
  </si>
  <si>
    <t>Industrial Fuel Use for Energy Purposes[heat if,oil and gas extraction 06] : MostRecentRun</t>
  </si>
  <si>
    <t>Industrial Fuel Use for Energy Purposes[heat if,other mining and quarrying 07T08] : MostRecentRun</t>
  </si>
  <si>
    <t>Industrial Fuel Use for Energy Purposes[heat if,food beverage and tobacco 10T12] : MostRecentRun</t>
  </si>
  <si>
    <t>Industrial Fuel Use for Energy Purposes[heat if,textiles apparel and leather 13T15] : MostRecentRun</t>
  </si>
  <si>
    <t>Industrial Fuel Use for Energy Purposes[heat if,wood products 16] : MostRecentRun</t>
  </si>
  <si>
    <t>Industrial Fuel Use for Energy Purposes[heat if,pulp paper and printing 17T18] : MostRecentRun</t>
  </si>
  <si>
    <t>Industrial Fuel Use for Energy Purposes[heat if,refined petroleum and coke 19] : MostRecentRun</t>
  </si>
  <si>
    <t>Industrial Fuel Use for Energy Purposes[heat if,chemicals 20] : MostRecentRun</t>
  </si>
  <si>
    <t>Industrial Fuel Use for Energy Purposes[heat if,rubber and plastic products 22] : MostRecentRun</t>
  </si>
  <si>
    <t>Industrial Fuel Use for Energy Purposes[heat if,glass and glass products 231] : MostRecentRun</t>
  </si>
  <si>
    <t>Industrial Fuel Use for Energy Purposes[heat if,cement and other nonmetallic minerals 239] : MostRecentRun</t>
  </si>
  <si>
    <t>Industrial Fuel Use for Energy Purposes[heat if,iron and steel 241] : MostRecentRun</t>
  </si>
  <si>
    <t>Industrial Fuel Use for Energy Purposes[heat if,other metals 242] : MostRecentRun</t>
  </si>
  <si>
    <t>Industrial Fuel Use for Energy Purposes[heat if,metal products except machinery and vehicles 25] : MostRecentRun</t>
  </si>
  <si>
    <t>Industrial Fuel Use for Energy Purposes[heat if,computers and electronics 26] : MostRecentRun</t>
  </si>
  <si>
    <t>Industrial Fuel Use for Energy Purposes[heat if,appliances and electrical equipment 27] : MostRecentRun</t>
  </si>
  <si>
    <t>Industrial Fuel Use for Energy Purposes[heat if,other machinery 28] : MostRecentRun</t>
  </si>
  <si>
    <t>Industrial Fuel Use for Energy Purposes[heat if,road vehicles 29] : MostRecentRun</t>
  </si>
  <si>
    <t>Industrial Fuel Use for Energy Purposes[heat if,nonroad vehicles 30] : MostRecentRun</t>
  </si>
  <si>
    <t>Industrial Fuel Use for Energy Purposes[heat if,other manufacturing 31T33] : MostRecentRun</t>
  </si>
  <si>
    <t>Industrial Fuel Use for Energy Purposes[heat if,energy pipelines and gas processing 352T353] : MostRecentRun</t>
  </si>
  <si>
    <t>Industrial Fuel Use for Energy Purposes[heat if,water and waste 36T39] : MostRecentRun</t>
  </si>
  <si>
    <t>Industrial Fuel Use for Energy Purposes[heat if,construction 41T43] : MostRecentRun</t>
  </si>
  <si>
    <t>Industrial Fuel Use for Energy Purposes[crude oil if,agriculture and forestry 01T03] : MostRecentRun</t>
  </si>
  <si>
    <t>Industrial Fuel Use for Energy Purposes[crude oil if,coal mining 05] : MostRecentRun</t>
  </si>
  <si>
    <t>Industrial Fuel Use for Energy Purposes[crude oil if,oil and gas extraction 06] : MostRecentRun</t>
  </si>
  <si>
    <t>Industrial Fuel Use for Energy Purposes[crude oil if,other mining and quarrying 07T08] : MostRecentRun</t>
  </si>
  <si>
    <t>Industrial Fuel Use for Energy Purposes[crude oil if,food beverage and tobacco 10T12] : MostRecentRun</t>
  </si>
  <si>
    <t>Industrial Fuel Use for Energy Purposes[crude oil if,textiles apparel and leather 13T15] : MostRecentRun</t>
  </si>
  <si>
    <t>Industrial Fuel Use for Energy Purposes[crude oil if,wood products 16] : MostRecentRun</t>
  </si>
  <si>
    <t>Industrial Fuel Use for Energy Purposes[crude oil if,pulp paper and printing 17T18] : MostRecentRun</t>
  </si>
  <si>
    <t>Industrial Fuel Use for Energy Purposes[crude oil if,refined petroleum and coke 19] : MostRecentRun</t>
  </si>
  <si>
    <t>Industrial Fuel Use for Energy Purposes[crude oil if,chemicals 20] : MostRecentRun</t>
  </si>
  <si>
    <t>Industrial Fuel Use for Energy Purposes[crude oil if,rubber and plastic products 22] : MostRecentRun</t>
  </si>
  <si>
    <t>Industrial Fuel Use for Energy Purposes[crude oil if,glass and glass products 231] : MostRecentRun</t>
  </si>
  <si>
    <t>Industrial Fuel Use for Energy Purposes[crude oil if,cement and other nonmetallic minerals 239] : MostRecentRun</t>
  </si>
  <si>
    <t>Industrial Fuel Use for Energy Purposes[crude oil if,iron and steel 241] : MostRecentRun</t>
  </si>
  <si>
    <t>Industrial Fuel Use for Energy Purposes[crude oil if,other metals 242] : MostRecentRun</t>
  </si>
  <si>
    <t>Industrial Fuel Use for Energy Purposes[crude oil if,metal products except machinery and vehicles 25] : MostRecentRun</t>
  </si>
  <si>
    <t>Industrial Fuel Use for Energy Purposes[crude oil if,computers and electronics 26] : MostRecentRun</t>
  </si>
  <si>
    <t>Industrial Fuel Use for Energy Purposes[crude oil if,appliances and electrical equipment 27] : MostRecentRun</t>
  </si>
  <si>
    <t>Industrial Fuel Use for Energy Purposes[crude oil if,other machinery 28] : MostRecentRun</t>
  </si>
  <si>
    <t>Industrial Fuel Use for Energy Purposes[crude oil if,road vehicles 29] : MostRecentRun</t>
  </si>
  <si>
    <t>Industrial Fuel Use for Energy Purposes[crude oil if,nonroad vehicles 30] : MostRecentRun</t>
  </si>
  <si>
    <t>Industrial Fuel Use for Energy Purposes[crude oil if,other manufacturing 31T33] : MostRecentRun</t>
  </si>
  <si>
    <t>Industrial Fuel Use for Energy Purposes[crude oil if,energy pipelines and gas processing 352T353] : MostRecentRun</t>
  </si>
  <si>
    <t>Industrial Fuel Use for Energy Purposes[crude oil if,water and waste 36T39] : MostRecentRun</t>
  </si>
  <si>
    <t>Industrial Fuel Use for Energy Purposes[crude oil if,construction 41T43] : MostRecentRun</t>
  </si>
  <si>
    <t>Industrial Fuel Use for Energy Purposes[heavy or residual fuel oil if,agriculture and forestry 01T03] : MostRecentRun</t>
  </si>
  <si>
    <t>Industrial Fuel Use for Energy Purposes[heavy or residual fuel oil if,coal mining 05] : MostRecentRun</t>
  </si>
  <si>
    <t>Industrial Fuel Use for Energy Purposes[heavy or residual fuel oil if,oil and gas extraction 06] : MostRecentRun</t>
  </si>
  <si>
    <t>Industrial Fuel Use for Energy Purposes[heavy or residual fuel oil if,other mining and quarrying 07T08] : MostRecentRun</t>
  </si>
  <si>
    <t>Industrial Fuel Use for Energy Purposes[heavy or residual fuel oil if,food beverage and tobacco 10T12] : MostRecentRun</t>
  </si>
  <si>
    <t>Industrial Fuel Use for Energy Purposes[heavy or residual fuel oil if,textiles apparel and leather 13T15] : MostRecentRun</t>
  </si>
  <si>
    <t>Industrial Fuel Use for Energy Purposes[heavy or residual fuel oil if,wood products 16] : MostRecentRun</t>
  </si>
  <si>
    <t>Industrial Fuel Use for Energy Purposes[heavy or residual fuel oil if,pulp paper and printing 17T18] : MostRecentRun</t>
  </si>
  <si>
    <t>Industrial Fuel Use for Energy Purposes[heavy or residual fuel oil if,refined petroleum and coke 19] : MostRecentRun</t>
  </si>
  <si>
    <t>Industrial Fuel Use for Energy Purposes[heavy or residual fuel oil if,chemicals 20] : MostRecentRun</t>
  </si>
  <si>
    <t>Industrial Fuel Use for Energy Purposes[heavy or residual fuel oil if,rubber and plastic products 22] : MostRecentRun</t>
  </si>
  <si>
    <t>Industrial Fuel Use for Energy Purposes[heavy or residual fuel oil if,glass and glass products 231] : MostRecentRun</t>
  </si>
  <si>
    <t>Industrial Fuel Use for Energy Purposes[heavy or residual fuel oil if,cement and other nonmetallic minerals 239] : MostRecentRun</t>
  </si>
  <si>
    <t>Industrial Fuel Use for Energy Purposes[heavy or residual fuel oil if,iron and steel 241] : MostRecentRun</t>
  </si>
  <si>
    <t>Industrial Fuel Use for Energy Purposes[heavy or residual fuel oil if,other metals 242] : MostRecentRun</t>
  </si>
  <si>
    <t>Industrial Fuel Use for Energy Purposes[heavy or residual fuel oil if,metal products except machinery and vehicles 25] : MostRecentRun</t>
  </si>
  <si>
    <t>Industrial Fuel Use for Energy Purposes[heavy or residual fuel oil if,computers and electronics 26] : MostRecentRun</t>
  </si>
  <si>
    <t>Industrial Fuel Use for Energy Purposes[heavy or residual fuel oil if,appliances and electrical equipment 27] : MostRecentRun</t>
  </si>
  <si>
    <t>Industrial Fuel Use for Energy Purposes[heavy or residual fuel oil if,other machinery 28] : MostRecentRun</t>
  </si>
  <si>
    <t>Industrial Fuel Use for Energy Purposes[heavy or residual fuel oil if,road vehicles 29] : MostRecentRun</t>
  </si>
  <si>
    <t>Industrial Fuel Use for Energy Purposes[heavy or residual fuel oil if,nonroad vehicles 30] : MostRecentRun</t>
  </si>
  <si>
    <t>Industrial Fuel Use for Energy Purposes[heavy or residual fuel oil if,other manufacturing 31T33] : MostRecentRun</t>
  </si>
  <si>
    <t>Industrial Fuel Use for Energy Purposes[heavy or residual fuel oil if,energy pipelines and gas processing 352T353] : MostRecentRun</t>
  </si>
  <si>
    <t>Industrial Fuel Use for Energy Purposes[heavy or residual fuel oil if,water and waste 36T39] : MostRecentRun</t>
  </si>
  <si>
    <t>Industrial Fuel Use for Energy Purposes[heavy or residual fuel oil if,construction 41T43] : MostRecentRun</t>
  </si>
  <si>
    <t>Industrial Fuel Use for Energy Purposes[LPG propane or butane if,agriculture and forestry 01T03] : MostRecentRun</t>
  </si>
  <si>
    <t>Industrial Fuel Use for Energy Purposes[LPG propane or butane if,coal mining 05] : MostRecentRun</t>
  </si>
  <si>
    <t>Industrial Fuel Use for Energy Purposes[LPG propane or butane if,oil and gas extraction 06] : MostRecentRun</t>
  </si>
  <si>
    <t>Industrial Fuel Use for Energy Purposes[LPG propane or butane if,other mining and quarrying 07T08] : MostRecentRun</t>
  </si>
  <si>
    <t>Industrial Fuel Use for Energy Purposes[LPG propane or butane if,food beverage and tobacco 10T12] : MostRecentRun</t>
  </si>
  <si>
    <t>Industrial Fuel Use for Energy Purposes[LPG propane or butane if,textiles apparel and leather 13T15] : MostRecentRun</t>
  </si>
  <si>
    <t>Industrial Fuel Use for Energy Purposes[LPG propane or butane if,wood products 16] : MostRecentRun</t>
  </si>
  <si>
    <t>Industrial Fuel Use for Energy Purposes[LPG propane or butane if,pulp paper and printing 17T18] : MostRecentRun</t>
  </si>
  <si>
    <t>Industrial Fuel Use for Energy Purposes[LPG propane or butane if,refined petroleum and coke 19] : MostRecentRun</t>
  </si>
  <si>
    <t>Industrial Fuel Use for Energy Purposes[LPG propane or butane if,chemicals 20] : MostRecentRun</t>
  </si>
  <si>
    <t>Industrial Fuel Use for Energy Purposes[LPG propane or butane if,rubber and plastic products 22] : MostRecentRun</t>
  </si>
  <si>
    <t>Industrial Fuel Use for Energy Purposes[LPG propane or butane if,glass and glass products 231] : MostRecentRun</t>
  </si>
  <si>
    <t>Industrial Fuel Use for Energy Purposes[LPG propane or butane if,cement and other nonmetallic minerals 239] : MostRecentRun</t>
  </si>
  <si>
    <t>Industrial Fuel Use for Energy Purposes[LPG propane or butane if,iron and steel 241] : MostRecentRun</t>
  </si>
  <si>
    <t>Industrial Fuel Use for Energy Purposes[LPG propane or butane if,other metals 242] : MostRecentRun</t>
  </si>
  <si>
    <t>Industrial Fuel Use for Energy Purposes[LPG propane or butane if,metal products except machinery and vehicles 25] : MostRecentRun</t>
  </si>
  <si>
    <t>Industrial Fuel Use for Energy Purposes[LPG propane or butane if,computers and electronics 26] : MostRecentRun</t>
  </si>
  <si>
    <t>Industrial Fuel Use for Energy Purposes[LPG propane or butane if,appliances and electrical equipment 27] : MostRecentRun</t>
  </si>
  <si>
    <t>Industrial Fuel Use for Energy Purposes[LPG propane or butane if,other machinery 28] : MostRecentRun</t>
  </si>
  <si>
    <t>Industrial Fuel Use for Energy Purposes[LPG propane or butane if,road vehicles 29] : MostRecentRun</t>
  </si>
  <si>
    <t>Industrial Fuel Use for Energy Purposes[LPG propane or butane if,nonroad vehicles 30] : MostRecentRun</t>
  </si>
  <si>
    <t>Industrial Fuel Use for Energy Purposes[LPG propane or butane if,other manufacturing 31T33] : MostRecentRun</t>
  </si>
  <si>
    <t>Industrial Fuel Use for Energy Purposes[LPG propane or butane if,energy pipelines and gas processing 352T353] : MostRecentRun</t>
  </si>
  <si>
    <t>Industrial Fuel Use for Energy Purposes[LPG propane or butane if,water and waste 36T39] : MostRecentRun</t>
  </si>
  <si>
    <t>Industrial Fuel Use for Energy Purposes[LPG propane or butane if,construction 41T43] : MostRecentRun</t>
  </si>
  <si>
    <t>Industrial Fuel Use for Energy Purposes[hydrogen if,agriculture and forestry 01T03] : MostRecentRun</t>
  </si>
  <si>
    <t>Industrial Fuel Use for Energy Purposes[hydrogen if,coal mining 05] : MostRecentRun</t>
  </si>
  <si>
    <t>Industrial Fuel Use for Energy Purposes[hydrogen if,oil and gas extraction 06] : MostRecentRun</t>
  </si>
  <si>
    <t>Industrial Fuel Use for Energy Purposes[hydrogen if,other mining and quarrying 07T08] : MostRecentRun</t>
  </si>
  <si>
    <t>Industrial Fuel Use for Energy Purposes[hydrogen if,food beverage and tobacco 10T12] : MostRecentRun</t>
  </si>
  <si>
    <t>Industrial Fuel Use for Energy Purposes[hydrogen if,textiles apparel and leather 13T15] : MostRecentRun</t>
  </si>
  <si>
    <t>Industrial Fuel Use for Energy Purposes[hydrogen if,wood products 16] : MostRecentRun</t>
  </si>
  <si>
    <t>Industrial Fuel Use for Energy Purposes[hydrogen if,pulp paper and printing 17T18] : MostRecentRun</t>
  </si>
  <si>
    <t>Industrial Fuel Use for Energy Purposes[hydrogen if,refined petroleum and coke 19] : MostRecentRun</t>
  </si>
  <si>
    <t>Industrial Fuel Use for Energy Purposes[hydrogen if,chemicals 20] : MostRecentRun</t>
  </si>
  <si>
    <t>Industrial Fuel Use for Energy Purposes[hydrogen if,rubber and plastic products 22] : MostRecentRun</t>
  </si>
  <si>
    <t>Industrial Fuel Use for Energy Purposes[hydrogen if,glass and glass products 231] : MostRecentRun</t>
  </si>
  <si>
    <t>Industrial Fuel Use for Energy Purposes[hydrogen if,cement and other nonmetallic minerals 239] : MostRecentRun</t>
  </si>
  <si>
    <t>Industrial Fuel Use for Energy Purposes[hydrogen if,iron and steel 241] : MostRecentRun</t>
  </si>
  <si>
    <t>Industrial Fuel Use for Energy Purposes[hydrogen if,other metals 242] : MostRecentRun</t>
  </si>
  <si>
    <t>Industrial Fuel Use for Energy Purposes[hydrogen if,metal products except machinery and vehicles 25] : MostRecentRun</t>
  </si>
  <si>
    <t>Industrial Fuel Use for Energy Purposes[hydrogen if,computers and electronics 26] : MostRecentRun</t>
  </si>
  <si>
    <t>Industrial Fuel Use for Energy Purposes[hydrogen if,appliances and electrical equipment 27] : MostRecentRun</t>
  </si>
  <si>
    <t>Industrial Fuel Use for Energy Purposes[hydrogen if,other machinery 28] : MostRecentRun</t>
  </si>
  <si>
    <t>Industrial Fuel Use for Energy Purposes[hydrogen if,road vehicles 29] : MostRecentRun</t>
  </si>
  <si>
    <t>Industrial Fuel Use for Energy Purposes[hydrogen if,nonroad vehicles 30] : MostRecentRun</t>
  </si>
  <si>
    <t>Industrial Fuel Use for Energy Purposes[hydrogen if,other manufacturing 31T33] : MostRecentRun</t>
  </si>
  <si>
    <t>Industrial Fuel Use for Energy Purposes[hydrogen if,energy pipelines and gas processing 352T353] : MostRecentRun</t>
  </si>
  <si>
    <t>Industrial Fuel Use for Energy Purposes[hydrogen if,water and waste 36T39] : MostRecentRun</t>
  </si>
  <si>
    <t>Industrial Fuel Use for Energy Purposes[hydrogen if,construction 41T43] : MostRecentRun</t>
  </si>
  <si>
    <t>Transportation Sector Electricity Demand[LDVs,passenger] : MostRecentRun</t>
  </si>
  <si>
    <t>Transportation Sector Electricity Demand[LDVs,freight] : MostRecentRun</t>
  </si>
  <si>
    <t>Transportation Sector Electricity Demand[HDVs,passenger] : MostRecentRun</t>
  </si>
  <si>
    <t>Transportation Sector Electricity Demand[HDVs,freight] : MostRecentRun</t>
  </si>
  <si>
    <t>Transportation Sector Electricity Demand[aircraft,passenger] : MostRecentRun</t>
  </si>
  <si>
    <t>Transportation Sector Electricity Demand[aircraft,freight] : MostRecentRun</t>
  </si>
  <si>
    <t>Transportation Sector Electricity Demand[rail,passenger] : MostRecentRun</t>
  </si>
  <si>
    <t>Transportation Sector Electricity Demand[rail,freight] : MostRecentRun</t>
  </si>
  <si>
    <t>Transportation Sector Electricity Demand[ships,passenger] : MostRecentRun</t>
  </si>
  <si>
    <t>Transportation Sector Electricity Demand[ships,freight] : MostRecentRun</t>
  </si>
  <si>
    <t>Transportation Sector Electricity Demand[motorbikes,passenger] : MostRecentRun</t>
  </si>
  <si>
    <t>Transportation Sector Electricity Demand[motorbikes,freight] : MostRecentRun</t>
  </si>
  <si>
    <t>Buildings Sector Net Electricity Demand[urban residential,heating] : MostRecentRun</t>
  </si>
  <si>
    <t>Buildings Sector Net Electricity Demand[urban residential,cooling and ventilation] : MostRecentRun</t>
  </si>
  <si>
    <t>Buildings Sector Net Electricity Demand[urban residential,envelope] : MostRecentRun</t>
  </si>
  <si>
    <t>Buildings Sector Net Electricity Demand[urban residential,lighting] : MostRecentRun</t>
  </si>
  <si>
    <t>Buildings Sector Net Electricity Demand[urban residential,appliances] : MostRecentRun</t>
  </si>
  <si>
    <t>Buildings Sector Net Electricity Demand[urban residential,other component] : MostRecentRun</t>
  </si>
  <si>
    <t>Buildings Sector Net Electricity Demand[rural residential,heating] : MostRecentRun</t>
  </si>
  <si>
    <t>Buildings Sector Net Electricity Demand[rural residential,cooling and ventilation] : MostRecentRun</t>
  </si>
  <si>
    <t>Buildings Sector Net Electricity Demand[rural residential,envelope] : MostRecentRun</t>
  </si>
  <si>
    <t>Buildings Sector Net Electricity Demand[rural residential,lighting] : MostRecentRun</t>
  </si>
  <si>
    <t>Buildings Sector Net Electricity Demand[rural residential,appliances] : MostRecentRun</t>
  </si>
  <si>
    <t>Buildings Sector Net Electricity Demand[rural residential,other component] : MostRecentRun</t>
  </si>
  <si>
    <t>Buildings Sector Net Electricity Demand[commercial,heating] : MostRecentRun</t>
  </si>
  <si>
    <t>Buildings Sector Net Electricity Demand[commercial,cooling and ventilation] : MostRecentRun</t>
  </si>
  <si>
    <t>Buildings Sector Net Electricity Demand[commercial,envelope] : MostRecentRun</t>
  </si>
  <si>
    <t>Buildings Sector Net Electricity Demand[commercial,lighting] : MostRecentRun</t>
  </si>
  <si>
    <t>Buildings Sector Net Electricity Demand[commercial,appliances] : MostRecentRun</t>
  </si>
  <si>
    <t>Buildings Sector Net Electricity Demand[commercial,other component] : MostRecentRun</t>
  </si>
  <si>
    <t>Industrial Sector Electricity Demand : MostRecentRun</t>
  </si>
  <si>
    <t>Hydrogen Sector Electricity Demand : MostRecentRun</t>
  </si>
  <si>
    <t>District Heat Electricity Demand : MostRecentRun</t>
  </si>
  <si>
    <t>Total Electricity Demand : MostRecentRun</t>
  </si>
  <si>
    <t>Urban Residental</t>
    <phoneticPr fontId="8" type="noConversion"/>
  </si>
  <si>
    <t>Rural Residential</t>
    <phoneticPr fontId="8" type="noConversion"/>
  </si>
  <si>
    <t>heat</t>
    <phoneticPr fontId="8" type="noConversion"/>
  </si>
  <si>
    <t>biomass</t>
    <phoneticPr fontId="8" type="noConversion"/>
  </si>
  <si>
    <t>electricity</t>
    <phoneticPr fontId="8" type="noConversion"/>
  </si>
  <si>
    <t>hard coal</t>
    <phoneticPr fontId="8" type="noConversion"/>
  </si>
  <si>
    <t>heavy or residual fuel oil</t>
    <phoneticPr fontId="8" type="noConversion"/>
  </si>
  <si>
    <t>hydrogen</t>
    <phoneticPr fontId="8" type="noConversion"/>
  </si>
  <si>
    <t>kerosene</t>
    <phoneticPr fontId="8" type="noConversion"/>
  </si>
  <si>
    <t>LPG propane or butane</t>
    <phoneticPr fontId="8" type="noConversion"/>
  </si>
  <si>
    <t>natural gas</t>
    <phoneticPr fontId="8" type="noConversion"/>
  </si>
  <si>
    <t>petroleum diesel</t>
    <phoneticPr fontId="8" type="noConversion"/>
  </si>
  <si>
    <t>solar PV</t>
    <phoneticPr fontId="8" type="noConversion"/>
  </si>
  <si>
    <t>electricity</t>
    <phoneticPr fontId="8" type="noConversion"/>
  </si>
  <si>
    <t>hard coal</t>
    <phoneticPr fontId="8" type="noConversion"/>
  </si>
  <si>
    <t>natural gas</t>
    <phoneticPr fontId="8" type="noConversion"/>
  </si>
  <si>
    <t>petroleum diesel</t>
    <phoneticPr fontId="8" type="noConversion"/>
  </si>
  <si>
    <t>heat</t>
    <phoneticPr fontId="8" type="noConversion"/>
  </si>
  <si>
    <t>biomass</t>
    <phoneticPr fontId="8" type="noConversion"/>
  </si>
  <si>
    <t>kerosene</t>
    <phoneticPr fontId="8" type="noConversion"/>
  </si>
  <si>
    <t>heavy or residual fuel oil</t>
    <phoneticPr fontId="8" type="noConversion"/>
  </si>
  <si>
    <t>LPG propane or butane</t>
    <phoneticPr fontId="8" type="noConversion"/>
  </si>
  <si>
    <t>hydrogen</t>
    <phoneticPr fontId="8" type="noConversion"/>
  </si>
  <si>
    <t>biomass</t>
    <phoneticPr fontId="8" type="noConversion"/>
  </si>
  <si>
    <t>electricity</t>
    <phoneticPr fontId="8" type="noConversion"/>
  </si>
  <si>
    <t>hard coal</t>
    <phoneticPr fontId="8" type="noConversion"/>
  </si>
  <si>
    <t>heat</t>
    <phoneticPr fontId="8" type="noConversion"/>
  </si>
  <si>
    <t xml:space="preserve">heavy or residual fuel oil </t>
    <phoneticPr fontId="8" type="noConversion"/>
  </si>
  <si>
    <t>hydrogen</t>
    <phoneticPr fontId="8" type="noConversion"/>
  </si>
  <si>
    <t>kerosene</t>
    <phoneticPr fontId="8" type="noConversion"/>
  </si>
  <si>
    <t>LPG propane or butane</t>
    <phoneticPr fontId="8" type="noConversion"/>
  </si>
  <si>
    <t>natural gas</t>
    <phoneticPr fontId="8" type="noConversion"/>
  </si>
  <si>
    <t>petroleum diesel</t>
    <phoneticPr fontId="8" type="noConversion"/>
  </si>
  <si>
    <t>solar PV</t>
    <phoneticPr fontId="8" type="noConversion"/>
  </si>
  <si>
    <t>分部门二氧化碳间接排放（范围1+2）</t>
    <phoneticPr fontId="8" type="noConversion"/>
  </si>
  <si>
    <t>Scope 1 CO2 Emission by Sector</t>
    <phoneticPr fontId="8" type="noConversion"/>
  </si>
  <si>
    <t>Scope 1+2 CO2 Emission by Sector</t>
    <phoneticPr fontId="8" type="noConversion"/>
  </si>
  <si>
    <t>Time (Year)</t>
  </si>
  <si>
    <t>BAU Hydrogen Sector Pollutant Emissions[CO2] : MostRecentRun</t>
  </si>
  <si>
    <t>Electricity Generation Capacity</t>
  </si>
  <si>
    <t>Flexibility Points from Demand Response : MostRecentRun</t>
    <phoneticPr fontId="8" type="noConversion"/>
  </si>
  <si>
    <t>Flexibility Points from Electric Vehicles[LDVs] : MostRecentRun</t>
    <phoneticPr fontId="8" type="noConversion"/>
  </si>
  <si>
    <t>GBSC BAU Grid Battery Storage Capacity : MostRecentRun</t>
  </si>
  <si>
    <t>Process Emissions after CCS[agriculture and forestry 01T03,CO2] : MostRecentRun</t>
  </si>
  <si>
    <t>Process Emissions after CCS[coal mining 05,CO2] : MostRecentRun</t>
  </si>
  <si>
    <t>Process Emissions after CCS[oil and gas extraction 06,CO2] : MostRecentRun</t>
  </si>
  <si>
    <t>Process Emissions after CCS[other mining and quarrying 07T08,CO2] : MostRecentRun</t>
  </si>
  <si>
    <t>Process Emissions after CCS[food beverage and tobacco 10T12,CO2] : MostRecentRun</t>
  </si>
  <si>
    <t>Process Emissions after CCS[textiles apparel and leather 13T15,CO2] : MostRecentRun</t>
  </si>
  <si>
    <t>Process Emissions after CCS[wood products 16,CO2] : MostRecentRun</t>
  </si>
  <si>
    <t>Process Emissions after CCS[pulp paper and printing 17T18,CO2] : MostRecentRun</t>
  </si>
  <si>
    <t>Process Emissions after CCS[refined petroleum and coke 19,CO2] : MostRecentRun</t>
  </si>
  <si>
    <t>Process Emissions after CCS[chemicals 20,CO2] : MostRecentRun</t>
  </si>
  <si>
    <t>Process Emissions after CCS[rubber and plastic products 22,CO2] : MostRecentRun</t>
  </si>
  <si>
    <t>Process Emissions after CCS[glass and glass products 231,CO2] : MostRecentRun</t>
  </si>
  <si>
    <t>Process Emissions after CCS[cement and other nonmetallic minerals 239,CO2] : MostRecentRun</t>
  </si>
  <si>
    <t>Process Emissions after CCS[iron and steel 241,CO2] : MostRecentRun</t>
  </si>
  <si>
    <t>Process Emissions after CCS[other metals 242,CO2] : MostRecentRun</t>
  </si>
  <si>
    <t>Process Emissions after CCS[metal products except machinery and vehicles 25,CO2] : MostRecentRun</t>
  </si>
  <si>
    <t>Process Emissions after CCS[computers and electronics 26,CO2] : MostRecentRun</t>
  </si>
  <si>
    <t>Process Emissions after CCS[appliances and electrical equipment 27,CO2] : MostRecentRun</t>
  </si>
  <si>
    <t>Process Emissions after CCS[other machinery 28,CO2] : MostRecentRun</t>
  </si>
  <si>
    <t>Process Emissions after CCS[road vehicles 29,CO2] : MostRecentRun</t>
  </si>
  <si>
    <t>Process Emissions after CCS[nonroad vehicles 30,CO2] : MostRecentRun</t>
  </si>
  <si>
    <t>Process Emissions after CCS[other manufacturing 31T33,CO2] : MostRecentRun</t>
  </si>
  <si>
    <t>Process Emissions after CCS[energy pipelines and gas processing 352T353,CO2] : MostRecentRun</t>
  </si>
  <si>
    <t>Process Emissions after CCS[water and waste 36T39,CO2] : MostRecentRun</t>
  </si>
  <si>
    <t>Process Emissions after CCS[construction 41T43,CO2] : MostRecentRun</t>
  </si>
  <si>
    <t>Extraction of Petroleum and Natural Gas</t>
  </si>
  <si>
    <t>MWh</t>
    <phoneticPr fontId="8" type="noConversion"/>
  </si>
  <si>
    <t>乡村住宅-间接</t>
    <phoneticPr fontId="8" type="noConversion"/>
  </si>
  <si>
    <t>城镇住宅-间接</t>
    <phoneticPr fontId="8" type="noConversion"/>
  </si>
  <si>
    <t>公共建筑-间接</t>
    <phoneticPr fontId="8" type="noConversion"/>
  </si>
  <si>
    <t>乡村住宅-直接</t>
    <phoneticPr fontId="8" type="noConversion"/>
  </si>
  <si>
    <t>城镇住宅-直接</t>
    <phoneticPr fontId="8" type="noConversion"/>
  </si>
  <si>
    <t>公共建筑-直接</t>
    <phoneticPr fontId="8" type="noConversion"/>
  </si>
  <si>
    <t>rural residential-direct</t>
    <phoneticPr fontId="8" type="noConversion"/>
  </si>
  <si>
    <t>urban residential-direct</t>
    <phoneticPr fontId="8" type="noConversion"/>
  </si>
  <si>
    <t>commercial-direct</t>
    <phoneticPr fontId="8" type="noConversion"/>
  </si>
  <si>
    <t>rural residential-indirect</t>
    <phoneticPr fontId="8" type="noConversion"/>
  </si>
  <si>
    <t>urban residential-indirect</t>
    <phoneticPr fontId="8" type="noConversion"/>
  </si>
  <si>
    <t>commercial-indirect</t>
    <phoneticPr fontId="8" type="noConversion"/>
  </si>
  <si>
    <t>建筑部门分燃料碳排放</t>
    <phoneticPr fontId="8" type="noConversion"/>
  </si>
  <si>
    <t>Hydrogen Sector Pollutant Emissions[CO2,electricity if] : MostRecentRun</t>
  </si>
  <si>
    <t>Hydrogen Sector Pollutant Emissions[CO2,hard coal if] : MostRecentRun</t>
  </si>
  <si>
    <t>Hydrogen Sector Pollutant Emissions[CO2,natural gas if] : MostRecentRun</t>
  </si>
  <si>
    <t>Hydrogen Sector Pollutant Emissions[CO2,biomass if] : MostRecentRun</t>
  </si>
  <si>
    <t>Hydrogen Sector Pollutant Emissions[CO2,petroleum diesel if] : MostRecentRun</t>
  </si>
  <si>
    <t>Hydrogen Sector Pollutant Emissions[CO2,heat if] : MostRecentRun</t>
  </si>
  <si>
    <t>Hydrogen Sector Pollutant Emissions[CO2,crude oil if] : MostRecentRun</t>
  </si>
  <si>
    <t>Hydrogen Sector Pollutant Emissions[CO2,heavy or residual fuel oil if] : MostRecentRun</t>
  </si>
  <si>
    <t>Hydrogen Sector Pollutant Emissions[CO2,LPG propane or butane if] : MostRecentRun</t>
  </si>
  <si>
    <t>Hydrogen Sector Pollutant Emissions[CO2,hydrogen if] : MostRecentRun</t>
  </si>
  <si>
    <t>District Heating Pollutant Emissions Summed Across Fuels[CO2] : MostRecentRun</t>
  </si>
  <si>
    <t>EPS Heat Convert factor</t>
    <phoneticPr fontId="8" type="noConversion"/>
  </si>
  <si>
    <t>Raio</t>
    <phoneticPr fontId="8" type="noConversion"/>
  </si>
  <si>
    <t>生物质等</t>
    <phoneticPr fontId="8" type="noConversion"/>
  </si>
  <si>
    <t>renewables</t>
    <phoneticPr fontId="8" type="noConversion"/>
  </si>
  <si>
    <t>峰值</t>
    <phoneticPr fontId="8" type="noConversion"/>
  </si>
  <si>
    <t>达峰年</t>
    <phoneticPr fontId="8" type="noConversion"/>
  </si>
  <si>
    <t>合计</t>
    <phoneticPr fontId="8" type="noConversion"/>
  </si>
  <si>
    <t>Renewable Electricity Generation Converted to Primary Energy[hard coal es] : MostRecentRun</t>
  </si>
  <si>
    <t>Renewable Electricity Generation Converted to Primary Energy[natural gas nonpeaker es] : MostRecentRun</t>
  </si>
  <si>
    <t>Renewable Electricity Generation Converted to Primary Energy[nuclear es] : MostRecentRun</t>
  </si>
  <si>
    <t>Renewable Electricity Generation Converted to Primary Energy[hydro es] : MostRecentRun</t>
  </si>
  <si>
    <t>Renewable Electricity Generation Converted to Primary Energy[onshore wind es] : MostRecentRun</t>
  </si>
  <si>
    <t>Renewable Electricity Generation Converted to Primary Energy[solar PV es] : MostRecentRun</t>
  </si>
  <si>
    <t>Renewable Electricity Generation Converted to Primary Energy[solar thermal es] : MostRecentRun</t>
  </si>
  <si>
    <t>Renewable Electricity Generation Converted to Primary Energy[biomass es] : MostRecentRun</t>
  </si>
  <si>
    <t>Renewable Electricity Generation Converted to Primary Energy[geothermal es] : MostRecentRun</t>
  </si>
  <si>
    <t>Renewable Electricity Generation Converted to Primary Energy[petroleum es] : MostRecentRun</t>
  </si>
  <si>
    <t>Renewable Electricity Generation Converted to Primary Energy[natural gas peaker es] : MostRecentRun</t>
  </si>
  <si>
    <t>Renewable Electricity Generation Converted to Primary Energy[lignite es] : MostRecentRun</t>
  </si>
  <si>
    <t>Renewable Electricity Generation Converted to Primary Energy[offshore wind es] : MostRecentRun</t>
  </si>
  <si>
    <t>Renewable Electricity Generation Converted to Primary Energy[crude oil es] : MostRecentRun</t>
  </si>
  <si>
    <t>Renewable Electricity Generation Converted to Primary Energy[heavy or residual fuel oil es] : MostRecentRun</t>
  </si>
  <si>
    <t>Renewable Electricity Generation Converted to Primary Energy[municipal solid waste es] : MostRecentRun</t>
  </si>
  <si>
    <t>Effective Heat Rate for Renewable Electricity : MostRecentRun</t>
  </si>
  <si>
    <t>Heat Rate by Electricity Fuel[hard coal es,preexisting retiring] : MostRecentRun</t>
  </si>
  <si>
    <t>Heat Rate by Electricity Fuel[hard coal es,preexisting nonretiring] : MostRecentRun</t>
  </si>
  <si>
    <t>Heat Rate by Electricity Fuel[hard coal es,newly built] : MostRecentRun</t>
  </si>
  <si>
    <t>Heat Rate by Electricity Fuel[natural gas nonpeaker es,preexisting retiring] : MostRecentRun</t>
  </si>
  <si>
    <t>Heat Rate by Electricity Fuel[natural gas nonpeaker es,preexisting nonretiring] : MostRecentRun</t>
  </si>
  <si>
    <t>Heat Rate by Electricity Fuel[natural gas nonpeaker es,newly built] : MostRecentRun</t>
  </si>
  <si>
    <t>Heat Rate by Electricity Fuel[nuclear es,preexisting retiring] : MostRecentRun</t>
  </si>
  <si>
    <t>Heat Rate by Electricity Fuel[nuclear es,preexisting nonretiring] : MostRecentRun</t>
  </si>
  <si>
    <t>Heat Rate by Electricity Fuel[nuclear es,newly built] : MostRecentRun</t>
  </si>
  <si>
    <t>Heat Rate by Electricity Fuel[hydro es,preexisting retiring] : MostRecentRun</t>
  </si>
  <si>
    <t>Heat Rate by Electricity Fuel[hydro es,preexisting nonretiring] : MostRecentRun</t>
  </si>
  <si>
    <t>Heat Rate by Electricity Fuel[hydro es,newly built] : MostRecentRun</t>
  </si>
  <si>
    <t>Heat Rate by Electricity Fuel[onshore wind es,preexisting retiring] : MostRecentRun</t>
  </si>
  <si>
    <t>Heat Rate by Electricity Fuel[onshore wind es,preexisting nonretiring] : MostRecentRun</t>
  </si>
  <si>
    <t>Heat Rate by Electricity Fuel[onshore wind es,newly built] : MostRecentRun</t>
  </si>
  <si>
    <t>Heat Rate by Electricity Fuel[solar PV es,preexisting retiring] : MostRecentRun</t>
  </si>
  <si>
    <t>Heat Rate by Electricity Fuel[solar PV es,preexisting nonretiring] : MostRecentRun</t>
  </si>
  <si>
    <t>Heat Rate by Electricity Fuel[solar PV es,newly built] : MostRecentRun</t>
  </si>
  <si>
    <t>Heat Rate by Electricity Fuel[solar thermal es,preexisting retiring] : MostRecentRun</t>
  </si>
  <si>
    <t>Heat Rate by Electricity Fuel[solar thermal es,preexisting nonretiring] : MostRecentRun</t>
  </si>
  <si>
    <t>Heat Rate by Electricity Fuel[solar thermal es,newly built] : MostRecentRun</t>
  </si>
  <si>
    <t>Heat Rate by Electricity Fuel[biomass es,preexisting retiring] : MostRecentRun</t>
  </si>
  <si>
    <t>Heat Rate by Electricity Fuel[biomass es,preexisting nonretiring] : MostRecentRun</t>
  </si>
  <si>
    <t>Heat Rate by Electricity Fuel[biomass es,newly built] : MostRecentRun</t>
  </si>
  <si>
    <t>Heat Rate by Electricity Fuel[geothermal es,preexisting retiring] : MostRecentRun</t>
  </si>
  <si>
    <t>Heat Rate by Electricity Fuel[geothermal es,preexisting nonretiring] : MostRecentRun</t>
  </si>
  <si>
    <t>Heat Rate by Electricity Fuel[geothermal es,newly built] : MostRecentRun</t>
  </si>
  <si>
    <t>Heat Rate by Electricity Fuel[petroleum es,preexisting retiring] : MostRecentRun</t>
  </si>
  <si>
    <t>Heat Rate by Electricity Fuel[petroleum es,preexisting nonretiring] : MostRecentRun</t>
  </si>
  <si>
    <t>Heat Rate by Electricity Fuel[petroleum es,newly built] : MostRecentRun</t>
  </si>
  <si>
    <t>Heat Rate by Electricity Fuel[natural gas peaker es,preexisting retiring] : MostRecentRun</t>
  </si>
  <si>
    <t>Heat Rate by Electricity Fuel[natural gas peaker es,preexisting nonretiring] : MostRecentRun</t>
  </si>
  <si>
    <t>Heat Rate by Electricity Fuel[natural gas peaker es,newly built] : MostRecentRun</t>
  </si>
  <si>
    <t>Heat Rate by Electricity Fuel[lignite es,preexisting retiring] : MostRecentRun</t>
  </si>
  <si>
    <t>Heat Rate by Electricity Fuel[lignite es,preexisting nonretiring] : MostRecentRun</t>
  </si>
  <si>
    <t>Heat Rate by Electricity Fuel[lignite es,newly built] : MostRecentRun</t>
  </si>
  <si>
    <t>Heat Rate by Electricity Fuel[offshore wind es,preexisting retiring] : MostRecentRun</t>
  </si>
  <si>
    <t>Heat Rate by Electricity Fuel[offshore wind es,preexisting nonretiring] : MostRecentRun</t>
  </si>
  <si>
    <t>Heat Rate by Electricity Fuel[offshore wind es,newly built] : MostRecentRun</t>
  </si>
  <si>
    <t>Heat Rate by Electricity Fuel[crude oil es,preexisting retiring] : MostRecentRun</t>
  </si>
  <si>
    <t>Heat Rate by Electricity Fuel[crude oil es,preexisting nonretiring] : MostRecentRun</t>
  </si>
  <si>
    <t>Heat Rate by Electricity Fuel[crude oil es,newly built] : MostRecentRun</t>
  </si>
  <si>
    <t>Heat Rate by Electricity Fuel[heavy or residual fuel oil es,preexisting retiring] : MostRecentRun</t>
  </si>
  <si>
    <t>Heat Rate by Electricity Fuel[heavy or residual fuel oil es,preexisting nonretiring] : MostRecentRun</t>
  </si>
  <si>
    <t>Heat Rate by Electricity Fuel[heavy or residual fuel oil es,newly built] : MostRecentRun</t>
  </si>
  <si>
    <t>Heat Rate by Electricity Fuel[municipal solid waste es,preexisting retiring] : MostRecentRun</t>
  </si>
  <si>
    <t>Heat Rate by Electricity Fuel[municipal solid waste es,preexisting nonretiring] : MostRecentRun</t>
  </si>
  <si>
    <t>Heat Rate by Electricity Fuel[municipal solid waste es,newly built] : MostRecentRun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</si>
</sst>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_);[Red]\(0\)"/>
    <numFmt numFmtId="177" formatCode="0.00_ "/>
    <numFmt numFmtId="178" formatCode="0.00_);[Red]\(0.00\)"/>
    <numFmt numFmtId="179" formatCode="0.0_ "/>
    <numFmt numFmtId="180" formatCode="0_ "/>
    <numFmt numFmtId="181" formatCode="0.0000_);[Red]\(0.0000\)"/>
    <numFmt numFmtId="182" formatCode="0.0000_ "/>
    <numFmt numFmtId="183" formatCode="0.E+00"/>
    <numFmt numFmtId="184" formatCode="0.0_);[Red]\(0.0\)"/>
  </numFmts>
  <fonts count="22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sz val="11"/>
      <name val="等线"/>
      <family val="2"/>
      <scheme val="minor"/>
    </font>
    <font>
      <sz val="11"/>
      <name val="Arial"/>
      <family val="2"/>
    </font>
    <font>
      <b/>
      <sz val="15"/>
      <color rgb="FF111111"/>
      <name val="Arial"/>
      <family val="2"/>
    </font>
    <font>
      <sz val="12"/>
      <name val="宋体"/>
      <family val="3"/>
      <charset val="134"/>
    </font>
    <font>
      <sz val="11"/>
      <color rgb="FF000000"/>
      <name val="宋体"/>
      <family val="2"/>
      <charset val="134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name val="等线"/>
      <family val="2"/>
      <charset val="134"/>
      <scheme val="minor"/>
    </font>
    <font>
      <sz val="11"/>
      <color rgb="FFFF0000"/>
      <name val="等线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7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</cellStyleXfs>
  <cellXfs count="77">
    <xf numFmtId="0" fontId="0" fillId="0" borderId="0" xfId="0"/>
    <xf numFmtId="0" fontId="7" fillId="0" borderId="0" xfId="1">
      <alignment vertical="center"/>
    </xf>
    <xf numFmtId="176" fontId="7" fillId="0" borderId="0" xfId="1" applyNumberFormat="1">
      <alignment vertical="center"/>
    </xf>
    <xf numFmtId="11" fontId="7" fillId="0" borderId="0" xfId="1" applyNumberFormat="1">
      <alignment vertical="center"/>
    </xf>
    <xf numFmtId="177" fontId="7" fillId="0" borderId="0" xfId="1" applyNumberFormat="1">
      <alignment vertical="center"/>
    </xf>
    <xf numFmtId="0" fontId="10" fillId="0" borderId="0" xfId="1" applyFont="1">
      <alignment vertical="center"/>
    </xf>
    <xf numFmtId="0" fontId="7" fillId="0" borderId="0" xfId="1" applyAlignment="1">
      <alignment horizontal="right" vertical="center"/>
    </xf>
    <xf numFmtId="177" fontId="0" fillId="0" borderId="0" xfId="0" applyNumberFormat="1"/>
    <xf numFmtId="0" fontId="10" fillId="0" borderId="0" xfId="0" applyFont="1"/>
    <xf numFmtId="11" fontId="0" fillId="0" borderId="0" xfId="0" applyNumberFormat="1"/>
    <xf numFmtId="178" fontId="0" fillId="0" borderId="0" xfId="0" applyNumberFormat="1"/>
    <xf numFmtId="0" fontId="0" fillId="2" borderId="0" xfId="0" applyFill="1"/>
    <xf numFmtId="0" fontId="7" fillId="2" borderId="0" xfId="1" applyFill="1">
      <alignment vertical="center"/>
    </xf>
    <xf numFmtId="178" fontId="7" fillId="0" borderId="0" xfId="1" applyNumberFormat="1">
      <alignment vertical="center"/>
    </xf>
    <xf numFmtId="179" fontId="0" fillId="0" borderId="0" xfId="0" applyNumberFormat="1"/>
    <xf numFmtId="0" fontId="7" fillId="3" borderId="1" xfId="1" applyFill="1" applyBorder="1">
      <alignment vertical="center"/>
    </xf>
    <xf numFmtId="0" fontId="7" fillId="3" borderId="0" xfId="1" applyFill="1">
      <alignment vertical="center"/>
    </xf>
    <xf numFmtId="11" fontId="7" fillId="3" borderId="0" xfId="1" applyNumberFormat="1" applyFill="1">
      <alignment vertical="center"/>
    </xf>
    <xf numFmtId="0" fontId="7" fillId="4" borderId="0" xfId="1" applyFill="1">
      <alignment vertical="center"/>
    </xf>
    <xf numFmtId="0" fontId="0" fillId="4" borderId="0" xfId="0" applyFill="1"/>
    <xf numFmtId="1" fontId="0" fillId="0" borderId="0" xfId="0" applyNumberFormat="1"/>
    <xf numFmtId="0" fontId="11" fillId="0" borderId="2" xfId="0" applyFont="1" applyBorder="1" applyAlignment="1">
      <alignment horizontal="left" vertical="center" readingOrder="1"/>
    </xf>
    <xf numFmtId="0" fontId="12" fillId="0" borderId="2" xfId="0" applyFont="1" applyBorder="1" applyAlignment="1">
      <alignment horizontal="left" vertical="center" readingOrder="1"/>
    </xf>
    <xf numFmtId="0" fontId="11" fillId="5" borderId="2" xfId="0" applyFont="1" applyFill="1" applyBorder="1" applyAlignment="1">
      <alignment horizontal="left" vertical="center" readingOrder="1"/>
    </xf>
    <xf numFmtId="0" fontId="13" fillId="6" borderId="0" xfId="0" applyFont="1" applyFill="1"/>
    <xf numFmtId="0" fontId="14" fillId="6" borderId="0" xfId="0" applyFont="1" applyFill="1" applyAlignment="1">
      <alignment horizontal="left" vertical="center" readingOrder="1"/>
    </xf>
    <xf numFmtId="180" fontId="0" fillId="0" borderId="0" xfId="0" applyNumberFormat="1"/>
    <xf numFmtId="0" fontId="0" fillId="3" borderId="1" xfId="0" applyFill="1" applyBorder="1"/>
    <xf numFmtId="0" fontId="15" fillId="0" borderId="0" xfId="0" applyFont="1"/>
    <xf numFmtId="180" fontId="7" fillId="0" borderId="0" xfId="1" applyNumberFormat="1">
      <alignment vertical="center"/>
    </xf>
    <xf numFmtId="0" fontId="11" fillId="0" borderId="0" xfId="0" applyFont="1" applyAlignment="1">
      <alignment horizontal="left" vertical="center" readingOrder="1"/>
    </xf>
    <xf numFmtId="0" fontId="17" fillId="0" borderId="0" xfId="0" applyFont="1" applyAlignment="1">
      <alignment horizontal="left" vertical="center" readingOrder="1"/>
    </xf>
    <xf numFmtId="0" fontId="7" fillId="7" borderId="0" xfId="1" applyFill="1">
      <alignment vertical="center"/>
    </xf>
    <xf numFmtId="0" fontId="13" fillId="7" borderId="0" xfId="0" applyFont="1" applyFill="1"/>
    <xf numFmtId="0" fontId="0" fillId="7" borderId="0" xfId="0" applyFill="1"/>
    <xf numFmtId="0" fontId="14" fillId="7" borderId="0" xfId="0" applyFont="1" applyFill="1" applyAlignment="1">
      <alignment horizontal="left" vertical="center" readingOrder="1"/>
    </xf>
    <xf numFmtId="176" fontId="0" fillId="0" borderId="0" xfId="0" applyNumberFormat="1"/>
    <xf numFmtId="0" fontId="7" fillId="0" borderId="0" xfId="1" applyAlignment="1">
      <alignment vertical="center" wrapText="1"/>
    </xf>
    <xf numFmtId="181" fontId="7" fillId="0" borderId="0" xfId="1" applyNumberFormat="1" applyAlignment="1">
      <alignment wrapText="1"/>
    </xf>
    <xf numFmtId="181" fontId="7" fillId="0" borderId="0" xfId="1" applyNumberFormat="1" applyAlignment="1">
      <alignment vertical="center" wrapText="1"/>
    </xf>
    <xf numFmtId="0" fontId="7" fillId="0" borderId="0" xfId="1" applyAlignment="1">
      <alignment horizontal="center"/>
    </xf>
    <xf numFmtId="181" fontId="7" fillId="0" borderId="0" xfId="1" applyNumberFormat="1">
      <alignment vertical="center"/>
    </xf>
    <xf numFmtId="182" fontId="7" fillId="0" borderId="0" xfId="1" applyNumberFormat="1">
      <alignment vertical="center"/>
    </xf>
    <xf numFmtId="0" fontId="7" fillId="0" borderId="0" xfId="1" applyAlignment="1">
      <alignment horizontal="center" vertical="center"/>
    </xf>
    <xf numFmtId="0" fontId="18" fillId="0" borderId="0" xfId="0" applyFont="1"/>
    <xf numFmtId="0" fontId="18" fillId="0" borderId="0" xfId="1" applyFont="1">
      <alignment vertical="center"/>
    </xf>
    <xf numFmtId="0" fontId="19" fillId="6" borderId="0" xfId="0" applyFont="1" applyFill="1" applyAlignment="1">
      <alignment horizontal="left" vertical="center" readingOrder="1"/>
    </xf>
    <xf numFmtId="180" fontId="18" fillId="0" borderId="0" xfId="0" applyNumberFormat="1" applyFont="1"/>
    <xf numFmtId="0" fontId="19" fillId="6" borderId="0" xfId="0" applyFont="1" applyFill="1"/>
    <xf numFmtId="179" fontId="18" fillId="0" borderId="0" xfId="0" applyNumberFormat="1" applyFont="1"/>
    <xf numFmtId="0" fontId="19" fillId="0" borderId="0" xfId="0" applyFont="1" applyAlignment="1">
      <alignment horizontal="left" vertical="center" readingOrder="1"/>
    </xf>
    <xf numFmtId="180" fontId="19" fillId="0" borderId="0" xfId="0" applyNumberFormat="1" applyFont="1" applyAlignment="1">
      <alignment horizontal="left" vertical="center" readingOrder="1"/>
    </xf>
    <xf numFmtId="0" fontId="19" fillId="3" borderId="0" xfId="1" applyFont="1" applyFill="1">
      <alignment vertical="center"/>
    </xf>
    <xf numFmtId="0" fontId="20" fillId="3" borderId="0" xfId="1" applyFont="1" applyFill="1">
      <alignment vertical="center"/>
    </xf>
    <xf numFmtId="0" fontId="18" fillId="7" borderId="0" xfId="0" applyFont="1" applyFill="1"/>
    <xf numFmtId="0" fontId="10" fillId="3" borderId="0" xfId="0" applyFont="1" applyFill="1"/>
    <xf numFmtId="0" fontId="18" fillId="3" borderId="0" xfId="0" applyFont="1" applyFill="1"/>
    <xf numFmtId="11" fontId="18" fillId="3" borderId="0" xfId="0" applyNumberFormat="1" applyFont="1" applyFill="1"/>
    <xf numFmtId="0" fontId="0" fillId="3" borderId="0" xfId="0" applyFill="1"/>
    <xf numFmtId="11" fontId="0" fillId="3" borderId="0" xfId="0" applyNumberFormat="1" applyFill="1"/>
    <xf numFmtId="183" fontId="0" fillId="3" borderId="0" xfId="0" applyNumberFormat="1" applyFill="1"/>
    <xf numFmtId="183" fontId="0" fillId="0" borderId="0" xfId="0" applyNumberFormat="1"/>
    <xf numFmtId="0" fontId="6" fillId="0" borderId="0" xfId="1" applyFont="1">
      <alignment vertical="center"/>
    </xf>
    <xf numFmtId="0" fontId="5" fillId="0" borderId="0" xfId="1" applyFont="1">
      <alignment vertical="center"/>
    </xf>
    <xf numFmtId="0" fontId="4" fillId="0" borderId="0" xfId="1" applyFont="1">
      <alignment vertical="center"/>
    </xf>
    <xf numFmtId="0" fontId="4" fillId="2" borderId="0" xfId="1" applyFont="1" applyFill="1">
      <alignment vertical="center"/>
    </xf>
    <xf numFmtId="0" fontId="3" fillId="0" borderId="0" xfId="1" applyFont="1">
      <alignment vertical="center"/>
    </xf>
    <xf numFmtId="0" fontId="2" fillId="0" borderId="0" xfId="1" applyFont="1">
      <alignment vertical="center"/>
    </xf>
    <xf numFmtId="177" fontId="2" fillId="0" borderId="0" xfId="1" applyNumberFormat="1" applyFont="1">
      <alignment vertical="center"/>
    </xf>
    <xf numFmtId="0" fontId="19" fillId="6" borderId="0" xfId="0" applyFont="1" applyFill="1" applyAlignment="1">
      <alignment horizontal="center" vertical="center" readingOrder="1"/>
    </xf>
    <xf numFmtId="0" fontId="18" fillId="0" borderId="0" xfId="0" applyFont="1" applyAlignment="1">
      <alignment horizontal="center"/>
    </xf>
    <xf numFmtId="0" fontId="1" fillId="0" borderId="0" xfId="3">
      <alignment vertical="center"/>
    </xf>
    <xf numFmtId="0" fontId="0" fillId="0" borderId="1" xfId="0" applyBorder="1"/>
    <xf numFmtId="0" fontId="10" fillId="0" borderId="1" xfId="0" applyFont="1" applyBorder="1" applyAlignment="1">
      <alignment horizontal="center"/>
    </xf>
    <xf numFmtId="184" fontId="0" fillId="0" borderId="1" xfId="0" applyNumberFormat="1" applyBorder="1"/>
    <xf numFmtId="184" fontId="21" fillId="0" borderId="1" xfId="0" applyNumberFormat="1" applyFont="1" applyBorder="1"/>
    <xf numFmtId="0" fontId="21" fillId="0" borderId="1" xfId="0" applyFont="1" applyBorder="1"/>
  </cellXfs>
  <cellStyles count="4">
    <cellStyle name="常规" xfId="0" builtinId="0"/>
    <cellStyle name="常规 2" xfId="1" xr:uid="{141176E2-36AB-490A-9447-78F29BE2C60A}"/>
    <cellStyle name="常规 2 2" xfId="3" xr:uid="{CF459B86-D9FA-4B1C-90F4-FEBA5B323084}"/>
    <cellStyle name="常规 4" xfId="2" xr:uid="{5CB8B615-87B6-4BD7-8815-AEFC6A0525C3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FF"/>
      <color rgb="FFFF7C80"/>
      <color rgb="FFCC0000"/>
      <color rgb="FF99CC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5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5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8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8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8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8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8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_rels/chart8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6.xml"/></Relationships>
</file>

<file path=xl/charts/_rels/chart8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7.xml"/></Relationships>
</file>

<file path=xl/charts/_rels/chart8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8.xml"/></Relationships>
</file>

<file path=xl/charts/_rels/chart8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8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'图12-保有量销量选择'!$D$44</c:f>
          <c:strCache>
            <c:ptCount val="1"/>
            <c:pt idx="0">
              <c:v>passenger LDVs Ownership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6735322145944467"/>
          <c:y val="0.12436671411198186"/>
          <c:w val="0.79899887514060763"/>
          <c:h val="0.682462478567888"/>
        </c:manualLayout>
      </c:layout>
      <c:areaChart>
        <c:grouping val="stacked"/>
        <c:varyColors val="0"/>
        <c:ser>
          <c:idx val="4"/>
          <c:order val="0"/>
          <c:tx>
            <c:strRef>
              <c:f>'图12-保有量销量选择'!$B$4</c:f>
              <c:strCache>
                <c:ptCount val="1"/>
                <c:pt idx="0">
                  <c:v>汽油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'图12-保有量销量选择'!$D$3:$AP$3</c:f>
              <c:strCache>
                <c:ptCount val="39"/>
                <c:pt idx="0">
                  <c:v>起始年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strCache>
            </c:strRef>
          </c:cat>
          <c:val>
            <c:numRef>
              <c:f>'图12-保有量销量选择'!$D$4:$AP$4</c:f>
              <c:numCache>
                <c:formatCode>General</c:formatCode>
                <c:ptCount val="39"/>
                <c:pt idx="0">
                  <c:v>261344000</c:v>
                </c:pt>
                <c:pt idx="1">
                  <c:v>264763000</c:v>
                </c:pt>
                <c:pt idx="2">
                  <c:v>265723000</c:v>
                </c:pt>
                <c:pt idx="3">
                  <c:v>266268000</c:v>
                </c:pt>
                <c:pt idx="4">
                  <c:v>266381000</c:v>
                </c:pt>
                <c:pt idx="5">
                  <c:v>266044000</c:v>
                </c:pt>
                <c:pt idx="6">
                  <c:v>265237000</c:v>
                </c:pt>
                <c:pt idx="7">
                  <c:v>263945000</c:v>
                </c:pt>
                <c:pt idx="8">
                  <c:v>262149000</c:v>
                </c:pt>
                <c:pt idx="9">
                  <c:v>259592000</c:v>
                </c:pt>
                <c:pt idx="10">
                  <c:v>256280000</c:v>
                </c:pt>
                <c:pt idx="11">
                  <c:v>252220000</c:v>
                </c:pt>
                <c:pt idx="12">
                  <c:v>247416000</c:v>
                </c:pt>
                <c:pt idx="13">
                  <c:v>241873000</c:v>
                </c:pt>
                <c:pt idx="14">
                  <c:v>236281000</c:v>
                </c:pt>
                <c:pt idx="15">
                  <c:v>230639000</c:v>
                </c:pt>
                <c:pt idx="16">
                  <c:v>221529000</c:v>
                </c:pt>
                <c:pt idx="17">
                  <c:v>214828000</c:v>
                </c:pt>
                <c:pt idx="18">
                  <c:v>208488000</c:v>
                </c:pt>
                <c:pt idx="19">
                  <c:v>202402000</c:v>
                </c:pt>
                <c:pt idx="20">
                  <c:v>196603000</c:v>
                </c:pt>
                <c:pt idx="21">
                  <c:v>191135000</c:v>
                </c:pt>
                <c:pt idx="22">
                  <c:v>186017000</c:v>
                </c:pt>
                <c:pt idx="23">
                  <c:v>181276000</c:v>
                </c:pt>
                <c:pt idx="24">
                  <c:v>177165000</c:v>
                </c:pt>
                <c:pt idx="25">
                  <c:v>173689000</c:v>
                </c:pt>
                <c:pt idx="26">
                  <c:v>170847000</c:v>
                </c:pt>
                <c:pt idx="27">
                  <c:v>168636000</c:v>
                </c:pt>
                <c:pt idx="28">
                  <c:v>167046000</c:v>
                </c:pt>
                <c:pt idx="29">
                  <c:v>165303000</c:v>
                </c:pt>
                <c:pt idx="30">
                  <c:v>163435000</c:v>
                </c:pt>
                <c:pt idx="31">
                  <c:v>161443000</c:v>
                </c:pt>
                <c:pt idx="32">
                  <c:v>159328000</c:v>
                </c:pt>
                <c:pt idx="33">
                  <c:v>157096000</c:v>
                </c:pt>
                <c:pt idx="34">
                  <c:v>154874000</c:v>
                </c:pt>
                <c:pt idx="35">
                  <c:v>152646000</c:v>
                </c:pt>
                <c:pt idx="36">
                  <c:v>150387000</c:v>
                </c:pt>
                <c:pt idx="37">
                  <c:v>148097000</c:v>
                </c:pt>
                <c:pt idx="38">
                  <c:v>145766000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35-4EB4-833B-633ED5FED96C}"/>
            </c:ext>
          </c:extLst>
        </c:ser>
        <c:ser>
          <c:idx val="0"/>
          <c:order val="1"/>
          <c:tx>
            <c:strRef>
              <c:f>'图12-保有量销量选择'!$B$5</c:f>
              <c:strCache>
                <c:ptCount val="1"/>
                <c:pt idx="0">
                  <c:v>柴油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strRef>
              <c:f>'图12-保有量销量选择'!$D$3:$AP$3</c:f>
              <c:strCache>
                <c:ptCount val="39"/>
                <c:pt idx="0">
                  <c:v>起始年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strCache>
            </c:strRef>
          </c:cat>
          <c:val>
            <c:numRef>
              <c:f>'图12-保有量销量选择'!$D$5:$AP$5</c:f>
              <c:numCache>
                <c:formatCode>General</c:formatCode>
                <c:ptCount val="39"/>
                <c:pt idx="0">
                  <c:v>1843350</c:v>
                </c:pt>
                <c:pt idx="1">
                  <c:v>1872960</c:v>
                </c:pt>
                <c:pt idx="2">
                  <c:v>1900120</c:v>
                </c:pt>
                <c:pt idx="3">
                  <c:v>1939600</c:v>
                </c:pt>
                <c:pt idx="4">
                  <c:v>1990700</c:v>
                </c:pt>
                <c:pt idx="5">
                  <c:v>2052840</c:v>
                </c:pt>
                <c:pt idx="6">
                  <c:v>2125200</c:v>
                </c:pt>
                <c:pt idx="7">
                  <c:v>2206690</c:v>
                </c:pt>
                <c:pt idx="8">
                  <c:v>2296410</c:v>
                </c:pt>
                <c:pt idx="9">
                  <c:v>2390480</c:v>
                </c:pt>
                <c:pt idx="10">
                  <c:v>2485960</c:v>
                </c:pt>
                <c:pt idx="11">
                  <c:v>2582150</c:v>
                </c:pt>
                <c:pt idx="12">
                  <c:v>2677910</c:v>
                </c:pt>
                <c:pt idx="13">
                  <c:v>2772470</c:v>
                </c:pt>
                <c:pt idx="14">
                  <c:v>2876970</c:v>
                </c:pt>
                <c:pt idx="15">
                  <c:v>2991740</c:v>
                </c:pt>
                <c:pt idx="16">
                  <c:v>3086920</c:v>
                </c:pt>
                <c:pt idx="17">
                  <c:v>3194590</c:v>
                </c:pt>
                <c:pt idx="18">
                  <c:v>3299910</c:v>
                </c:pt>
                <c:pt idx="19">
                  <c:v>3399680</c:v>
                </c:pt>
                <c:pt idx="20">
                  <c:v>3495360</c:v>
                </c:pt>
                <c:pt idx="21">
                  <c:v>3587520</c:v>
                </c:pt>
                <c:pt idx="22">
                  <c:v>3677310</c:v>
                </c:pt>
                <c:pt idx="23">
                  <c:v>3765580</c:v>
                </c:pt>
                <c:pt idx="24">
                  <c:v>3856040</c:v>
                </c:pt>
                <c:pt idx="25">
                  <c:v>3951580</c:v>
                </c:pt>
                <c:pt idx="26">
                  <c:v>4052700</c:v>
                </c:pt>
                <c:pt idx="27">
                  <c:v>4160610</c:v>
                </c:pt>
                <c:pt idx="28">
                  <c:v>4275910</c:v>
                </c:pt>
                <c:pt idx="29">
                  <c:v>4383690</c:v>
                </c:pt>
                <c:pt idx="30">
                  <c:v>4484790</c:v>
                </c:pt>
                <c:pt idx="31">
                  <c:v>4578990</c:v>
                </c:pt>
                <c:pt idx="32">
                  <c:v>4666040</c:v>
                </c:pt>
                <c:pt idx="33">
                  <c:v>4745720</c:v>
                </c:pt>
                <c:pt idx="34">
                  <c:v>4821800</c:v>
                </c:pt>
                <c:pt idx="35">
                  <c:v>4892970</c:v>
                </c:pt>
                <c:pt idx="36">
                  <c:v>4959200</c:v>
                </c:pt>
                <c:pt idx="37">
                  <c:v>5020160</c:v>
                </c:pt>
                <c:pt idx="38">
                  <c:v>5075710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35-4EB4-833B-633ED5FED96C}"/>
            </c:ext>
          </c:extLst>
        </c:ser>
        <c:ser>
          <c:idx val="3"/>
          <c:order val="2"/>
          <c:tx>
            <c:strRef>
              <c:f>'图12-保有量销量选择'!$B$6</c:f>
              <c:strCache>
                <c:ptCount val="1"/>
                <c:pt idx="0">
                  <c:v>天然气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'图12-保有量销量选择'!$D$3:$AP$3</c:f>
              <c:strCache>
                <c:ptCount val="39"/>
                <c:pt idx="0">
                  <c:v>起始年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strCache>
            </c:strRef>
          </c:cat>
          <c:val>
            <c:numRef>
              <c:f>'图12-保有量销量选择'!$D$6:$AP$6</c:f>
              <c:numCache>
                <c:formatCode>General</c:formatCode>
                <c:ptCount val="39"/>
                <c:pt idx="0">
                  <c:v>69802</c:v>
                </c:pt>
                <c:pt idx="1">
                  <c:v>83934</c:v>
                </c:pt>
                <c:pt idx="2">
                  <c:v>96272</c:v>
                </c:pt>
                <c:pt idx="3">
                  <c:v>108484</c:v>
                </c:pt>
                <c:pt idx="4">
                  <c:v>120696</c:v>
                </c:pt>
                <c:pt idx="5">
                  <c:v>132872</c:v>
                </c:pt>
                <c:pt idx="6">
                  <c:v>145228</c:v>
                </c:pt>
                <c:pt idx="7">
                  <c:v>158070</c:v>
                </c:pt>
                <c:pt idx="8">
                  <c:v>171549</c:v>
                </c:pt>
                <c:pt idx="9">
                  <c:v>185532</c:v>
                </c:pt>
                <c:pt idx="10">
                  <c:v>199998</c:v>
                </c:pt>
                <c:pt idx="11">
                  <c:v>215031</c:v>
                </c:pt>
                <c:pt idx="12">
                  <c:v>230583</c:v>
                </c:pt>
                <c:pt idx="13">
                  <c:v>246573</c:v>
                </c:pt>
                <c:pt idx="14">
                  <c:v>264078</c:v>
                </c:pt>
                <c:pt idx="15">
                  <c:v>283089</c:v>
                </c:pt>
                <c:pt idx="16">
                  <c:v>289365</c:v>
                </c:pt>
                <c:pt idx="17">
                  <c:v>298668</c:v>
                </c:pt>
                <c:pt idx="18">
                  <c:v>309066</c:v>
                </c:pt>
                <c:pt idx="19">
                  <c:v>319965</c:v>
                </c:pt>
                <c:pt idx="20">
                  <c:v>331275</c:v>
                </c:pt>
                <c:pt idx="21">
                  <c:v>342621</c:v>
                </c:pt>
                <c:pt idx="22">
                  <c:v>353610</c:v>
                </c:pt>
                <c:pt idx="23">
                  <c:v>363990</c:v>
                </c:pt>
                <c:pt idx="24">
                  <c:v>373839</c:v>
                </c:pt>
                <c:pt idx="25">
                  <c:v>383127</c:v>
                </c:pt>
                <c:pt idx="26">
                  <c:v>391704</c:v>
                </c:pt>
                <c:pt idx="27">
                  <c:v>399603</c:v>
                </c:pt>
                <c:pt idx="28">
                  <c:v>406881</c:v>
                </c:pt>
                <c:pt idx="29">
                  <c:v>412923</c:v>
                </c:pt>
                <c:pt idx="30">
                  <c:v>417315</c:v>
                </c:pt>
                <c:pt idx="31">
                  <c:v>420183</c:v>
                </c:pt>
                <c:pt idx="32">
                  <c:v>421656</c:v>
                </c:pt>
                <c:pt idx="33">
                  <c:v>422010</c:v>
                </c:pt>
                <c:pt idx="34">
                  <c:v>421686</c:v>
                </c:pt>
                <c:pt idx="35">
                  <c:v>420822</c:v>
                </c:pt>
                <c:pt idx="36">
                  <c:v>419547</c:v>
                </c:pt>
                <c:pt idx="37">
                  <c:v>417957</c:v>
                </c:pt>
                <c:pt idx="38">
                  <c:v>416139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35-4EB4-833B-633ED5FED96C}"/>
            </c:ext>
          </c:extLst>
        </c:ser>
        <c:ser>
          <c:idx val="5"/>
          <c:order val="3"/>
          <c:tx>
            <c:strRef>
              <c:f>'图12-保有量销量选择'!$B$7</c:f>
              <c:strCache>
                <c:ptCount val="1"/>
                <c:pt idx="0">
                  <c:v>液化石油气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cat>
            <c:strRef>
              <c:f>'图12-保有量销量选择'!$D$3:$AP$3</c:f>
              <c:strCache>
                <c:ptCount val="39"/>
                <c:pt idx="0">
                  <c:v>起始年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strCache>
            </c:strRef>
          </c:cat>
          <c:val>
            <c:numRef>
              <c:f>'图12-保有量销量选择'!$D$7:$AP$7</c:f>
              <c:numCache>
                <c:formatCode>General</c:formatCode>
                <c:ptCount val="39"/>
                <c:pt idx="0">
                  <c:v>3345</c:v>
                </c:pt>
                <c:pt idx="1">
                  <c:v>65507</c:v>
                </c:pt>
                <c:pt idx="2">
                  <c:v>122104</c:v>
                </c:pt>
                <c:pt idx="3">
                  <c:v>179382</c:v>
                </c:pt>
                <c:pt idx="4">
                  <c:v>237278</c:v>
                </c:pt>
                <c:pt idx="5">
                  <c:v>296101</c:v>
                </c:pt>
                <c:pt idx="6">
                  <c:v>355719</c:v>
                </c:pt>
                <c:pt idx="7">
                  <c:v>415475</c:v>
                </c:pt>
                <c:pt idx="8">
                  <c:v>475324</c:v>
                </c:pt>
                <c:pt idx="9">
                  <c:v>533520</c:v>
                </c:pt>
                <c:pt idx="10">
                  <c:v>590198</c:v>
                </c:pt>
                <c:pt idx="11">
                  <c:v>645283</c:v>
                </c:pt>
                <c:pt idx="12">
                  <c:v>698688</c:v>
                </c:pt>
                <c:pt idx="13">
                  <c:v>750353</c:v>
                </c:pt>
                <c:pt idx="14">
                  <c:v>803254</c:v>
                </c:pt>
                <c:pt idx="15">
                  <c:v>857325</c:v>
                </c:pt>
                <c:pt idx="16">
                  <c:v>850473</c:v>
                </c:pt>
                <c:pt idx="17">
                  <c:v>850395</c:v>
                </c:pt>
                <c:pt idx="18">
                  <c:v>850815</c:v>
                </c:pt>
                <c:pt idx="19">
                  <c:v>851193</c:v>
                </c:pt>
                <c:pt idx="20">
                  <c:v>851304</c:v>
                </c:pt>
                <c:pt idx="21">
                  <c:v>851244</c:v>
                </c:pt>
                <c:pt idx="22">
                  <c:v>851856</c:v>
                </c:pt>
                <c:pt idx="23">
                  <c:v>853047</c:v>
                </c:pt>
                <c:pt idx="24">
                  <c:v>856620</c:v>
                </c:pt>
                <c:pt idx="25">
                  <c:v>862239</c:v>
                </c:pt>
                <c:pt idx="26">
                  <c:v>870081</c:v>
                </c:pt>
                <c:pt idx="27">
                  <c:v>880212</c:v>
                </c:pt>
                <c:pt idx="28">
                  <c:v>892587</c:v>
                </c:pt>
                <c:pt idx="29">
                  <c:v>903831</c:v>
                </c:pt>
                <c:pt idx="30">
                  <c:v>914043</c:v>
                </c:pt>
                <c:pt idx="31">
                  <c:v>923004</c:v>
                </c:pt>
                <c:pt idx="32">
                  <c:v>930819</c:v>
                </c:pt>
                <c:pt idx="33">
                  <c:v>937473</c:v>
                </c:pt>
                <c:pt idx="34">
                  <c:v>943539</c:v>
                </c:pt>
                <c:pt idx="35">
                  <c:v>948891</c:v>
                </c:pt>
                <c:pt idx="36">
                  <c:v>953526</c:v>
                </c:pt>
                <c:pt idx="37">
                  <c:v>957099</c:v>
                </c:pt>
                <c:pt idx="38">
                  <c:v>959850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35-4EB4-833B-633ED5FED96C}"/>
            </c:ext>
          </c:extLst>
        </c:ser>
        <c:ser>
          <c:idx val="6"/>
          <c:order val="4"/>
          <c:tx>
            <c:strRef>
              <c:f>'图12-保有量销量选择'!$B$8</c:f>
              <c:strCache>
                <c:ptCount val="1"/>
                <c:pt idx="0">
                  <c:v>插电混合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  <a:effectLst/>
          </c:spPr>
          <c:cat>
            <c:strRef>
              <c:f>'图12-保有量销量选择'!$D$3:$AP$3</c:f>
              <c:strCache>
                <c:ptCount val="39"/>
                <c:pt idx="0">
                  <c:v>起始年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strCache>
            </c:strRef>
          </c:cat>
          <c:val>
            <c:numRef>
              <c:f>'图12-保有量销量选择'!$D$8:$AP$8</c:f>
              <c:numCache>
                <c:formatCode>General</c:formatCode>
                <c:ptCount val="39"/>
                <c:pt idx="0">
                  <c:v>2166640</c:v>
                </c:pt>
                <c:pt idx="1">
                  <c:v>2192240</c:v>
                </c:pt>
                <c:pt idx="2">
                  <c:v>2275460</c:v>
                </c:pt>
                <c:pt idx="3">
                  <c:v>2383010</c:v>
                </c:pt>
                <c:pt idx="4">
                  <c:v>2509130</c:v>
                </c:pt>
                <c:pt idx="5">
                  <c:v>2650860</c:v>
                </c:pt>
                <c:pt idx="6">
                  <c:v>2807980</c:v>
                </c:pt>
                <c:pt idx="7">
                  <c:v>2984360</c:v>
                </c:pt>
                <c:pt idx="8">
                  <c:v>3186350</c:v>
                </c:pt>
                <c:pt idx="9">
                  <c:v>3415670</c:v>
                </c:pt>
                <c:pt idx="10">
                  <c:v>3684620</c:v>
                </c:pt>
                <c:pt idx="11">
                  <c:v>4004360</c:v>
                </c:pt>
                <c:pt idx="12">
                  <c:v>4386660</c:v>
                </c:pt>
                <c:pt idx="13">
                  <c:v>4841780</c:v>
                </c:pt>
                <c:pt idx="14">
                  <c:v>5339630</c:v>
                </c:pt>
                <c:pt idx="15">
                  <c:v>5879780</c:v>
                </c:pt>
                <c:pt idx="16">
                  <c:v>6433790</c:v>
                </c:pt>
                <c:pt idx="17">
                  <c:v>6965570</c:v>
                </c:pt>
                <c:pt idx="18">
                  <c:v>7504350</c:v>
                </c:pt>
                <c:pt idx="19">
                  <c:v>8050150</c:v>
                </c:pt>
                <c:pt idx="20">
                  <c:v>8599120</c:v>
                </c:pt>
                <c:pt idx="21">
                  <c:v>9145580</c:v>
                </c:pt>
                <c:pt idx="22">
                  <c:v>9680880</c:v>
                </c:pt>
                <c:pt idx="23">
                  <c:v>10194700</c:v>
                </c:pt>
                <c:pt idx="24">
                  <c:v>10682600</c:v>
                </c:pt>
                <c:pt idx="25">
                  <c:v>11129600</c:v>
                </c:pt>
                <c:pt idx="26">
                  <c:v>11522600</c:v>
                </c:pt>
                <c:pt idx="27">
                  <c:v>11848700</c:v>
                </c:pt>
                <c:pt idx="28">
                  <c:v>12096500</c:v>
                </c:pt>
                <c:pt idx="29">
                  <c:v>12318400</c:v>
                </c:pt>
                <c:pt idx="30">
                  <c:v>12496900</c:v>
                </c:pt>
                <c:pt idx="31">
                  <c:v>12634100</c:v>
                </c:pt>
                <c:pt idx="32">
                  <c:v>12733900</c:v>
                </c:pt>
                <c:pt idx="33">
                  <c:v>12799900</c:v>
                </c:pt>
                <c:pt idx="34">
                  <c:v>12837600</c:v>
                </c:pt>
                <c:pt idx="35">
                  <c:v>12853200</c:v>
                </c:pt>
                <c:pt idx="36">
                  <c:v>12852600</c:v>
                </c:pt>
                <c:pt idx="37">
                  <c:v>12840000</c:v>
                </c:pt>
                <c:pt idx="38">
                  <c:v>12818900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35-4EB4-833B-633ED5FED96C}"/>
            </c:ext>
          </c:extLst>
        </c:ser>
        <c:ser>
          <c:idx val="1"/>
          <c:order val="5"/>
          <c:tx>
            <c:strRef>
              <c:f>'图12-保有量销量选择'!$B$9</c:f>
              <c:strCache>
                <c:ptCount val="1"/>
                <c:pt idx="0">
                  <c:v>纯电动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strRef>
              <c:f>'图12-保有量销量选择'!$D$3:$AP$3</c:f>
              <c:strCache>
                <c:ptCount val="39"/>
                <c:pt idx="0">
                  <c:v>起始年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strCache>
            </c:strRef>
          </c:cat>
          <c:val>
            <c:numRef>
              <c:f>'图12-保有量销量选择'!$D$9:$AP$9</c:f>
              <c:numCache>
                <c:formatCode>General</c:formatCode>
                <c:ptCount val="39"/>
                <c:pt idx="0">
                  <c:v>9632950</c:v>
                </c:pt>
                <c:pt idx="1">
                  <c:v>11966300</c:v>
                </c:pt>
                <c:pt idx="2">
                  <c:v>14375400</c:v>
                </c:pt>
                <c:pt idx="3">
                  <c:v>17472600</c:v>
                </c:pt>
                <c:pt idx="4">
                  <c:v>21282600</c:v>
                </c:pt>
                <c:pt idx="5">
                  <c:v>25827000</c:v>
                </c:pt>
                <c:pt idx="6">
                  <c:v>31124800</c:v>
                </c:pt>
                <c:pt idx="7">
                  <c:v>37190600</c:v>
                </c:pt>
                <c:pt idx="8">
                  <c:v>44036700</c:v>
                </c:pt>
                <c:pt idx="9">
                  <c:v>51542600</c:v>
                </c:pt>
                <c:pt idx="10">
                  <c:v>59691400</c:v>
                </c:pt>
                <c:pt idx="11">
                  <c:v>68467600</c:v>
                </c:pt>
                <c:pt idx="12">
                  <c:v>77855100</c:v>
                </c:pt>
                <c:pt idx="13">
                  <c:v>87839100</c:v>
                </c:pt>
                <c:pt idx="14">
                  <c:v>97746000</c:v>
                </c:pt>
                <c:pt idx="15">
                  <c:v>107576000</c:v>
                </c:pt>
                <c:pt idx="16">
                  <c:v>114999000</c:v>
                </c:pt>
                <c:pt idx="17">
                  <c:v>122276000</c:v>
                </c:pt>
                <c:pt idx="18">
                  <c:v>128804000</c:v>
                </c:pt>
                <c:pt idx="19">
                  <c:v>134564000</c:v>
                </c:pt>
                <c:pt idx="20">
                  <c:v>139525000</c:v>
                </c:pt>
                <c:pt idx="21">
                  <c:v>143648000</c:v>
                </c:pt>
                <c:pt idx="22">
                  <c:v>146920000</c:v>
                </c:pt>
                <c:pt idx="23">
                  <c:v>149327000</c:v>
                </c:pt>
                <c:pt idx="24">
                  <c:v>150995000</c:v>
                </c:pt>
                <c:pt idx="25">
                  <c:v>151932000</c:v>
                </c:pt>
                <c:pt idx="26">
                  <c:v>152151000</c:v>
                </c:pt>
                <c:pt idx="27">
                  <c:v>151668000</c:v>
                </c:pt>
                <c:pt idx="28">
                  <c:v>150504000</c:v>
                </c:pt>
                <c:pt idx="29">
                  <c:v>149301000</c:v>
                </c:pt>
                <c:pt idx="30">
                  <c:v>148047000</c:v>
                </c:pt>
                <c:pt idx="31">
                  <c:v>146741000</c:v>
                </c:pt>
                <c:pt idx="32">
                  <c:v>145376000</c:v>
                </c:pt>
                <c:pt idx="33">
                  <c:v>143944000</c:v>
                </c:pt>
                <c:pt idx="34">
                  <c:v>142438000</c:v>
                </c:pt>
                <c:pt idx="35">
                  <c:v>140868000</c:v>
                </c:pt>
                <c:pt idx="36">
                  <c:v>139254000</c:v>
                </c:pt>
                <c:pt idx="37">
                  <c:v>137593000</c:v>
                </c:pt>
                <c:pt idx="38">
                  <c:v>135889000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635-4EB4-833B-633ED5FED96C}"/>
            </c:ext>
          </c:extLst>
        </c:ser>
        <c:ser>
          <c:idx val="2"/>
          <c:order val="6"/>
          <c:tx>
            <c:strRef>
              <c:f>'图12-保有量销量选择'!$B$10</c:f>
              <c:strCache>
                <c:ptCount val="1"/>
                <c:pt idx="0">
                  <c:v>燃料电池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cat>
            <c:strRef>
              <c:f>'图12-保有量销量选择'!$D$3:$AP$3</c:f>
              <c:strCache>
                <c:ptCount val="39"/>
                <c:pt idx="0">
                  <c:v>起始年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strCache>
            </c:strRef>
          </c:cat>
          <c:val>
            <c:numRef>
              <c:f>'图12-保有量销量选择'!$D$10:$AP$10</c:f>
              <c:numCache>
                <c:formatCode>General</c:formatCode>
                <c:ptCount val="39"/>
                <c:pt idx="0">
                  <c:v>331</c:v>
                </c:pt>
                <c:pt idx="1">
                  <c:v>3947</c:v>
                </c:pt>
                <c:pt idx="2">
                  <c:v>8491</c:v>
                </c:pt>
                <c:pt idx="3">
                  <c:v>13278</c:v>
                </c:pt>
                <c:pt idx="4">
                  <c:v>18161</c:v>
                </c:pt>
                <c:pt idx="5">
                  <c:v>23080</c:v>
                </c:pt>
                <c:pt idx="6">
                  <c:v>28038</c:v>
                </c:pt>
                <c:pt idx="7">
                  <c:v>33101</c:v>
                </c:pt>
                <c:pt idx="8">
                  <c:v>38392</c:v>
                </c:pt>
                <c:pt idx="9">
                  <c:v>43923</c:v>
                </c:pt>
                <c:pt idx="10">
                  <c:v>49868</c:v>
                </c:pt>
                <c:pt idx="11">
                  <c:v>56404</c:v>
                </c:pt>
                <c:pt idx="12">
                  <c:v>63708</c:v>
                </c:pt>
                <c:pt idx="13">
                  <c:v>71945</c:v>
                </c:pt>
                <c:pt idx="14">
                  <c:v>80704</c:v>
                </c:pt>
                <c:pt idx="15">
                  <c:v>90006</c:v>
                </c:pt>
                <c:pt idx="16">
                  <c:v>96225</c:v>
                </c:pt>
                <c:pt idx="17">
                  <c:v>102012</c:v>
                </c:pt>
                <c:pt idx="18">
                  <c:v>107997</c:v>
                </c:pt>
                <c:pt idx="19">
                  <c:v>114258</c:v>
                </c:pt>
                <c:pt idx="20">
                  <c:v>120780</c:v>
                </c:pt>
                <c:pt idx="21">
                  <c:v>127476</c:v>
                </c:pt>
                <c:pt idx="22">
                  <c:v>134229</c:v>
                </c:pt>
                <c:pt idx="23">
                  <c:v>140856</c:v>
                </c:pt>
                <c:pt idx="24">
                  <c:v>147318</c:v>
                </c:pt>
                <c:pt idx="25">
                  <c:v>153390</c:v>
                </c:pt>
                <c:pt idx="26">
                  <c:v>158880</c:v>
                </c:pt>
                <c:pt idx="27">
                  <c:v>163578</c:v>
                </c:pt>
                <c:pt idx="28">
                  <c:v>167319</c:v>
                </c:pt>
                <c:pt idx="29">
                  <c:v>170790</c:v>
                </c:pt>
                <c:pt idx="30">
                  <c:v>173736</c:v>
                </c:pt>
                <c:pt idx="31">
                  <c:v>176154</c:v>
                </c:pt>
                <c:pt idx="32">
                  <c:v>178089</c:v>
                </c:pt>
                <c:pt idx="33">
                  <c:v>179562</c:v>
                </c:pt>
                <c:pt idx="34">
                  <c:v>180678</c:v>
                </c:pt>
                <c:pt idx="35">
                  <c:v>181437</c:v>
                </c:pt>
                <c:pt idx="36">
                  <c:v>182031</c:v>
                </c:pt>
                <c:pt idx="37">
                  <c:v>182307</c:v>
                </c:pt>
                <c:pt idx="38">
                  <c:v>182682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35-4EB4-833B-633ED5FED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039416"/>
        <c:axId val="454044664"/>
        <c:extLst/>
      </c:areaChart>
      <c:catAx>
        <c:axId val="454039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44664"/>
        <c:crosses val="autoZero"/>
        <c:auto val="1"/>
        <c:lblAlgn val="ctr"/>
        <c:lblOffset val="100"/>
        <c:tickLblSkip val="10"/>
        <c:tickMarkSkip val="3"/>
        <c:noMultiLvlLbl val="0"/>
      </c:catAx>
      <c:valAx>
        <c:axId val="454044664"/>
        <c:scaling>
          <c:orientation val="minMax"/>
        </c:scaling>
        <c:delete val="0"/>
        <c:axPos val="l"/>
        <c:title>
          <c:tx>
            <c:strRef>
              <c:f>'图12-保有量销量选择'!$G$22</c:f>
              <c:strCache>
                <c:ptCount val="1"/>
                <c:pt idx="0">
                  <c:v>台</c:v>
                </c:pt>
              </c:strCache>
            </c:strRef>
          </c:tx>
          <c:layout>
            <c:manualLayout>
              <c:xMode val="edge"/>
              <c:yMode val="edge"/>
              <c:x val="8.1190474668345058E-2"/>
              <c:y val="3.917590791695176E-2"/>
            </c:manualLayout>
          </c:layout>
          <c:overlay val="0"/>
          <c:txPr>
            <a:bodyPr rot="0" vert="horz"/>
            <a:lstStyle/>
            <a:p>
              <a:pPr>
                <a:defRPr b="0"/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39416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90870334706613676"/>
          <c:w val="1"/>
          <c:h val="9.05168897231499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ln>
      <a:solidFill>
        <a:schemeClr val="tx1"/>
      </a:solidFill>
    </a:ln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'图12-保有量销量选择'!$L$44</c:f>
          <c:strCache>
            <c:ptCount val="1"/>
            <c:pt idx="0">
              <c:v>Sales Trends of passenger LDVs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6735322145944467"/>
          <c:y val="0.12436671411198186"/>
          <c:w val="0.79899887514060763"/>
          <c:h val="0.682462478567888"/>
        </c:manualLayout>
      </c:layout>
      <c:areaChart>
        <c:grouping val="stacked"/>
        <c:varyColors val="0"/>
        <c:ser>
          <c:idx val="4"/>
          <c:order val="0"/>
          <c:tx>
            <c:strRef>
              <c:f>'图12-保有量销量选择'!$B$13</c:f>
              <c:strCache>
                <c:ptCount val="1"/>
                <c:pt idx="0">
                  <c:v>汽油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</c:spPr>
          <c:cat>
            <c:numRef>
              <c:f>'图12-保有量销量选择'!$E$3:$AP$3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'图12-保有量销量选择'!$E$13:$AP$13</c:f>
              <c:numCache>
                <c:formatCode>General</c:formatCode>
                <c:ptCount val="38"/>
                <c:pt idx="0">
                  <c:v>20841800</c:v>
                </c:pt>
                <c:pt idx="1">
                  <c:v>18382700</c:v>
                </c:pt>
                <c:pt idx="2">
                  <c:v>17968300</c:v>
                </c:pt>
                <c:pt idx="3">
                  <c:v>17536000</c:v>
                </c:pt>
                <c:pt idx="4">
                  <c:v>17085300</c:v>
                </c:pt>
                <c:pt idx="5">
                  <c:v>16616600</c:v>
                </c:pt>
                <c:pt idx="6">
                  <c:v>16130700</c:v>
                </c:pt>
                <c:pt idx="7">
                  <c:v>15626900</c:v>
                </c:pt>
                <c:pt idx="8">
                  <c:v>14865700</c:v>
                </c:pt>
                <c:pt idx="9">
                  <c:v>14111600</c:v>
                </c:pt>
                <c:pt idx="10">
                  <c:v>13362400</c:v>
                </c:pt>
                <c:pt idx="11">
                  <c:v>12618700</c:v>
                </c:pt>
                <c:pt idx="12">
                  <c:v>11880200</c:v>
                </c:pt>
                <c:pt idx="13">
                  <c:v>11830800</c:v>
                </c:pt>
                <c:pt idx="14">
                  <c:v>11781000</c:v>
                </c:pt>
                <c:pt idx="15">
                  <c:v>11731600</c:v>
                </c:pt>
                <c:pt idx="16">
                  <c:v>11682400</c:v>
                </c:pt>
                <c:pt idx="17">
                  <c:v>11628400</c:v>
                </c:pt>
                <c:pt idx="18">
                  <c:v>11449700</c:v>
                </c:pt>
                <c:pt idx="19">
                  <c:v>11286000</c:v>
                </c:pt>
                <c:pt idx="20">
                  <c:v>11148500</c:v>
                </c:pt>
                <c:pt idx="21">
                  <c:v>11013400</c:v>
                </c:pt>
                <c:pt idx="22">
                  <c:v>10885400</c:v>
                </c:pt>
                <c:pt idx="23">
                  <c:v>10754700</c:v>
                </c:pt>
                <c:pt idx="24">
                  <c:v>10635500</c:v>
                </c:pt>
                <c:pt idx="25">
                  <c:v>10521100</c:v>
                </c:pt>
                <c:pt idx="26">
                  <c:v>10407700</c:v>
                </c:pt>
                <c:pt idx="27">
                  <c:v>10289800</c:v>
                </c:pt>
                <c:pt idx="28">
                  <c:v>10087600</c:v>
                </c:pt>
                <c:pt idx="29">
                  <c:v>9913470</c:v>
                </c:pt>
                <c:pt idx="30">
                  <c:v>9739130</c:v>
                </c:pt>
                <c:pt idx="31">
                  <c:v>9567690</c:v>
                </c:pt>
                <c:pt idx="32">
                  <c:v>9396580</c:v>
                </c:pt>
                <c:pt idx="33">
                  <c:v>9226940</c:v>
                </c:pt>
                <c:pt idx="34">
                  <c:v>9058280</c:v>
                </c:pt>
                <c:pt idx="35">
                  <c:v>8889850</c:v>
                </c:pt>
                <c:pt idx="36">
                  <c:v>8723040</c:v>
                </c:pt>
                <c:pt idx="37">
                  <c:v>8554990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3-43AF-A003-A9A181F7580D}"/>
            </c:ext>
          </c:extLst>
        </c:ser>
        <c:ser>
          <c:idx val="0"/>
          <c:order val="1"/>
          <c:tx>
            <c:strRef>
              <c:f>'图12-保有量销量选择'!$B$14</c:f>
              <c:strCache>
                <c:ptCount val="1"/>
                <c:pt idx="0">
                  <c:v>柴油</c:v>
                </c:pt>
              </c:strCache>
            </c:strRef>
          </c:tx>
          <c:spPr>
            <a:solidFill>
              <a:srgbClr val="002060"/>
            </a:solidFill>
            <a:ln w="25400">
              <a:noFill/>
            </a:ln>
          </c:spPr>
          <c:cat>
            <c:numRef>
              <c:f>'图12-保有量销量选择'!$E$3:$AP$3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'图12-保有量销量选择'!$E$14:$AP$14</c:f>
              <c:numCache>
                <c:formatCode>General</c:formatCode>
                <c:ptCount val="38"/>
                <c:pt idx="0">
                  <c:v>152496</c:v>
                </c:pt>
                <c:pt idx="1">
                  <c:v>150054</c:v>
                </c:pt>
                <c:pt idx="2">
                  <c:v>162366</c:v>
                </c:pt>
                <c:pt idx="3">
                  <c:v>173997</c:v>
                </c:pt>
                <c:pt idx="4">
                  <c:v>185031</c:v>
                </c:pt>
                <c:pt idx="5">
                  <c:v>195249</c:v>
                </c:pt>
                <c:pt idx="6">
                  <c:v>204378</c:v>
                </c:pt>
                <c:pt idx="7">
                  <c:v>212613</c:v>
                </c:pt>
                <c:pt idx="8">
                  <c:v>216957</c:v>
                </c:pt>
                <c:pt idx="9">
                  <c:v>218370</c:v>
                </c:pt>
                <c:pt idx="10">
                  <c:v>219081</c:v>
                </c:pt>
                <c:pt idx="11">
                  <c:v>218649</c:v>
                </c:pt>
                <c:pt idx="12">
                  <c:v>217449</c:v>
                </c:pt>
                <c:pt idx="13">
                  <c:v>227388</c:v>
                </c:pt>
                <c:pt idx="14">
                  <c:v>237663</c:v>
                </c:pt>
                <c:pt idx="15">
                  <c:v>247677</c:v>
                </c:pt>
                <c:pt idx="16">
                  <c:v>257724</c:v>
                </c:pt>
                <c:pt idx="17">
                  <c:v>267687</c:v>
                </c:pt>
                <c:pt idx="18">
                  <c:v>273759</c:v>
                </c:pt>
                <c:pt idx="19">
                  <c:v>280713</c:v>
                </c:pt>
                <c:pt idx="20">
                  <c:v>287409</c:v>
                </c:pt>
                <c:pt idx="21">
                  <c:v>294171</c:v>
                </c:pt>
                <c:pt idx="22">
                  <c:v>300879</c:v>
                </c:pt>
                <c:pt idx="23">
                  <c:v>307422</c:v>
                </c:pt>
                <c:pt idx="24">
                  <c:v>313914</c:v>
                </c:pt>
                <c:pt idx="25">
                  <c:v>320193</c:v>
                </c:pt>
                <c:pt idx="26">
                  <c:v>326565</c:v>
                </c:pt>
                <c:pt idx="27">
                  <c:v>332745</c:v>
                </c:pt>
                <c:pt idx="28">
                  <c:v>335169</c:v>
                </c:pt>
                <c:pt idx="29">
                  <c:v>338760</c:v>
                </c:pt>
                <c:pt idx="30">
                  <c:v>341880</c:v>
                </c:pt>
                <c:pt idx="31">
                  <c:v>344775</c:v>
                </c:pt>
                <c:pt idx="32">
                  <c:v>347361</c:v>
                </c:pt>
                <c:pt idx="33">
                  <c:v>349839</c:v>
                </c:pt>
                <c:pt idx="34">
                  <c:v>351891</c:v>
                </c:pt>
                <c:pt idx="35">
                  <c:v>353634</c:v>
                </c:pt>
                <c:pt idx="36">
                  <c:v>355134</c:v>
                </c:pt>
                <c:pt idx="37">
                  <c:v>356430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03-43AF-A003-A9A181F7580D}"/>
            </c:ext>
          </c:extLst>
        </c:ser>
        <c:ser>
          <c:idx val="3"/>
          <c:order val="2"/>
          <c:tx>
            <c:strRef>
              <c:f>'图12-保有量销量选择'!$B$15</c:f>
              <c:strCache>
                <c:ptCount val="1"/>
                <c:pt idx="0">
                  <c:v>天然气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</c:spPr>
          <c:cat>
            <c:numRef>
              <c:f>'图12-保有量销量选择'!$E$3:$AP$3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'图12-保有量销量选择'!$E$15:$AP$15</c:f>
              <c:numCache>
                <c:formatCode>General</c:formatCode>
                <c:ptCount val="38"/>
                <c:pt idx="0">
                  <c:v>18786</c:v>
                </c:pt>
                <c:pt idx="1">
                  <c:v>16992</c:v>
                </c:pt>
                <c:pt idx="2">
                  <c:v>16866</c:v>
                </c:pt>
                <c:pt idx="3">
                  <c:v>16866</c:v>
                </c:pt>
                <c:pt idx="4">
                  <c:v>16830</c:v>
                </c:pt>
                <c:pt idx="5">
                  <c:v>17010</c:v>
                </c:pt>
                <c:pt idx="6">
                  <c:v>17496</c:v>
                </c:pt>
                <c:pt idx="7">
                  <c:v>18132</c:v>
                </c:pt>
                <c:pt idx="8">
                  <c:v>18636</c:v>
                </c:pt>
                <c:pt idx="9">
                  <c:v>19119</c:v>
                </c:pt>
                <c:pt idx="10">
                  <c:v>19686</c:v>
                </c:pt>
                <c:pt idx="11">
                  <c:v>20205</c:v>
                </c:pt>
                <c:pt idx="12">
                  <c:v>20643</c:v>
                </c:pt>
                <c:pt idx="13">
                  <c:v>22158</c:v>
                </c:pt>
                <c:pt idx="14">
                  <c:v>23664</c:v>
                </c:pt>
                <c:pt idx="15">
                  <c:v>25062</c:v>
                </c:pt>
                <c:pt idx="16">
                  <c:v>26295</c:v>
                </c:pt>
                <c:pt idx="17">
                  <c:v>27264</c:v>
                </c:pt>
                <c:pt idx="18">
                  <c:v>27765</c:v>
                </c:pt>
                <c:pt idx="19">
                  <c:v>28140</c:v>
                </c:pt>
                <c:pt idx="20">
                  <c:v>28356</c:v>
                </c:pt>
                <c:pt idx="21">
                  <c:v>28485</c:v>
                </c:pt>
                <c:pt idx="22">
                  <c:v>28512</c:v>
                </c:pt>
                <c:pt idx="23">
                  <c:v>28485</c:v>
                </c:pt>
                <c:pt idx="24">
                  <c:v>28407</c:v>
                </c:pt>
                <c:pt idx="25">
                  <c:v>28263</c:v>
                </c:pt>
                <c:pt idx="26">
                  <c:v>28104</c:v>
                </c:pt>
                <c:pt idx="27">
                  <c:v>27921</c:v>
                </c:pt>
                <c:pt idx="28">
                  <c:v>28200</c:v>
                </c:pt>
                <c:pt idx="29">
                  <c:v>28056</c:v>
                </c:pt>
                <c:pt idx="30">
                  <c:v>27930</c:v>
                </c:pt>
                <c:pt idx="31">
                  <c:v>27768</c:v>
                </c:pt>
                <c:pt idx="32">
                  <c:v>27618</c:v>
                </c:pt>
                <c:pt idx="33">
                  <c:v>27441</c:v>
                </c:pt>
                <c:pt idx="34">
                  <c:v>27276</c:v>
                </c:pt>
                <c:pt idx="35">
                  <c:v>27081</c:v>
                </c:pt>
                <c:pt idx="36">
                  <c:v>26895</c:v>
                </c:pt>
                <c:pt idx="37">
                  <c:v>26694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03-43AF-A003-A9A181F7580D}"/>
            </c:ext>
          </c:extLst>
        </c:ser>
        <c:ser>
          <c:idx val="5"/>
          <c:order val="3"/>
          <c:tx>
            <c:strRef>
              <c:f>'图12-保有量销量选择'!$B$16</c:f>
              <c:strCache>
                <c:ptCount val="1"/>
                <c:pt idx="0">
                  <c:v>液化石油气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 w="25400">
              <a:noFill/>
            </a:ln>
          </c:spPr>
          <c:cat>
            <c:numRef>
              <c:f>'图12-保有量销量选择'!$E$3:$AP$3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'图12-保有量销量选择'!$E$16:$AP$16</c:f>
              <c:numCache>
                <c:formatCode>General</c:formatCode>
                <c:ptCount val="38"/>
                <c:pt idx="0">
                  <c:v>62385</c:v>
                </c:pt>
                <c:pt idx="1">
                  <c:v>56820</c:v>
                </c:pt>
                <c:pt idx="2">
                  <c:v>57501</c:v>
                </c:pt>
                <c:pt idx="3">
                  <c:v>58119</c:v>
                </c:pt>
                <c:pt idx="4">
                  <c:v>59046</c:v>
                </c:pt>
                <c:pt idx="5">
                  <c:v>59841</c:v>
                </c:pt>
                <c:pt idx="6">
                  <c:v>59979</c:v>
                </c:pt>
                <c:pt idx="7">
                  <c:v>60072</c:v>
                </c:pt>
                <c:pt idx="8">
                  <c:v>58419</c:v>
                </c:pt>
                <c:pt idx="9">
                  <c:v>56901</c:v>
                </c:pt>
                <c:pt idx="10">
                  <c:v>55308</c:v>
                </c:pt>
                <c:pt idx="11">
                  <c:v>53628</c:v>
                </c:pt>
                <c:pt idx="12">
                  <c:v>51888</c:v>
                </c:pt>
                <c:pt idx="13">
                  <c:v>53124</c:v>
                </c:pt>
                <c:pt idx="14">
                  <c:v>54294</c:v>
                </c:pt>
                <c:pt idx="15">
                  <c:v>55533</c:v>
                </c:pt>
                <c:pt idx="16">
                  <c:v>56742</c:v>
                </c:pt>
                <c:pt idx="17">
                  <c:v>57921</c:v>
                </c:pt>
                <c:pt idx="18">
                  <c:v>58497</c:v>
                </c:pt>
                <c:pt idx="19">
                  <c:v>59157</c:v>
                </c:pt>
                <c:pt idx="20">
                  <c:v>59781</c:v>
                </c:pt>
                <c:pt idx="21">
                  <c:v>60591</c:v>
                </c:pt>
                <c:pt idx="22">
                  <c:v>61263</c:v>
                </c:pt>
                <c:pt idx="23">
                  <c:v>61992</c:v>
                </c:pt>
                <c:pt idx="24">
                  <c:v>62520</c:v>
                </c:pt>
                <c:pt idx="25">
                  <c:v>63150</c:v>
                </c:pt>
                <c:pt idx="26">
                  <c:v>63759</c:v>
                </c:pt>
                <c:pt idx="27">
                  <c:v>64263</c:v>
                </c:pt>
                <c:pt idx="28">
                  <c:v>64368</c:v>
                </c:pt>
                <c:pt idx="29">
                  <c:v>64506</c:v>
                </c:pt>
                <c:pt idx="30">
                  <c:v>64494</c:v>
                </c:pt>
                <c:pt idx="31">
                  <c:v>64557</c:v>
                </c:pt>
                <c:pt idx="32">
                  <c:v>64575</c:v>
                </c:pt>
                <c:pt idx="33">
                  <c:v>64563</c:v>
                </c:pt>
                <c:pt idx="34">
                  <c:v>64509</c:v>
                </c:pt>
                <c:pt idx="35">
                  <c:v>64416</c:v>
                </c:pt>
                <c:pt idx="36">
                  <c:v>64164</c:v>
                </c:pt>
                <c:pt idx="37">
                  <c:v>64014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03-43AF-A003-A9A181F7580D}"/>
            </c:ext>
          </c:extLst>
        </c:ser>
        <c:ser>
          <c:idx val="6"/>
          <c:order val="4"/>
          <c:tx>
            <c:strRef>
              <c:f>'图12-保有量销量选择'!$B$17</c:f>
              <c:strCache>
                <c:ptCount val="1"/>
                <c:pt idx="0">
                  <c:v>插电混合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</c:spPr>
          <c:cat>
            <c:numRef>
              <c:f>'图12-保有量销量选择'!$E$3:$AP$3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'图12-保有量销量选择'!$E$17:$AP$17</c:f>
              <c:numCache>
                <c:formatCode>General</c:formatCode>
                <c:ptCount val="38"/>
                <c:pt idx="0">
                  <c:v>170034</c:v>
                </c:pt>
                <c:pt idx="1">
                  <c:v>227673</c:v>
                </c:pt>
                <c:pt idx="2">
                  <c:v>251985</c:v>
                </c:pt>
                <c:pt idx="3">
                  <c:v>270570</c:v>
                </c:pt>
                <c:pt idx="4">
                  <c:v>286173</c:v>
                </c:pt>
                <c:pt idx="5">
                  <c:v>301554</c:v>
                </c:pt>
                <c:pt idx="6">
                  <c:v>320823</c:v>
                </c:pt>
                <c:pt idx="7">
                  <c:v>346440</c:v>
                </c:pt>
                <c:pt idx="8">
                  <c:v>373761</c:v>
                </c:pt>
                <c:pt idx="9">
                  <c:v>413394</c:v>
                </c:pt>
                <c:pt idx="10">
                  <c:v>464181</c:v>
                </c:pt>
                <c:pt idx="11">
                  <c:v>526746</c:v>
                </c:pt>
                <c:pt idx="12">
                  <c:v>599562</c:v>
                </c:pt>
                <c:pt idx="13">
                  <c:v>642294</c:v>
                </c:pt>
                <c:pt idx="14">
                  <c:v>684585</c:v>
                </c:pt>
                <c:pt idx="15">
                  <c:v>724053</c:v>
                </c:pt>
                <c:pt idx="16">
                  <c:v>759450</c:v>
                </c:pt>
                <c:pt idx="17">
                  <c:v>790767</c:v>
                </c:pt>
                <c:pt idx="18">
                  <c:v>816369</c:v>
                </c:pt>
                <c:pt idx="19">
                  <c:v>835146</c:v>
                </c:pt>
                <c:pt idx="20">
                  <c:v>848013</c:v>
                </c:pt>
                <c:pt idx="21">
                  <c:v>856116</c:v>
                </c:pt>
                <c:pt idx="22">
                  <c:v>860301</c:v>
                </c:pt>
                <c:pt idx="23">
                  <c:v>861624</c:v>
                </c:pt>
                <c:pt idx="24">
                  <c:v>860352</c:v>
                </c:pt>
                <c:pt idx="25">
                  <c:v>857211</c:v>
                </c:pt>
                <c:pt idx="26">
                  <c:v>852846</c:v>
                </c:pt>
                <c:pt idx="27">
                  <c:v>847338</c:v>
                </c:pt>
                <c:pt idx="28">
                  <c:v>864243</c:v>
                </c:pt>
                <c:pt idx="29">
                  <c:v>863028</c:v>
                </c:pt>
                <c:pt idx="30">
                  <c:v>861303</c:v>
                </c:pt>
                <c:pt idx="31">
                  <c:v>859194</c:v>
                </c:pt>
                <c:pt idx="32">
                  <c:v>856863</c:v>
                </c:pt>
                <c:pt idx="33">
                  <c:v>854004</c:v>
                </c:pt>
                <c:pt idx="34">
                  <c:v>850806</c:v>
                </c:pt>
                <c:pt idx="35">
                  <c:v>847383</c:v>
                </c:pt>
                <c:pt idx="36">
                  <c:v>843477</c:v>
                </c:pt>
                <c:pt idx="37">
                  <c:v>839193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03-43AF-A003-A9A181F7580D}"/>
            </c:ext>
          </c:extLst>
        </c:ser>
        <c:ser>
          <c:idx val="1"/>
          <c:order val="5"/>
          <c:tx>
            <c:strRef>
              <c:f>'图12-保有量销量选择'!$B$18</c:f>
              <c:strCache>
                <c:ptCount val="1"/>
                <c:pt idx="0">
                  <c:v>纯电动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</c:spPr>
          <c:cat>
            <c:numRef>
              <c:f>'图12-保有量销量选择'!$E$3:$AP$3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'图12-保有量销量选择'!$E$18:$AP$18</c:f>
              <c:numCache>
                <c:formatCode>General</c:formatCode>
                <c:ptCount val="38"/>
                <c:pt idx="0">
                  <c:v>2975540</c:v>
                </c:pt>
                <c:pt idx="1">
                  <c:v>3051260</c:v>
                </c:pt>
                <c:pt idx="2">
                  <c:v>3739440</c:v>
                </c:pt>
                <c:pt idx="3">
                  <c:v>4452170</c:v>
                </c:pt>
                <c:pt idx="4">
                  <c:v>5186620</c:v>
                </c:pt>
                <c:pt idx="5">
                  <c:v>5939970</c:v>
                </c:pt>
                <c:pt idx="6">
                  <c:v>6708040</c:v>
                </c:pt>
                <c:pt idx="7">
                  <c:v>7488320</c:v>
                </c:pt>
                <c:pt idx="8">
                  <c:v>8148040</c:v>
                </c:pt>
                <c:pt idx="9">
                  <c:v>8791020</c:v>
                </c:pt>
                <c:pt idx="10">
                  <c:v>9418440</c:v>
                </c:pt>
                <c:pt idx="11">
                  <c:v>10029700</c:v>
                </c:pt>
                <c:pt idx="12">
                  <c:v>10626200</c:v>
                </c:pt>
                <c:pt idx="13">
                  <c:v>10549000</c:v>
                </c:pt>
                <c:pt idx="14">
                  <c:v>10472200</c:v>
                </c:pt>
                <c:pt idx="15">
                  <c:v>10398300</c:v>
                </c:pt>
                <c:pt idx="16">
                  <c:v>10328500</c:v>
                </c:pt>
                <c:pt idx="17">
                  <c:v>10267900</c:v>
                </c:pt>
                <c:pt idx="18">
                  <c:v>10212100</c:v>
                </c:pt>
                <c:pt idx="19">
                  <c:v>10147200</c:v>
                </c:pt>
                <c:pt idx="20">
                  <c:v>10062700</c:v>
                </c:pt>
                <c:pt idx="21">
                  <c:v>9980460</c:v>
                </c:pt>
                <c:pt idx="22">
                  <c:v>9895300</c:v>
                </c:pt>
                <c:pt idx="23">
                  <c:v>9815930</c:v>
                </c:pt>
                <c:pt idx="24">
                  <c:v>9728090</c:v>
                </c:pt>
                <c:pt idx="25">
                  <c:v>9637380</c:v>
                </c:pt>
                <c:pt idx="26">
                  <c:v>9546960</c:v>
                </c:pt>
                <c:pt idx="27">
                  <c:v>9462440</c:v>
                </c:pt>
                <c:pt idx="28">
                  <c:v>9345570</c:v>
                </c:pt>
                <c:pt idx="29">
                  <c:v>9218150</c:v>
                </c:pt>
                <c:pt idx="30">
                  <c:v>9092070</c:v>
                </c:pt>
                <c:pt idx="31">
                  <c:v>8963660</c:v>
                </c:pt>
                <c:pt idx="32">
                  <c:v>8835520</c:v>
                </c:pt>
                <c:pt idx="33">
                  <c:v>8706560</c:v>
                </c:pt>
                <c:pt idx="34">
                  <c:v>8577500</c:v>
                </c:pt>
                <c:pt idx="35">
                  <c:v>8448700</c:v>
                </c:pt>
                <c:pt idx="36">
                  <c:v>8319360</c:v>
                </c:pt>
                <c:pt idx="37">
                  <c:v>8191400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03-43AF-A003-A9A181F7580D}"/>
            </c:ext>
          </c:extLst>
        </c:ser>
        <c:ser>
          <c:idx val="2"/>
          <c:order val="6"/>
          <c:tx>
            <c:strRef>
              <c:f>'图12-保有量销量选择'!$B$19</c:f>
              <c:strCache>
                <c:ptCount val="1"/>
                <c:pt idx="0">
                  <c:v>燃料电池</c:v>
                </c:pt>
              </c:strCache>
            </c:strRef>
          </c:tx>
          <c:spPr>
            <a:solidFill>
              <a:srgbClr val="00B0F0"/>
            </a:solidFill>
            <a:ln w="25400">
              <a:noFill/>
            </a:ln>
          </c:spPr>
          <c:cat>
            <c:numRef>
              <c:f>'图12-保有量销量选择'!$E$3:$AP$3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'图12-保有量销量选择'!$E$19:$AP$19</c:f>
              <c:numCache>
                <c:formatCode>General</c:formatCode>
                <c:ptCount val="38"/>
                <c:pt idx="0">
                  <c:v>3639</c:v>
                </c:pt>
                <c:pt idx="1">
                  <c:v>4566</c:v>
                </c:pt>
                <c:pt idx="2">
                  <c:v>4809</c:v>
                </c:pt>
                <c:pt idx="3">
                  <c:v>4905</c:v>
                </c:pt>
                <c:pt idx="4">
                  <c:v>4941</c:v>
                </c:pt>
                <c:pt idx="5">
                  <c:v>4980</c:v>
                </c:pt>
                <c:pt idx="6">
                  <c:v>5085</c:v>
                </c:pt>
                <c:pt idx="7">
                  <c:v>5313</c:v>
                </c:pt>
                <c:pt idx="8">
                  <c:v>5553</c:v>
                </c:pt>
                <c:pt idx="9">
                  <c:v>5967</c:v>
                </c:pt>
                <c:pt idx="10">
                  <c:v>6558</c:v>
                </c:pt>
                <c:pt idx="11">
                  <c:v>7326</c:v>
                </c:pt>
                <c:pt idx="12">
                  <c:v>8259</c:v>
                </c:pt>
                <c:pt idx="13">
                  <c:v>8781</c:v>
                </c:pt>
                <c:pt idx="14">
                  <c:v>9324</c:v>
                </c:pt>
                <c:pt idx="15">
                  <c:v>9858</c:v>
                </c:pt>
                <c:pt idx="16">
                  <c:v>10353</c:v>
                </c:pt>
                <c:pt idx="17">
                  <c:v>10794</c:v>
                </c:pt>
                <c:pt idx="18">
                  <c:v>11166</c:v>
                </c:pt>
                <c:pt idx="19">
                  <c:v>11463</c:v>
                </c:pt>
                <c:pt idx="20">
                  <c:v>11676</c:v>
                </c:pt>
                <c:pt idx="21">
                  <c:v>11838</c:v>
                </c:pt>
                <c:pt idx="22">
                  <c:v>11940</c:v>
                </c:pt>
                <c:pt idx="23">
                  <c:v>12015</c:v>
                </c:pt>
                <c:pt idx="24">
                  <c:v>12039</c:v>
                </c:pt>
                <c:pt idx="25">
                  <c:v>12048</c:v>
                </c:pt>
                <c:pt idx="26">
                  <c:v>12024</c:v>
                </c:pt>
                <c:pt idx="27">
                  <c:v>12000</c:v>
                </c:pt>
                <c:pt idx="28">
                  <c:v>12252</c:v>
                </c:pt>
                <c:pt idx="29">
                  <c:v>12270</c:v>
                </c:pt>
                <c:pt idx="30">
                  <c:v>12276</c:v>
                </c:pt>
                <c:pt idx="31">
                  <c:v>12288</c:v>
                </c:pt>
                <c:pt idx="32">
                  <c:v>12267</c:v>
                </c:pt>
                <c:pt idx="33">
                  <c:v>12282</c:v>
                </c:pt>
                <c:pt idx="34">
                  <c:v>12222</c:v>
                </c:pt>
                <c:pt idx="35">
                  <c:v>12270</c:v>
                </c:pt>
                <c:pt idx="36">
                  <c:v>12114</c:v>
                </c:pt>
                <c:pt idx="37">
                  <c:v>12315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03-43AF-A003-A9A181F75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039416"/>
        <c:axId val="454044664"/>
        <c:extLst/>
      </c:areaChart>
      <c:catAx>
        <c:axId val="454039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44664"/>
        <c:crosses val="autoZero"/>
        <c:auto val="1"/>
        <c:lblAlgn val="ctr"/>
        <c:lblOffset val="100"/>
        <c:tickLblSkip val="10"/>
        <c:tickMarkSkip val="3"/>
        <c:noMultiLvlLbl val="0"/>
      </c:catAx>
      <c:valAx>
        <c:axId val="454044664"/>
        <c:scaling>
          <c:orientation val="minMax"/>
        </c:scaling>
        <c:delete val="0"/>
        <c:axPos val="l"/>
        <c:title>
          <c:tx>
            <c:strRef>
              <c:f>'图12-保有量销量选择'!$G$22</c:f>
              <c:strCache>
                <c:ptCount val="1"/>
                <c:pt idx="0">
                  <c:v>台</c:v>
                </c:pt>
              </c:strCache>
            </c:strRef>
          </c:tx>
          <c:layout>
            <c:manualLayout>
              <c:xMode val="edge"/>
              <c:yMode val="edge"/>
              <c:x val="8.1190474668345058E-2"/>
              <c:y val="3.917590791695176E-2"/>
            </c:manualLayout>
          </c:layout>
          <c:overlay val="0"/>
          <c:txPr>
            <a:bodyPr rot="0" vert="horz"/>
            <a:lstStyle/>
            <a:p>
              <a:pPr>
                <a:defRPr b="0"/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39416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89631944613734427"/>
          <c:w val="1"/>
          <c:h val="0.102900790651942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ln>
      <a:solidFill>
        <a:schemeClr val="tx1"/>
      </a:solidFill>
    </a:ln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'图11-工业碳排放'!$O$2</c:f>
          <c:strCache>
            <c:ptCount val="1"/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3678579366951148E-2"/>
          <c:y val="0.15117025248698987"/>
          <c:w val="0.84584215869175028"/>
          <c:h val="0.58861241287816579"/>
        </c:manualLayout>
      </c:layout>
      <c:areaChart>
        <c:grouping val="stacked"/>
        <c:varyColors val="0"/>
        <c:ser>
          <c:idx val="0"/>
          <c:order val="0"/>
          <c:tx>
            <c:strRef>
              <c:f>'图11-工业碳排放'!$C$4</c:f>
              <c:strCache>
                <c:ptCount val="1"/>
                <c:pt idx="0">
                  <c:v>农林牧渔业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'图11-工业碳排放'!$D$4:$AO$4</c:f>
              <c:numCache>
                <c:formatCode>0_ </c:formatCode>
                <c:ptCount val="38"/>
                <c:pt idx="0">
                  <c:v>8454.89</c:v>
                </c:pt>
                <c:pt idx="1">
                  <c:v>8840.35</c:v>
                </c:pt>
                <c:pt idx="2">
                  <c:v>9061.7000000000007</c:v>
                </c:pt>
                <c:pt idx="3">
                  <c:v>9570.17</c:v>
                </c:pt>
                <c:pt idx="4">
                  <c:v>9923.3000000000011</c:v>
                </c:pt>
                <c:pt idx="5">
                  <c:v>10250.700000000001</c:v>
                </c:pt>
                <c:pt idx="6">
                  <c:v>10579.2</c:v>
                </c:pt>
                <c:pt idx="7">
                  <c:v>11022.1</c:v>
                </c:pt>
                <c:pt idx="8">
                  <c:v>11210.6</c:v>
                </c:pt>
                <c:pt idx="9">
                  <c:v>11522.5</c:v>
                </c:pt>
                <c:pt idx="10">
                  <c:v>11817.800000000001</c:v>
                </c:pt>
                <c:pt idx="11">
                  <c:v>12105.300000000001</c:v>
                </c:pt>
                <c:pt idx="12">
                  <c:v>12302</c:v>
                </c:pt>
                <c:pt idx="13">
                  <c:v>12636.4</c:v>
                </c:pt>
                <c:pt idx="14">
                  <c:v>12872.9</c:v>
                </c:pt>
                <c:pt idx="15">
                  <c:v>13032.7</c:v>
                </c:pt>
                <c:pt idx="16">
                  <c:v>13250.9</c:v>
                </c:pt>
                <c:pt idx="17">
                  <c:v>13392.6</c:v>
                </c:pt>
                <c:pt idx="18">
                  <c:v>13533.6</c:v>
                </c:pt>
                <c:pt idx="19">
                  <c:v>13656.4</c:v>
                </c:pt>
                <c:pt idx="20">
                  <c:v>13779.2</c:v>
                </c:pt>
                <c:pt idx="21">
                  <c:v>13892.800000000001</c:v>
                </c:pt>
                <c:pt idx="22">
                  <c:v>14006.4</c:v>
                </c:pt>
                <c:pt idx="23">
                  <c:v>14025.4</c:v>
                </c:pt>
                <c:pt idx="24">
                  <c:v>14129.2</c:v>
                </c:pt>
                <c:pt idx="25">
                  <c:v>14148.1</c:v>
                </c:pt>
                <c:pt idx="26">
                  <c:v>14157.2</c:v>
                </c:pt>
                <c:pt idx="27">
                  <c:v>14242.9</c:v>
                </c:pt>
                <c:pt idx="28">
                  <c:v>14242.9</c:v>
                </c:pt>
                <c:pt idx="29">
                  <c:v>14242.9</c:v>
                </c:pt>
                <c:pt idx="30">
                  <c:v>14242.9</c:v>
                </c:pt>
                <c:pt idx="31">
                  <c:v>14242.9</c:v>
                </c:pt>
                <c:pt idx="32">
                  <c:v>14233.800000000001</c:v>
                </c:pt>
                <c:pt idx="33">
                  <c:v>14148.1</c:v>
                </c:pt>
                <c:pt idx="34">
                  <c:v>14148</c:v>
                </c:pt>
                <c:pt idx="35">
                  <c:v>14138.800000000001</c:v>
                </c:pt>
                <c:pt idx="36">
                  <c:v>14129.1</c:v>
                </c:pt>
                <c:pt idx="37">
                  <c:v>14120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9A-4A07-A73E-BB99FD3A078E}"/>
            </c:ext>
          </c:extLst>
        </c:ser>
        <c:ser>
          <c:idx val="6"/>
          <c:order val="1"/>
          <c:tx>
            <c:strRef>
              <c:f>'图11-工业碳排放'!$C$10</c:f>
              <c:strCache>
                <c:ptCount val="1"/>
                <c:pt idx="0">
                  <c:v>建筑业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'图11-工业碳排放'!$D$10:$AO$10</c:f>
              <c:numCache>
                <c:formatCode>0_ </c:formatCode>
                <c:ptCount val="38"/>
                <c:pt idx="0">
                  <c:v>2955.04</c:v>
                </c:pt>
                <c:pt idx="1">
                  <c:v>3085.3900000000003</c:v>
                </c:pt>
                <c:pt idx="2">
                  <c:v>3191.4</c:v>
                </c:pt>
                <c:pt idx="3">
                  <c:v>3325.4700000000003</c:v>
                </c:pt>
                <c:pt idx="4">
                  <c:v>3438.38</c:v>
                </c:pt>
                <c:pt idx="5">
                  <c:v>3547.11</c:v>
                </c:pt>
                <c:pt idx="6">
                  <c:v>3649.7400000000002</c:v>
                </c:pt>
                <c:pt idx="7">
                  <c:v>3754.1000000000004</c:v>
                </c:pt>
                <c:pt idx="8">
                  <c:v>3844.1600000000003</c:v>
                </c:pt>
                <c:pt idx="9">
                  <c:v>3949.9100000000003</c:v>
                </c:pt>
                <c:pt idx="10">
                  <c:v>4042.3500000000004</c:v>
                </c:pt>
                <c:pt idx="11">
                  <c:v>4134.9800000000005</c:v>
                </c:pt>
                <c:pt idx="12">
                  <c:v>4215.13</c:v>
                </c:pt>
                <c:pt idx="13">
                  <c:v>4294.78</c:v>
                </c:pt>
                <c:pt idx="14">
                  <c:v>4365.68</c:v>
                </c:pt>
                <c:pt idx="15">
                  <c:v>4433.1000000000004</c:v>
                </c:pt>
                <c:pt idx="16">
                  <c:v>4483.16</c:v>
                </c:pt>
                <c:pt idx="17">
                  <c:v>4541.62</c:v>
                </c:pt>
                <c:pt idx="18">
                  <c:v>4583.37</c:v>
                </c:pt>
                <c:pt idx="19">
                  <c:v>4628.24</c:v>
                </c:pt>
                <c:pt idx="20">
                  <c:v>4662.28</c:v>
                </c:pt>
                <c:pt idx="21">
                  <c:v>4689.84</c:v>
                </c:pt>
                <c:pt idx="22">
                  <c:v>4718.6900000000005</c:v>
                </c:pt>
                <c:pt idx="23">
                  <c:v>4752.0700000000006</c:v>
                </c:pt>
                <c:pt idx="24">
                  <c:v>4771.26</c:v>
                </c:pt>
                <c:pt idx="25">
                  <c:v>4792.47</c:v>
                </c:pt>
                <c:pt idx="26">
                  <c:v>4807.18</c:v>
                </c:pt>
                <c:pt idx="27">
                  <c:v>4828.3600000000006</c:v>
                </c:pt>
                <c:pt idx="28">
                  <c:v>4847.5</c:v>
                </c:pt>
                <c:pt idx="29">
                  <c:v>4868.66</c:v>
                </c:pt>
                <c:pt idx="30">
                  <c:v>4879.5200000000004</c:v>
                </c:pt>
                <c:pt idx="31">
                  <c:v>4908.3100000000004</c:v>
                </c:pt>
                <c:pt idx="32">
                  <c:v>4927.3900000000003</c:v>
                </c:pt>
                <c:pt idx="33">
                  <c:v>4956.7300000000005</c:v>
                </c:pt>
                <c:pt idx="34">
                  <c:v>4975.79</c:v>
                </c:pt>
                <c:pt idx="35">
                  <c:v>5009.49</c:v>
                </c:pt>
                <c:pt idx="36">
                  <c:v>5045.8500000000004</c:v>
                </c:pt>
                <c:pt idx="37">
                  <c:v>4985.43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9A-4A07-A73E-BB99FD3A078E}"/>
            </c:ext>
          </c:extLst>
        </c:ser>
        <c:ser>
          <c:idx val="1"/>
          <c:order val="2"/>
          <c:tx>
            <c:strRef>
              <c:f>'图11-工业碳排放'!$C$5</c:f>
              <c:strCache>
                <c:ptCount val="1"/>
                <c:pt idx="0">
                  <c:v>黑色金属冶炼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'图11-工业碳排放'!$D$5:$AO$5</c:f>
              <c:numCache>
                <c:formatCode>0_ </c:formatCode>
                <c:ptCount val="38"/>
                <c:pt idx="0">
                  <c:v>147837</c:v>
                </c:pt>
                <c:pt idx="1">
                  <c:v>147825</c:v>
                </c:pt>
                <c:pt idx="2">
                  <c:v>154794</c:v>
                </c:pt>
                <c:pt idx="3">
                  <c:v>158222</c:v>
                </c:pt>
                <c:pt idx="4">
                  <c:v>160521</c:v>
                </c:pt>
                <c:pt idx="5">
                  <c:v>161686</c:v>
                </c:pt>
                <c:pt idx="6">
                  <c:v>162935</c:v>
                </c:pt>
                <c:pt idx="7">
                  <c:v>164271</c:v>
                </c:pt>
                <c:pt idx="8">
                  <c:v>164032</c:v>
                </c:pt>
                <c:pt idx="9">
                  <c:v>162999</c:v>
                </c:pt>
                <c:pt idx="10">
                  <c:v>162825</c:v>
                </c:pt>
                <c:pt idx="11">
                  <c:v>161801</c:v>
                </c:pt>
                <c:pt idx="12">
                  <c:v>160758</c:v>
                </c:pt>
                <c:pt idx="13">
                  <c:v>158243</c:v>
                </c:pt>
                <c:pt idx="14">
                  <c:v>155720</c:v>
                </c:pt>
                <c:pt idx="15">
                  <c:v>152471</c:v>
                </c:pt>
                <c:pt idx="16">
                  <c:v>149949</c:v>
                </c:pt>
                <c:pt idx="17">
                  <c:v>147505</c:v>
                </c:pt>
                <c:pt idx="18">
                  <c:v>143985</c:v>
                </c:pt>
                <c:pt idx="19">
                  <c:v>140467</c:v>
                </c:pt>
                <c:pt idx="20">
                  <c:v>137013</c:v>
                </c:pt>
                <c:pt idx="21">
                  <c:v>133499</c:v>
                </c:pt>
                <c:pt idx="22">
                  <c:v>130045</c:v>
                </c:pt>
                <c:pt idx="23">
                  <c:v>126748</c:v>
                </c:pt>
                <c:pt idx="24">
                  <c:v>124225</c:v>
                </c:pt>
                <c:pt idx="25">
                  <c:v>121701</c:v>
                </c:pt>
                <c:pt idx="26">
                  <c:v>118405</c:v>
                </c:pt>
                <c:pt idx="27">
                  <c:v>115651</c:v>
                </c:pt>
                <c:pt idx="28">
                  <c:v>112475</c:v>
                </c:pt>
                <c:pt idx="29">
                  <c:v>109300</c:v>
                </c:pt>
                <c:pt idx="30">
                  <c:v>106190</c:v>
                </c:pt>
                <c:pt idx="31">
                  <c:v>103022</c:v>
                </c:pt>
                <c:pt idx="32">
                  <c:v>99924</c:v>
                </c:pt>
                <c:pt idx="33">
                  <c:v>97711.8</c:v>
                </c:pt>
                <c:pt idx="34">
                  <c:v>95593.2</c:v>
                </c:pt>
                <c:pt idx="35">
                  <c:v>93474.8</c:v>
                </c:pt>
                <c:pt idx="36">
                  <c:v>91263.400000000009</c:v>
                </c:pt>
                <c:pt idx="37">
                  <c:v>89144.8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9A-4A07-A73E-BB99FD3A078E}"/>
            </c:ext>
          </c:extLst>
        </c:ser>
        <c:ser>
          <c:idx val="2"/>
          <c:order val="3"/>
          <c:tx>
            <c:strRef>
              <c:f>'图11-工业碳排放'!$C$6</c:f>
              <c:strCache>
                <c:ptCount val="1"/>
                <c:pt idx="0">
                  <c:v>非金属矿物制品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'图11-工业碳排放'!$D$6:$AO$6</c:f>
              <c:numCache>
                <c:formatCode>0_ </c:formatCode>
                <c:ptCount val="38"/>
                <c:pt idx="0">
                  <c:v>138068</c:v>
                </c:pt>
                <c:pt idx="1">
                  <c:v>138134</c:v>
                </c:pt>
                <c:pt idx="2">
                  <c:v>137861</c:v>
                </c:pt>
                <c:pt idx="3">
                  <c:v>138547</c:v>
                </c:pt>
                <c:pt idx="4">
                  <c:v>137461</c:v>
                </c:pt>
                <c:pt idx="5">
                  <c:v>133666</c:v>
                </c:pt>
                <c:pt idx="6">
                  <c:v>130442</c:v>
                </c:pt>
                <c:pt idx="7">
                  <c:v>127614</c:v>
                </c:pt>
                <c:pt idx="8">
                  <c:v>124634</c:v>
                </c:pt>
                <c:pt idx="9">
                  <c:v>121687</c:v>
                </c:pt>
                <c:pt idx="10">
                  <c:v>118812</c:v>
                </c:pt>
                <c:pt idx="11">
                  <c:v>115887</c:v>
                </c:pt>
                <c:pt idx="12">
                  <c:v>113160</c:v>
                </c:pt>
                <c:pt idx="13">
                  <c:v>111266</c:v>
                </c:pt>
                <c:pt idx="14">
                  <c:v>109102</c:v>
                </c:pt>
                <c:pt idx="15">
                  <c:v>106935</c:v>
                </c:pt>
                <c:pt idx="16">
                  <c:v>104760</c:v>
                </c:pt>
                <c:pt idx="17">
                  <c:v>102500</c:v>
                </c:pt>
                <c:pt idx="18">
                  <c:v>100238</c:v>
                </c:pt>
                <c:pt idx="19">
                  <c:v>97895.5</c:v>
                </c:pt>
                <c:pt idx="20">
                  <c:v>95627.900000000009</c:v>
                </c:pt>
                <c:pt idx="21">
                  <c:v>93262.5</c:v>
                </c:pt>
                <c:pt idx="22">
                  <c:v>90990.5</c:v>
                </c:pt>
                <c:pt idx="23">
                  <c:v>88626.1</c:v>
                </c:pt>
                <c:pt idx="24">
                  <c:v>86344.3</c:v>
                </c:pt>
                <c:pt idx="25">
                  <c:v>84061.3</c:v>
                </c:pt>
                <c:pt idx="26">
                  <c:v>81689.100000000006</c:v>
                </c:pt>
                <c:pt idx="27">
                  <c:v>79390.100000000006</c:v>
                </c:pt>
                <c:pt idx="28">
                  <c:v>77632.400000000009</c:v>
                </c:pt>
                <c:pt idx="29">
                  <c:v>75944.2</c:v>
                </c:pt>
                <c:pt idx="30">
                  <c:v>74173.600000000006</c:v>
                </c:pt>
                <c:pt idx="31">
                  <c:v>72395.3</c:v>
                </c:pt>
                <c:pt idx="32">
                  <c:v>70700.400000000009</c:v>
                </c:pt>
                <c:pt idx="33">
                  <c:v>69489.100000000006</c:v>
                </c:pt>
                <c:pt idx="34">
                  <c:v>68274.900000000009</c:v>
                </c:pt>
                <c:pt idx="35">
                  <c:v>67059.400000000009</c:v>
                </c:pt>
                <c:pt idx="36">
                  <c:v>65842.5</c:v>
                </c:pt>
                <c:pt idx="37">
                  <c:v>64622.9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9A-4A07-A73E-BB99FD3A078E}"/>
            </c:ext>
          </c:extLst>
        </c:ser>
        <c:ser>
          <c:idx val="3"/>
          <c:order val="4"/>
          <c:tx>
            <c:strRef>
              <c:f>'图11-工业碳排放'!$C$7</c:f>
              <c:strCache>
                <c:ptCount val="1"/>
                <c:pt idx="0">
                  <c:v>化学工业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'图11-工业碳排放'!$D$7:$AO$7</c:f>
              <c:numCache>
                <c:formatCode>0_ </c:formatCode>
                <c:ptCount val="38"/>
                <c:pt idx="0">
                  <c:v>66493</c:v>
                </c:pt>
                <c:pt idx="1">
                  <c:v>68923.900000000009</c:v>
                </c:pt>
                <c:pt idx="2">
                  <c:v>71226.8</c:v>
                </c:pt>
                <c:pt idx="3">
                  <c:v>72621.600000000006</c:v>
                </c:pt>
                <c:pt idx="4">
                  <c:v>73307.5</c:v>
                </c:pt>
                <c:pt idx="5">
                  <c:v>74499.8</c:v>
                </c:pt>
                <c:pt idx="6">
                  <c:v>75598</c:v>
                </c:pt>
                <c:pt idx="7">
                  <c:v>76719.400000000009</c:v>
                </c:pt>
                <c:pt idx="8">
                  <c:v>77439.400000000009</c:v>
                </c:pt>
                <c:pt idx="9">
                  <c:v>78064.600000000006</c:v>
                </c:pt>
                <c:pt idx="10">
                  <c:v>78762.400000000009</c:v>
                </c:pt>
                <c:pt idx="11">
                  <c:v>78986.100000000006</c:v>
                </c:pt>
                <c:pt idx="12">
                  <c:v>79200.2</c:v>
                </c:pt>
                <c:pt idx="13">
                  <c:v>79100.2</c:v>
                </c:pt>
                <c:pt idx="14">
                  <c:v>79007.600000000006</c:v>
                </c:pt>
                <c:pt idx="15">
                  <c:v>78864.2</c:v>
                </c:pt>
                <c:pt idx="16">
                  <c:v>78763.199999999997</c:v>
                </c:pt>
                <c:pt idx="17">
                  <c:v>78613.600000000006</c:v>
                </c:pt>
                <c:pt idx="18">
                  <c:v>78322.5</c:v>
                </c:pt>
                <c:pt idx="19">
                  <c:v>77938.100000000006</c:v>
                </c:pt>
                <c:pt idx="20">
                  <c:v>77615.199999999997</c:v>
                </c:pt>
                <c:pt idx="21">
                  <c:v>77287</c:v>
                </c:pt>
                <c:pt idx="22">
                  <c:v>76951.8</c:v>
                </c:pt>
                <c:pt idx="23">
                  <c:v>76539.199999999997</c:v>
                </c:pt>
                <c:pt idx="24">
                  <c:v>76067.100000000006</c:v>
                </c:pt>
                <c:pt idx="25">
                  <c:v>75696.5</c:v>
                </c:pt>
                <c:pt idx="26">
                  <c:v>75285.900000000009</c:v>
                </c:pt>
                <c:pt idx="27">
                  <c:v>74812</c:v>
                </c:pt>
                <c:pt idx="28">
                  <c:v>74382.8</c:v>
                </c:pt>
                <c:pt idx="29">
                  <c:v>73904.900000000009</c:v>
                </c:pt>
                <c:pt idx="30">
                  <c:v>73486.5</c:v>
                </c:pt>
                <c:pt idx="31">
                  <c:v>73009.7</c:v>
                </c:pt>
                <c:pt idx="32">
                  <c:v>72580.3</c:v>
                </c:pt>
                <c:pt idx="33">
                  <c:v>72144.400000000009</c:v>
                </c:pt>
                <c:pt idx="34">
                  <c:v>71677.2</c:v>
                </c:pt>
                <c:pt idx="35">
                  <c:v>71258.7</c:v>
                </c:pt>
                <c:pt idx="36">
                  <c:v>70780.100000000006</c:v>
                </c:pt>
                <c:pt idx="37">
                  <c:v>70355.199999999997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9A-4A07-A73E-BB99FD3A078E}"/>
            </c:ext>
          </c:extLst>
        </c:ser>
        <c:ser>
          <c:idx val="4"/>
          <c:order val="5"/>
          <c:tx>
            <c:strRef>
              <c:f>'图11-工业碳排放'!$C$8</c:f>
              <c:strCache>
                <c:ptCount val="1"/>
                <c:pt idx="0">
                  <c:v>石油、煤炭加工业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'图11-工业碳排放'!$D$8:$AO$8</c:f>
              <c:numCache>
                <c:formatCode>0_ </c:formatCode>
                <c:ptCount val="38"/>
                <c:pt idx="0">
                  <c:v>28632.3</c:v>
                </c:pt>
                <c:pt idx="1">
                  <c:v>29147</c:v>
                </c:pt>
                <c:pt idx="2">
                  <c:v>29639.200000000001</c:v>
                </c:pt>
                <c:pt idx="3">
                  <c:v>30204.600000000002</c:v>
                </c:pt>
                <c:pt idx="4">
                  <c:v>30602.600000000002</c:v>
                </c:pt>
                <c:pt idx="5">
                  <c:v>30788.2</c:v>
                </c:pt>
                <c:pt idx="6">
                  <c:v>31000.7</c:v>
                </c:pt>
                <c:pt idx="7">
                  <c:v>31263.4</c:v>
                </c:pt>
                <c:pt idx="8">
                  <c:v>31103.5</c:v>
                </c:pt>
                <c:pt idx="9">
                  <c:v>30959.4</c:v>
                </c:pt>
                <c:pt idx="10">
                  <c:v>30798.800000000003</c:v>
                </c:pt>
                <c:pt idx="11">
                  <c:v>30580</c:v>
                </c:pt>
                <c:pt idx="12">
                  <c:v>30401.800000000003</c:v>
                </c:pt>
                <c:pt idx="13">
                  <c:v>29917.7</c:v>
                </c:pt>
                <c:pt idx="14">
                  <c:v>29407.600000000002</c:v>
                </c:pt>
                <c:pt idx="15">
                  <c:v>28877.9</c:v>
                </c:pt>
                <c:pt idx="16">
                  <c:v>28364.600000000002</c:v>
                </c:pt>
                <c:pt idx="17">
                  <c:v>27834.9</c:v>
                </c:pt>
                <c:pt idx="18">
                  <c:v>27175.5</c:v>
                </c:pt>
                <c:pt idx="19">
                  <c:v>26535.9</c:v>
                </c:pt>
                <c:pt idx="20">
                  <c:v>25876.400000000001</c:v>
                </c:pt>
                <c:pt idx="21">
                  <c:v>25221.9</c:v>
                </c:pt>
                <c:pt idx="22">
                  <c:v>24578.400000000001</c:v>
                </c:pt>
                <c:pt idx="23">
                  <c:v>24042.100000000002</c:v>
                </c:pt>
                <c:pt idx="24">
                  <c:v>23512.400000000001</c:v>
                </c:pt>
                <c:pt idx="25">
                  <c:v>22961.3</c:v>
                </c:pt>
                <c:pt idx="26">
                  <c:v>22421.8</c:v>
                </c:pt>
                <c:pt idx="27">
                  <c:v>21871.8</c:v>
                </c:pt>
                <c:pt idx="28">
                  <c:v>21279.100000000002</c:v>
                </c:pt>
                <c:pt idx="29">
                  <c:v>20681.5</c:v>
                </c:pt>
                <c:pt idx="30">
                  <c:v>20089.2</c:v>
                </c:pt>
                <c:pt idx="31">
                  <c:v>19492.3</c:v>
                </c:pt>
                <c:pt idx="32">
                  <c:v>18900.7</c:v>
                </c:pt>
                <c:pt idx="33">
                  <c:v>18512.3</c:v>
                </c:pt>
                <c:pt idx="34">
                  <c:v>18083.400000000001</c:v>
                </c:pt>
                <c:pt idx="35">
                  <c:v>17679.400000000001</c:v>
                </c:pt>
                <c:pt idx="36">
                  <c:v>17276.7</c:v>
                </c:pt>
                <c:pt idx="37">
                  <c:v>16871.600000000002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9A-4A07-A73E-BB99FD3A078E}"/>
            </c:ext>
          </c:extLst>
        </c:ser>
        <c:ser>
          <c:idx val="5"/>
          <c:order val="6"/>
          <c:tx>
            <c:strRef>
              <c:f>'图11-工业碳排放'!$C$9</c:f>
              <c:strCache>
                <c:ptCount val="1"/>
                <c:pt idx="0">
                  <c:v>有色金属冶炼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'图11-工业碳排放'!$D$9:$AO$9</c:f>
              <c:numCache>
                <c:formatCode>0_ </c:formatCode>
                <c:ptCount val="38"/>
                <c:pt idx="0">
                  <c:v>6682.92</c:v>
                </c:pt>
                <c:pt idx="1">
                  <c:v>6912.68</c:v>
                </c:pt>
                <c:pt idx="2">
                  <c:v>7139.9000000000005</c:v>
                </c:pt>
                <c:pt idx="3">
                  <c:v>7234.13</c:v>
                </c:pt>
                <c:pt idx="4">
                  <c:v>7319.13</c:v>
                </c:pt>
                <c:pt idx="5">
                  <c:v>7382.31</c:v>
                </c:pt>
                <c:pt idx="6">
                  <c:v>7444.92</c:v>
                </c:pt>
                <c:pt idx="7">
                  <c:v>7517.04</c:v>
                </c:pt>
                <c:pt idx="8">
                  <c:v>7557.96</c:v>
                </c:pt>
                <c:pt idx="9">
                  <c:v>7596.71</c:v>
                </c:pt>
                <c:pt idx="10">
                  <c:v>7648.34</c:v>
                </c:pt>
                <c:pt idx="11">
                  <c:v>7679.88</c:v>
                </c:pt>
                <c:pt idx="12">
                  <c:v>7726.79</c:v>
                </c:pt>
                <c:pt idx="13">
                  <c:v>7694.87</c:v>
                </c:pt>
                <c:pt idx="14">
                  <c:v>7646.8200000000006</c:v>
                </c:pt>
                <c:pt idx="15">
                  <c:v>7607.01</c:v>
                </c:pt>
                <c:pt idx="16">
                  <c:v>7564.02</c:v>
                </c:pt>
                <c:pt idx="17">
                  <c:v>7524.8600000000006</c:v>
                </c:pt>
                <c:pt idx="18">
                  <c:v>7462.2400000000007</c:v>
                </c:pt>
                <c:pt idx="19">
                  <c:v>7382.75</c:v>
                </c:pt>
                <c:pt idx="20">
                  <c:v>7319.14</c:v>
                </c:pt>
                <c:pt idx="21">
                  <c:v>7240.9900000000007</c:v>
                </c:pt>
                <c:pt idx="22">
                  <c:v>7177.5700000000006</c:v>
                </c:pt>
                <c:pt idx="23">
                  <c:v>7076.76</c:v>
                </c:pt>
                <c:pt idx="24">
                  <c:v>6966.8</c:v>
                </c:pt>
                <c:pt idx="25">
                  <c:v>6856.2</c:v>
                </c:pt>
                <c:pt idx="26">
                  <c:v>6761.93</c:v>
                </c:pt>
                <c:pt idx="27">
                  <c:v>6654.5</c:v>
                </c:pt>
                <c:pt idx="28">
                  <c:v>6544.76</c:v>
                </c:pt>
                <c:pt idx="29">
                  <c:v>6449.7300000000005</c:v>
                </c:pt>
                <c:pt idx="30">
                  <c:v>6339.91</c:v>
                </c:pt>
                <c:pt idx="31">
                  <c:v>6244.89</c:v>
                </c:pt>
                <c:pt idx="32">
                  <c:v>6129.1900000000005</c:v>
                </c:pt>
                <c:pt idx="33">
                  <c:v>6034.24</c:v>
                </c:pt>
                <c:pt idx="34">
                  <c:v>5939.97</c:v>
                </c:pt>
                <c:pt idx="35">
                  <c:v>5830.17</c:v>
                </c:pt>
                <c:pt idx="36">
                  <c:v>5735.14</c:v>
                </c:pt>
                <c:pt idx="37">
                  <c:v>5634.37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9A-4A07-A73E-BB99FD3A078E}"/>
            </c:ext>
          </c:extLst>
        </c:ser>
        <c:ser>
          <c:idx val="7"/>
          <c:order val="7"/>
          <c:tx>
            <c:strRef>
              <c:f>'图11-工业碳排放'!$C$11</c:f>
              <c:strCache>
                <c:ptCount val="1"/>
                <c:pt idx="0">
                  <c:v>其他工业（除电热氢）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'图11-工业碳排放'!$D$11:$AO$11</c:f>
              <c:numCache>
                <c:formatCode>0_ </c:formatCode>
                <c:ptCount val="38"/>
                <c:pt idx="0">
                  <c:v>30186.541000000027</c:v>
                </c:pt>
                <c:pt idx="1">
                  <c:v>31074.674999999988</c:v>
                </c:pt>
                <c:pt idx="2">
                  <c:v>32206.711999999941</c:v>
                </c:pt>
                <c:pt idx="3">
                  <c:v>32986.658000000054</c:v>
                </c:pt>
                <c:pt idx="4">
                  <c:v>33738.204000000027</c:v>
                </c:pt>
                <c:pt idx="5">
                  <c:v>34393.402000000002</c:v>
                </c:pt>
                <c:pt idx="6">
                  <c:v>34980.373000000021</c:v>
                </c:pt>
                <c:pt idx="7">
                  <c:v>35580.725000000035</c:v>
                </c:pt>
                <c:pt idx="8">
                  <c:v>36161.704000000027</c:v>
                </c:pt>
                <c:pt idx="9">
                  <c:v>36807.965000000026</c:v>
                </c:pt>
                <c:pt idx="10">
                  <c:v>37448.157000000007</c:v>
                </c:pt>
                <c:pt idx="11">
                  <c:v>38040.722000000009</c:v>
                </c:pt>
                <c:pt idx="12">
                  <c:v>38672.156000000017</c:v>
                </c:pt>
                <c:pt idx="13">
                  <c:v>39203.854999999923</c:v>
                </c:pt>
                <c:pt idx="14">
                  <c:v>39705.324000000022</c:v>
                </c:pt>
                <c:pt idx="15">
                  <c:v>40196.138999999966</c:v>
                </c:pt>
                <c:pt idx="16">
                  <c:v>40672.870999999985</c:v>
                </c:pt>
                <c:pt idx="17">
                  <c:v>41153.550000000047</c:v>
                </c:pt>
                <c:pt idx="18">
                  <c:v>41533.544000000053</c:v>
                </c:pt>
                <c:pt idx="19">
                  <c:v>41921.179999999993</c:v>
                </c:pt>
                <c:pt idx="20">
                  <c:v>42279.974999999919</c:v>
                </c:pt>
                <c:pt idx="21">
                  <c:v>42616</c:v>
                </c:pt>
                <c:pt idx="22">
                  <c:v>42975.896999999997</c:v>
                </c:pt>
                <c:pt idx="23">
                  <c:v>43266.348999999987</c:v>
                </c:pt>
                <c:pt idx="24">
                  <c:v>43546.612000000023</c:v>
                </c:pt>
                <c:pt idx="25">
                  <c:v>43802.31</c:v>
                </c:pt>
                <c:pt idx="26">
                  <c:v>44035.984000000055</c:v>
                </c:pt>
                <c:pt idx="27">
                  <c:v>44232.022000000055</c:v>
                </c:pt>
                <c:pt idx="28">
                  <c:v>44426.806000000041</c:v>
                </c:pt>
                <c:pt idx="29">
                  <c:v>44571.224000000046</c:v>
                </c:pt>
                <c:pt idx="30">
                  <c:v>44687.819000000018</c:v>
                </c:pt>
                <c:pt idx="31">
                  <c:v>44801.311999999976</c:v>
                </c:pt>
                <c:pt idx="32">
                  <c:v>44852.985999999975</c:v>
                </c:pt>
                <c:pt idx="33">
                  <c:v>44860.314000000013</c:v>
                </c:pt>
                <c:pt idx="34">
                  <c:v>44817.660000000033</c:v>
                </c:pt>
                <c:pt idx="35">
                  <c:v>44733.206000000006</c:v>
                </c:pt>
                <c:pt idx="36">
                  <c:v>44610.266000000061</c:v>
                </c:pt>
                <c:pt idx="37">
                  <c:v>44462.477999999945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19A-4A07-A73E-BB99FD3A0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372384"/>
        <c:axId val="415376224"/>
      </c:areaChart>
      <c:catAx>
        <c:axId val="41537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376224"/>
        <c:crosses val="autoZero"/>
        <c:auto val="1"/>
        <c:lblAlgn val="ctr"/>
        <c:lblOffset val="100"/>
        <c:tickLblSkip val="10"/>
        <c:noMultiLvlLbl val="0"/>
      </c:catAx>
      <c:valAx>
        <c:axId val="415376224"/>
        <c:scaling>
          <c:orientation val="minMax"/>
        </c:scaling>
        <c:delete val="0"/>
        <c:axPos val="l"/>
        <c:title>
          <c:tx>
            <c:strRef>
              <c:f>'图11-工业碳排放'!$H$1</c:f>
              <c:strCache>
                <c:ptCount val="1"/>
                <c:pt idx="0">
                  <c:v>万吨CO2</c:v>
                </c:pt>
              </c:strCache>
            </c:strRef>
          </c:tx>
          <c:layout>
            <c:manualLayout>
              <c:xMode val="edge"/>
              <c:yMode val="edge"/>
              <c:x val="1.2987012987012988E-2"/>
              <c:y val="7.174996292687904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372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4629418754715635"/>
          <c:w val="1"/>
          <c:h val="0.153705956733674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CO2 Intensity for top 5 Industry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719006999125109"/>
          <c:y val="0.1573223470905146"/>
          <c:w val="0.82847659667541562"/>
          <c:h val="0.56593062090148949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'图11-工业强度'!$B$166</c:f>
              <c:strCache>
                <c:ptCount val="1"/>
                <c:pt idx="0">
                  <c:v>Iron and Steel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'图11-工业强度'!$D$162:$AO$162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xVal>
          <c:yVal>
            <c:numRef>
              <c:f>'图11-工业强度'!$D$166:$AO$166</c:f>
              <c:numCache>
                <c:formatCode>0_ </c:formatCode>
                <c:ptCount val="38"/>
                <c:pt idx="0">
                  <c:v>9.2119537963699649</c:v>
                </c:pt>
                <c:pt idx="1">
                  <c:v>8.9115898878005346</c:v>
                </c:pt>
                <c:pt idx="2">
                  <c:v>8.9605530269634919</c:v>
                </c:pt>
                <c:pt idx="3">
                  <c:v>8.8162173821497714</c:v>
                </c:pt>
                <c:pt idx="4">
                  <c:v>8.6489744582801382</c:v>
                </c:pt>
                <c:pt idx="5">
                  <c:v>8.464014948088332</c:v>
                </c:pt>
                <c:pt idx="6">
                  <c:v>8.3273844063133424</c:v>
                </c:pt>
                <c:pt idx="7">
                  <c:v>8.2382371977435156</c:v>
                </c:pt>
                <c:pt idx="8">
                  <c:v>8.1123566027553213</c:v>
                </c:pt>
                <c:pt idx="9">
                  <c:v>7.9828409414739063</c:v>
                </c:pt>
                <c:pt idx="10">
                  <c:v>7.9216833073453667</c:v>
                </c:pt>
                <c:pt idx="11">
                  <c:v>7.8365924036170762</c:v>
                </c:pt>
                <c:pt idx="12">
                  <c:v>7.7598335164840426</c:v>
                </c:pt>
                <c:pt idx="13">
                  <c:v>7.6147335774470744</c:v>
                </c:pt>
                <c:pt idx="14">
                  <c:v>7.470825097343103</c:v>
                </c:pt>
                <c:pt idx="15">
                  <c:v>7.2936888197370822</c:v>
                </c:pt>
                <c:pt idx="16">
                  <c:v>7.1529230093081519</c:v>
                </c:pt>
                <c:pt idx="17">
                  <c:v>7.0172862447772104</c:v>
                </c:pt>
                <c:pt idx="18">
                  <c:v>6.8319654552279907</c:v>
                </c:pt>
                <c:pt idx="19">
                  <c:v>6.6483392744637175</c:v>
                </c:pt>
                <c:pt idx="20">
                  <c:v>6.4693096759281907</c:v>
                </c:pt>
                <c:pt idx="21">
                  <c:v>6.2889284532840248</c:v>
                </c:pt>
                <c:pt idx="22">
                  <c:v>6.1128299127040542</c:v>
                </c:pt>
                <c:pt idx="23">
                  <c:v>5.9454993551806021</c:v>
                </c:pt>
                <c:pt idx="24">
                  <c:v>5.8157319266263272</c:v>
                </c:pt>
                <c:pt idx="25">
                  <c:v>5.6870836681315993</c:v>
                </c:pt>
                <c:pt idx="26">
                  <c:v>5.5235706221653027</c:v>
                </c:pt>
                <c:pt idx="27">
                  <c:v>5.3865126512735175</c:v>
                </c:pt>
                <c:pt idx="28">
                  <c:v>5.2309325408657532</c:v>
                </c:pt>
                <c:pt idx="29">
                  <c:v>5.0765446157095715</c:v>
                </c:pt>
                <c:pt idx="30">
                  <c:v>4.9262501287428089</c:v>
                </c:pt>
                <c:pt idx="31">
                  <c:v>4.7743019840972263</c:v>
                </c:pt>
                <c:pt idx="32">
                  <c:v>4.6265951171507185</c:v>
                </c:pt>
                <c:pt idx="33">
                  <c:v>4.5208242734111632</c:v>
                </c:pt>
                <c:pt idx="34">
                  <c:v>4.4202298518376191</c:v>
                </c:pt>
                <c:pt idx="35">
                  <c:v>4.3204645898348915</c:v>
                </c:pt>
                <c:pt idx="36">
                  <c:v>4.217172095676271</c:v>
                </c:pt>
                <c:pt idx="37">
                  <c:v>4.1189266880329303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04-4321-BE42-3CEDA81FAB78}"/>
            </c:ext>
          </c:extLst>
        </c:ser>
        <c:ser>
          <c:idx val="2"/>
          <c:order val="1"/>
          <c:tx>
            <c:strRef>
              <c:f>'图11-工业强度'!$B$167</c:f>
              <c:strCache>
                <c:ptCount val="1"/>
                <c:pt idx="0">
                  <c:v>Chemicals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'图11-工业强度'!$D$162:$AO$162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xVal>
          <c:yVal>
            <c:numRef>
              <c:f>'图11-工业强度'!$D$167:$AO$167</c:f>
              <c:numCache>
                <c:formatCode>0_ </c:formatCode>
                <c:ptCount val="38"/>
                <c:pt idx="0">
                  <c:v>3.0422977958065776</c:v>
                </c:pt>
                <c:pt idx="1">
                  <c:v>3.0251380172259226</c:v>
                </c:pt>
                <c:pt idx="2">
                  <c:v>2.9770247135642953</c:v>
                </c:pt>
                <c:pt idx="3">
                  <c:v>2.909067589227611</c:v>
                </c:pt>
                <c:pt idx="4">
                  <c:v>2.8367937679993944</c:v>
                </c:pt>
                <c:pt idx="5">
                  <c:v>2.8026916715866759</c:v>
                </c:pt>
                <c:pt idx="6">
                  <c:v>2.7778966783114556</c:v>
                </c:pt>
                <c:pt idx="7">
                  <c:v>2.7620129015953534</c:v>
                </c:pt>
                <c:pt idx="8">
                  <c:v>2.7359062413489457</c:v>
                </c:pt>
                <c:pt idx="9">
                  <c:v>2.7096003651698046</c:v>
                </c:pt>
                <c:pt idx="10">
                  <c:v>2.6882684829167931</c:v>
                </c:pt>
                <c:pt idx="11">
                  <c:v>2.6527993406340515</c:v>
                </c:pt>
                <c:pt idx="12">
                  <c:v>2.61878392208116</c:v>
                </c:pt>
                <c:pt idx="13">
                  <c:v>2.5759616841512787</c:v>
                </c:pt>
                <c:pt idx="14">
                  <c:v>2.5349961758877759</c:v>
                </c:pt>
                <c:pt idx="15">
                  <c:v>2.493964900143069</c:v>
                </c:pt>
                <c:pt idx="16">
                  <c:v>2.4557944715920201</c:v>
                </c:pt>
                <c:pt idx="17">
                  <c:v>2.4175939657228143</c:v>
                </c:pt>
                <c:pt idx="18">
                  <c:v>2.3765831249100118</c:v>
                </c:pt>
                <c:pt idx="19">
                  <c:v>2.3343434074665144</c:v>
                </c:pt>
                <c:pt idx="20">
                  <c:v>2.2955536254796001</c:v>
                </c:pt>
                <c:pt idx="21">
                  <c:v>2.2581794229069008</c:v>
                </c:pt>
                <c:pt idx="22">
                  <c:v>2.2221787896140959</c:v>
                </c:pt>
                <c:pt idx="23">
                  <c:v>2.1855630116641138</c:v>
                </c:pt>
                <c:pt idx="24">
                  <c:v>2.1489111422474112</c:v>
                </c:pt>
                <c:pt idx="25">
                  <c:v>2.116792088061008</c:v>
                </c:pt>
                <c:pt idx="26">
                  <c:v>2.0852256716051665</c:v>
                </c:pt>
                <c:pt idx="27">
                  <c:v>2.0536211535113713</c:v>
                </c:pt>
                <c:pt idx="28">
                  <c:v>2.024984073416507</c:v>
                </c:pt>
                <c:pt idx="29">
                  <c:v>1.9967839655613229</c:v>
                </c:pt>
                <c:pt idx="30">
                  <c:v>1.9719706996598514</c:v>
                </c:pt>
                <c:pt idx="31">
                  <c:v>1.9473947383169752</c:v>
                </c:pt>
                <c:pt idx="32">
                  <c:v>1.9259073686619697</c:v>
                </c:pt>
                <c:pt idx="33">
                  <c:v>1.906083985904496</c:v>
                </c:pt>
                <c:pt idx="34">
                  <c:v>1.8872874152096628</c:v>
                </c:pt>
                <c:pt idx="35">
                  <c:v>1.8716383364071278</c:v>
                </c:pt>
                <c:pt idx="36">
                  <c:v>1.8562831762496064</c:v>
                </c:pt>
                <c:pt idx="37">
                  <c:v>1.8442095018682951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04-4321-BE42-3CEDA81FAB78}"/>
            </c:ext>
          </c:extLst>
        </c:ser>
        <c:ser>
          <c:idx val="4"/>
          <c:order val="2"/>
          <c:tx>
            <c:strRef>
              <c:f>'图11-工业强度'!$B$168</c:f>
              <c:strCache>
                <c:ptCount val="1"/>
                <c:pt idx="0">
                  <c:v>Non-metallic Mineral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'图11-工业强度'!$D$162:$AO$162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xVal>
          <c:yVal>
            <c:numRef>
              <c:f>'图11-工业强度'!$D$168:$AO$168</c:f>
              <c:numCache>
                <c:formatCode>0_ </c:formatCode>
                <c:ptCount val="38"/>
                <c:pt idx="0">
                  <c:v>12.098521044228329</c:v>
                </c:pt>
                <c:pt idx="1">
                  <c:v>11.46435055146774</c:v>
                </c:pt>
                <c:pt idx="2">
                  <c:v>10.734635534597714</c:v>
                </c:pt>
                <c:pt idx="3">
                  <c:v>10.20610372060913</c:v>
                </c:pt>
                <c:pt idx="4">
                  <c:v>9.6734576768065708</c:v>
                </c:pt>
                <c:pt idx="5">
                  <c:v>9.0493367954156128</c:v>
                </c:pt>
                <c:pt idx="6">
                  <c:v>8.532782579618031</c:v>
                </c:pt>
                <c:pt idx="7">
                  <c:v>8.0790072942526319</c:v>
                </c:pt>
                <c:pt idx="8">
                  <c:v>7.6321034575407065</c:v>
                </c:pt>
                <c:pt idx="9">
                  <c:v>7.2024800251265635</c:v>
                </c:pt>
                <c:pt idx="10">
                  <c:v>6.7944302095681204</c:v>
                </c:pt>
                <c:pt idx="11">
                  <c:v>6.4025364003314529</c:v>
                </c:pt>
                <c:pt idx="12">
                  <c:v>6.0415088896919658</c:v>
                </c:pt>
                <c:pt idx="13">
                  <c:v>5.7435884800833001</c:v>
                </c:pt>
                <c:pt idx="14">
                  <c:v>5.4488348996851039</c:v>
                </c:pt>
                <c:pt idx="15">
                  <c:v>5.1706995318461848</c:v>
                </c:pt>
                <c:pt idx="16">
                  <c:v>4.9081415050514838</c:v>
                </c:pt>
                <c:pt idx="17">
                  <c:v>4.6569242868209502</c:v>
                </c:pt>
                <c:pt idx="18">
                  <c:v>4.4202759917101488</c:v>
                </c:pt>
                <c:pt idx="19">
                  <c:v>4.1940818610767678</c:v>
                </c:pt>
                <c:pt idx="20">
                  <c:v>3.9843630585654464</c:v>
                </c:pt>
                <c:pt idx="21">
                  <c:v>3.7831250511147756</c:v>
                </c:pt>
                <c:pt idx="22">
                  <c:v>3.5975341794627069</c:v>
                </c:pt>
                <c:pt idx="23">
                  <c:v>3.419469613774242</c:v>
                </c:pt>
                <c:pt idx="24">
                  <c:v>3.2551333288987956</c:v>
                </c:pt>
                <c:pt idx="25">
                  <c:v>3.1006074575411007</c:v>
                </c:pt>
                <c:pt idx="26">
                  <c:v>2.9521199802994254</c:v>
                </c:pt>
                <c:pt idx="27">
                  <c:v>2.8150556232788029</c:v>
                </c:pt>
                <c:pt idx="28">
                  <c:v>2.7050295295492406</c:v>
                </c:pt>
                <c:pt idx="29">
                  <c:v>2.6044528605048227</c:v>
                </c:pt>
                <c:pt idx="30">
                  <c:v>2.5077017784919544</c:v>
                </c:pt>
                <c:pt idx="31">
                  <c:v>2.4170211800351429</c:v>
                </c:pt>
                <c:pt idx="32">
                  <c:v>2.3350720175446651</c:v>
                </c:pt>
                <c:pt idx="33">
                  <c:v>2.2745538286551428</c:v>
                </c:pt>
                <c:pt idx="34">
                  <c:v>2.2190219736391956</c:v>
                </c:pt>
                <c:pt idx="35">
                  <c:v>2.1683425515137147</c:v>
                </c:pt>
                <c:pt idx="36">
                  <c:v>2.1223415420331415</c:v>
                </c:pt>
                <c:pt idx="37">
                  <c:v>2.0808255083547214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04-4321-BE42-3CEDA81FAB78}"/>
            </c:ext>
          </c:extLst>
        </c:ser>
        <c:ser>
          <c:idx val="7"/>
          <c:order val="3"/>
          <c:tx>
            <c:strRef>
              <c:f>'图11-工业强度'!$B$169</c:f>
              <c:strCache>
                <c:ptCount val="1"/>
                <c:pt idx="0">
                  <c:v>Petrochem &amp; Coke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'图11-工业强度'!$D$162:$AO$162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xVal>
          <c:yVal>
            <c:numRef>
              <c:f>'图11-工业强度'!$D$169:$AO$169</c:f>
              <c:numCache>
                <c:formatCode>0_ </c:formatCode>
                <c:ptCount val="38"/>
                <c:pt idx="0">
                  <c:v>1.9767058057637505</c:v>
                </c:pt>
                <c:pt idx="1">
                  <c:v>1.8485007135339238</c:v>
                </c:pt>
                <c:pt idx="2">
                  <c:v>1.7709423287276673</c:v>
                </c:pt>
                <c:pt idx="3">
                  <c:v>1.7245660386708677</c:v>
                </c:pt>
                <c:pt idx="4">
                  <c:v>1.6776227551146783</c:v>
                </c:pt>
                <c:pt idx="5">
                  <c:v>1.626475358180075</c:v>
                </c:pt>
                <c:pt idx="6">
                  <c:v>1.6006813976504797</c:v>
                </c:pt>
                <c:pt idx="7">
                  <c:v>1.5737032261555608</c:v>
                </c:pt>
                <c:pt idx="8">
                  <c:v>1.5111091417609146</c:v>
                </c:pt>
                <c:pt idx="9">
                  <c:v>1.4996195966621013</c:v>
                </c:pt>
                <c:pt idx="10">
                  <c:v>1.4753287018916821</c:v>
                </c:pt>
                <c:pt idx="11">
                  <c:v>1.4549557104819926</c:v>
                </c:pt>
                <c:pt idx="12">
                  <c:v>1.4351033457525044</c:v>
                </c:pt>
                <c:pt idx="13">
                  <c:v>1.4389642228701389</c:v>
                </c:pt>
                <c:pt idx="14">
                  <c:v>1.4279253064194704</c:v>
                </c:pt>
                <c:pt idx="15">
                  <c:v>1.3969997882294849</c:v>
                </c:pt>
                <c:pt idx="16">
                  <c:v>1.3709317307432924</c:v>
                </c:pt>
                <c:pt idx="17">
                  <c:v>1.3650824575595348</c:v>
                </c:pt>
                <c:pt idx="18">
                  <c:v>1.3278489105587858</c:v>
                </c:pt>
                <c:pt idx="19">
                  <c:v>1.3034021182853535</c:v>
                </c:pt>
                <c:pt idx="20">
                  <c:v>1.2814811999005642</c:v>
                </c:pt>
                <c:pt idx="21">
                  <c:v>1.258208675175245</c:v>
                </c:pt>
                <c:pt idx="22">
                  <c:v>1.2294581549204655</c:v>
                </c:pt>
                <c:pt idx="23">
                  <c:v>1.1999156529591175</c:v>
                </c:pt>
                <c:pt idx="24">
                  <c:v>1.1743424688871567</c:v>
                </c:pt>
                <c:pt idx="25">
                  <c:v>1.1481334061781889</c:v>
                </c:pt>
                <c:pt idx="26">
                  <c:v>1.1279114200379947</c:v>
                </c:pt>
                <c:pt idx="27">
                  <c:v>1.0995228859596315</c:v>
                </c:pt>
                <c:pt idx="28">
                  <c:v>1.0698708776585542</c:v>
                </c:pt>
                <c:pt idx="29">
                  <c:v>1.0433679420872342</c:v>
                </c:pt>
                <c:pt idx="30">
                  <c:v>1.0152800326700535</c:v>
                </c:pt>
                <c:pt idx="31">
                  <c:v>0.98720832468556052</c:v>
                </c:pt>
                <c:pt idx="32">
                  <c:v>0.96024237072041529</c:v>
                </c:pt>
                <c:pt idx="33">
                  <c:v>0.94265176754992841</c:v>
                </c:pt>
                <c:pt idx="34">
                  <c:v>0.92141159801288541</c:v>
                </c:pt>
                <c:pt idx="35">
                  <c:v>0.90092516832094416</c:v>
                </c:pt>
                <c:pt idx="36">
                  <c:v>0.8810186412348664</c:v>
                </c:pt>
                <c:pt idx="37">
                  <c:v>0.85868494242480553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04-4321-BE42-3CEDA81FAB78}"/>
            </c:ext>
          </c:extLst>
        </c:ser>
        <c:ser>
          <c:idx val="8"/>
          <c:order val="4"/>
          <c:tx>
            <c:strRef>
              <c:f>'图11-工业强度'!$B$170</c:f>
              <c:strCache>
                <c:ptCount val="1"/>
                <c:pt idx="0">
                  <c:v>Non-ferrous Metals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'图11-工业强度'!$D$162:$AO$162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xVal>
          <c:yVal>
            <c:numRef>
              <c:f>'图11-工业强度'!$D$170:$AO$170</c:f>
              <c:numCache>
                <c:formatCode>0_ </c:formatCode>
                <c:ptCount val="38"/>
                <c:pt idx="0">
                  <c:v>0.54428717106871161</c:v>
                </c:pt>
                <c:pt idx="1">
                  <c:v>0.54468640930543388</c:v>
                </c:pt>
                <c:pt idx="2">
                  <c:v>0.54021686813629355</c:v>
                </c:pt>
                <c:pt idx="3">
                  <c:v>0.52685924516009008</c:v>
                </c:pt>
                <c:pt idx="4">
                  <c:v>0.51545007100513196</c:v>
                </c:pt>
                <c:pt idx="5">
                  <c:v>0.50511463047878791</c:v>
                </c:pt>
                <c:pt idx="6">
                  <c:v>0.49733414008655519</c:v>
                </c:pt>
                <c:pt idx="7">
                  <c:v>0.4927353853759967</c:v>
                </c:pt>
                <c:pt idx="8">
                  <c:v>0.48855898044345913</c:v>
                </c:pt>
                <c:pt idx="9">
                  <c:v>0.48628670343273445</c:v>
                </c:pt>
                <c:pt idx="10">
                  <c:v>0.48636029735030401</c:v>
                </c:pt>
                <c:pt idx="11">
                  <c:v>0.48617698429571438</c:v>
                </c:pt>
                <c:pt idx="12">
                  <c:v>0.48749878256385343</c:v>
                </c:pt>
                <c:pt idx="13">
                  <c:v>0.48397787308426071</c:v>
                </c:pt>
                <c:pt idx="14">
                  <c:v>0.47951050301755394</c:v>
                </c:pt>
                <c:pt idx="15">
                  <c:v>0.47562964883574171</c:v>
                </c:pt>
                <c:pt idx="16">
                  <c:v>0.4716132575692738</c:v>
                </c:pt>
                <c:pt idx="17">
                  <c:v>0.46790111934227446</c:v>
                </c:pt>
                <c:pt idx="18">
                  <c:v>0.46279724714807391</c:v>
                </c:pt>
                <c:pt idx="19">
                  <c:v>0.45672244311621568</c:v>
                </c:pt>
                <c:pt idx="20">
                  <c:v>0.45169968333900679</c:v>
                </c:pt>
                <c:pt idx="21">
                  <c:v>0.44585055221951658</c:v>
                </c:pt>
                <c:pt idx="22">
                  <c:v>0.44098080265803191</c:v>
                </c:pt>
                <c:pt idx="23">
                  <c:v>0.43388516646452174</c:v>
                </c:pt>
                <c:pt idx="24">
                  <c:v>0.42630668815970019</c:v>
                </c:pt>
                <c:pt idx="25">
                  <c:v>0.41876710933086697</c:v>
                </c:pt>
                <c:pt idx="26">
                  <c:v>0.41229996688292231</c:v>
                </c:pt>
                <c:pt idx="27">
                  <c:v>0.40510540425214686</c:v>
                </c:pt>
                <c:pt idx="28">
                  <c:v>0.3978421180877954</c:v>
                </c:pt>
                <c:pt idx="29">
                  <c:v>0.39154561080078448</c:v>
                </c:pt>
                <c:pt idx="30">
                  <c:v>0.38442380791781589</c:v>
                </c:pt>
                <c:pt idx="31">
                  <c:v>0.37826744351422192</c:v>
                </c:pt>
                <c:pt idx="32">
                  <c:v>0.37092817682885476</c:v>
                </c:pt>
                <c:pt idx="33">
                  <c:v>0.36491128603875767</c:v>
                </c:pt>
                <c:pt idx="34">
                  <c:v>0.35900238866265427</c:v>
                </c:pt>
                <c:pt idx="35">
                  <c:v>0.35221774949341728</c:v>
                </c:pt>
                <c:pt idx="36">
                  <c:v>0.34638802685611614</c:v>
                </c:pt>
                <c:pt idx="37">
                  <c:v>0.34027229499143608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004-4321-BE42-3CEDA81FA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581743"/>
        <c:axId val="76041343"/>
      </c:scatterChart>
      <c:valAx>
        <c:axId val="815581743"/>
        <c:scaling>
          <c:orientation val="minMax"/>
          <c:max val="2060"/>
          <c:min val="2020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41343"/>
        <c:crosses val="autoZero"/>
        <c:crossBetween val="midCat"/>
        <c:majorUnit val="5"/>
        <c:minorUnit val="5"/>
      </c:valAx>
      <c:valAx>
        <c:axId val="76041343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100">
                    <a:solidFill>
                      <a:sysClr val="windowText" lastClr="000000"/>
                    </a:solidFill>
                  </a:rPr>
                  <a:t>ton per milUSD</a:t>
                </a:r>
              </a:p>
            </c:rich>
          </c:tx>
          <c:layout>
            <c:manualLayout>
              <c:xMode val="edge"/>
              <c:yMode val="edge"/>
              <c:x val="0"/>
              <c:y val="8.001917716941729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 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5581743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2865449110527856"/>
          <c:w val="1"/>
          <c:h val="0.17134546816261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'图5-建筑能耗'!$M$2</c:f>
          <c:strCache>
            <c:ptCount val="1"/>
            <c:pt idx="0">
              <c:v>建筑部门分途径能源消费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27803976753929"/>
          <c:y val="0.17376862276169633"/>
          <c:w val="0.84117010528186742"/>
          <c:h val="0.65375480801047237"/>
        </c:manualLayout>
      </c:layout>
      <c:barChart>
        <c:barDir val="col"/>
        <c:grouping val="stacked"/>
        <c:varyColors val="0"/>
        <c:ser>
          <c:idx val="5"/>
          <c:order val="0"/>
          <c:tx>
            <c:strRef>
              <c:f>'图5-建筑能耗'!$B$22</c:f>
              <c:strCache>
                <c:ptCount val="1"/>
                <c:pt idx="0">
                  <c:v>供热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'图5-建筑能耗'!$C$22:$H$22</c:f>
              <c:numCache>
                <c:formatCode>0_);[Red]\(0\)</c:formatCode>
                <c:ptCount val="6"/>
                <c:pt idx="0">
                  <c:v>23754.412876741932</c:v>
                </c:pt>
                <c:pt idx="1">
                  <c:v>23515.20651038854</c:v>
                </c:pt>
                <c:pt idx="2">
                  <c:v>22925.29617226604</c:v>
                </c:pt>
                <c:pt idx="3">
                  <c:v>22297.929494796736</c:v>
                </c:pt>
                <c:pt idx="4">
                  <c:v>20927.766374995503</c:v>
                </c:pt>
                <c:pt idx="5">
                  <c:v>20852.453998775705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9232-44B1-8B9F-EB22E19068E5}"/>
            </c:ext>
          </c:extLst>
        </c:ser>
        <c:ser>
          <c:idx val="6"/>
          <c:order val="1"/>
          <c:tx>
            <c:strRef>
              <c:f>'图5-建筑能耗'!$B$23</c:f>
              <c:strCache>
                <c:ptCount val="1"/>
                <c:pt idx="0">
                  <c:v>制冷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'图5-建筑能耗'!$C$23:$H$23</c:f>
              <c:numCache>
                <c:formatCode>0_);[Red]\(0\)</c:formatCode>
                <c:ptCount val="6"/>
                <c:pt idx="0">
                  <c:v>5416.4416117532692</c:v>
                </c:pt>
                <c:pt idx="1">
                  <c:v>5220.0075618450919</c:v>
                </c:pt>
                <c:pt idx="2">
                  <c:v>5151.9373447121106</c:v>
                </c:pt>
                <c:pt idx="3">
                  <c:v>4958.7411328364133</c:v>
                </c:pt>
                <c:pt idx="4">
                  <c:v>4652.7060602787096</c:v>
                </c:pt>
                <c:pt idx="5">
                  <c:v>4566.1985524467982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9232-44B1-8B9F-EB22E19068E5}"/>
            </c:ext>
          </c:extLst>
        </c:ser>
        <c:ser>
          <c:idx val="10"/>
          <c:order val="2"/>
          <c:tx>
            <c:strRef>
              <c:f>'图5-建筑能耗'!$B$24</c:f>
              <c:strCache>
                <c:ptCount val="1"/>
                <c:pt idx="0">
                  <c:v>照明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'图5-建筑能耗'!$C$24:$H$24</c:f>
              <c:numCache>
                <c:formatCode>0_);[Red]\(0\)</c:formatCode>
                <c:ptCount val="6"/>
                <c:pt idx="0">
                  <c:v>7921.9329516402022</c:v>
                </c:pt>
                <c:pt idx="1">
                  <c:v>7353.2389903136382</c:v>
                </c:pt>
                <c:pt idx="2">
                  <c:v>7047.2402866299399</c:v>
                </c:pt>
                <c:pt idx="3">
                  <c:v>6701.6420006481603</c:v>
                </c:pt>
                <c:pt idx="4">
                  <c:v>6305.6281732742809</c:v>
                </c:pt>
                <c:pt idx="5">
                  <c:v>6114.6555759605362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9232-44B1-8B9F-EB22E19068E5}"/>
            </c:ext>
          </c:extLst>
        </c:ser>
        <c:ser>
          <c:idx val="0"/>
          <c:order val="3"/>
          <c:tx>
            <c:strRef>
              <c:f>'图5-建筑能耗'!$B$25</c:f>
              <c:strCache>
                <c:ptCount val="1"/>
                <c:pt idx="0">
                  <c:v>生活设备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'图5-建筑能耗'!$C$25:$H$25</c:f>
              <c:numCache>
                <c:formatCode>0_);[Red]\(0\)</c:formatCode>
                <c:ptCount val="6"/>
                <c:pt idx="0">
                  <c:v>11818.083612401429</c:v>
                </c:pt>
                <c:pt idx="1">
                  <c:v>10813.802167728929</c:v>
                </c:pt>
                <c:pt idx="2">
                  <c:v>9928.0472435274241</c:v>
                </c:pt>
                <c:pt idx="3">
                  <c:v>9254.7981707536655</c:v>
                </c:pt>
                <c:pt idx="4">
                  <c:v>8754.3552626840974</c:v>
                </c:pt>
                <c:pt idx="5">
                  <c:v>8815.4297648626289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32-44B1-8B9F-EB22E19068E5}"/>
            </c:ext>
          </c:extLst>
        </c:ser>
        <c:ser>
          <c:idx val="1"/>
          <c:order val="4"/>
          <c:tx>
            <c:strRef>
              <c:f>'图5-建筑能耗'!$B$26</c:f>
              <c:strCache>
                <c:ptCount val="1"/>
                <c:pt idx="0">
                  <c:v>其他器材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'图5-建筑能耗'!$C$26:$H$26</c:f>
              <c:numCache>
                <c:formatCode>0_);[Red]\(0\)</c:formatCode>
                <c:ptCount val="6"/>
                <c:pt idx="0">
                  <c:v>13309.927622339854</c:v>
                </c:pt>
                <c:pt idx="1">
                  <c:v>29369.558172194022</c:v>
                </c:pt>
                <c:pt idx="2">
                  <c:v>41854.344460048262</c:v>
                </c:pt>
                <c:pt idx="3">
                  <c:v>56058.046163263854</c:v>
                </c:pt>
                <c:pt idx="4">
                  <c:v>85749.990997803485</c:v>
                </c:pt>
                <c:pt idx="5">
                  <c:v>101757.37279896297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32-44B1-8B9F-EB22E1906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587894376"/>
        <c:axId val="587900936"/>
        <c:extLst/>
      </c:barChart>
      <c:catAx>
        <c:axId val="587894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900936"/>
        <c:crosses val="autoZero"/>
        <c:auto val="1"/>
        <c:lblAlgn val="ctr"/>
        <c:lblOffset val="100"/>
        <c:noMultiLvlLbl val="0"/>
      </c:catAx>
      <c:valAx>
        <c:axId val="587900936"/>
        <c:scaling>
          <c:orientation val="minMax"/>
        </c:scaling>
        <c:delete val="0"/>
        <c:axPos val="l"/>
        <c:title>
          <c:tx>
            <c:strRef>
              <c:f>'图5-建筑能耗'!$E$1</c:f>
              <c:strCache>
                <c:ptCount val="1"/>
                <c:pt idx="0">
                  <c:v>万吨标煤</c:v>
                </c:pt>
              </c:strCache>
            </c:strRef>
          </c:tx>
          <c:layout>
            <c:manualLayout>
              <c:xMode val="edge"/>
              <c:yMode val="edge"/>
              <c:x val="2.3809523809523808E-2"/>
              <c:y val="6.28128360745737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894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90280934694990955"/>
          <c:w val="1"/>
          <c:h val="9.71906530500904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Calibri (正文)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Summary!$R$22</c:f>
          <c:strCache>
            <c:ptCount val="1"/>
            <c:pt idx="0">
              <c:v>Energy CONS for Extraction of Petroleum and Natural Gas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073288394465609"/>
          <c:y val="0.18621811592436394"/>
          <c:w val="0.81085737873407437"/>
          <c:h val="0.57831452183028209"/>
        </c:manualLayout>
      </c:layout>
      <c:areaChart>
        <c:grouping val="stacked"/>
        <c:varyColors val="0"/>
        <c:ser>
          <c:idx val="1"/>
          <c:order val="0"/>
          <c:tx>
            <c:strRef>
              <c:f>'图11-工业强度'!$B$184</c:f>
              <c:strCache>
                <c:ptCount val="1"/>
                <c:pt idx="0">
                  <c:v>hard coal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numRef>
              <c:f>'图11-工业强度'!$D$182:$AO$182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'图11-工业强度'!$D$184:$AO$184</c:f>
              <c:numCache>
                <c:formatCode>0_ </c:formatCode>
                <c:ptCount val="38"/>
                <c:pt idx="0">
                  <c:v>133.95268445500705</c:v>
                </c:pt>
                <c:pt idx="1">
                  <c:v>136.47329948507439</c:v>
                </c:pt>
                <c:pt idx="2">
                  <c:v>139.71409023801812</c:v>
                </c:pt>
                <c:pt idx="3">
                  <c:v>142.59479312952365</c:v>
                </c:pt>
                <c:pt idx="4">
                  <c:v>144.75532029815278</c:v>
                </c:pt>
                <c:pt idx="5">
                  <c:v>146.19567174390556</c:v>
                </c:pt>
                <c:pt idx="6">
                  <c:v>146.91584746678194</c:v>
                </c:pt>
                <c:pt idx="7">
                  <c:v>147.28421734903321</c:v>
                </c:pt>
                <c:pt idx="8">
                  <c:v>148.00763386266252</c:v>
                </c:pt>
                <c:pt idx="9">
                  <c:v>148.36916207554648</c:v>
                </c:pt>
                <c:pt idx="10">
                  <c:v>148.39004717150988</c:v>
                </c:pt>
                <c:pt idx="11">
                  <c:v>148.03211983724032</c:v>
                </c:pt>
                <c:pt idx="12">
                  <c:v>147.67059162435638</c:v>
                </c:pt>
                <c:pt idx="13">
                  <c:v>146.9522163407872</c:v>
                </c:pt>
                <c:pt idx="14">
                  <c:v>146.22879982715787</c:v>
                </c:pt>
                <c:pt idx="15">
                  <c:v>145.49854164416121</c:v>
                </c:pt>
                <c:pt idx="16">
                  <c:v>144.77116416405607</c:v>
                </c:pt>
                <c:pt idx="17">
                  <c:v>144.04594721111954</c:v>
                </c:pt>
                <c:pt idx="18">
                  <c:v>142.96172266032914</c:v>
                </c:pt>
                <c:pt idx="19">
                  <c:v>142.23902632242272</c:v>
                </c:pt>
                <c:pt idx="20">
                  <c:v>141.15696229880095</c:v>
                </c:pt>
                <c:pt idx="21">
                  <c:v>140.4360664002017</c:v>
                </c:pt>
                <c:pt idx="22">
                  <c:v>139.35508264016423</c:v>
                </c:pt>
                <c:pt idx="23">
                  <c:v>138.27445896798824</c:v>
                </c:pt>
                <c:pt idx="24">
                  <c:v>137.55392315725041</c:v>
                </c:pt>
                <c:pt idx="25">
                  <c:v>136.47365957293584</c:v>
                </c:pt>
                <c:pt idx="26">
                  <c:v>135.75348385005944</c:v>
                </c:pt>
                <c:pt idx="27">
                  <c:v>134.67322026574487</c:v>
                </c:pt>
                <c:pt idx="28">
                  <c:v>133.9530445428685</c:v>
                </c:pt>
                <c:pt idx="29">
                  <c:v>132.87278095855393</c:v>
                </c:pt>
                <c:pt idx="30">
                  <c:v>132.15260523567753</c:v>
                </c:pt>
                <c:pt idx="31">
                  <c:v>131.43242951280115</c:v>
                </c:pt>
                <c:pt idx="32">
                  <c:v>130.71225378992477</c:v>
                </c:pt>
                <c:pt idx="33">
                  <c:v>129.9920780670484</c:v>
                </c:pt>
                <c:pt idx="34">
                  <c:v>129.27154225631057</c:v>
                </c:pt>
                <c:pt idx="35">
                  <c:v>128.91145439487238</c:v>
                </c:pt>
                <c:pt idx="36">
                  <c:v>128.191278671996</c:v>
                </c:pt>
                <c:pt idx="37">
                  <c:v>127.83119081055781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7D-4F4A-A016-DEBEB136800C}"/>
            </c:ext>
          </c:extLst>
        </c:ser>
        <c:ser>
          <c:idx val="2"/>
          <c:order val="1"/>
          <c:tx>
            <c:strRef>
              <c:f>'图11-工业强度'!$B$185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'图11-工业强度'!$D$182:$AO$182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'图11-工业强度'!$D$185:$AO$185</c:f>
              <c:numCache>
                <c:formatCode>0_ </c:formatCode>
                <c:ptCount val="38"/>
                <c:pt idx="0">
                  <c:v>244.85974577796989</c:v>
                </c:pt>
                <c:pt idx="1">
                  <c:v>249.54088797666637</c:v>
                </c:pt>
                <c:pt idx="2">
                  <c:v>255.66238162111563</c:v>
                </c:pt>
                <c:pt idx="3">
                  <c:v>260.34352381981211</c:v>
                </c:pt>
                <c:pt idx="4">
                  <c:v>264.30449029563221</c:v>
                </c:pt>
                <c:pt idx="5">
                  <c:v>267.18519318713771</c:v>
                </c:pt>
                <c:pt idx="6">
                  <c:v>268.62590472075192</c:v>
                </c:pt>
                <c:pt idx="7">
                  <c:v>269.0007561845091</c:v>
                </c:pt>
                <c:pt idx="8">
                  <c:v>270.80731698534447</c:v>
                </c:pt>
                <c:pt idx="9">
                  <c:v>271.16992546181274</c:v>
                </c:pt>
                <c:pt idx="10">
                  <c:v>271.20773468726378</c:v>
                </c:pt>
                <c:pt idx="11">
                  <c:v>270.49151993086321</c:v>
                </c:pt>
                <c:pt idx="12">
                  <c:v>269.76882359295678</c:v>
                </c:pt>
                <c:pt idx="13">
                  <c:v>268.69216088725653</c:v>
                </c:pt>
                <c:pt idx="14">
                  <c:v>267.24568794785932</c:v>
                </c:pt>
                <c:pt idx="15">
                  <c:v>265.78733210903465</c:v>
                </c:pt>
                <c:pt idx="16">
                  <c:v>264.33365741240868</c:v>
                </c:pt>
                <c:pt idx="17">
                  <c:v>262.88394368225852</c:v>
                </c:pt>
                <c:pt idx="18">
                  <c:v>261.43639047927701</c:v>
                </c:pt>
                <c:pt idx="19">
                  <c:v>259.63090994202594</c:v>
                </c:pt>
                <c:pt idx="20">
                  <c:v>258.18803788124308</c:v>
                </c:pt>
                <c:pt idx="21">
                  <c:v>256.38579813474496</c:v>
                </c:pt>
                <c:pt idx="22">
                  <c:v>254.58427856396966</c:v>
                </c:pt>
                <c:pt idx="23">
                  <c:v>252.78311908105584</c:v>
                </c:pt>
                <c:pt idx="24">
                  <c:v>251.34240754744164</c:v>
                </c:pt>
                <c:pt idx="25">
                  <c:v>249.54160815238924</c:v>
                </c:pt>
                <c:pt idx="26">
                  <c:v>247.7411688451983</c:v>
                </c:pt>
                <c:pt idx="27">
                  <c:v>246.3004573115841</c:v>
                </c:pt>
                <c:pt idx="28">
                  <c:v>244.50001800439313</c:v>
                </c:pt>
                <c:pt idx="29">
                  <c:v>243.05966655864037</c:v>
                </c:pt>
                <c:pt idx="30">
                  <c:v>241.61931511288762</c:v>
                </c:pt>
                <c:pt idx="31">
                  <c:v>240.17896366713484</c:v>
                </c:pt>
                <c:pt idx="32">
                  <c:v>238.73861222138208</c:v>
                </c:pt>
                <c:pt idx="33">
                  <c:v>237.65834863706752</c:v>
                </c:pt>
                <c:pt idx="34">
                  <c:v>236.57808505275293</c:v>
                </c:pt>
                <c:pt idx="35">
                  <c:v>235.49746138057691</c:v>
                </c:pt>
                <c:pt idx="36">
                  <c:v>234.41719779626234</c:v>
                </c:pt>
                <c:pt idx="37">
                  <c:v>233.69702207338597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7D-4F4A-A016-DEBEB136800C}"/>
            </c:ext>
          </c:extLst>
        </c:ser>
        <c:ser>
          <c:idx val="6"/>
          <c:order val="2"/>
          <c:tx>
            <c:strRef>
              <c:f>'图11-工业强度'!$B$189</c:f>
              <c:strCache>
                <c:ptCount val="1"/>
                <c:pt idx="0">
                  <c:v>crude oil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'图11-工业强度'!$D$182:$AO$182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'图11-工业强度'!$D$189:$AO$189</c:f>
              <c:numCache>
                <c:formatCode>0_ </c:formatCode>
                <c:ptCount val="38"/>
                <c:pt idx="0">
                  <c:v>1.4295488099096183E-2</c:v>
                </c:pt>
                <c:pt idx="1">
                  <c:v>1.4583558388246737E-2</c:v>
                </c:pt>
                <c:pt idx="2">
                  <c:v>1.4907637463541108E-2</c:v>
                </c:pt>
                <c:pt idx="3">
                  <c:v>1.519570775269166E-2</c:v>
                </c:pt>
                <c:pt idx="4">
                  <c:v>1.5447769255698395E-2</c:v>
                </c:pt>
                <c:pt idx="5">
                  <c:v>1.5591804400273671E-2</c:v>
                </c:pt>
                <c:pt idx="6">
                  <c:v>1.5699830758705128E-2</c:v>
                </c:pt>
                <c:pt idx="7">
                  <c:v>1.57367037557164E-2</c:v>
                </c:pt>
                <c:pt idx="8">
                  <c:v>1.580911742465162E-2</c:v>
                </c:pt>
                <c:pt idx="9">
                  <c:v>1.5845270245940013E-2</c:v>
                </c:pt>
                <c:pt idx="10">
                  <c:v>1.5847466781894786E-2</c:v>
                </c:pt>
                <c:pt idx="11">
                  <c:v>1.5811674048467832E-2</c:v>
                </c:pt>
                <c:pt idx="12">
                  <c:v>1.5739512441035618E-2</c:v>
                </c:pt>
                <c:pt idx="13">
                  <c:v>1.566771092146484E-2</c:v>
                </c:pt>
                <c:pt idx="14">
                  <c:v>1.5595333261315765E-2</c:v>
                </c:pt>
                <c:pt idx="15">
                  <c:v>1.5522271434229956E-2</c:v>
                </c:pt>
                <c:pt idx="16">
                  <c:v>1.5449461668647154E-2</c:v>
                </c:pt>
                <c:pt idx="17">
                  <c:v>1.534089517842354E-2</c:v>
                </c:pt>
                <c:pt idx="18">
                  <c:v>1.5268445500702174E-2</c:v>
                </c:pt>
                <c:pt idx="19">
                  <c:v>1.5160167080767711E-2</c:v>
                </c:pt>
                <c:pt idx="20">
                  <c:v>1.5087969464549354E-2</c:v>
                </c:pt>
                <c:pt idx="21">
                  <c:v>1.4979835079759465E-2</c:v>
                </c:pt>
                <c:pt idx="22">
                  <c:v>1.487173670375572E-2</c:v>
                </c:pt>
                <c:pt idx="23">
                  <c:v>1.4763674336538119E-2</c:v>
                </c:pt>
                <c:pt idx="24">
                  <c:v>1.4655611969320519E-2</c:v>
                </c:pt>
                <c:pt idx="25">
                  <c:v>1.4583594397032881E-2</c:v>
                </c:pt>
                <c:pt idx="26">
                  <c:v>1.4475568038601422E-2</c:v>
                </c:pt>
                <c:pt idx="27">
                  <c:v>1.4367541680169965E-2</c:v>
                </c:pt>
                <c:pt idx="28">
                  <c:v>1.4295524107882327E-2</c:v>
                </c:pt>
                <c:pt idx="29">
                  <c:v>1.418749774945087E-2</c:v>
                </c:pt>
                <c:pt idx="30">
                  <c:v>1.4115480177163232E-2</c:v>
                </c:pt>
                <c:pt idx="31">
                  <c:v>1.4007453818731775E-2</c:v>
                </c:pt>
                <c:pt idx="32">
                  <c:v>1.3935436246444137E-2</c:v>
                </c:pt>
                <c:pt idx="33">
                  <c:v>1.3863418674156499E-2</c:v>
                </c:pt>
                <c:pt idx="34">
                  <c:v>1.3791365093082715E-2</c:v>
                </c:pt>
                <c:pt idx="35">
                  <c:v>1.3755356306938896E-2</c:v>
                </c:pt>
                <c:pt idx="36">
                  <c:v>1.3683338734651258E-2</c:v>
                </c:pt>
                <c:pt idx="37">
                  <c:v>1.3647329948507439E-2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BC7D-4F4A-A016-DEBEB136800C}"/>
            </c:ext>
          </c:extLst>
        </c:ser>
        <c:ser>
          <c:idx val="4"/>
          <c:order val="3"/>
          <c:tx>
            <c:strRef>
              <c:f>'图11-工业强度'!$B$187</c:f>
              <c:strCache>
                <c:ptCount val="1"/>
                <c:pt idx="0">
                  <c:v>diesel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'图11-工业强度'!$D$182:$AO$182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'图11-工业强度'!$D$187:$AO$187</c:f>
              <c:numCache>
                <c:formatCode>0_ </c:formatCode>
                <c:ptCount val="38"/>
                <c:pt idx="0">
                  <c:v>30.535162579669446</c:v>
                </c:pt>
                <c:pt idx="1">
                  <c:v>30.986892801843659</c:v>
                </c:pt>
                <c:pt idx="2">
                  <c:v>31.865831262828138</c:v>
                </c:pt>
                <c:pt idx="3">
                  <c:v>32.427424291527139</c:v>
                </c:pt>
                <c:pt idx="4">
                  <c:v>32.986352670051502</c:v>
                </c:pt>
                <c:pt idx="5">
                  <c:v>33.237693997335356</c:v>
                </c:pt>
                <c:pt idx="6">
                  <c:v>33.487342911670453</c:v>
                </c:pt>
                <c:pt idx="7">
                  <c:v>33.433149688524011</c:v>
                </c:pt>
                <c:pt idx="8">
                  <c:v>33.722444276403451</c:v>
                </c:pt>
                <c:pt idx="9">
                  <c:v>33.707212559864615</c:v>
                </c:pt>
                <c:pt idx="10">
                  <c:v>33.696373915235327</c:v>
                </c:pt>
                <c:pt idx="11">
                  <c:v>33.681214216268778</c:v>
                </c:pt>
                <c:pt idx="12">
                  <c:v>33.66522631522092</c:v>
                </c:pt>
                <c:pt idx="13">
                  <c:v>33.346836628137275</c:v>
                </c:pt>
                <c:pt idx="14">
                  <c:v>33.330416621655694</c:v>
                </c:pt>
                <c:pt idx="15">
                  <c:v>33.00961434590041</c:v>
                </c:pt>
                <c:pt idx="16">
                  <c:v>32.992330128551373</c:v>
                </c:pt>
                <c:pt idx="17">
                  <c:v>32.672932195455701</c:v>
                </c:pt>
                <c:pt idx="18">
                  <c:v>32.656404162615686</c:v>
                </c:pt>
                <c:pt idx="19">
                  <c:v>32.337906449173609</c:v>
                </c:pt>
                <c:pt idx="20">
                  <c:v>32.321954556911898</c:v>
                </c:pt>
                <c:pt idx="21">
                  <c:v>32.004141010406549</c:v>
                </c:pt>
                <c:pt idx="22">
                  <c:v>31.686615534190352</c:v>
                </c:pt>
                <c:pt idx="23">
                  <c:v>31.671023729790075</c:v>
                </c:pt>
                <c:pt idx="24">
                  <c:v>31.353930359007606</c:v>
                </c:pt>
                <c:pt idx="25">
                  <c:v>31.037089049728142</c:v>
                </c:pt>
                <c:pt idx="26">
                  <c:v>31.021677289258587</c:v>
                </c:pt>
                <c:pt idx="27">
                  <c:v>30.705196067840561</c:v>
                </c:pt>
                <c:pt idx="28">
                  <c:v>30.3889308991394</c:v>
                </c:pt>
                <c:pt idx="29">
                  <c:v>30.373663173814418</c:v>
                </c:pt>
                <c:pt idx="30">
                  <c:v>30.057722084188551</c:v>
                </c:pt>
                <c:pt idx="31">
                  <c:v>29.952360375931736</c:v>
                </c:pt>
                <c:pt idx="32">
                  <c:v>29.786936012387031</c:v>
                </c:pt>
                <c:pt idx="33">
                  <c:v>29.621619675200758</c:v>
                </c:pt>
                <c:pt idx="34">
                  <c:v>29.486406683230715</c:v>
                </c:pt>
                <c:pt idx="35">
                  <c:v>29.351229700046819</c:v>
                </c:pt>
                <c:pt idx="36">
                  <c:v>29.246084044506865</c:v>
                </c:pt>
                <c:pt idx="37">
                  <c:v>29.140974397753059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7D-4F4A-A016-DEBEB136800C}"/>
            </c:ext>
          </c:extLst>
        </c:ser>
        <c:ser>
          <c:idx val="7"/>
          <c:order val="4"/>
          <c:tx>
            <c:strRef>
              <c:f>'图11-工业强度'!$B$190</c:f>
              <c:strCache>
                <c:ptCount val="1"/>
                <c:pt idx="0">
                  <c:v>fuel oil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'图11-工业强度'!$D$182:$AO$182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'图11-工业强度'!$D$190:$AO$190</c:f>
              <c:numCache>
                <c:formatCode>0_ </c:formatCode>
                <c:ptCount val="38"/>
                <c:pt idx="0">
                  <c:v>33.308127183032667</c:v>
                </c:pt>
                <c:pt idx="1">
                  <c:v>33.920276547477592</c:v>
                </c:pt>
                <c:pt idx="2">
                  <c:v>34.748478628785435</c:v>
                </c:pt>
                <c:pt idx="3">
                  <c:v>35.432645565517994</c:v>
                </c:pt>
                <c:pt idx="4">
                  <c:v>35.936768571531466</c:v>
                </c:pt>
                <c:pt idx="5">
                  <c:v>36.36887400525729</c:v>
                </c:pt>
                <c:pt idx="6">
                  <c:v>36.36887400525729</c:v>
                </c:pt>
                <c:pt idx="7">
                  <c:v>36.731122393864112</c:v>
                </c:pt>
                <c:pt idx="8">
                  <c:v>36.731842569586988</c:v>
                </c:pt>
                <c:pt idx="9">
                  <c:v>36.732202657448425</c:v>
                </c:pt>
                <c:pt idx="10">
                  <c:v>36.737243887508562</c:v>
                </c:pt>
                <c:pt idx="11">
                  <c:v>36.737964063231438</c:v>
                </c:pt>
                <c:pt idx="12">
                  <c:v>36.73760397537</c:v>
                </c:pt>
                <c:pt idx="13">
                  <c:v>36.377876201793249</c:v>
                </c:pt>
                <c:pt idx="14">
                  <c:v>36.377156026070374</c:v>
                </c:pt>
                <c:pt idx="15">
                  <c:v>36.014547549602113</c:v>
                </c:pt>
                <c:pt idx="16">
                  <c:v>35.9767383241511</c:v>
                </c:pt>
                <c:pt idx="17">
                  <c:v>35.759389290987009</c:v>
                </c:pt>
                <c:pt idx="18">
                  <c:v>35.54236433689821</c:v>
                </c:pt>
                <c:pt idx="19">
                  <c:v>35.325663461884709</c:v>
                </c:pt>
                <c:pt idx="20">
                  <c:v>35.109250657160359</c:v>
                </c:pt>
                <c:pt idx="21">
                  <c:v>34.856937092650618</c:v>
                </c:pt>
                <c:pt idx="22">
                  <c:v>34.640740340643127</c:v>
                </c:pt>
                <c:pt idx="23">
                  <c:v>34.388570811277958</c:v>
                </c:pt>
                <c:pt idx="24">
                  <c:v>34.17244607684276</c:v>
                </c:pt>
                <c:pt idx="25">
                  <c:v>33.920384573836024</c:v>
                </c:pt>
                <c:pt idx="26">
                  <c:v>33.704295848186966</c:v>
                </c:pt>
                <c:pt idx="27">
                  <c:v>33.488243131324055</c:v>
                </c:pt>
                <c:pt idx="28">
                  <c:v>33.272190414461136</c:v>
                </c:pt>
                <c:pt idx="29">
                  <c:v>33.056137697598224</c:v>
                </c:pt>
                <c:pt idx="30">
                  <c:v>32.840048971949166</c:v>
                </c:pt>
                <c:pt idx="31">
                  <c:v>32.660041050016211</c:v>
                </c:pt>
                <c:pt idx="32">
                  <c:v>32.479997119297117</c:v>
                </c:pt>
                <c:pt idx="33">
                  <c:v>32.299917179791876</c:v>
                </c:pt>
                <c:pt idx="34">
                  <c:v>32.155882035216599</c:v>
                </c:pt>
                <c:pt idx="35">
                  <c:v>32.011846890641323</c:v>
                </c:pt>
                <c:pt idx="36">
                  <c:v>31.903784523423724</c:v>
                </c:pt>
                <c:pt idx="37">
                  <c:v>31.795758164992268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7D-4F4A-A016-DEBEB136800C}"/>
            </c:ext>
          </c:extLst>
        </c:ser>
        <c:ser>
          <c:idx val="8"/>
          <c:order val="5"/>
          <c:tx>
            <c:strRef>
              <c:f>'图11-工业强度'!$B$191</c:f>
              <c:strCache>
                <c:ptCount val="1"/>
                <c:pt idx="0">
                  <c:v>LPG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'图11-工业强度'!$D$182:$AO$182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'图11-工业强度'!$D$191:$AO$191</c:f>
              <c:numCache>
                <c:formatCode>0_ </c:formatCode>
                <c:ptCount val="38"/>
                <c:pt idx="0">
                  <c:v>14.439523243671459</c:v>
                </c:pt>
                <c:pt idx="1">
                  <c:v>14.727593532822013</c:v>
                </c:pt>
                <c:pt idx="2">
                  <c:v>15.087681394260203</c:v>
                </c:pt>
                <c:pt idx="3">
                  <c:v>15.375751683410757</c:v>
                </c:pt>
                <c:pt idx="4">
                  <c:v>15.59180440027367</c:v>
                </c:pt>
                <c:pt idx="5">
                  <c:v>15.735839544848947</c:v>
                </c:pt>
                <c:pt idx="6">
                  <c:v>15.843865903280404</c:v>
                </c:pt>
                <c:pt idx="7">
                  <c:v>15.88077490907782</c:v>
                </c:pt>
                <c:pt idx="8">
                  <c:v>15.953152569226896</c:v>
                </c:pt>
                <c:pt idx="9">
                  <c:v>15.989305390515289</c:v>
                </c:pt>
                <c:pt idx="10">
                  <c:v>15.991537935256206</c:v>
                </c:pt>
                <c:pt idx="11">
                  <c:v>15.95574520182925</c:v>
                </c:pt>
                <c:pt idx="12">
                  <c:v>15.919592380540855</c:v>
                </c:pt>
                <c:pt idx="13">
                  <c:v>15.847790860970081</c:v>
                </c:pt>
                <c:pt idx="14">
                  <c:v>15.775413200821005</c:v>
                </c:pt>
                <c:pt idx="15">
                  <c:v>15.666306578805232</c:v>
                </c:pt>
                <c:pt idx="16">
                  <c:v>15.593532822008575</c:v>
                </c:pt>
                <c:pt idx="17">
                  <c:v>15.520939109142635</c:v>
                </c:pt>
                <c:pt idx="18">
                  <c:v>15.412480645277451</c:v>
                </c:pt>
                <c:pt idx="19">
                  <c:v>15.304202225342987</c:v>
                </c:pt>
                <c:pt idx="20">
                  <c:v>15.23200460912463</c:v>
                </c:pt>
                <c:pt idx="21">
                  <c:v>15.123870224334741</c:v>
                </c:pt>
                <c:pt idx="22">
                  <c:v>15.015771848330997</c:v>
                </c:pt>
                <c:pt idx="23">
                  <c:v>14.907709481113395</c:v>
                </c:pt>
                <c:pt idx="24">
                  <c:v>14.799647113895794</c:v>
                </c:pt>
                <c:pt idx="25">
                  <c:v>14.727629541608156</c:v>
                </c:pt>
                <c:pt idx="26">
                  <c:v>14.619603183176698</c:v>
                </c:pt>
                <c:pt idx="27">
                  <c:v>14.511576824745241</c:v>
                </c:pt>
                <c:pt idx="28">
                  <c:v>14.439559252457604</c:v>
                </c:pt>
                <c:pt idx="29">
                  <c:v>14.331532894026147</c:v>
                </c:pt>
                <c:pt idx="30">
                  <c:v>14.259515321738508</c:v>
                </c:pt>
                <c:pt idx="31">
                  <c:v>14.151488963307051</c:v>
                </c:pt>
                <c:pt idx="32">
                  <c:v>14.079471391019412</c:v>
                </c:pt>
                <c:pt idx="33">
                  <c:v>14.007453818731774</c:v>
                </c:pt>
                <c:pt idx="34">
                  <c:v>13.935400237657992</c:v>
                </c:pt>
                <c:pt idx="35">
                  <c:v>13.899391451514173</c:v>
                </c:pt>
                <c:pt idx="36">
                  <c:v>13.827373879226535</c:v>
                </c:pt>
                <c:pt idx="37">
                  <c:v>13.791365093082716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7D-4F4A-A016-DEBEB136800C}"/>
            </c:ext>
          </c:extLst>
        </c:ser>
        <c:ser>
          <c:idx val="3"/>
          <c:order val="6"/>
          <c:tx>
            <c:strRef>
              <c:f>'图11-工业强度'!$B$186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'图11-工业强度'!$D$182:$AO$182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'图11-工业强度'!$D$186:$AO$186</c:f>
              <c:numCache>
                <c:formatCode>0_ </c:formatCode>
                <c:ptCount val="38"/>
                <c:pt idx="0">
                  <c:v>15.483778041842214</c:v>
                </c:pt>
                <c:pt idx="1">
                  <c:v>15.771848330992766</c:v>
                </c:pt>
                <c:pt idx="2">
                  <c:v>16.167944978574777</c:v>
                </c:pt>
                <c:pt idx="3">
                  <c:v>16.492024053869148</c:v>
                </c:pt>
                <c:pt idx="4">
                  <c:v>16.708076770732063</c:v>
                </c:pt>
                <c:pt idx="5">
                  <c:v>16.888120701451157</c:v>
                </c:pt>
                <c:pt idx="6">
                  <c:v>16.996147059882617</c:v>
                </c:pt>
                <c:pt idx="7">
                  <c:v>17.033092074466175</c:v>
                </c:pt>
                <c:pt idx="8">
                  <c:v>17.105505743401395</c:v>
                </c:pt>
                <c:pt idx="9">
                  <c:v>17.141694573475931</c:v>
                </c:pt>
                <c:pt idx="10">
                  <c:v>17.144071153361423</c:v>
                </c:pt>
                <c:pt idx="11">
                  <c:v>17.108314428720611</c:v>
                </c:pt>
                <c:pt idx="12">
                  <c:v>17.036116812502254</c:v>
                </c:pt>
                <c:pt idx="13">
                  <c:v>16.964351301717624</c:v>
                </c:pt>
                <c:pt idx="14">
                  <c:v>16.891937632782405</c:v>
                </c:pt>
                <c:pt idx="15">
                  <c:v>16.818767779338163</c:v>
                </c:pt>
                <c:pt idx="16">
                  <c:v>16.709913218825399</c:v>
                </c:pt>
                <c:pt idx="17">
                  <c:v>16.637319505959457</c:v>
                </c:pt>
                <c:pt idx="18">
                  <c:v>16.528825033308131</c:v>
                </c:pt>
                <c:pt idx="19">
                  <c:v>16.420510604587523</c:v>
                </c:pt>
                <c:pt idx="20">
                  <c:v>16.312304202225349</c:v>
                </c:pt>
                <c:pt idx="21">
                  <c:v>16.20416981743546</c:v>
                </c:pt>
                <c:pt idx="22">
                  <c:v>16.096071441431715</c:v>
                </c:pt>
                <c:pt idx="23">
                  <c:v>15.987973065427969</c:v>
                </c:pt>
                <c:pt idx="24">
                  <c:v>15.879946706996511</c:v>
                </c:pt>
                <c:pt idx="25">
                  <c:v>15.771884339778911</c:v>
                </c:pt>
                <c:pt idx="26">
                  <c:v>15.663857981347453</c:v>
                </c:pt>
                <c:pt idx="27">
                  <c:v>15.555831622915996</c:v>
                </c:pt>
                <c:pt idx="28">
                  <c:v>15.483814050628357</c:v>
                </c:pt>
                <c:pt idx="29">
                  <c:v>15.3757876921969</c:v>
                </c:pt>
                <c:pt idx="30">
                  <c:v>15.267761333765442</c:v>
                </c:pt>
                <c:pt idx="31">
                  <c:v>15.195743761477804</c:v>
                </c:pt>
                <c:pt idx="32">
                  <c:v>15.087717403046348</c:v>
                </c:pt>
                <c:pt idx="33">
                  <c:v>15.01569983075871</c:v>
                </c:pt>
                <c:pt idx="34">
                  <c:v>14.943646249684926</c:v>
                </c:pt>
                <c:pt idx="35">
                  <c:v>14.87162867739729</c:v>
                </c:pt>
                <c:pt idx="36">
                  <c:v>14.83561989125347</c:v>
                </c:pt>
                <c:pt idx="37">
                  <c:v>14.763602318965832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7D-4F4A-A016-DEBEB136800C}"/>
            </c:ext>
          </c:extLst>
        </c:ser>
        <c:ser>
          <c:idx val="0"/>
          <c:order val="7"/>
          <c:tx>
            <c:strRef>
              <c:f>'图11-工业强度'!$B$183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'图11-工业强度'!$D$182:$AO$182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'图11-工业强度'!$D$183:$AO$183</c:f>
              <c:numCache>
                <c:formatCode>0_ </c:formatCode>
                <c:ptCount val="38"/>
                <c:pt idx="0">
                  <c:v>1994.8867523675783</c:v>
                </c:pt>
                <c:pt idx="1">
                  <c:v>2045.299052968925</c:v>
                </c:pt>
                <c:pt idx="2">
                  <c:v>2110.1148680277993</c:v>
                </c:pt>
                <c:pt idx="3">
                  <c:v>2171.3298044722919</c:v>
                </c:pt>
                <c:pt idx="4">
                  <c:v>2221.7421050736384</c:v>
                </c:pt>
                <c:pt idx="5">
                  <c:v>2264.9526484462212</c:v>
                </c:pt>
                <c:pt idx="6">
                  <c:v>2297.3605559756588</c:v>
                </c:pt>
                <c:pt idx="7">
                  <c:v>2322.6963379064496</c:v>
                </c:pt>
                <c:pt idx="8">
                  <c:v>2340.7547441575753</c:v>
                </c:pt>
                <c:pt idx="9">
                  <c:v>2351.578985272407</c:v>
                </c:pt>
                <c:pt idx="10">
                  <c:v>2359.1120233336942</c:v>
                </c:pt>
                <c:pt idx="11">
                  <c:v>2362.7489107342199</c:v>
                </c:pt>
                <c:pt idx="12">
                  <c:v>2359.1264268481514</c:v>
                </c:pt>
                <c:pt idx="13">
                  <c:v>2355.5615570199134</c:v>
                </c:pt>
                <c:pt idx="14">
                  <c:v>2351.9066652263159</c:v>
                </c:pt>
                <c:pt idx="15">
                  <c:v>2348.1473479529013</c:v>
                </c:pt>
                <c:pt idx="16">
                  <c:v>2340.8303626084771</c:v>
                </c:pt>
                <c:pt idx="17">
                  <c:v>2337.1466637859644</c:v>
                </c:pt>
                <c:pt idx="18">
                  <c:v>2329.8800907421419</c:v>
                </c:pt>
                <c:pt idx="19">
                  <c:v>2319.0342443556233</c:v>
                </c:pt>
                <c:pt idx="20">
                  <c:v>2311.807280976559</c:v>
                </c:pt>
                <c:pt idx="21">
                  <c:v>2304.5911202333377</c:v>
                </c:pt>
                <c:pt idx="22">
                  <c:v>2297.3785603687306</c:v>
                </c:pt>
                <c:pt idx="23">
                  <c:v>2286.5687227683561</c:v>
                </c:pt>
                <c:pt idx="24">
                  <c:v>2279.3633646609778</c:v>
                </c:pt>
                <c:pt idx="25">
                  <c:v>2268.5607288178321</c:v>
                </c:pt>
                <c:pt idx="26">
                  <c:v>2261.3553707104538</c:v>
                </c:pt>
                <c:pt idx="27">
                  <c:v>2254.1536134816902</c:v>
                </c:pt>
                <c:pt idx="28">
                  <c:v>2246.9518562529265</c:v>
                </c:pt>
                <c:pt idx="29">
                  <c:v>2236.1492204097804</c:v>
                </c:pt>
                <c:pt idx="30">
                  <c:v>2232.5483417953988</c:v>
                </c:pt>
                <c:pt idx="31">
                  <c:v>2225.3465845666346</c:v>
                </c:pt>
                <c:pt idx="32">
                  <c:v>2218.144827337871</c:v>
                </c:pt>
                <c:pt idx="33">
                  <c:v>2214.5439487234889</c:v>
                </c:pt>
                <c:pt idx="34">
                  <c:v>2210.9430701091073</c:v>
                </c:pt>
                <c:pt idx="35">
                  <c:v>2207.3385906161111</c:v>
                </c:pt>
                <c:pt idx="36">
                  <c:v>2207.3385906161111</c:v>
                </c:pt>
                <c:pt idx="37">
                  <c:v>2203.7377120017291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C7D-4F4A-A016-DEBEB136800C}"/>
            </c:ext>
          </c:extLst>
        </c:ser>
        <c:ser>
          <c:idx val="5"/>
          <c:order val="8"/>
          <c:tx>
            <c:strRef>
              <c:f>'图11-工业强度'!$B$188</c:f>
              <c:strCache>
                <c:ptCount val="1"/>
                <c:pt idx="0">
                  <c:v>heat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cat>
            <c:numRef>
              <c:f>'图11-工业强度'!$D$182:$AO$182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'图11-工业强度'!$D$188:$AO$188</c:f>
              <c:numCache>
                <c:formatCode>0_ </c:formatCode>
                <c:ptCount val="38"/>
                <c:pt idx="0">
                  <c:v>150.87681394260204</c:v>
                </c:pt>
                <c:pt idx="1">
                  <c:v>153.75751683410755</c:v>
                </c:pt>
                <c:pt idx="2">
                  <c:v>157.35839544848946</c:v>
                </c:pt>
                <c:pt idx="3">
                  <c:v>160.59918620143318</c:v>
                </c:pt>
                <c:pt idx="4">
                  <c:v>162.75971337006234</c:v>
                </c:pt>
                <c:pt idx="5">
                  <c:v>164.56015267725328</c:v>
                </c:pt>
                <c:pt idx="6">
                  <c:v>165.64041626156788</c:v>
                </c:pt>
                <c:pt idx="7">
                  <c:v>165.64977854596526</c:v>
                </c:pt>
                <c:pt idx="8">
                  <c:v>166.73400309675566</c:v>
                </c:pt>
                <c:pt idx="9">
                  <c:v>167.0955313096396</c:v>
                </c:pt>
                <c:pt idx="10">
                  <c:v>167.11893702063307</c:v>
                </c:pt>
                <c:pt idx="11">
                  <c:v>166.76100968636351</c:v>
                </c:pt>
                <c:pt idx="12">
                  <c:v>166.03939361204138</c:v>
                </c:pt>
                <c:pt idx="13">
                  <c:v>165.32137841633363</c:v>
                </c:pt>
                <c:pt idx="14">
                  <c:v>164.59760181484288</c:v>
                </c:pt>
                <c:pt idx="15">
                  <c:v>163.86590328040046</c:v>
                </c:pt>
                <c:pt idx="16">
                  <c:v>162.77771776313423</c:v>
                </c:pt>
                <c:pt idx="17">
                  <c:v>162.05178063447485</c:v>
                </c:pt>
                <c:pt idx="18">
                  <c:v>160.96683590796158</c:v>
                </c:pt>
                <c:pt idx="19">
                  <c:v>159.88369162075551</c:v>
                </c:pt>
                <c:pt idx="20">
                  <c:v>158.80162759713374</c:v>
                </c:pt>
                <c:pt idx="21">
                  <c:v>157.7206438370963</c:v>
                </c:pt>
                <c:pt idx="22">
                  <c:v>156.99974793849702</c:v>
                </c:pt>
                <c:pt idx="23">
                  <c:v>155.91876417845958</c:v>
                </c:pt>
                <c:pt idx="24">
                  <c:v>154.83850059414502</c:v>
                </c:pt>
                <c:pt idx="25">
                  <c:v>153.757876921969</c:v>
                </c:pt>
                <c:pt idx="26">
                  <c:v>152.67761333765444</c:v>
                </c:pt>
                <c:pt idx="27">
                  <c:v>151.59734975333984</c:v>
                </c:pt>
                <c:pt idx="28">
                  <c:v>150.51708616902528</c:v>
                </c:pt>
                <c:pt idx="29">
                  <c:v>149.7969104461489</c:v>
                </c:pt>
                <c:pt idx="30">
                  <c:v>148.71664686183433</c:v>
                </c:pt>
                <c:pt idx="31">
                  <c:v>147.99647113895796</c:v>
                </c:pt>
                <c:pt idx="32">
                  <c:v>146.91620755464336</c:v>
                </c:pt>
                <c:pt idx="33">
                  <c:v>146.19603183176699</c:v>
                </c:pt>
                <c:pt idx="34">
                  <c:v>145.47549602102916</c:v>
                </c:pt>
                <c:pt idx="35">
                  <c:v>145.11540815959097</c:v>
                </c:pt>
                <c:pt idx="36">
                  <c:v>144.39523243671459</c:v>
                </c:pt>
                <c:pt idx="37">
                  <c:v>144.03514457527641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C7D-4F4A-A016-DEBEB136800C}"/>
            </c:ext>
          </c:extLst>
        </c:ser>
        <c:ser>
          <c:idx val="9"/>
          <c:order val="9"/>
          <c:tx>
            <c:strRef>
              <c:f>'图11-工业强度'!$B$192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'图11-工业强度'!$D$182:$AO$182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'图11-工业强度'!$D$192:$AO$192</c:f>
              <c:numCache>
                <c:formatCode>0_ 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9-BC7D-4F4A-A016-DEBEB1368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581743"/>
        <c:axId val="76041343"/>
      </c:areaChart>
      <c:lineChart>
        <c:grouping val="standard"/>
        <c:varyColors val="0"/>
        <c:ser>
          <c:idx val="10"/>
          <c:order val="10"/>
          <c:tx>
            <c:strRef>
              <c:f>'图11-工业强度'!$B$193</c:f>
              <c:strCache>
                <c:ptCount val="1"/>
                <c:pt idx="0">
                  <c:v>CO2 Emission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'图11-工业强度'!$D$193:$AO$193</c:f>
              <c:numCache>
                <c:formatCode>0_ </c:formatCode>
                <c:ptCount val="38"/>
                <c:pt idx="0">
                  <c:v>900.04399999999998</c:v>
                </c:pt>
                <c:pt idx="1">
                  <c:v>916.83600000000001</c:v>
                </c:pt>
                <c:pt idx="2">
                  <c:v>939.30000000000007</c:v>
                </c:pt>
                <c:pt idx="3">
                  <c:v>957.38900000000001</c:v>
                </c:pt>
                <c:pt idx="4">
                  <c:v>971.96199999999999</c:v>
                </c:pt>
                <c:pt idx="5">
                  <c:v>982.024</c:v>
                </c:pt>
                <c:pt idx="6">
                  <c:v>986.904</c:v>
                </c:pt>
                <c:pt idx="7">
                  <c:v>989.19500000000005</c:v>
                </c:pt>
                <c:pt idx="8">
                  <c:v>994.702</c:v>
                </c:pt>
                <c:pt idx="9">
                  <c:v>996.23300000000006</c:v>
                </c:pt>
                <c:pt idx="10">
                  <c:v>996.34</c:v>
                </c:pt>
                <c:pt idx="11">
                  <c:v>994.178</c:v>
                </c:pt>
                <c:pt idx="12">
                  <c:v>991.99400000000003</c:v>
                </c:pt>
                <c:pt idx="13">
                  <c:v>986.83199999999999</c:v>
                </c:pt>
                <c:pt idx="14">
                  <c:v>982.49300000000005</c:v>
                </c:pt>
                <c:pt idx="15">
                  <c:v>976.6</c:v>
                </c:pt>
                <c:pt idx="16">
                  <c:v>972.154</c:v>
                </c:pt>
                <c:pt idx="17">
                  <c:v>966.67900000000009</c:v>
                </c:pt>
                <c:pt idx="18">
                  <c:v>960.88700000000006</c:v>
                </c:pt>
                <c:pt idx="19">
                  <c:v>954.77800000000002</c:v>
                </c:pt>
                <c:pt idx="20">
                  <c:v>949.06799999999998</c:v>
                </c:pt>
                <c:pt idx="21">
                  <c:v>942.89</c:v>
                </c:pt>
                <c:pt idx="22">
                  <c:v>935.89200000000005</c:v>
                </c:pt>
                <c:pt idx="23">
                  <c:v>929.45800000000008</c:v>
                </c:pt>
                <c:pt idx="24">
                  <c:v>923.95300000000009</c:v>
                </c:pt>
                <c:pt idx="25">
                  <c:v>916.94500000000005</c:v>
                </c:pt>
                <c:pt idx="26">
                  <c:v>911.49599999999998</c:v>
                </c:pt>
                <c:pt idx="27">
                  <c:v>905.09100000000001</c:v>
                </c:pt>
                <c:pt idx="28">
                  <c:v>899.06799999999998</c:v>
                </c:pt>
                <c:pt idx="29">
                  <c:v>893.303</c:v>
                </c:pt>
                <c:pt idx="30">
                  <c:v>887.86700000000008</c:v>
                </c:pt>
                <c:pt idx="31">
                  <c:v>882.89499999999998</c:v>
                </c:pt>
                <c:pt idx="32">
                  <c:v>877.85900000000004</c:v>
                </c:pt>
                <c:pt idx="33">
                  <c:v>873.41000000000008</c:v>
                </c:pt>
                <c:pt idx="34">
                  <c:v>869.10500000000002</c:v>
                </c:pt>
                <c:pt idx="35">
                  <c:v>865.76900000000001</c:v>
                </c:pt>
                <c:pt idx="36">
                  <c:v>861.60800000000006</c:v>
                </c:pt>
                <c:pt idx="37">
                  <c:v>859.00300000000004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C7D-4F4A-A016-DEBEB1368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0561936"/>
        <c:axId val="1823799424"/>
      </c:lineChart>
      <c:catAx>
        <c:axId val="81558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41343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76041343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10^4tce</a:t>
                </a:r>
              </a:p>
            </c:rich>
          </c:tx>
          <c:layout>
            <c:manualLayout>
              <c:xMode val="edge"/>
              <c:yMode val="edge"/>
              <c:x val="0"/>
              <c:y val="9.898851578733561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5581743"/>
        <c:crosses val="autoZero"/>
        <c:crossBetween val="midCat"/>
      </c:valAx>
      <c:valAx>
        <c:axId val="1823799424"/>
        <c:scaling>
          <c:orientation val="minMax"/>
        </c:scaling>
        <c:delete val="0"/>
        <c:axPos val="r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>
                    <a:solidFill>
                      <a:sysClr val="windowText" lastClr="000000"/>
                    </a:solidFill>
                  </a:rPr>
                  <a:t>10^4tCO2</a:t>
                </a:r>
              </a:p>
            </c:rich>
          </c:tx>
          <c:layout>
            <c:manualLayout>
              <c:xMode val="edge"/>
              <c:yMode val="edge"/>
              <c:x val="0.84950068741407325"/>
              <c:y val="0.10484711082941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0561936"/>
        <c:crosses val="max"/>
        <c:crossBetween val="between"/>
      </c:valAx>
      <c:catAx>
        <c:axId val="2040561936"/>
        <c:scaling>
          <c:orientation val="minMax"/>
        </c:scaling>
        <c:delete val="0"/>
        <c:axPos val="t"/>
        <c:majorTickMark val="out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3799424"/>
        <c:crosses val="max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4501174195330842"/>
          <c:w val="1"/>
          <c:h val="0.1549882580466915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'图1-二氧化碳排放'!$G$1</c:f>
          <c:strCache>
            <c:ptCount val="1"/>
            <c:pt idx="0">
              <c:v>Scope 1 CO2 Emission by Sector</c:v>
            </c:pt>
          </c:strCache>
        </c:strRef>
      </c:tx>
      <c:layout>
        <c:manualLayout>
          <c:xMode val="edge"/>
          <c:yMode val="edge"/>
          <c:x val="0.18066502049795985"/>
          <c:y val="2.429515930761819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600" b="1" i="0" u="none" strike="noStrike" kern="1200" spc="0" baseline="0">
              <a:solidFill>
                <a:sysClr val="windowText" lastClr="000000"/>
              </a:solidFill>
              <a:latin typeface="+mn-ea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6001124859392569E-2"/>
          <c:y val="0.15927885703094133"/>
          <c:w val="0.85272903387076615"/>
          <c:h val="0.63430288581821126"/>
        </c:manualLayout>
      </c:layout>
      <c:areaChart>
        <c:grouping val="stacked"/>
        <c:varyColors val="0"/>
        <c:ser>
          <c:idx val="0"/>
          <c:order val="1"/>
          <c:tx>
            <c:strRef>
              <c:f>'图1-二氧化碳排放'!$O$20</c:f>
              <c:strCache>
                <c:ptCount val="1"/>
                <c:pt idx="0">
                  <c:v>Transportation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'图1-二氧化碳排放'!$B$3:$AM$3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'图1-二氧化碳排放'!$B$4:$AM$4</c:f>
              <c:numCache>
                <c:formatCode>0.00_);[Red]\(0.00\)</c:formatCode>
                <c:ptCount val="38"/>
                <c:pt idx="0">
                  <c:v>15.635899999999999</c:v>
                </c:pt>
                <c:pt idx="1">
                  <c:v>15.576700000000001</c:v>
                </c:pt>
                <c:pt idx="2">
                  <c:v>15.5182</c:v>
                </c:pt>
                <c:pt idx="3">
                  <c:v>15.4621</c:v>
                </c:pt>
                <c:pt idx="4">
                  <c:v>15.393700000000001</c:v>
                </c:pt>
                <c:pt idx="5">
                  <c:v>15.3141</c:v>
                </c:pt>
                <c:pt idx="6">
                  <c:v>15.2196</c:v>
                </c:pt>
                <c:pt idx="7">
                  <c:v>15.1044</c:v>
                </c:pt>
                <c:pt idx="8">
                  <c:v>14.872</c:v>
                </c:pt>
                <c:pt idx="9">
                  <c:v>14.6233</c:v>
                </c:pt>
                <c:pt idx="10">
                  <c:v>14.4024</c:v>
                </c:pt>
                <c:pt idx="11">
                  <c:v>14.1813</c:v>
                </c:pt>
                <c:pt idx="12">
                  <c:v>13.9541</c:v>
                </c:pt>
                <c:pt idx="13">
                  <c:v>13.7745</c:v>
                </c:pt>
                <c:pt idx="14">
                  <c:v>13.570600000000001</c:v>
                </c:pt>
                <c:pt idx="15">
                  <c:v>13.3217</c:v>
                </c:pt>
                <c:pt idx="16">
                  <c:v>13.101800000000001</c:v>
                </c:pt>
                <c:pt idx="17">
                  <c:v>12.908099999999999</c:v>
                </c:pt>
                <c:pt idx="18">
                  <c:v>12.679</c:v>
                </c:pt>
                <c:pt idx="19">
                  <c:v>12.470700000000001</c:v>
                </c:pt>
                <c:pt idx="20">
                  <c:v>12.285500000000001</c:v>
                </c:pt>
                <c:pt idx="21">
                  <c:v>12.1227</c:v>
                </c:pt>
                <c:pt idx="22">
                  <c:v>11.983700000000001</c:v>
                </c:pt>
                <c:pt idx="23">
                  <c:v>11.9008</c:v>
                </c:pt>
                <c:pt idx="24">
                  <c:v>11.8407</c:v>
                </c:pt>
                <c:pt idx="25">
                  <c:v>11.8026</c:v>
                </c:pt>
                <c:pt idx="26">
                  <c:v>11.775</c:v>
                </c:pt>
                <c:pt idx="27">
                  <c:v>11.7606</c:v>
                </c:pt>
                <c:pt idx="28">
                  <c:v>11.7004</c:v>
                </c:pt>
                <c:pt idx="29">
                  <c:v>11.6487</c:v>
                </c:pt>
                <c:pt idx="30">
                  <c:v>11.601599999999999</c:v>
                </c:pt>
                <c:pt idx="31">
                  <c:v>11.5566</c:v>
                </c:pt>
                <c:pt idx="32">
                  <c:v>11.513500000000001</c:v>
                </c:pt>
                <c:pt idx="33">
                  <c:v>11.473599999999999</c:v>
                </c:pt>
                <c:pt idx="34">
                  <c:v>11.4339</c:v>
                </c:pt>
                <c:pt idx="35">
                  <c:v>11.393700000000001</c:v>
                </c:pt>
                <c:pt idx="36">
                  <c:v>11.352399999999999</c:v>
                </c:pt>
                <c:pt idx="37">
                  <c:v>11.3117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9-46D9-A7E4-EC08206112BA}"/>
            </c:ext>
          </c:extLst>
        </c:ser>
        <c:ser>
          <c:idx val="3"/>
          <c:order val="2"/>
          <c:tx>
            <c:strRef>
              <c:f>'图1-二氧化碳排放'!$O$24</c:f>
              <c:strCache>
                <c:ptCount val="1"/>
                <c:pt idx="0">
                  <c:v>Industrial Fuel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cat>
            <c:numRef>
              <c:f>'图1-二氧化碳排放'!$B$3:$AM$3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'图1-二氧化碳排放'!$B$8:$AM$8</c:f>
              <c:numCache>
                <c:formatCode>0.00_);[Red]\(0.00\)</c:formatCode>
                <c:ptCount val="38"/>
                <c:pt idx="0">
                  <c:v>28.117980299999999</c:v>
                </c:pt>
                <c:pt idx="1">
                  <c:v>28.197062499999994</c:v>
                </c:pt>
                <c:pt idx="2">
                  <c:v>29.4508747</c:v>
                </c:pt>
                <c:pt idx="3">
                  <c:v>29.794726600000004</c:v>
                </c:pt>
                <c:pt idx="4">
                  <c:v>30.151667000000003</c:v>
                </c:pt>
                <c:pt idx="5">
                  <c:v>30.499536699999997</c:v>
                </c:pt>
                <c:pt idx="6">
                  <c:v>30.798146099999997</c:v>
                </c:pt>
                <c:pt idx="7">
                  <c:v>31.168946200000001</c:v>
                </c:pt>
                <c:pt idx="8">
                  <c:v>31.119816899999996</c:v>
                </c:pt>
                <c:pt idx="9">
                  <c:v>31.085597200000002</c:v>
                </c:pt>
                <c:pt idx="10">
                  <c:v>31.049607899999998</c:v>
                </c:pt>
                <c:pt idx="11">
                  <c:v>31.107198000000004</c:v>
                </c:pt>
                <c:pt idx="12">
                  <c:v>31.070518999999997</c:v>
                </c:pt>
                <c:pt idx="13">
                  <c:v>30.881850100000001</c:v>
                </c:pt>
                <c:pt idx="14">
                  <c:v>30.578221599999999</c:v>
                </c:pt>
                <c:pt idx="15">
                  <c:v>30.356443900000002</c:v>
                </c:pt>
                <c:pt idx="16">
                  <c:v>30.142925499999997</c:v>
                </c:pt>
                <c:pt idx="17">
                  <c:v>29.9201184</c:v>
                </c:pt>
                <c:pt idx="18">
                  <c:v>29.538559200000002</c:v>
                </c:pt>
                <c:pt idx="19">
                  <c:v>29.175600099999997</c:v>
                </c:pt>
                <c:pt idx="20">
                  <c:v>28.787791299999995</c:v>
                </c:pt>
                <c:pt idx="21">
                  <c:v>28.414122200000001</c:v>
                </c:pt>
                <c:pt idx="22">
                  <c:v>28.032173100000001</c:v>
                </c:pt>
                <c:pt idx="23">
                  <c:v>27.732542699999996</c:v>
                </c:pt>
                <c:pt idx="24">
                  <c:v>27.338691299999997</c:v>
                </c:pt>
                <c:pt idx="25">
                  <c:v>27.035039899999997</c:v>
                </c:pt>
                <c:pt idx="26">
                  <c:v>26.668449000000003</c:v>
                </c:pt>
                <c:pt idx="27">
                  <c:v>26.302937100000001</c:v>
                </c:pt>
                <c:pt idx="28">
                  <c:v>25.937744799999997</c:v>
                </c:pt>
                <c:pt idx="29">
                  <c:v>25.5645624</c:v>
                </c:pt>
                <c:pt idx="30">
                  <c:v>25.167499999999997</c:v>
                </c:pt>
                <c:pt idx="31">
                  <c:v>24.785857700000001</c:v>
                </c:pt>
                <c:pt idx="32">
                  <c:v>24.384015300000002</c:v>
                </c:pt>
                <c:pt idx="33">
                  <c:v>24.054003500000004</c:v>
                </c:pt>
                <c:pt idx="34">
                  <c:v>23.740661600000003</c:v>
                </c:pt>
                <c:pt idx="35">
                  <c:v>23.400909899999998</c:v>
                </c:pt>
                <c:pt idx="36">
                  <c:v>23.051467799999998</c:v>
                </c:pt>
                <c:pt idx="37">
                  <c:v>22.672216599999999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89-46D9-A7E4-EC08206112BA}"/>
            </c:ext>
          </c:extLst>
        </c:ser>
        <c:ser>
          <c:idx val="9"/>
          <c:order val="3"/>
          <c:tx>
            <c:strRef>
              <c:f>'图1-二氧化碳排放'!$O$25</c:f>
              <c:strCache>
                <c:ptCount val="1"/>
                <c:pt idx="0">
                  <c:v>Industrial Process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25400">
              <a:noFill/>
            </a:ln>
          </c:spPr>
          <c:val>
            <c:numRef>
              <c:f>'图1-二氧化碳排放'!$B$9:$AM$9</c:f>
              <c:numCache>
                <c:formatCode>0.00_);[Red]\(0.00\)</c:formatCode>
                <c:ptCount val="38"/>
                <c:pt idx="0">
                  <c:v>14.5111197</c:v>
                </c:pt>
                <c:pt idx="1">
                  <c:v>14.450737500000001</c:v>
                </c:pt>
                <c:pt idx="2">
                  <c:v>14.5667253</c:v>
                </c:pt>
                <c:pt idx="3">
                  <c:v>14.522373399999999</c:v>
                </c:pt>
                <c:pt idx="4">
                  <c:v>14.436133</c:v>
                </c:pt>
                <c:pt idx="5">
                  <c:v>14.294263300000001</c:v>
                </c:pt>
                <c:pt idx="6">
                  <c:v>14.158553899999999</c:v>
                </c:pt>
                <c:pt idx="7">
                  <c:v>14.024753799999999</c:v>
                </c:pt>
                <c:pt idx="8">
                  <c:v>13.7923831</c:v>
                </c:pt>
                <c:pt idx="9">
                  <c:v>13.5649028</c:v>
                </c:pt>
                <c:pt idx="10">
                  <c:v>13.339692100000001</c:v>
                </c:pt>
                <c:pt idx="11">
                  <c:v>13.120402</c:v>
                </c:pt>
                <c:pt idx="12">
                  <c:v>12.910581000000001</c:v>
                </c:pt>
                <c:pt idx="13">
                  <c:v>12.7236499</c:v>
                </c:pt>
                <c:pt idx="14">
                  <c:v>12.532178399999999</c:v>
                </c:pt>
                <c:pt idx="15">
                  <c:v>12.3402561</c:v>
                </c:pt>
                <c:pt idx="16">
                  <c:v>12.1474745</c:v>
                </c:pt>
                <c:pt idx="17">
                  <c:v>11.9548816</c:v>
                </c:pt>
                <c:pt idx="18">
                  <c:v>11.733940799999999</c:v>
                </c:pt>
                <c:pt idx="19">
                  <c:v>11.511199899999999</c:v>
                </c:pt>
                <c:pt idx="20">
                  <c:v>11.2896087</c:v>
                </c:pt>
                <c:pt idx="21">
                  <c:v>11.0662778</c:v>
                </c:pt>
                <c:pt idx="22">
                  <c:v>10.843226899999999</c:v>
                </c:pt>
                <c:pt idx="23">
                  <c:v>10.628457299999999</c:v>
                </c:pt>
                <c:pt idx="24">
                  <c:v>10.4108087</c:v>
                </c:pt>
                <c:pt idx="25">
                  <c:v>10.194360100000001</c:v>
                </c:pt>
                <c:pt idx="26">
                  <c:v>9.9777509999999996</c:v>
                </c:pt>
                <c:pt idx="27">
                  <c:v>9.7593628999999993</c:v>
                </c:pt>
                <c:pt idx="28">
                  <c:v>9.5801552000000001</c:v>
                </c:pt>
                <c:pt idx="29">
                  <c:v>9.3984375999999994</c:v>
                </c:pt>
                <c:pt idx="30">
                  <c:v>9.2164000000000001</c:v>
                </c:pt>
                <c:pt idx="31">
                  <c:v>9.0356422999999992</c:v>
                </c:pt>
                <c:pt idx="32">
                  <c:v>8.8531846999999999</c:v>
                </c:pt>
                <c:pt idx="33">
                  <c:v>8.7127964999999996</c:v>
                </c:pt>
                <c:pt idx="34">
                  <c:v>8.5704384000000005</c:v>
                </c:pt>
                <c:pt idx="35">
                  <c:v>8.4287901000000005</c:v>
                </c:pt>
                <c:pt idx="36">
                  <c:v>8.2860321999999993</c:v>
                </c:pt>
                <c:pt idx="37">
                  <c:v>8.1439833999999998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89-46D9-A7E4-EC08206112BA}"/>
            </c:ext>
          </c:extLst>
        </c:ser>
        <c:ser>
          <c:idx val="5"/>
          <c:order val="4"/>
          <c:tx>
            <c:strRef>
              <c:f>'图1-二氧化碳排放'!$O$21</c:f>
              <c:strCache>
                <c:ptCount val="1"/>
                <c:pt idx="0">
                  <c:v>Electricity </c:v>
                </c:pt>
              </c:strCache>
            </c:strRef>
          </c:tx>
          <c:spPr>
            <a:solidFill>
              <a:schemeClr val="accent4"/>
            </a:solidFill>
          </c:spPr>
          <c:cat>
            <c:numRef>
              <c:f>'图1-二氧化碳排放'!$B$3:$AM$3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'图1-二氧化碳排放'!$B$5:$AM$5</c:f>
              <c:numCache>
                <c:formatCode>0.00_);[Red]\(0.00\)</c:formatCode>
                <c:ptCount val="38"/>
                <c:pt idx="0">
                  <c:v>41.247799999999998</c:v>
                </c:pt>
                <c:pt idx="1">
                  <c:v>41.161299999999997</c:v>
                </c:pt>
                <c:pt idx="2">
                  <c:v>43.7224</c:v>
                </c:pt>
                <c:pt idx="3">
                  <c:v>45.805399999999999</c:v>
                </c:pt>
                <c:pt idx="4">
                  <c:v>47.7911</c:v>
                </c:pt>
                <c:pt idx="5">
                  <c:v>49.586199999999998</c:v>
                </c:pt>
                <c:pt idx="6">
                  <c:v>51.137500000000003</c:v>
                </c:pt>
                <c:pt idx="7">
                  <c:v>52.815899999999999</c:v>
                </c:pt>
                <c:pt idx="8">
                  <c:v>53.2866</c:v>
                </c:pt>
                <c:pt idx="9">
                  <c:v>53.6389</c:v>
                </c:pt>
                <c:pt idx="10">
                  <c:v>53.900100000000002</c:v>
                </c:pt>
                <c:pt idx="11">
                  <c:v>54.108199999999997</c:v>
                </c:pt>
                <c:pt idx="12">
                  <c:v>53.072400000000002</c:v>
                </c:pt>
                <c:pt idx="13">
                  <c:v>52.0366</c:v>
                </c:pt>
                <c:pt idx="14">
                  <c:v>50.835099999999997</c:v>
                </c:pt>
                <c:pt idx="15">
                  <c:v>49.601599999999998</c:v>
                </c:pt>
                <c:pt idx="16">
                  <c:v>48.286999999999999</c:v>
                </c:pt>
                <c:pt idx="17">
                  <c:v>46.898400000000002</c:v>
                </c:pt>
                <c:pt idx="18">
                  <c:v>45.430999999999997</c:v>
                </c:pt>
                <c:pt idx="19">
                  <c:v>43.901800000000001</c:v>
                </c:pt>
                <c:pt idx="20">
                  <c:v>42.334299999999999</c:v>
                </c:pt>
                <c:pt idx="21">
                  <c:v>40.729999999999997</c:v>
                </c:pt>
                <c:pt idx="22">
                  <c:v>39.086500000000001</c:v>
                </c:pt>
                <c:pt idx="23">
                  <c:v>37.403599999999997</c:v>
                </c:pt>
                <c:pt idx="24">
                  <c:v>35.686500000000002</c:v>
                </c:pt>
                <c:pt idx="25">
                  <c:v>33.926900000000003</c:v>
                </c:pt>
                <c:pt idx="26">
                  <c:v>32.145099999999999</c:v>
                </c:pt>
                <c:pt idx="27">
                  <c:v>30.348500000000001</c:v>
                </c:pt>
                <c:pt idx="28">
                  <c:v>28.581399999999999</c:v>
                </c:pt>
                <c:pt idx="29">
                  <c:v>26.770800000000001</c:v>
                </c:pt>
                <c:pt idx="30">
                  <c:v>24.973700000000001</c:v>
                </c:pt>
                <c:pt idx="31">
                  <c:v>23.1997</c:v>
                </c:pt>
                <c:pt idx="32">
                  <c:v>21.429400000000001</c:v>
                </c:pt>
                <c:pt idx="33">
                  <c:v>19.7072</c:v>
                </c:pt>
                <c:pt idx="34">
                  <c:v>18.015499999999999</c:v>
                </c:pt>
                <c:pt idx="35">
                  <c:v>16.373100000000001</c:v>
                </c:pt>
                <c:pt idx="36">
                  <c:v>14.849299999999999</c:v>
                </c:pt>
                <c:pt idx="37">
                  <c:v>13.520799999999999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89-46D9-A7E4-EC08206112BA}"/>
            </c:ext>
          </c:extLst>
        </c:ser>
        <c:ser>
          <c:idx val="6"/>
          <c:order val="5"/>
          <c:tx>
            <c:strRef>
              <c:f>'图1-二氧化碳排放'!$O$26</c:f>
              <c:strCache>
                <c:ptCount val="1"/>
                <c:pt idx="0">
                  <c:v>Heating and H2</c:v>
                </c:pt>
              </c:strCache>
            </c:strRef>
          </c:tx>
          <c:spPr>
            <a:solidFill>
              <a:srgbClr val="C00000"/>
            </a:solidFill>
            <a:ln w="25400">
              <a:noFill/>
            </a:ln>
            <a:effectLst/>
          </c:spPr>
          <c:cat>
            <c:numRef>
              <c:f>'图1-二氧化碳排放'!$B$3:$AM$3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'图1-二氧化碳排放'!$B$10:$AM$10</c:f>
              <c:numCache>
                <c:formatCode>0.00_);[Red]\(0.00\)</c:formatCode>
                <c:ptCount val="38"/>
                <c:pt idx="0">
                  <c:v>6.0022200000000003</c:v>
                </c:pt>
                <c:pt idx="1">
                  <c:v>6.1635799999999996</c:v>
                </c:pt>
                <c:pt idx="2">
                  <c:v>6.3363300000000002</c:v>
                </c:pt>
                <c:pt idx="3">
                  <c:v>6.4784100000000002</c:v>
                </c:pt>
                <c:pt idx="4">
                  <c:v>6.6256399999999998</c:v>
                </c:pt>
                <c:pt idx="5">
                  <c:v>6.7714400000000001</c:v>
                </c:pt>
                <c:pt idx="6">
                  <c:v>6.9346300000000003</c:v>
                </c:pt>
                <c:pt idx="7">
                  <c:v>7.0930299999999997</c:v>
                </c:pt>
                <c:pt idx="8">
                  <c:v>7.2188100000000004</c:v>
                </c:pt>
                <c:pt idx="9">
                  <c:v>7.3586499999999999</c:v>
                </c:pt>
                <c:pt idx="10">
                  <c:v>7.4455400000000003</c:v>
                </c:pt>
                <c:pt idx="11">
                  <c:v>7.5282999999999998</c:v>
                </c:pt>
                <c:pt idx="12">
                  <c:v>7.6129199999999999</c:v>
                </c:pt>
                <c:pt idx="13">
                  <c:v>7.6377600000000001</c:v>
                </c:pt>
                <c:pt idx="14">
                  <c:v>7.6668799999999999</c:v>
                </c:pt>
                <c:pt idx="15">
                  <c:v>7.6994499999999997</c:v>
                </c:pt>
                <c:pt idx="16">
                  <c:v>7.7237299999999998</c:v>
                </c:pt>
                <c:pt idx="17">
                  <c:v>7.7562600000000002</c:v>
                </c:pt>
                <c:pt idx="18">
                  <c:v>7.7644000000000002</c:v>
                </c:pt>
                <c:pt idx="19">
                  <c:v>7.7576900000000002</c:v>
                </c:pt>
                <c:pt idx="20">
                  <c:v>7.76647</c:v>
                </c:pt>
                <c:pt idx="21">
                  <c:v>7.7772699999999997</c:v>
                </c:pt>
                <c:pt idx="22">
                  <c:v>7.78104</c:v>
                </c:pt>
                <c:pt idx="23">
                  <c:v>7.7703899999999999</c:v>
                </c:pt>
                <c:pt idx="24">
                  <c:v>7.7759299999999998</c:v>
                </c:pt>
                <c:pt idx="25">
                  <c:v>7.7677800000000001</c:v>
                </c:pt>
                <c:pt idx="26">
                  <c:v>7.7601599999999999</c:v>
                </c:pt>
                <c:pt idx="27">
                  <c:v>7.7671700000000001</c:v>
                </c:pt>
                <c:pt idx="28">
                  <c:v>7.7451600000000003</c:v>
                </c:pt>
                <c:pt idx="29">
                  <c:v>7.7305299999999999</c:v>
                </c:pt>
                <c:pt idx="30">
                  <c:v>7.7166300000000003</c:v>
                </c:pt>
                <c:pt idx="31">
                  <c:v>7.7062400000000002</c:v>
                </c:pt>
                <c:pt idx="32">
                  <c:v>7.6849299999999996</c:v>
                </c:pt>
                <c:pt idx="33">
                  <c:v>7.6771099999999999</c:v>
                </c:pt>
                <c:pt idx="34">
                  <c:v>7.6669400000000003</c:v>
                </c:pt>
                <c:pt idx="35">
                  <c:v>7.6569000000000003</c:v>
                </c:pt>
                <c:pt idx="36">
                  <c:v>7.6361100000000004</c:v>
                </c:pt>
                <c:pt idx="37">
                  <c:v>7.8597999999999999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89-46D9-A7E4-EC08206112BA}"/>
            </c:ext>
          </c:extLst>
        </c:ser>
        <c:ser>
          <c:idx val="1"/>
          <c:order val="6"/>
          <c:tx>
            <c:strRef>
              <c:f>'图1-二氧化碳排放'!$O$22</c:f>
              <c:strCache>
                <c:ptCount val="1"/>
                <c:pt idx="0">
                  <c:v>Residential bldg</c:v>
                </c:pt>
              </c:strCache>
            </c:strRef>
          </c:tx>
          <c:spPr>
            <a:solidFill>
              <a:srgbClr val="7030A0"/>
            </a:solidFill>
            <a:ln w="25400">
              <a:noFill/>
            </a:ln>
            <a:effectLst/>
          </c:spPr>
          <c:cat>
            <c:numRef>
              <c:f>'图1-二氧化碳排放'!$B$3:$AM$3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'图1-二氧化碳排放'!$B$6:$AM$6</c:f>
              <c:numCache>
                <c:formatCode>0.00_);[Red]\(0.00\)</c:formatCode>
                <c:ptCount val="38"/>
                <c:pt idx="0">
                  <c:v>3.2021999999999999</c:v>
                </c:pt>
                <c:pt idx="1">
                  <c:v>3.20086</c:v>
                </c:pt>
                <c:pt idx="2">
                  <c:v>3.1957499999999999</c:v>
                </c:pt>
                <c:pt idx="3">
                  <c:v>3.1839300000000001</c:v>
                </c:pt>
                <c:pt idx="4">
                  <c:v>3.1736399999999998</c:v>
                </c:pt>
                <c:pt idx="5">
                  <c:v>3.1694800000000001</c:v>
                </c:pt>
                <c:pt idx="6">
                  <c:v>3.1607699999999999</c:v>
                </c:pt>
                <c:pt idx="7">
                  <c:v>3.1554699999999998</c:v>
                </c:pt>
                <c:pt idx="8">
                  <c:v>3.14655</c:v>
                </c:pt>
                <c:pt idx="9">
                  <c:v>3.1274700000000002</c:v>
                </c:pt>
                <c:pt idx="10">
                  <c:v>3.12025</c:v>
                </c:pt>
                <c:pt idx="11">
                  <c:v>3.10026</c:v>
                </c:pt>
                <c:pt idx="12">
                  <c:v>3.0747900000000001</c:v>
                </c:pt>
                <c:pt idx="13">
                  <c:v>3.0460699999999998</c:v>
                </c:pt>
                <c:pt idx="14">
                  <c:v>3.0280800000000001</c:v>
                </c:pt>
                <c:pt idx="15">
                  <c:v>3.00963</c:v>
                </c:pt>
                <c:pt idx="16">
                  <c:v>3.00345</c:v>
                </c:pt>
                <c:pt idx="17">
                  <c:v>2.9784199999999998</c:v>
                </c:pt>
                <c:pt idx="18">
                  <c:v>2.9527600000000001</c:v>
                </c:pt>
                <c:pt idx="19">
                  <c:v>2.93127</c:v>
                </c:pt>
                <c:pt idx="20">
                  <c:v>2.90985</c:v>
                </c:pt>
                <c:pt idx="21">
                  <c:v>2.8951699999999998</c:v>
                </c:pt>
                <c:pt idx="22">
                  <c:v>2.8729900000000002</c:v>
                </c:pt>
                <c:pt idx="23">
                  <c:v>2.84571</c:v>
                </c:pt>
                <c:pt idx="24">
                  <c:v>2.8085200000000001</c:v>
                </c:pt>
                <c:pt idx="25">
                  <c:v>2.7844699999999998</c:v>
                </c:pt>
                <c:pt idx="26">
                  <c:v>2.7589899999999998</c:v>
                </c:pt>
                <c:pt idx="27">
                  <c:v>2.7232599999999998</c:v>
                </c:pt>
                <c:pt idx="28">
                  <c:v>2.6912400000000001</c:v>
                </c:pt>
                <c:pt idx="29">
                  <c:v>2.6523400000000001</c:v>
                </c:pt>
                <c:pt idx="30">
                  <c:v>2.6060500000000002</c:v>
                </c:pt>
                <c:pt idx="31">
                  <c:v>2.56636</c:v>
                </c:pt>
                <c:pt idx="32">
                  <c:v>2.5325500000000001</c:v>
                </c:pt>
                <c:pt idx="33">
                  <c:v>2.48454</c:v>
                </c:pt>
                <c:pt idx="34">
                  <c:v>2.4362300000000001</c:v>
                </c:pt>
                <c:pt idx="35">
                  <c:v>2.3887100000000001</c:v>
                </c:pt>
                <c:pt idx="36">
                  <c:v>2.34056</c:v>
                </c:pt>
                <c:pt idx="37">
                  <c:v>2.63523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89-46D9-A7E4-EC08206112BA}"/>
            </c:ext>
          </c:extLst>
        </c:ser>
        <c:ser>
          <c:idx val="2"/>
          <c:order val="7"/>
          <c:tx>
            <c:strRef>
              <c:f>'图1-二氧化碳排放'!$O$23</c:f>
              <c:strCache>
                <c:ptCount val="1"/>
                <c:pt idx="0">
                  <c:v>Commercial bldg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'图1-二氧化碳排放'!$B$3:$AM$3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'图1-二氧化碳排放'!$B$7:$AM$7</c:f>
              <c:numCache>
                <c:formatCode>0.00_);[Red]\(0.00\)</c:formatCode>
                <c:ptCount val="38"/>
                <c:pt idx="0">
                  <c:v>1.2831900000000001</c:v>
                </c:pt>
                <c:pt idx="1">
                  <c:v>1.3106</c:v>
                </c:pt>
                <c:pt idx="2">
                  <c:v>1.3341799999999999</c:v>
                </c:pt>
                <c:pt idx="3">
                  <c:v>1.3514200000000001</c:v>
                </c:pt>
                <c:pt idx="4">
                  <c:v>1.36808</c:v>
                </c:pt>
                <c:pt idx="5">
                  <c:v>1.3860999999999999</c:v>
                </c:pt>
                <c:pt idx="6">
                  <c:v>1.40341</c:v>
                </c:pt>
                <c:pt idx="7">
                  <c:v>1.4192499999999999</c:v>
                </c:pt>
                <c:pt idx="8">
                  <c:v>1.4364999999999999</c:v>
                </c:pt>
                <c:pt idx="9">
                  <c:v>1.45194</c:v>
                </c:pt>
                <c:pt idx="10">
                  <c:v>1.4673700000000001</c:v>
                </c:pt>
                <c:pt idx="11">
                  <c:v>1.48339</c:v>
                </c:pt>
                <c:pt idx="12">
                  <c:v>1.4963599999999999</c:v>
                </c:pt>
                <c:pt idx="13">
                  <c:v>1.5005299999999999</c:v>
                </c:pt>
                <c:pt idx="14">
                  <c:v>1.5062</c:v>
                </c:pt>
                <c:pt idx="15">
                  <c:v>1.51111</c:v>
                </c:pt>
                <c:pt idx="16">
                  <c:v>1.51755</c:v>
                </c:pt>
                <c:pt idx="17">
                  <c:v>1.5208699999999999</c:v>
                </c:pt>
                <c:pt idx="18">
                  <c:v>1.5208699999999999</c:v>
                </c:pt>
                <c:pt idx="19">
                  <c:v>1.5208699999999999</c:v>
                </c:pt>
                <c:pt idx="20">
                  <c:v>1.5211300000000001</c:v>
                </c:pt>
                <c:pt idx="21">
                  <c:v>1.5211300000000001</c:v>
                </c:pt>
                <c:pt idx="22">
                  <c:v>1.5196099999999999</c:v>
                </c:pt>
                <c:pt idx="23">
                  <c:v>1.5171399999999999</c:v>
                </c:pt>
                <c:pt idx="24">
                  <c:v>1.51176</c:v>
                </c:pt>
                <c:pt idx="25">
                  <c:v>1.5092000000000001</c:v>
                </c:pt>
                <c:pt idx="26">
                  <c:v>1.50512</c:v>
                </c:pt>
                <c:pt idx="27">
                  <c:v>1.49979</c:v>
                </c:pt>
                <c:pt idx="28">
                  <c:v>1.49072</c:v>
                </c:pt>
                <c:pt idx="29">
                  <c:v>1.4819199999999999</c:v>
                </c:pt>
                <c:pt idx="30">
                  <c:v>1.4739599999999999</c:v>
                </c:pt>
                <c:pt idx="31">
                  <c:v>1.46428</c:v>
                </c:pt>
                <c:pt idx="32">
                  <c:v>1.4546300000000001</c:v>
                </c:pt>
                <c:pt idx="33">
                  <c:v>1.4418200000000001</c:v>
                </c:pt>
                <c:pt idx="34">
                  <c:v>1.42913</c:v>
                </c:pt>
                <c:pt idx="35">
                  <c:v>1.41614</c:v>
                </c:pt>
                <c:pt idx="36">
                  <c:v>1.4034199999999999</c:v>
                </c:pt>
                <c:pt idx="37">
                  <c:v>1.58751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89-46D9-A7E4-EC08206112BA}"/>
            </c:ext>
          </c:extLst>
        </c:ser>
        <c:ser>
          <c:idx val="8"/>
          <c:order val="9"/>
          <c:tx>
            <c:strRef>
              <c:f>'图1-二氧化碳排放'!$O$31</c:f>
              <c:strCache>
                <c:ptCount val="1"/>
                <c:pt idx="0">
                  <c:v>Non CO2</c:v>
                </c:pt>
              </c:strCache>
            </c:strRef>
          </c:tx>
          <c:spPr>
            <a:pattFill prst="pct40">
              <a:fgClr>
                <a:schemeClr val="accent1"/>
              </a:fgClr>
              <a:bgClr>
                <a:schemeClr val="bg1"/>
              </a:bgClr>
            </a:pattFill>
            <a:ln w="25400">
              <a:noFill/>
            </a:ln>
          </c:spPr>
          <c:cat>
            <c:numRef>
              <c:f>'图1-二氧化碳排放'!$B$3:$AM$3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'图1-二氧化碳排放'!$B$15:$AM$15</c:f>
              <c:numCache>
                <c:formatCode>0.00_);[Red]\(0.00\)</c:formatCode>
                <c:ptCount val="38"/>
                <c:pt idx="0">
                  <c:v>23.073373250000003</c:v>
                </c:pt>
                <c:pt idx="1">
                  <c:v>23.41357689000003</c:v>
                </c:pt>
                <c:pt idx="2">
                  <c:v>23.746217359999989</c:v>
                </c:pt>
                <c:pt idx="3">
                  <c:v>23.756239099999988</c:v>
                </c:pt>
                <c:pt idx="4">
                  <c:v>23.755395399999983</c:v>
                </c:pt>
                <c:pt idx="5">
                  <c:v>23.755438400000003</c:v>
                </c:pt>
                <c:pt idx="6">
                  <c:v>23.731763700000016</c:v>
                </c:pt>
                <c:pt idx="7">
                  <c:v>23.696222899999995</c:v>
                </c:pt>
                <c:pt idx="8">
                  <c:v>23.565536000000009</c:v>
                </c:pt>
                <c:pt idx="9">
                  <c:v>23.406589200000013</c:v>
                </c:pt>
                <c:pt idx="10">
                  <c:v>23.293501499999991</c:v>
                </c:pt>
                <c:pt idx="11">
                  <c:v>23.174651199999971</c:v>
                </c:pt>
                <c:pt idx="12">
                  <c:v>23.063408699999982</c:v>
                </c:pt>
                <c:pt idx="13">
                  <c:v>22.984280000000012</c:v>
                </c:pt>
                <c:pt idx="14">
                  <c:v>22.892860100000021</c:v>
                </c:pt>
                <c:pt idx="15">
                  <c:v>22.792361499999984</c:v>
                </c:pt>
                <c:pt idx="16">
                  <c:v>22.692344699999992</c:v>
                </c:pt>
                <c:pt idx="17">
                  <c:v>22.579689299999998</c:v>
                </c:pt>
                <c:pt idx="18">
                  <c:v>22.464068899999987</c:v>
                </c:pt>
                <c:pt idx="19">
                  <c:v>22.354180000000014</c:v>
                </c:pt>
                <c:pt idx="20">
                  <c:v>22.218878000000018</c:v>
                </c:pt>
                <c:pt idx="21">
                  <c:v>22.076060999999996</c:v>
                </c:pt>
                <c:pt idx="22">
                  <c:v>21.935720999999987</c:v>
                </c:pt>
                <c:pt idx="23">
                  <c:v>21.797970000000021</c:v>
                </c:pt>
                <c:pt idx="24">
                  <c:v>21.631158999999997</c:v>
                </c:pt>
                <c:pt idx="25">
                  <c:v>21.476878000000013</c:v>
                </c:pt>
                <c:pt idx="26">
                  <c:v>21.313272000000012</c:v>
                </c:pt>
                <c:pt idx="27">
                  <c:v>21.128212000000005</c:v>
                </c:pt>
                <c:pt idx="28">
                  <c:v>20.923024000000012</c:v>
                </c:pt>
                <c:pt idx="29">
                  <c:v>20.702180999999996</c:v>
                </c:pt>
                <c:pt idx="30">
                  <c:v>20.47553400000001</c:v>
                </c:pt>
                <c:pt idx="31">
                  <c:v>20.242082000000011</c:v>
                </c:pt>
                <c:pt idx="32">
                  <c:v>20.005865</c:v>
                </c:pt>
                <c:pt idx="33">
                  <c:v>19.722717000000017</c:v>
                </c:pt>
                <c:pt idx="34">
                  <c:v>19.439159000000004</c:v>
                </c:pt>
                <c:pt idx="35">
                  <c:v>19.147041000000002</c:v>
                </c:pt>
                <c:pt idx="36">
                  <c:v>18.859102000000007</c:v>
                </c:pt>
                <c:pt idx="37">
                  <c:v>18.345354000000029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589-46D9-A7E4-EC0820611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039416"/>
        <c:axId val="454044664"/>
        <c:extLst>
          <c:ext xmlns:c15="http://schemas.microsoft.com/office/drawing/2012/chart" uri="{02D57815-91ED-43cb-92C2-25804820EDAC}">
            <c15:filteredArea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'图1-二氧化碳排放'!$O$27</c15:sqref>
                        </c15:formulaRef>
                      </c:ext>
                    </c:extLst>
                    <c:strCache>
                      <c:ptCount val="1"/>
                      <c:pt idx="0">
                        <c:v>LULUCF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'图1-二氧化碳排放'!$B$3:$AM$3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7">
                        <c:v>2030</c:v>
                      </c:pt>
                      <c:pt idx="12">
                        <c:v>2035</c:v>
                      </c:pt>
                      <c:pt idx="17">
                        <c:v>2040</c:v>
                      </c:pt>
                      <c:pt idx="22">
                        <c:v>2045</c:v>
                      </c:pt>
                      <c:pt idx="27">
                        <c:v>2050</c:v>
                      </c:pt>
                      <c:pt idx="32">
                        <c:v>2055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'图1-二氧化碳排放'!$B$11:$AM$11</c15:sqref>
                        </c15:formulaRef>
                      </c:ext>
                    </c:extLst>
                    <c:numCache>
                      <c:formatCode>0.00_);[Red]\(0.00\)</c:formatCode>
                      <c:ptCount val="38"/>
                      <c:pt idx="0">
                        <c:v>-4.34</c:v>
                      </c:pt>
                      <c:pt idx="1">
                        <c:v>-4.34</c:v>
                      </c:pt>
                      <c:pt idx="2">
                        <c:v>-4.34</c:v>
                      </c:pt>
                      <c:pt idx="3">
                        <c:v>-4.34</c:v>
                      </c:pt>
                      <c:pt idx="4">
                        <c:v>-4.34</c:v>
                      </c:pt>
                      <c:pt idx="5">
                        <c:v>-4.34</c:v>
                      </c:pt>
                      <c:pt idx="6">
                        <c:v>-4.34</c:v>
                      </c:pt>
                      <c:pt idx="7">
                        <c:v>-4.34</c:v>
                      </c:pt>
                      <c:pt idx="8">
                        <c:v>-4.34</c:v>
                      </c:pt>
                      <c:pt idx="9">
                        <c:v>-4.34</c:v>
                      </c:pt>
                      <c:pt idx="10">
                        <c:v>-4.34</c:v>
                      </c:pt>
                      <c:pt idx="11">
                        <c:v>-4.34</c:v>
                      </c:pt>
                      <c:pt idx="12">
                        <c:v>-4.34</c:v>
                      </c:pt>
                      <c:pt idx="13">
                        <c:v>-4.34</c:v>
                      </c:pt>
                      <c:pt idx="14">
                        <c:v>-4.34</c:v>
                      </c:pt>
                      <c:pt idx="15">
                        <c:v>-4.34</c:v>
                      </c:pt>
                      <c:pt idx="16">
                        <c:v>-4.34</c:v>
                      </c:pt>
                      <c:pt idx="17">
                        <c:v>-4.34</c:v>
                      </c:pt>
                      <c:pt idx="18">
                        <c:v>-4.34</c:v>
                      </c:pt>
                      <c:pt idx="19">
                        <c:v>-4.34</c:v>
                      </c:pt>
                      <c:pt idx="20">
                        <c:v>-4.34</c:v>
                      </c:pt>
                      <c:pt idx="21">
                        <c:v>-4.34</c:v>
                      </c:pt>
                      <c:pt idx="22">
                        <c:v>-4.34</c:v>
                      </c:pt>
                      <c:pt idx="23">
                        <c:v>-4.34</c:v>
                      </c:pt>
                      <c:pt idx="24">
                        <c:v>-4.34</c:v>
                      </c:pt>
                      <c:pt idx="25">
                        <c:v>-4.34</c:v>
                      </c:pt>
                      <c:pt idx="26">
                        <c:v>-4.34</c:v>
                      </c:pt>
                      <c:pt idx="27">
                        <c:v>-4.34</c:v>
                      </c:pt>
                      <c:pt idx="28">
                        <c:v>-4.34</c:v>
                      </c:pt>
                      <c:pt idx="29">
                        <c:v>-4.34</c:v>
                      </c:pt>
                      <c:pt idx="30">
                        <c:v>-4.34</c:v>
                      </c:pt>
                      <c:pt idx="31">
                        <c:v>-4.34</c:v>
                      </c:pt>
                      <c:pt idx="32">
                        <c:v>-4.34</c:v>
                      </c:pt>
                      <c:pt idx="33">
                        <c:v>-4.34</c:v>
                      </c:pt>
                      <c:pt idx="34">
                        <c:v>-4.34</c:v>
                      </c:pt>
                      <c:pt idx="35">
                        <c:v>-4.34</c:v>
                      </c:pt>
                      <c:pt idx="36">
                        <c:v>-4.34</c:v>
                      </c:pt>
                      <c:pt idx="37">
                        <c:v>-4.34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E589-46D9-A7E4-EC08206112BA}"/>
                  </c:ext>
                </c:extLst>
              </c15:ser>
            </c15:filteredAreaSeries>
            <c15:filteredAreaSeries>
              <c15:ser>
                <c:idx val="7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'图1-二氧化碳排放'!$O$28</c15:sqref>
                        </c15:formulaRef>
                      </c:ext>
                    </c:extLst>
                    <c:strCache>
                      <c:ptCount val="1"/>
                      <c:pt idx="0">
                        <c:v>Geo-engineering</c:v>
                      </c:pt>
                    </c:strCache>
                  </c:strRef>
                </c:tx>
                <c:spPr>
                  <a:solidFill>
                    <a:srgbClr val="002060"/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'图1-二氧化碳排放'!$B$3:$AM$3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7">
                        <c:v>2030</c:v>
                      </c:pt>
                      <c:pt idx="12">
                        <c:v>2035</c:v>
                      </c:pt>
                      <c:pt idx="17">
                        <c:v>2040</c:v>
                      </c:pt>
                      <c:pt idx="22">
                        <c:v>2045</c:v>
                      </c:pt>
                      <c:pt idx="27">
                        <c:v>2050</c:v>
                      </c:pt>
                      <c:pt idx="32">
                        <c:v>2055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'图1-二氧化碳排放'!$B$12:$AM$12</c15:sqref>
                        </c15:formulaRef>
                      </c:ext>
                    </c:extLst>
                    <c:numCache>
                      <c:formatCode>0.00_);[Red]\(0.00\)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589-46D9-A7E4-EC08206112BA}"/>
                  </c:ext>
                </c:extLst>
              </c15:ser>
            </c15:filteredAreaSeries>
          </c:ext>
        </c:extLst>
      </c:areaChart>
      <c:catAx>
        <c:axId val="454039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44664"/>
        <c:crosses val="autoZero"/>
        <c:auto val="1"/>
        <c:lblAlgn val="ctr"/>
        <c:lblOffset val="100"/>
        <c:tickLblSkip val="1"/>
        <c:tickMarkSkip val="5"/>
        <c:noMultiLvlLbl val="0"/>
      </c:catAx>
      <c:valAx>
        <c:axId val="454044664"/>
        <c:scaling>
          <c:orientation val="minMax"/>
        </c:scaling>
        <c:delete val="0"/>
        <c:axPos val="l"/>
        <c:title>
          <c:tx>
            <c:strRef>
              <c:f>'图1-二氧化碳排放'!$F$1</c:f>
              <c:strCache>
                <c:ptCount val="1"/>
                <c:pt idx="0">
                  <c:v>100 mt</c:v>
                </c:pt>
              </c:strCache>
            </c:strRef>
          </c:tx>
          <c:layout>
            <c:manualLayout>
              <c:xMode val="edge"/>
              <c:yMode val="edge"/>
              <c:x val="2.3809523809523808E-2"/>
              <c:y val="7.0475028633473408E-2"/>
            </c:manualLayout>
          </c:layout>
          <c:overlay val="0"/>
          <c:txPr>
            <a:bodyPr rot="0" vert="horz"/>
            <a:lstStyle/>
            <a:p>
              <a:pPr>
                <a:defRPr b="0">
                  <a:solidFill>
                    <a:sysClr val="windowText" lastClr="000000"/>
                  </a:solidFill>
                </a:defRPr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39416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85880313155496257"/>
          <c:w val="1"/>
          <c:h val="0.14119686844503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ea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ln>
      <a:solidFill>
        <a:schemeClr val="tx1"/>
      </a:solidFill>
    </a:ln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'图2-二氧化碳排放范围二'!$G$1</c:f>
          <c:strCache>
            <c:ptCount val="1"/>
            <c:pt idx="0">
              <c:v>Scope 1+2 CO2 Emission by Sector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600" b="1" i="0" u="none" strike="noStrike" kern="1200" spc="0" baseline="0">
              <a:solidFill>
                <a:sysClr val="windowText" lastClr="000000"/>
              </a:solidFill>
              <a:latin typeface="+mn-ea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8818481023205433E-2"/>
          <c:y val="0.15927890592623289"/>
          <c:w val="0.85991167770695331"/>
          <c:h val="0.65543061503277"/>
        </c:manualLayout>
      </c:layout>
      <c:areaChart>
        <c:grouping val="stacked"/>
        <c:varyColors val="0"/>
        <c:ser>
          <c:idx val="0"/>
          <c:order val="1"/>
          <c:tx>
            <c:strRef>
              <c:f>'图2-二氧化碳排放范围二'!$P$17</c:f>
              <c:strCache>
                <c:ptCount val="1"/>
                <c:pt idx="0">
                  <c:v>Transportation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'图2-二氧化碳排放范围二'!$B$3:$AM$3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'图2-二氧化碳排放范围二'!$B$4:$AM$4</c:f>
              <c:numCache>
                <c:formatCode>0.00_);[Red]\(0.00\)</c:formatCode>
                <c:ptCount val="38"/>
                <c:pt idx="0">
                  <c:v>16.722929430734933</c:v>
                </c:pt>
                <c:pt idx="1">
                  <c:v>16.695871355720961</c:v>
                </c:pt>
                <c:pt idx="2">
                  <c:v>16.724728676681561</c:v>
                </c:pt>
                <c:pt idx="3">
                  <c:v>16.772093644673333</c:v>
                </c:pt>
                <c:pt idx="4">
                  <c:v>16.834251286770897</c:v>
                </c:pt>
                <c:pt idx="5">
                  <c:v>16.907994150919382</c:v>
                </c:pt>
                <c:pt idx="6">
                  <c:v>16.98769401836379</c:v>
                </c:pt>
                <c:pt idx="7">
                  <c:v>17.077586939606579</c:v>
                </c:pt>
                <c:pt idx="8">
                  <c:v>17.047130615575849</c:v>
                </c:pt>
                <c:pt idx="9">
                  <c:v>17.012037758967278</c:v>
                </c:pt>
                <c:pt idx="10">
                  <c:v>16.935504160291778</c:v>
                </c:pt>
                <c:pt idx="11">
                  <c:v>16.848583906161615</c:v>
                </c:pt>
                <c:pt idx="12">
                  <c:v>16.696414221725917</c:v>
                </c:pt>
                <c:pt idx="13">
                  <c:v>16.571971195553704</c:v>
                </c:pt>
                <c:pt idx="14">
                  <c:v>16.422374595761802</c:v>
                </c:pt>
                <c:pt idx="15">
                  <c:v>16.218155335283093</c:v>
                </c:pt>
                <c:pt idx="16">
                  <c:v>16.030136702208679</c:v>
                </c:pt>
                <c:pt idx="17">
                  <c:v>15.855926729582501</c:v>
                </c:pt>
                <c:pt idx="18">
                  <c:v>15.631712664874399</c:v>
                </c:pt>
                <c:pt idx="19">
                  <c:v>15.418819290851959</c:v>
                </c:pt>
                <c:pt idx="20">
                  <c:v>15.216490460806178</c:v>
                </c:pt>
                <c:pt idx="21">
                  <c:v>15.028759235534821</c:v>
                </c:pt>
                <c:pt idx="22">
                  <c:v>14.857572805533342</c:v>
                </c:pt>
                <c:pt idx="23">
                  <c:v>14.725753236299136</c:v>
                </c:pt>
                <c:pt idx="24">
                  <c:v>14.610947946560303</c:v>
                </c:pt>
                <c:pt idx="25">
                  <c:v>14.513756758214569</c:v>
                </c:pt>
                <c:pt idx="26">
                  <c:v>14.428379666913218</c:v>
                </c:pt>
                <c:pt idx="27">
                  <c:v>14.351027335872173</c:v>
                </c:pt>
                <c:pt idx="28">
                  <c:v>14.224076174941924</c:v>
                </c:pt>
                <c:pt idx="29">
                  <c:v>14.108366970025051</c:v>
                </c:pt>
                <c:pt idx="30">
                  <c:v>13.996255329904271</c:v>
                </c:pt>
                <c:pt idx="31">
                  <c:v>13.893027519514016</c:v>
                </c:pt>
                <c:pt idx="32">
                  <c:v>13.792971402298573</c:v>
                </c:pt>
                <c:pt idx="33">
                  <c:v>13.704440202550368</c:v>
                </c:pt>
                <c:pt idx="34">
                  <c:v>13.616116546040008</c:v>
                </c:pt>
                <c:pt idx="35">
                  <c:v>13.541358273304292</c:v>
                </c:pt>
                <c:pt idx="36">
                  <c:v>13.460895518967604</c:v>
                </c:pt>
                <c:pt idx="37">
                  <c:v>13.411887751187082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AD-4CE6-BC71-84725AF48B8F}"/>
            </c:ext>
          </c:extLst>
        </c:ser>
        <c:ser>
          <c:idx val="3"/>
          <c:order val="2"/>
          <c:tx>
            <c:strRef>
              <c:f>'图2-二氧化碳排放范围二'!$P$20</c:f>
              <c:strCache>
                <c:ptCount val="1"/>
                <c:pt idx="0">
                  <c:v>Industrial Fuel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cat>
            <c:numRef>
              <c:f>'图2-二氧化碳排放范围二'!$B$3:$AM$3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'图2-二氧化碳排放范围二'!$B$7:$AM$7</c:f>
              <c:numCache>
                <c:formatCode>0.00_);[Red]\(0.00\)</c:formatCode>
                <c:ptCount val="38"/>
                <c:pt idx="0">
                  <c:v>59.533006540887307</c:v>
                </c:pt>
                <c:pt idx="1">
                  <c:v>60.01659308975605</c:v>
                </c:pt>
                <c:pt idx="2">
                  <c:v>62.700794877952838</c:v>
                </c:pt>
                <c:pt idx="3">
                  <c:v>64.080461824247649</c:v>
                </c:pt>
                <c:pt idx="4">
                  <c:v>65.425749673186104</c:v>
                </c:pt>
                <c:pt idx="5">
                  <c:v>66.637489156883689</c:v>
                </c:pt>
                <c:pt idx="6">
                  <c:v>67.705821891142975</c:v>
                </c:pt>
                <c:pt idx="7">
                  <c:v>68.891211381824291</c:v>
                </c:pt>
                <c:pt idx="8">
                  <c:v>68.797833545159818</c:v>
                </c:pt>
                <c:pt idx="9">
                  <c:v>68.587643118998102</c:v>
                </c:pt>
                <c:pt idx="10">
                  <c:v>68.303720423744466</c:v>
                </c:pt>
                <c:pt idx="11">
                  <c:v>68.103801805284235</c:v>
                </c:pt>
                <c:pt idx="12">
                  <c:v>67.098499613339484</c:v>
                </c:pt>
                <c:pt idx="13">
                  <c:v>65.891055815702444</c:v>
                </c:pt>
                <c:pt idx="14">
                  <c:v>64.443162738035355</c:v>
                </c:pt>
                <c:pt idx="15">
                  <c:v>63.061921119255672</c:v>
                </c:pt>
                <c:pt idx="16">
                  <c:v>61.622126079373388</c:v>
                </c:pt>
                <c:pt idx="17">
                  <c:v>60.212687312139316</c:v>
                </c:pt>
                <c:pt idx="18">
                  <c:v>58.578888882572706</c:v>
                </c:pt>
                <c:pt idx="19">
                  <c:v>56.981525510110352</c:v>
                </c:pt>
                <c:pt idx="20">
                  <c:v>55.373436355625479</c:v>
                </c:pt>
                <c:pt idx="21">
                  <c:v>53.782451326598398</c:v>
                </c:pt>
                <c:pt idx="22">
                  <c:v>52.219498323909178</c:v>
                </c:pt>
                <c:pt idx="23">
                  <c:v>50.74887886641757</c:v>
                </c:pt>
                <c:pt idx="24">
                  <c:v>49.235857733013553</c:v>
                </c:pt>
                <c:pt idx="25">
                  <c:v>47.799065043837203</c:v>
                </c:pt>
                <c:pt idx="26">
                  <c:v>46.349444989852103</c:v>
                </c:pt>
                <c:pt idx="27">
                  <c:v>44.91702008493813</c:v>
                </c:pt>
                <c:pt idx="28">
                  <c:v>43.545568180474909</c:v>
                </c:pt>
                <c:pt idx="29">
                  <c:v>42.19897567506338</c:v>
                </c:pt>
                <c:pt idx="30">
                  <c:v>40.839862930141265</c:v>
                </c:pt>
                <c:pt idx="31">
                  <c:v>39.550237836994796</c:v>
                </c:pt>
                <c:pt idx="32">
                  <c:v>38.258787131459783</c:v>
                </c:pt>
                <c:pt idx="33">
                  <c:v>37.102859580009074</c:v>
                </c:pt>
                <c:pt idx="34">
                  <c:v>36.004555587122113</c:v>
                </c:pt>
                <c:pt idx="35">
                  <c:v>34.909915458101224</c:v>
                </c:pt>
                <c:pt idx="36">
                  <c:v>33.86617726400867</c:v>
                </c:pt>
                <c:pt idx="37">
                  <c:v>32.81849574176956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AD-4CE6-BC71-84725AF48B8F}"/>
            </c:ext>
          </c:extLst>
        </c:ser>
        <c:ser>
          <c:idx val="6"/>
          <c:order val="3"/>
          <c:tx>
            <c:strRef>
              <c:f>'图2-二氧化碳排放范围二'!$P$21</c:f>
              <c:strCache>
                <c:ptCount val="1"/>
                <c:pt idx="0">
                  <c:v>Industrial Process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25400">
              <a:noFill/>
            </a:ln>
            <a:effectLst/>
          </c:spPr>
          <c:val>
            <c:numRef>
              <c:f>'图2-二氧化碳排放范围二'!$B$8:$AM$8</c:f>
              <c:numCache>
                <c:formatCode>0.00_);[Red]\(0.00\)</c:formatCode>
                <c:ptCount val="38"/>
                <c:pt idx="0">
                  <c:v>14.5111197</c:v>
                </c:pt>
                <c:pt idx="1">
                  <c:v>14.450737500000001</c:v>
                </c:pt>
                <c:pt idx="2">
                  <c:v>14.5667253</c:v>
                </c:pt>
                <c:pt idx="3">
                  <c:v>14.522373399999999</c:v>
                </c:pt>
                <c:pt idx="4">
                  <c:v>14.436133</c:v>
                </c:pt>
                <c:pt idx="5">
                  <c:v>14.294263300000001</c:v>
                </c:pt>
                <c:pt idx="6">
                  <c:v>14.158553899999999</c:v>
                </c:pt>
                <c:pt idx="7">
                  <c:v>14.024753799999999</c:v>
                </c:pt>
                <c:pt idx="8">
                  <c:v>13.7923831</c:v>
                </c:pt>
                <c:pt idx="9">
                  <c:v>13.5649028</c:v>
                </c:pt>
                <c:pt idx="10">
                  <c:v>13.339692100000001</c:v>
                </c:pt>
                <c:pt idx="11">
                  <c:v>13.120402</c:v>
                </c:pt>
                <c:pt idx="12">
                  <c:v>12.910581000000001</c:v>
                </c:pt>
                <c:pt idx="13">
                  <c:v>12.7236499</c:v>
                </c:pt>
                <c:pt idx="14">
                  <c:v>12.532178399999999</c:v>
                </c:pt>
                <c:pt idx="15">
                  <c:v>12.3402561</c:v>
                </c:pt>
                <c:pt idx="16">
                  <c:v>12.1474745</c:v>
                </c:pt>
                <c:pt idx="17">
                  <c:v>11.9548816</c:v>
                </c:pt>
                <c:pt idx="18">
                  <c:v>11.733940799999999</c:v>
                </c:pt>
                <c:pt idx="19">
                  <c:v>11.511199899999999</c:v>
                </c:pt>
                <c:pt idx="20">
                  <c:v>11.2896087</c:v>
                </c:pt>
                <c:pt idx="21">
                  <c:v>11.0662778</c:v>
                </c:pt>
                <c:pt idx="22">
                  <c:v>10.843226899999999</c:v>
                </c:pt>
                <c:pt idx="23">
                  <c:v>10.628457299999999</c:v>
                </c:pt>
                <c:pt idx="24">
                  <c:v>10.4108087</c:v>
                </c:pt>
                <c:pt idx="25">
                  <c:v>10.194360100000001</c:v>
                </c:pt>
                <c:pt idx="26">
                  <c:v>9.9777509999999996</c:v>
                </c:pt>
                <c:pt idx="27">
                  <c:v>9.7593628999999993</c:v>
                </c:pt>
                <c:pt idx="28">
                  <c:v>9.5801552000000001</c:v>
                </c:pt>
                <c:pt idx="29">
                  <c:v>9.3984375999999994</c:v>
                </c:pt>
                <c:pt idx="30">
                  <c:v>9.2164000000000001</c:v>
                </c:pt>
                <c:pt idx="31">
                  <c:v>9.0356422999999992</c:v>
                </c:pt>
                <c:pt idx="32">
                  <c:v>8.8531846999999999</c:v>
                </c:pt>
                <c:pt idx="33">
                  <c:v>8.7127964999999996</c:v>
                </c:pt>
                <c:pt idx="34">
                  <c:v>8.5704384000000005</c:v>
                </c:pt>
                <c:pt idx="35">
                  <c:v>8.4287901000000005</c:v>
                </c:pt>
                <c:pt idx="36">
                  <c:v>8.2860321999999993</c:v>
                </c:pt>
                <c:pt idx="37">
                  <c:v>8.1439833999999998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AD-4CE6-BC71-84725AF48B8F}"/>
            </c:ext>
          </c:extLst>
        </c:ser>
        <c:ser>
          <c:idx val="1"/>
          <c:order val="5"/>
          <c:tx>
            <c:strRef>
              <c:f>'图2-二氧化碳排放范围二'!$P$18</c:f>
              <c:strCache>
                <c:ptCount val="1"/>
                <c:pt idx="0">
                  <c:v>Residential bldg</c:v>
                </c:pt>
              </c:strCache>
            </c:strRef>
          </c:tx>
          <c:spPr>
            <a:solidFill>
              <a:srgbClr val="7030A0"/>
            </a:solidFill>
            <a:ln w="25400">
              <a:noFill/>
            </a:ln>
            <a:effectLst/>
          </c:spPr>
          <c:cat>
            <c:numRef>
              <c:f>'图2-二氧化碳排放范围二'!$B$3:$AM$3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'图2-二氧化碳排放范围二'!$B$5:$AM$5</c:f>
              <c:numCache>
                <c:formatCode>0.00_);[Red]\(0.00\)</c:formatCode>
                <c:ptCount val="38"/>
                <c:pt idx="0">
                  <c:v>11.227514713298039</c:v>
                </c:pt>
                <c:pt idx="1">
                  <c:v>10.998303747824961</c:v>
                </c:pt>
                <c:pt idx="2">
                  <c:v>11.482976988121226</c:v>
                </c:pt>
                <c:pt idx="3">
                  <c:v>11.905614118389341</c:v>
                </c:pt>
                <c:pt idx="4">
                  <c:v>12.311929605723289</c:v>
                </c:pt>
                <c:pt idx="5">
                  <c:v>12.67876358732503</c:v>
                </c:pt>
                <c:pt idx="6">
                  <c:v>12.974491533720714</c:v>
                </c:pt>
                <c:pt idx="7">
                  <c:v>13.30262746924474</c:v>
                </c:pt>
                <c:pt idx="8">
                  <c:v>13.416183635895102</c:v>
                </c:pt>
                <c:pt idx="9">
                  <c:v>13.508743594084519</c:v>
                </c:pt>
                <c:pt idx="10">
                  <c:v>13.600795540078334</c:v>
                </c:pt>
                <c:pt idx="11">
                  <c:v>13.670541305822274</c:v>
                </c:pt>
                <c:pt idx="12">
                  <c:v>13.527083933007773</c:v>
                </c:pt>
                <c:pt idx="13">
                  <c:v>13.391537549787605</c:v>
                </c:pt>
                <c:pt idx="14">
                  <c:v>13.266231478332593</c:v>
                </c:pt>
                <c:pt idx="15">
                  <c:v>13.198150935446284</c:v>
                </c:pt>
                <c:pt idx="16">
                  <c:v>13.158783747344465</c:v>
                </c:pt>
                <c:pt idx="17">
                  <c:v>13.039787155412245</c:v>
                </c:pt>
                <c:pt idx="18">
                  <c:v>12.919547733231814</c:v>
                </c:pt>
                <c:pt idx="19">
                  <c:v>12.763998774115697</c:v>
                </c:pt>
                <c:pt idx="20">
                  <c:v>12.59418444033841</c:v>
                </c:pt>
                <c:pt idx="21">
                  <c:v>12.413507647288982</c:v>
                </c:pt>
                <c:pt idx="22">
                  <c:v>12.198767559908319</c:v>
                </c:pt>
                <c:pt idx="23">
                  <c:v>11.947303510794157</c:v>
                </c:pt>
                <c:pt idx="24">
                  <c:v>11.666768237142009</c:v>
                </c:pt>
                <c:pt idx="25">
                  <c:v>11.370739914389329</c:v>
                </c:pt>
                <c:pt idx="26">
                  <c:v>11.067558484010352</c:v>
                </c:pt>
                <c:pt idx="27">
                  <c:v>10.726675959631329</c:v>
                </c:pt>
                <c:pt idx="28">
                  <c:v>10.374890406645468</c:v>
                </c:pt>
                <c:pt idx="29">
                  <c:v>10.008019118748885</c:v>
                </c:pt>
                <c:pt idx="30">
                  <c:v>9.6023482061387444</c:v>
                </c:pt>
                <c:pt idx="31">
                  <c:v>9.2014791612952429</c:v>
                </c:pt>
                <c:pt idx="32">
                  <c:v>8.7884669008933507</c:v>
                </c:pt>
                <c:pt idx="33">
                  <c:v>8.3662558558974816</c:v>
                </c:pt>
                <c:pt idx="34">
                  <c:v>7.9282749441663567</c:v>
                </c:pt>
                <c:pt idx="35">
                  <c:v>7.5018504766232912</c:v>
                </c:pt>
                <c:pt idx="36">
                  <c:v>7.0882973872125454</c:v>
                </c:pt>
                <c:pt idx="37">
                  <c:v>7.2876192100727302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AD-4CE6-BC71-84725AF48B8F}"/>
            </c:ext>
          </c:extLst>
        </c:ser>
        <c:ser>
          <c:idx val="2"/>
          <c:order val="6"/>
          <c:tx>
            <c:strRef>
              <c:f>'图2-二氧化碳排放范围二'!$P$19</c:f>
              <c:strCache>
                <c:ptCount val="1"/>
                <c:pt idx="0">
                  <c:v>Commercial bldg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'图2-二氧化碳排放范围二'!$B$3:$AM$3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'图2-二氧化碳排放范围二'!$B$6:$AM$6</c:f>
              <c:numCache>
                <c:formatCode>0.00_);[Red]\(0.00\)</c:formatCode>
                <c:ptCount val="38"/>
                <c:pt idx="0">
                  <c:v>7.916009388110063</c:v>
                </c:pt>
                <c:pt idx="1">
                  <c:v>7.8114383569194326</c:v>
                </c:pt>
                <c:pt idx="2">
                  <c:v>8.5604878391374388</c:v>
                </c:pt>
                <c:pt idx="3">
                  <c:v>9.228562825166696</c:v>
                </c:pt>
                <c:pt idx="4">
                  <c:v>9.8417466090556829</c:v>
                </c:pt>
                <c:pt idx="5">
                  <c:v>10.411529691777199</c:v>
                </c:pt>
                <c:pt idx="6">
                  <c:v>10.8941943809959</c:v>
                </c:pt>
                <c:pt idx="7">
                  <c:v>11.392622200525437</c:v>
                </c:pt>
                <c:pt idx="8">
                  <c:v>11.726626608943963</c:v>
                </c:pt>
                <c:pt idx="9">
                  <c:v>12.08562604534165</c:v>
                </c:pt>
                <c:pt idx="10">
                  <c:v>12.45498128570893</c:v>
                </c:pt>
                <c:pt idx="11">
                  <c:v>12.797104708408368</c:v>
                </c:pt>
                <c:pt idx="12">
                  <c:v>12.874024964875664</c:v>
                </c:pt>
                <c:pt idx="13">
                  <c:v>12.940775606663076</c:v>
                </c:pt>
                <c:pt idx="14">
                  <c:v>12.974668284642677</c:v>
                </c:pt>
                <c:pt idx="15">
                  <c:v>12.946387434662251</c:v>
                </c:pt>
                <c:pt idx="16">
                  <c:v>12.893436558352015</c:v>
                </c:pt>
                <c:pt idx="17">
                  <c:v>12.805130799660168</c:v>
                </c:pt>
                <c:pt idx="18">
                  <c:v>12.691018612996581</c:v>
                </c:pt>
                <c:pt idx="19">
                  <c:v>12.531338681781268</c:v>
                </c:pt>
                <c:pt idx="20">
                  <c:v>12.361861541624673</c:v>
                </c:pt>
                <c:pt idx="21">
                  <c:v>12.179704938513584</c:v>
                </c:pt>
                <c:pt idx="22">
                  <c:v>11.947225879363415</c:v>
                </c:pt>
                <c:pt idx="23">
                  <c:v>11.698196071002387</c:v>
                </c:pt>
                <c:pt idx="24">
                  <c:v>11.401337999438969</c:v>
                </c:pt>
                <c:pt idx="25">
                  <c:v>11.098048072684037</c:v>
                </c:pt>
                <c:pt idx="26">
                  <c:v>10.725762685695438</c:v>
                </c:pt>
                <c:pt idx="27">
                  <c:v>10.36857619442676</c:v>
                </c:pt>
                <c:pt idx="28">
                  <c:v>9.9656870999895233</c:v>
                </c:pt>
                <c:pt idx="29">
                  <c:v>9.4995011548639781</c:v>
                </c:pt>
                <c:pt idx="30">
                  <c:v>9.0694254851883898</c:v>
                </c:pt>
                <c:pt idx="31">
                  <c:v>8.6050467624063405</c:v>
                </c:pt>
                <c:pt idx="32">
                  <c:v>8.1318241983804587</c:v>
                </c:pt>
                <c:pt idx="33">
                  <c:v>7.6398626324726191</c:v>
                </c:pt>
                <c:pt idx="34">
                  <c:v>7.15066470034688</c:v>
                </c:pt>
                <c:pt idx="35">
                  <c:v>6.6554998869283635</c:v>
                </c:pt>
                <c:pt idx="36">
                  <c:v>6.1989450416802647</c:v>
                </c:pt>
                <c:pt idx="37">
                  <c:v>6.051884028441763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AD-4CE6-BC71-84725AF48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039416"/>
        <c:axId val="454044664"/>
        <c:extLst>
          <c:ext xmlns:c15="http://schemas.microsoft.com/office/drawing/2012/chart" uri="{02D57815-91ED-43cb-92C2-25804820EDAC}">
            <c15:filteredArea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'图2-二氧化碳排放范围二'!$P$23</c15:sqref>
                        </c15:formulaRef>
                      </c:ext>
                    </c:extLst>
                    <c:strCache>
                      <c:ptCount val="1"/>
                      <c:pt idx="0">
                        <c:v>LULUCF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'图2-二氧化碳排放范围二'!$B$3:$AM$3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7">
                        <c:v>2030</c:v>
                      </c:pt>
                      <c:pt idx="12">
                        <c:v>2035</c:v>
                      </c:pt>
                      <c:pt idx="17">
                        <c:v>2040</c:v>
                      </c:pt>
                      <c:pt idx="22">
                        <c:v>2045</c:v>
                      </c:pt>
                      <c:pt idx="27">
                        <c:v>2050</c:v>
                      </c:pt>
                      <c:pt idx="32">
                        <c:v>2055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'图2-二氧化碳排放范围二'!$B$10:$AM$10</c15:sqref>
                        </c15:formulaRef>
                      </c:ext>
                    </c:extLst>
                    <c:numCache>
                      <c:formatCode>0.00_);[Red]\(0.00\)</c:formatCode>
                      <c:ptCount val="38"/>
                      <c:pt idx="0">
                        <c:v>-4.34</c:v>
                      </c:pt>
                      <c:pt idx="1">
                        <c:v>-4.34</c:v>
                      </c:pt>
                      <c:pt idx="2">
                        <c:v>-4.34</c:v>
                      </c:pt>
                      <c:pt idx="3">
                        <c:v>-4.34</c:v>
                      </c:pt>
                      <c:pt idx="4">
                        <c:v>-4.34</c:v>
                      </c:pt>
                      <c:pt idx="5">
                        <c:v>-4.34</c:v>
                      </c:pt>
                      <c:pt idx="6">
                        <c:v>-4.34</c:v>
                      </c:pt>
                      <c:pt idx="7">
                        <c:v>-4.34</c:v>
                      </c:pt>
                      <c:pt idx="8">
                        <c:v>-4.34</c:v>
                      </c:pt>
                      <c:pt idx="9">
                        <c:v>-4.34</c:v>
                      </c:pt>
                      <c:pt idx="10">
                        <c:v>-4.34</c:v>
                      </c:pt>
                      <c:pt idx="11">
                        <c:v>-4.34</c:v>
                      </c:pt>
                      <c:pt idx="12">
                        <c:v>-4.34</c:v>
                      </c:pt>
                      <c:pt idx="13">
                        <c:v>-4.34</c:v>
                      </c:pt>
                      <c:pt idx="14">
                        <c:v>-4.34</c:v>
                      </c:pt>
                      <c:pt idx="15">
                        <c:v>-4.34</c:v>
                      </c:pt>
                      <c:pt idx="16">
                        <c:v>-4.34</c:v>
                      </c:pt>
                      <c:pt idx="17">
                        <c:v>-4.34</c:v>
                      </c:pt>
                      <c:pt idx="18">
                        <c:v>-4.34</c:v>
                      </c:pt>
                      <c:pt idx="19">
                        <c:v>-4.34</c:v>
                      </c:pt>
                      <c:pt idx="20">
                        <c:v>-4.34</c:v>
                      </c:pt>
                      <c:pt idx="21">
                        <c:v>-4.34</c:v>
                      </c:pt>
                      <c:pt idx="22">
                        <c:v>-4.34</c:v>
                      </c:pt>
                      <c:pt idx="23">
                        <c:v>-4.34</c:v>
                      </c:pt>
                      <c:pt idx="24">
                        <c:v>-4.34</c:v>
                      </c:pt>
                      <c:pt idx="25">
                        <c:v>-4.34</c:v>
                      </c:pt>
                      <c:pt idx="26">
                        <c:v>-4.34</c:v>
                      </c:pt>
                      <c:pt idx="27">
                        <c:v>-4.34</c:v>
                      </c:pt>
                      <c:pt idx="28">
                        <c:v>-4.34</c:v>
                      </c:pt>
                      <c:pt idx="29">
                        <c:v>-4.34</c:v>
                      </c:pt>
                      <c:pt idx="30">
                        <c:v>-4.34</c:v>
                      </c:pt>
                      <c:pt idx="31">
                        <c:v>-4.34</c:v>
                      </c:pt>
                      <c:pt idx="32">
                        <c:v>-4.34</c:v>
                      </c:pt>
                      <c:pt idx="33">
                        <c:v>-4.34</c:v>
                      </c:pt>
                      <c:pt idx="34">
                        <c:v>-4.34</c:v>
                      </c:pt>
                      <c:pt idx="35">
                        <c:v>-4.34</c:v>
                      </c:pt>
                      <c:pt idx="36">
                        <c:v>-4.34</c:v>
                      </c:pt>
                      <c:pt idx="37">
                        <c:v>-4.34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2AAD-4CE6-BC71-84725AF48B8F}"/>
                  </c:ext>
                </c:extLst>
              </c15:ser>
            </c15:filteredAreaSeries>
            <c15:filteredAreaSeries>
              <c15:ser>
                <c:idx val="7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'图2-二氧化碳排放范围二'!$P$22</c15:sqref>
                        </c15:formulaRef>
                      </c:ext>
                    </c:extLst>
                    <c:strCache>
                      <c:ptCount val="1"/>
                      <c:pt idx="0">
                        <c:v>Electricity Export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 w="25400">
                    <a:noFill/>
                  </a:ln>
                  <a:effectLst/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'图2-二氧化碳排放范围二'!$B$9:$AM$9</c15:sqref>
                        </c15:formulaRef>
                      </c:ext>
                    </c:extLst>
                    <c:numCache>
                      <c:formatCode>0.00_);[Red]\(0.00\)</c:formatCode>
                      <c:ptCount val="38"/>
                      <c:pt idx="0">
                        <c:v>8.9335182358148954E-2</c:v>
                      </c:pt>
                      <c:pt idx="1">
                        <c:v>8.7205540746207191E-2</c:v>
                      </c:pt>
                      <c:pt idx="2">
                        <c:v>8.7720241610012392E-2</c:v>
                      </c:pt>
                      <c:pt idx="3">
                        <c:v>8.7833786956328888E-2</c:v>
                      </c:pt>
                      <c:pt idx="4">
                        <c:v>8.8256288551861364E-2</c:v>
                      </c:pt>
                      <c:pt idx="5">
                        <c:v>8.8590419080667684E-2</c:v>
                      </c:pt>
                      <c:pt idx="6">
                        <c:v>8.863831954739905E-2</c:v>
                      </c:pt>
                      <c:pt idx="7">
                        <c:v>8.8837401407898489E-2</c:v>
                      </c:pt>
                      <c:pt idx="8">
                        <c:v>8.7436820169568857E-2</c:v>
                      </c:pt>
                      <c:pt idx="9">
                        <c:v>8.5645546175697362E-2</c:v>
                      </c:pt>
                      <c:pt idx="10">
                        <c:v>8.3778888972132246E-2</c:v>
                      </c:pt>
                      <c:pt idx="11">
                        <c:v>8.1891313488114043E-2</c:v>
                      </c:pt>
                      <c:pt idx="12">
                        <c:v>7.8338074011992748E-2</c:v>
                      </c:pt>
                      <c:pt idx="13">
                        <c:v>7.5199813759606951E-2</c:v>
                      </c:pt>
                      <c:pt idx="14">
                        <c:v>7.1869126996097113E-2</c:v>
                      </c:pt>
                      <c:pt idx="15">
                        <c:v>6.8527311370487329E-2</c:v>
                      </c:pt>
                      <c:pt idx="16">
                        <c:v>6.5183935230921586E-2</c:v>
                      </c:pt>
                      <c:pt idx="17">
                        <c:v>6.1876660124057389E-2</c:v>
                      </c:pt>
                      <c:pt idx="18">
                        <c:v>5.8717127303437332E-2</c:v>
                      </c:pt>
                      <c:pt idx="19">
                        <c:v>5.5621841053713518E-2</c:v>
                      </c:pt>
                      <c:pt idx="20">
                        <c:v>5.2533775074762097E-2</c:v>
                      </c:pt>
                      <c:pt idx="21">
                        <c:v>4.9538271288840176E-2</c:v>
                      </c:pt>
                      <c:pt idx="22">
                        <c:v>4.6636233589314305E-2</c:v>
                      </c:pt>
                      <c:pt idx="23">
                        <c:v>4.3855300492486461E-2</c:v>
                      </c:pt>
                      <c:pt idx="24">
                        <c:v>4.1137034479968103E-2</c:v>
                      </c:pt>
                      <c:pt idx="25">
                        <c:v>3.8474276113900231E-2</c:v>
                      </c:pt>
                      <c:pt idx="26">
                        <c:v>3.5938988500777938E-2</c:v>
                      </c:pt>
                      <c:pt idx="27">
                        <c:v>3.3404262913195988E-2</c:v>
                      </c:pt>
                      <c:pt idx="28">
                        <c:v>3.1088147335342948E-2</c:v>
                      </c:pt>
                      <c:pt idx="29">
                        <c:v>2.8842679178508066E-2</c:v>
                      </c:pt>
                      <c:pt idx="30">
                        <c:v>2.6623202354589422E-2</c:v>
                      </c:pt>
                      <c:pt idx="31">
                        <c:v>2.4538701266963014E-2</c:v>
                      </c:pt>
                      <c:pt idx="32">
                        <c:v>2.2510139312423256E-2</c:v>
                      </c:pt>
                      <c:pt idx="33">
                        <c:v>2.0607791407348454E-2</c:v>
                      </c:pt>
                      <c:pt idx="34">
                        <c:v>1.8765237674052731E-2</c:v>
                      </c:pt>
                      <c:pt idx="35">
                        <c:v>1.7038147438870065E-2</c:v>
                      </c:pt>
                      <c:pt idx="36">
                        <c:v>1.5448180543532355E-2</c:v>
                      </c:pt>
                      <c:pt idx="37">
                        <c:v>1.3927456282951903E-2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AAD-4CE6-BC71-84725AF48B8F}"/>
                  </c:ext>
                </c:extLst>
              </c15:ser>
            </c15:filteredAreaSeries>
            <c15:filteredArea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'图2-二氧化碳排放范围二'!$A$11</c15:sqref>
                        </c15:formulaRef>
                      </c:ext>
                    </c:extLst>
                    <c:strCache>
                      <c:ptCount val="1"/>
                      <c:pt idx="0">
                        <c:v>Geo-engineering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 w="25400"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'图2-二氧化碳排放范围二'!$B$3:$AM$3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7">
                        <c:v>2030</c:v>
                      </c:pt>
                      <c:pt idx="12">
                        <c:v>2035</c:v>
                      </c:pt>
                      <c:pt idx="17">
                        <c:v>2040</c:v>
                      </c:pt>
                      <c:pt idx="22">
                        <c:v>2045</c:v>
                      </c:pt>
                      <c:pt idx="27">
                        <c:v>2050</c:v>
                      </c:pt>
                      <c:pt idx="32">
                        <c:v>2055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'图2-二氧化碳排放范围二'!$B$11:$AM$11</c15:sqref>
                        </c15:formulaRef>
                      </c:ext>
                    </c:extLst>
                    <c:numCache>
                      <c:formatCode>0.00_);[Red]\(0.00\)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AAD-4CE6-BC71-84725AF48B8F}"/>
                  </c:ext>
                </c:extLst>
              </c15:ser>
            </c15:filteredAreaSeries>
          </c:ext>
        </c:extLst>
      </c:areaChart>
      <c:catAx>
        <c:axId val="454039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44664"/>
        <c:crosses val="autoZero"/>
        <c:auto val="1"/>
        <c:lblAlgn val="ctr"/>
        <c:lblOffset val="100"/>
        <c:tickLblSkip val="1"/>
        <c:tickMarkSkip val="5"/>
        <c:noMultiLvlLbl val="0"/>
      </c:catAx>
      <c:valAx>
        <c:axId val="454044664"/>
        <c:scaling>
          <c:orientation val="minMax"/>
        </c:scaling>
        <c:delete val="0"/>
        <c:axPos val="l"/>
        <c:title>
          <c:tx>
            <c:strRef>
              <c:f>'图2-二氧化碳排放范围二'!$F$1</c:f>
              <c:strCache>
                <c:ptCount val="1"/>
                <c:pt idx="0">
                  <c:v>100 mt</c:v>
                </c:pt>
              </c:strCache>
            </c:strRef>
          </c:tx>
          <c:layout>
            <c:manualLayout>
              <c:xMode val="edge"/>
              <c:yMode val="edge"/>
              <c:x val="1.5873015873015872E-2"/>
              <c:y val="7.129222882227442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39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326671885312579"/>
          <c:w val="1"/>
          <c:h val="0.126733281146874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ea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'图3，4-一次能源消费量'!$K$1</c:f>
          <c:strCache>
            <c:ptCount val="1"/>
            <c:pt idx="0">
              <c:v>Total Primary Energy Use by Fuel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967825896762905"/>
          <c:y val="0.18039370078740158"/>
          <c:w val="0.81443285214348204"/>
          <c:h val="0.63547026395332551"/>
        </c:manualLayout>
      </c:layout>
      <c:areaChart>
        <c:grouping val="stacked"/>
        <c:varyColors val="0"/>
        <c:ser>
          <c:idx val="0"/>
          <c:order val="0"/>
          <c:tx>
            <c:strRef>
              <c:f>'图3，4-一次能源消费量'!$A$101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 w="25400">
              <a:noFill/>
            </a:ln>
            <a:effectLst/>
          </c:spPr>
          <c:cat>
            <c:numRef>
              <c:f>'图3，4-一次能源消费量'!$C$100:$AN$100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'图3，4-一次能源消费量'!$C$101:$AN$101</c:f>
              <c:numCache>
                <c:formatCode>0_);[Red]\(0\)</c:formatCode>
                <c:ptCount val="38"/>
                <c:pt idx="0">
                  <c:v>68055.053</c:v>
                </c:pt>
                <c:pt idx="1">
                  <c:v>67784.937000000005</c:v>
                </c:pt>
                <c:pt idx="2">
                  <c:v>71202.881999999998</c:v>
                </c:pt>
                <c:pt idx="3">
                  <c:v>73402.114000000001</c:v>
                </c:pt>
                <c:pt idx="4">
                  <c:v>75701.350999999995</c:v>
                </c:pt>
                <c:pt idx="5">
                  <c:v>77809.971000000005</c:v>
                </c:pt>
                <c:pt idx="6">
                  <c:v>79631.483000000007</c:v>
                </c:pt>
                <c:pt idx="7">
                  <c:v>81704.87999999999</c:v>
                </c:pt>
                <c:pt idx="8">
                  <c:v>82221.198000000004</c:v>
                </c:pt>
                <c:pt idx="9">
                  <c:v>82636.097000000009</c:v>
                </c:pt>
                <c:pt idx="10">
                  <c:v>82899.445999999996</c:v>
                </c:pt>
                <c:pt idx="11">
                  <c:v>83210.864999999991</c:v>
                </c:pt>
                <c:pt idx="12">
                  <c:v>82185.687000000005</c:v>
                </c:pt>
                <c:pt idx="13">
                  <c:v>80948.226999999999</c:v>
                </c:pt>
                <c:pt idx="14">
                  <c:v>79470.334999999992</c:v>
                </c:pt>
                <c:pt idx="15">
                  <c:v>78042.433000000005</c:v>
                </c:pt>
                <c:pt idx="16">
                  <c:v>76543.070000000007</c:v>
                </c:pt>
                <c:pt idx="17">
                  <c:v>74964.817999999999</c:v>
                </c:pt>
                <c:pt idx="18">
                  <c:v>73163.947</c:v>
                </c:pt>
                <c:pt idx="19">
                  <c:v>71300.834000000003</c:v>
                </c:pt>
                <c:pt idx="20">
                  <c:v>69406.975999999995</c:v>
                </c:pt>
                <c:pt idx="21">
                  <c:v>67485.468399999998</c:v>
                </c:pt>
                <c:pt idx="22">
                  <c:v>65507.201199999996</c:v>
                </c:pt>
                <c:pt idx="23">
                  <c:v>63565.327599999997</c:v>
                </c:pt>
                <c:pt idx="24">
                  <c:v>61497.7693</c:v>
                </c:pt>
                <c:pt idx="25">
                  <c:v>59477.067999999999</c:v>
                </c:pt>
                <c:pt idx="26">
                  <c:v>57370.580199999997</c:v>
                </c:pt>
                <c:pt idx="27">
                  <c:v>55279.9882</c:v>
                </c:pt>
                <c:pt idx="28">
                  <c:v>53194.340100000001</c:v>
                </c:pt>
                <c:pt idx="29">
                  <c:v>51052.8554</c:v>
                </c:pt>
                <c:pt idx="30">
                  <c:v>48929.440199999997</c:v>
                </c:pt>
                <c:pt idx="31">
                  <c:v>46840.970699999998</c:v>
                </c:pt>
                <c:pt idx="32">
                  <c:v>44740.796999999999</c:v>
                </c:pt>
                <c:pt idx="33">
                  <c:v>42757.2739</c:v>
                </c:pt>
                <c:pt idx="34">
                  <c:v>40809.331599999998</c:v>
                </c:pt>
                <c:pt idx="35">
                  <c:v>38900.539299999997</c:v>
                </c:pt>
                <c:pt idx="36">
                  <c:v>37098.512799999997</c:v>
                </c:pt>
                <c:pt idx="37">
                  <c:v>35868.1613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EC-40B0-A553-E6B9E7949FDE}"/>
            </c:ext>
          </c:extLst>
        </c:ser>
        <c:ser>
          <c:idx val="1"/>
          <c:order val="1"/>
          <c:tx>
            <c:strRef>
              <c:f>'图3，4-一次能源消费量'!$A$102</c:f>
              <c:strCache>
                <c:ptCount val="1"/>
                <c:pt idx="0">
                  <c:v>Petroleum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'图3，4-一次能源消费量'!$C$100:$AN$100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'图3，4-一次能源消费量'!$C$102:$AN$102</c:f>
              <c:numCache>
                <c:formatCode>0_);[Red]\(0\)</c:formatCode>
                <c:ptCount val="38"/>
                <c:pt idx="0">
                  <c:v>33307.0646251</c:v>
                </c:pt>
                <c:pt idx="1">
                  <c:v>33301.799897099998</c:v>
                </c:pt>
                <c:pt idx="2">
                  <c:v>33641.734042700002</c:v>
                </c:pt>
                <c:pt idx="3">
                  <c:v>33750.914481500004</c:v>
                </c:pt>
                <c:pt idx="4">
                  <c:v>33837.213667000004</c:v>
                </c:pt>
                <c:pt idx="5">
                  <c:v>33913.509115000001</c:v>
                </c:pt>
                <c:pt idx="6">
                  <c:v>33967.637276000001</c:v>
                </c:pt>
                <c:pt idx="7">
                  <c:v>34011.106082999999</c:v>
                </c:pt>
                <c:pt idx="8">
                  <c:v>33713.270315000002</c:v>
                </c:pt>
                <c:pt idx="9">
                  <c:v>33400.35426</c:v>
                </c:pt>
                <c:pt idx="10">
                  <c:v>33135.931508000001</c:v>
                </c:pt>
                <c:pt idx="11">
                  <c:v>32848.772879999997</c:v>
                </c:pt>
                <c:pt idx="12">
                  <c:v>32546.478951999998</c:v>
                </c:pt>
                <c:pt idx="13">
                  <c:v>32202.150411999999</c:v>
                </c:pt>
                <c:pt idx="14">
                  <c:v>31804.162236000004</c:v>
                </c:pt>
                <c:pt idx="15">
                  <c:v>31335.577719999997</c:v>
                </c:pt>
                <c:pt idx="16">
                  <c:v>30909.458114000001</c:v>
                </c:pt>
                <c:pt idx="17">
                  <c:v>30510.731027999998</c:v>
                </c:pt>
                <c:pt idx="18">
                  <c:v>30000.509280999995</c:v>
                </c:pt>
                <c:pt idx="19">
                  <c:v>29530.700723000005</c:v>
                </c:pt>
                <c:pt idx="20">
                  <c:v>29079.711622999999</c:v>
                </c:pt>
                <c:pt idx="21">
                  <c:v>28656.802813000002</c:v>
                </c:pt>
                <c:pt idx="22">
                  <c:v>28266.960814000002</c:v>
                </c:pt>
                <c:pt idx="23">
                  <c:v>27969.050853000001</c:v>
                </c:pt>
                <c:pt idx="24">
                  <c:v>27692.992628</c:v>
                </c:pt>
                <c:pt idx="25">
                  <c:v>27457.756590999998</c:v>
                </c:pt>
                <c:pt idx="26">
                  <c:v>27236.572426999999</c:v>
                </c:pt>
                <c:pt idx="27">
                  <c:v>27026.324396999997</c:v>
                </c:pt>
                <c:pt idx="28">
                  <c:v>26737.862699000001</c:v>
                </c:pt>
                <c:pt idx="29">
                  <c:v>26485.695845999999</c:v>
                </c:pt>
                <c:pt idx="30">
                  <c:v>26207.664382999999</c:v>
                </c:pt>
                <c:pt idx="31">
                  <c:v>25947.454139000001</c:v>
                </c:pt>
                <c:pt idx="32">
                  <c:v>25686.262142</c:v>
                </c:pt>
                <c:pt idx="33">
                  <c:v>25453.069167000001</c:v>
                </c:pt>
                <c:pt idx="34">
                  <c:v>25231.210950999997</c:v>
                </c:pt>
                <c:pt idx="35">
                  <c:v>24996.576825999997</c:v>
                </c:pt>
                <c:pt idx="36">
                  <c:v>24761.289945</c:v>
                </c:pt>
                <c:pt idx="37">
                  <c:v>24799.440030999998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EC-40B0-A553-E6B9E7949FDE}"/>
            </c:ext>
          </c:extLst>
        </c:ser>
        <c:ser>
          <c:idx val="2"/>
          <c:order val="2"/>
          <c:tx>
            <c:strRef>
              <c:f>'图3，4-一次能源消费量'!$A$103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70C0"/>
            </a:solidFill>
            <a:ln w="25400">
              <a:noFill/>
            </a:ln>
            <a:effectLst/>
          </c:spPr>
          <c:cat>
            <c:numRef>
              <c:f>'图3，4-一次能源消费量'!$C$100:$AN$100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'图3，4-一次能源消费量'!$C$103:$AN$103</c:f>
              <c:numCache>
                <c:formatCode>0_);[Red]\(0\)</c:formatCode>
                <c:ptCount val="38"/>
                <c:pt idx="0">
                  <c:v>9686.3889999999992</c:v>
                </c:pt>
                <c:pt idx="1">
                  <c:v>10396.24</c:v>
                </c:pt>
                <c:pt idx="2">
                  <c:v>11107.099</c:v>
                </c:pt>
                <c:pt idx="3">
                  <c:v>11579.791999999999</c:v>
                </c:pt>
                <c:pt idx="4">
                  <c:v>11835.530999999999</c:v>
                </c:pt>
                <c:pt idx="5">
                  <c:v>12094.855</c:v>
                </c:pt>
                <c:pt idx="6">
                  <c:v>12361.757</c:v>
                </c:pt>
                <c:pt idx="7">
                  <c:v>12516.258</c:v>
                </c:pt>
                <c:pt idx="8">
                  <c:v>12653.154999999999</c:v>
                </c:pt>
                <c:pt idx="9">
                  <c:v>12781.814</c:v>
                </c:pt>
                <c:pt idx="10">
                  <c:v>12910.859</c:v>
                </c:pt>
                <c:pt idx="11">
                  <c:v>13041.468999999999</c:v>
                </c:pt>
                <c:pt idx="12">
                  <c:v>13157.967000000001</c:v>
                </c:pt>
                <c:pt idx="13">
                  <c:v>13245.261</c:v>
                </c:pt>
                <c:pt idx="14">
                  <c:v>13311.962</c:v>
                </c:pt>
                <c:pt idx="15">
                  <c:v>13406.353999999999</c:v>
                </c:pt>
                <c:pt idx="16">
                  <c:v>13506.944</c:v>
                </c:pt>
                <c:pt idx="17">
                  <c:v>13586.341</c:v>
                </c:pt>
                <c:pt idx="18">
                  <c:v>13642.003000000001</c:v>
                </c:pt>
                <c:pt idx="19">
                  <c:v>13701.029</c:v>
                </c:pt>
                <c:pt idx="20">
                  <c:v>13746.5802</c:v>
                </c:pt>
                <c:pt idx="21">
                  <c:v>13819.286899999999</c:v>
                </c:pt>
                <c:pt idx="22">
                  <c:v>13878.6682</c:v>
                </c:pt>
                <c:pt idx="23">
                  <c:v>13908.897199999999</c:v>
                </c:pt>
                <c:pt idx="24">
                  <c:v>13934.8986</c:v>
                </c:pt>
                <c:pt idx="25">
                  <c:v>13969.0774</c:v>
                </c:pt>
                <c:pt idx="26">
                  <c:v>13990.2127</c:v>
                </c:pt>
                <c:pt idx="27">
                  <c:v>13980.3316</c:v>
                </c:pt>
                <c:pt idx="28">
                  <c:v>13979.2719</c:v>
                </c:pt>
                <c:pt idx="29">
                  <c:v>13957.252199999999</c:v>
                </c:pt>
                <c:pt idx="30">
                  <c:v>13914.355599999999</c:v>
                </c:pt>
                <c:pt idx="31">
                  <c:v>13875.848099999999</c:v>
                </c:pt>
                <c:pt idx="32">
                  <c:v>13823.4306</c:v>
                </c:pt>
                <c:pt idx="33">
                  <c:v>13754.7289</c:v>
                </c:pt>
                <c:pt idx="34">
                  <c:v>13688.377899999999</c:v>
                </c:pt>
                <c:pt idx="35">
                  <c:v>13608.090200000001</c:v>
                </c:pt>
                <c:pt idx="36">
                  <c:v>13509.5568</c:v>
                </c:pt>
                <c:pt idx="37">
                  <c:v>13796.9913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EC-40B0-A553-E6B9E7949FDE}"/>
            </c:ext>
          </c:extLst>
        </c:ser>
        <c:ser>
          <c:idx val="3"/>
          <c:order val="3"/>
          <c:tx>
            <c:strRef>
              <c:f>'图3，4-一次能源消费量'!$A$104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'图3，4-一次能源消费量'!$C$100:$AN$100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'图3，4-一次能源消费量'!$C$104:$AN$104</c:f>
              <c:numCache>
                <c:formatCode>0_);[Red]\(0\)</c:formatCode>
                <c:ptCount val="38"/>
                <c:pt idx="0">
                  <c:v>30348.369499999993</c:v>
                </c:pt>
                <c:pt idx="1">
                  <c:v>31303.342699999997</c:v>
                </c:pt>
                <c:pt idx="2">
                  <c:v>32444.154999999999</c:v>
                </c:pt>
                <c:pt idx="3">
                  <c:v>33675.510999999999</c:v>
                </c:pt>
                <c:pt idx="4">
                  <c:v>35002.026100000003</c:v>
                </c:pt>
                <c:pt idx="5">
                  <c:v>36360.752099999998</c:v>
                </c:pt>
                <c:pt idx="6">
                  <c:v>37810.880899999996</c:v>
                </c:pt>
                <c:pt idx="7">
                  <c:v>39399.935899999997</c:v>
                </c:pt>
                <c:pt idx="8">
                  <c:v>41716.131799999996</c:v>
                </c:pt>
                <c:pt idx="9">
                  <c:v>44366.553900000006</c:v>
                </c:pt>
                <c:pt idx="10">
                  <c:v>47252.203699999998</c:v>
                </c:pt>
                <c:pt idx="11">
                  <c:v>50138.12200000001</c:v>
                </c:pt>
                <c:pt idx="12">
                  <c:v>54337.358599999992</c:v>
                </c:pt>
                <c:pt idx="13">
                  <c:v>58222.881999999991</c:v>
                </c:pt>
                <c:pt idx="14">
                  <c:v>62438.271999999997</c:v>
                </c:pt>
                <c:pt idx="15">
                  <c:v>66912.592499999999</c:v>
                </c:pt>
                <c:pt idx="16">
                  <c:v>71577.977700000003</c:v>
                </c:pt>
                <c:pt idx="17">
                  <c:v>76360.177299999996</c:v>
                </c:pt>
                <c:pt idx="18">
                  <c:v>80997.68819999999</c:v>
                </c:pt>
                <c:pt idx="19">
                  <c:v>85773.485400000005</c:v>
                </c:pt>
                <c:pt idx="20">
                  <c:v>90486.257899999997</c:v>
                </c:pt>
                <c:pt idx="21">
                  <c:v>95246.103700000007</c:v>
                </c:pt>
                <c:pt idx="22">
                  <c:v>99880.098739999987</c:v>
                </c:pt>
                <c:pt idx="23">
                  <c:v>104488.69092000001</c:v>
                </c:pt>
                <c:pt idx="24">
                  <c:v>108963.85280000001</c:v>
                </c:pt>
                <c:pt idx="25">
                  <c:v>113520.18958000001</c:v>
                </c:pt>
                <c:pt idx="26">
                  <c:v>117541.21727000001</c:v>
                </c:pt>
                <c:pt idx="27">
                  <c:v>121734.49665999999</c:v>
                </c:pt>
                <c:pt idx="28">
                  <c:v>125512.12480000001</c:v>
                </c:pt>
                <c:pt idx="29">
                  <c:v>128974.19399999999</c:v>
                </c:pt>
                <c:pt idx="30">
                  <c:v>132521.92048</c:v>
                </c:pt>
                <c:pt idx="31">
                  <c:v>135694.44313</c:v>
                </c:pt>
                <c:pt idx="32">
                  <c:v>138713.98708999998</c:v>
                </c:pt>
                <c:pt idx="33">
                  <c:v>141324.11964999995</c:v>
                </c:pt>
                <c:pt idx="34">
                  <c:v>143703.26239999998</c:v>
                </c:pt>
                <c:pt idx="35">
                  <c:v>145637.43986000001</c:v>
                </c:pt>
                <c:pt idx="36">
                  <c:v>147291.06841000001</c:v>
                </c:pt>
                <c:pt idx="37">
                  <c:v>151200.25477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EC-40B0-A553-E6B9E7949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5624991"/>
        <c:axId val="1253556111"/>
      </c:areaChart>
      <c:catAx>
        <c:axId val="127562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3556111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253556111"/>
        <c:scaling>
          <c:orientation val="minMax"/>
        </c:scaling>
        <c:delete val="0"/>
        <c:axPos val="l"/>
        <c:title>
          <c:tx>
            <c:strRef>
              <c:f>'图3，4-一次能源消费量'!$D$76</c:f>
              <c:strCache>
                <c:ptCount val="1"/>
                <c:pt idx="0">
                  <c:v>trillion btu</c:v>
                </c:pt>
              </c:strCache>
            </c:strRef>
          </c:tx>
          <c:layout>
            <c:manualLayout>
              <c:xMode val="edge"/>
              <c:yMode val="edge"/>
              <c:x val="3.0555555555555555E-2"/>
              <c:y val="7.023512685914258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5624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9460141253234493"/>
          <c:w val="1"/>
          <c:h val="0.105398587467655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'图3，4-一次能源消费量'!$G$1</c:f>
          <c:strCache>
            <c:ptCount val="1"/>
            <c:pt idx="0">
              <c:v>Primary Energy Use by Sector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469441319835018E-2"/>
          <c:y val="0.18039370078740158"/>
          <c:w val="0.87421624021135291"/>
          <c:h val="0.60319493781350031"/>
        </c:manualLayout>
      </c:layout>
      <c:areaChart>
        <c:grouping val="stacked"/>
        <c:varyColors val="0"/>
        <c:ser>
          <c:idx val="0"/>
          <c:order val="0"/>
          <c:tx>
            <c:strRef>
              <c:f>'图3，4-一次能源消费量'!$A$16</c:f>
              <c:strCache>
                <c:ptCount val="1"/>
                <c:pt idx="0">
                  <c:v>Transportation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'图3，4-一次能源消费量'!$C$3:$AN$3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'图3，4-一次能源消费量'!$C$16:$AN$16</c:f>
              <c:numCache>
                <c:formatCode>0_ </c:formatCode>
                <c:ptCount val="38"/>
                <c:pt idx="0">
                  <c:v>21012.27923</c:v>
                </c:pt>
                <c:pt idx="1">
                  <c:v>20932.7696</c:v>
                </c:pt>
                <c:pt idx="2">
                  <c:v>20853.681099999998</c:v>
                </c:pt>
                <c:pt idx="3">
                  <c:v>20778.318599999999</c:v>
                </c:pt>
                <c:pt idx="4">
                  <c:v>20686.879000000001</c:v>
                </c:pt>
                <c:pt idx="5">
                  <c:v>20580.914799999999</c:v>
                </c:pt>
                <c:pt idx="6">
                  <c:v>20455.6489</c:v>
                </c:pt>
                <c:pt idx="7">
                  <c:v>20303.189399999999</c:v>
                </c:pt>
                <c:pt idx="8">
                  <c:v>19991.487099999998</c:v>
                </c:pt>
                <c:pt idx="9">
                  <c:v>19659.0965</c:v>
                </c:pt>
                <c:pt idx="10">
                  <c:v>19361.747599999999</c:v>
                </c:pt>
                <c:pt idx="11">
                  <c:v>19066.511200000001</c:v>
                </c:pt>
                <c:pt idx="12">
                  <c:v>18765.542300000001</c:v>
                </c:pt>
                <c:pt idx="13">
                  <c:v>18529.087</c:v>
                </c:pt>
                <c:pt idx="14">
                  <c:v>18260.694</c:v>
                </c:pt>
                <c:pt idx="15">
                  <c:v>17933.183000000001</c:v>
                </c:pt>
                <c:pt idx="16">
                  <c:v>17645.731</c:v>
                </c:pt>
                <c:pt idx="17">
                  <c:v>17394.11</c:v>
                </c:pt>
                <c:pt idx="18">
                  <c:v>17096.332999999999</c:v>
                </c:pt>
                <c:pt idx="19">
                  <c:v>16827.316999999999</c:v>
                </c:pt>
                <c:pt idx="20">
                  <c:v>16589.937999999998</c:v>
                </c:pt>
                <c:pt idx="21">
                  <c:v>16383.630999999999</c:v>
                </c:pt>
                <c:pt idx="22">
                  <c:v>16209.583000000001</c:v>
                </c:pt>
                <c:pt idx="23">
                  <c:v>16110.419</c:v>
                </c:pt>
                <c:pt idx="24">
                  <c:v>16042.232</c:v>
                </c:pt>
                <c:pt idx="25">
                  <c:v>16003.369999999999</c:v>
                </c:pt>
                <c:pt idx="26">
                  <c:v>15978.824999999999</c:v>
                </c:pt>
                <c:pt idx="27">
                  <c:v>15971.703</c:v>
                </c:pt>
                <c:pt idx="28">
                  <c:v>15902.369999999999</c:v>
                </c:pt>
                <c:pt idx="29">
                  <c:v>15843.976999999999</c:v>
                </c:pt>
                <c:pt idx="30">
                  <c:v>15791.294</c:v>
                </c:pt>
                <c:pt idx="31">
                  <c:v>15741.224</c:v>
                </c:pt>
                <c:pt idx="32">
                  <c:v>15693.806999999999</c:v>
                </c:pt>
                <c:pt idx="33">
                  <c:v>15649.877999999999</c:v>
                </c:pt>
                <c:pt idx="34">
                  <c:v>15606.179</c:v>
                </c:pt>
                <c:pt idx="35">
                  <c:v>15561.761999999999</c:v>
                </c:pt>
                <c:pt idx="36">
                  <c:v>15515.632</c:v>
                </c:pt>
                <c:pt idx="37">
                  <c:v>15470.3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4A-4F3B-918E-A5078264B15A}"/>
            </c:ext>
          </c:extLst>
        </c:ser>
        <c:ser>
          <c:idx val="4"/>
          <c:order val="1"/>
          <c:tx>
            <c:strRef>
              <c:f>'图3，4-一次能源消费量'!$A$20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 w="25400">
              <a:noFill/>
            </a:ln>
            <a:effectLst/>
          </c:spPr>
          <c:cat>
            <c:numRef>
              <c:f>'图3，4-一次能源消费量'!$C$3:$AN$3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'图3，4-一次能源消费量'!$C$20:$AN$20</c:f>
              <c:numCache>
                <c:formatCode>0_ </c:formatCode>
                <c:ptCount val="38"/>
                <c:pt idx="0">
                  <c:v>36048.919025099996</c:v>
                </c:pt>
                <c:pt idx="1">
                  <c:v>36229.144497100002</c:v>
                </c:pt>
                <c:pt idx="2">
                  <c:v>37824.665942699998</c:v>
                </c:pt>
                <c:pt idx="3">
                  <c:v>38318.334381499997</c:v>
                </c:pt>
                <c:pt idx="4">
                  <c:v>38858.213666999996</c:v>
                </c:pt>
                <c:pt idx="5">
                  <c:v>39392.955114999997</c:v>
                </c:pt>
                <c:pt idx="6">
                  <c:v>39876.649076000002</c:v>
                </c:pt>
                <c:pt idx="7">
                  <c:v>40439.362883000002</c:v>
                </c:pt>
                <c:pt idx="8">
                  <c:v>40477.495714999997</c:v>
                </c:pt>
                <c:pt idx="9">
                  <c:v>40533.593560000001</c:v>
                </c:pt>
                <c:pt idx="10">
                  <c:v>40587.714308000002</c:v>
                </c:pt>
                <c:pt idx="11">
                  <c:v>40743.602679999996</c:v>
                </c:pt>
                <c:pt idx="12">
                  <c:v>40787.329852000003</c:v>
                </c:pt>
                <c:pt idx="13">
                  <c:v>40567.361111999999</c:v>
                </c:pt>
                <c:pt idx="14">
                  <c:v>40212.256335999999</c:v>
                </c:pt>
                <c:pt idx="15">
                  <c:v>39953.643819999998</c:v>
                </c:pt>
                <c:pt idx="16">
                  <c:v>39700.239913999998</c:v>
                </c:pt>
                <c:pt idx="17">
                  <c:v>39439.543627999999</c:v>
                </c:pt>
                <c:pt idx="18">
                  <c:v>38977.033381000001</c:v>
                </c:pt>
                <c:pt idx="19">
                  <c:v>38540.694222999999</c:v>
                </c:pt>
                <c:pt idx="20">
                  <c:v>38069.309122999999</c:v>
                </c:pt>
                <c:pt idx="21">
                  <c:v>37617.753812999996</c:v>
                </c:pt>
                <c:pt idx="22">
                  <c:v>37157.517214</c:v>
                </c:pt>
                <c:pt idx="23">
                  <c:v>36787.372052999999</c:v>
                </c:pt>
                <c:pt idx="24">
                  <c:v>36313.026028</c:v>
                </c:pt>
                <c:pt idx="25">
                  <c:v>35937.511490999997</c:v>
                </c:pt>
                <c:pt idx="26">
                  <c:v>35490.564627</c:v>
                </c:pt>
                <c:pt idx="27">
                  <c:v>35040.541997</c:v>
                </c:pt>
                <c:pt idx="28">
                  <c:v>34588.335199000001</c:v>
                </c:pt>
                <c:pt idx="29">
                  <c:v>34133.233145999999</c:v>
                </c:pt>
                <c:pt idx="30">
                  <c:v>33639.376083000003</c:v>
                </c:pt>
                <c:pt idx="31">
                  <c:v>33166.640938999997</c:v>
                </c:pt>
                <c:pt idx="32">
                  <c:v>32663.519142000001</c:v>
                </c:pt>
                <c:pt idx="33">
                  <c:v>32250.912367000001</c:v>
                </c:pt>
                <c:pt idx="34">
                  <c:v>31858.315050999998</c:v>
                </c:pt>
                <c:pt idx="35">
                  <c:v>31429.519826</c:v>
                </c:pt>
                <c:pt idx="36">
                  <c:v>30987.204044999999</c:v>
                </c:pt>
                <c:pt idx="37">
                  <c:v>30503.702931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4A-4F3B-918E-A5078264B15A}"/>
            </c:ext>
          </c:extLst>
        </c:ser>
        <c:ser>
          <c:idx val="8"/>
          <c:order val="2"/>
          <c:tx>
            <c:strRef>
              <c:f>'图3，4-一次能源消费量'!$A$24</c:f>
              <c:strCache>
                <c:ptCount val="1"/>
                <c:pt idx="0">
                  <c:v>nonenergy use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25400">
              <a:noFill/>
            </a:ln>
            <a:effectLst/>
          </c:spPr>
          <c:cat>
            <c:numRef>
              <c:f>'图3，4-一次能源消费量'!$C$3:$AN$3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'图3，4-一次能源消费量'!$C$24:$AN$24</c:f>
              <c:numCache>
                <c:formatCode>0_ </c:formatCode>
                <c:ptCount val="38"/>
                <c:pt idx="0">
                  <c:v>21140.248974899998</c:v>
                </c:pt>
                <c:pt idx="1">
                  <c:v>21795.922502900001</c:v>
                </c:pt>
                <c:pt idx="2">
                  <c:v>22696.997057299999</c:v>
                </c:pt>
                <c:pt idx="3">
                  <c:v>23344.516618499998</c:v>
                </c:pt>
                <c:pt idx="4">
                  <c:v>23968.923332999999</c:v>
                </c:pt>
                <c:pt idx="5">
                  <c:v>24572.978885</c:v>
                </c:pt>
                <c:pt idx="6">
                  <c:v>25156.514923999999</c:v>
                </c:pt>
                <c:pt idx="7">
                  <c:v>25766.036117</c:v>
                </c:pt>
                <c:pt idx="8">
                  <c:v>25976.613284999999</c:v>
                </c:pt>
                <c:pt idx="9">
                  <c:v>26206.64644</c:v>
                </c:pt>
                <c:pt idx="10">
                  <c:v>26424.960692000001</c:v>
                </c:pt>
                <c:pt idx="11">
                  <c:v>26672.48832</c:v>
                </c:pt>
                <c:pt idx="12">
                  <c:v>26889.100147999998</c:v>
                </c:pt>
                <c:pt idx="13">
                  <c:v>26955.728887999998</c:v>
                </c:pt>
                <c:pt idx="14">
                  <c:v>27006.963663999999</c:v>
                </c:pt>
                <c:pt idx="15">
                  <c:v>27100.836179999998</c:v>
                </c:pt>
                <c:pt idx="16">
                  <c:v>27180.660086</c:v>
                </c:pt>
                <c:pt idx="17">
                  <c:v>27299.156371999998</c:v>
                </c:pt>
                <c:pt idx="18">
                  <c:v>27310.416619</c:v>
                </c:pt>
                <c:pt idx="19">
                  <c:v>27329.165776999998</c:v>
                </c:pt>
                <c:pt idx="20">
                  <c:v>27366.870877000001</c:v>
                </c:pt>
                <c:pt idx="21">
                  <c:v>27411.506186999999</c:v>
                </c:pt>
                <c:pt idx="22">
                  <c:v>27465.892786</c:v>
                </c:pt>
                <c:pt idx="23">
                  <c:v>27555.617946999999</c:v>
                </c:pt>
                <c:pt idx="24">
                  <c:v>27625.825971999999</c:v>
                </c:pt>
                <c:pt idx="25">
                  <c:v>27728.723508999999</c:v>
                </c:pt>
                <c:pt idx="26">
                  <c:v>27796.424372999998</c:v>
                </c:pt>
                <c:pt idx="27">
                  <c:v>27877.524002999999</c:v>
                </c:pt>
                <c:pt idx="28">
                  <c:v>27909.673801000001</c:v>
                </c:pt>
                <c:pt idx="29">
                  <c:v>27950.473854</c:v>
                </c:pt>
                <c:pt idx="30">
                  <c:v>27949.852917</c:v>
                </c:pt>
                <c:pt idx="31">
                  <c:v>27948.412060999999</c:v>
                </c:pt>
                <c:pt idx="32">
                  <c:v>27921.814857999998</c:v>
                </c:pt>
                <c:pt idx="33">
                  <c:v>27888.950633</c:v>
                </c:pt>
                <c:pt idx="34">
                  <c:v>27836.733948999998</c:v>
                </c:pt>
                <c:pt idx="35">
                  <c:v>27735.660174000001</c:v>
                </c:pt>
                <c:pt idx="36">
                  <c:v>27571.791955000001</c:v>
                </c:pt>
                <c:pt idx="37">
                  <c:v>27313.840068999998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4A-4F3B-918E-A5078264B15A}"/>
            </c:ext>
          </c:extLst>
        </c:ser>
        <c:ser>
          <c:idx val="1"/>
          <c:order val="3"/>
          <c:tx>
            <c:strRef>
              <c:f>'图3，4-一次能源消费量'!$A$17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'图3，4-一次能源消费量'!$C$3:$AN$3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'图3，4-一次能源消费量'!$C$17:$AN$17</c:f>
              <c:numCache>
                <c:formatCode>0_ </c:formatCode>
                <c:ptCount val="38"/>
                <c:pt idx="0">
                  <c:v>75499.033060000002</c:v>
                </c:pt>
                <c:pt idx="1">
                  <c:v>76615.470300000001</c:v>
                </c:pt>
                <c:pt idx="2">
                  <c:v>80891.078200000004</c:v>
                </c:pt>
                <c:pt idx="3">
                  <c:v>84720.646099999998</c:v>
                </c:pt>
                <c:pt idx="4">
                  <c:v>88520.738099999988</c:v>
                </c:pt>
                <c:pt idx="5">
                  <c:v>91960.39409999999</c:v>
                </c:pt>
                <c:pt idx="6">
                  <c:v>95095.025099999999</c:v>
                </c:pt>
                <c:pt idx="7">
                  <c:v>98345.401100000003</c:v>
                </c:pt>
                <c:pt idx="8">
                  <c:v>101130.4264</c:v>
                </c:pt>
                <c:pt idx="9">
                  <c:v>104128.65159999998</c:v>
                </c:pt>
                <c:pt idx="10">
                  <c:v>107271.34790000002</c:v>
                </c:pt>
                <c:pt idx="11">
                  <c:v>110361.65019999999</c:v>
                </c:pt>
                <c:pt idx="12">
                  <c:v>113578.3207</c:v>
                </c:pt>
                <c:pt idx="13">
                  <c:v>116429.7493</c:v>
                </c:pt>
                <c:pt idx="14">
                  <c:v>119493.21190000001</c:v>
                </c:pt>
                <c:pt idx="15">
                  <c:v>122782.71739999998</c:v>
                </c:pt>
                <c:pt idx="16">
                  <c:v>126182.3429</c:v>
                </c:pt>
                <c:pt idx="17">
                  <c:v>129623.06970000001</c:v>
                </c:pt>
                <c:pt idx="18">
                  <c:v>132842.03110000002</c:v>
                </c:pt>
                <c:pt idx="19">
                  <c:v>136135.31289999999</c:v>
                </c:pt>
                <c:pt idx="20">
                  <c:v>139277.1256</c:v>
                </c:pt>
                <c:pt idx="21">
                  <c:v>142428.49600000001</c:v>
                </c:pt>
                <c:pt idx="22">
                  <c:v>145465.27874000001</c:v>
                </c:pt>
                <c:pt idx="23">
                  <c:v>148386.93351999999</c:v>
                </c:pt>
                <c:pt idx="24">
                  <c:v>151191.73530000003</c:v>
                </c:pt>
                <c:pt idx="25">
                  <c:v>154035.72208000001</c:v>
                </c:pt>
                <c:pt idx="26">
                  <c:v>156319.68696999998</c:v>
                </c:pt>
                <c:pt idx="27">
                  <c:v>158761.11486</c:v>
                </c:pt>
                <c:pt idx="28">
                  <c:v>160765.17930000002</c:v>
                </c:pt>
                <c:pt idx="29">
                  <c:v>162409.35030000002</c:v>
                </c:pt>
                <c:pt idx="30">
                  <c:v>164101.45558000001</c:v>
                </c:pt>
                <c:pt idx="31">
                  <c:v>165438.96213</c:v>
                </c:pt>
                <c:pt idx="32">
                  <c:v>166678.43269000002</c:v>
                </c:pt>
                <c:pt idx="33">
                  <c:v>167605.85624999998</c:v>
                </c:pt>
                <c:pt idx="34">
                  <c:v>168283.16179999997</c:v>
                </c:pt>
                <c:pt idx="35">
                  <c:v>168562.79235999999</c:v>
                </c:pt>
                <c:pt idx="36">
                  <c:v>168627.96090999999</c:v>
                </c:pt>
                <c:pt idx="37">
                  <c:v>171177.78147000002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4A-4F3B-918E-A5078264B15A}"/>
            </c:ext>
          </c:extLst>
        </c:ser>
        <c:ser>
          <c:idx val="2"/>
          <c:order val="4"/>
          <c:tx>
            <c:strRef>
              <c:f>'图3，4-一次能源消费量'!$A$18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rgbClr val="7030A0"/>
            </a:solidFill>
            <a:ln w="25400">
              <a:noFill/>
            </a:ln>
            <a:effectLst/>
          </c:spPr>
          <c:cat>
            <c:numRef>
              <c:f>'图3，4-一次能源消费量'!$C$3:$AN$3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'图3，4-一次能源消费量'!$C$18:$AN$18</c:f>
              <c:numCache>
                <c:formatCode>0_ </c:formatCode>
                <c:ptCount val="38"/>
                <c:pt idx="0">
                  <c:v>5031.0379999999996</c:v>
                </c:pt>
                <c:pt idx="1">
                  <c:v>5037.54</c:v>
                </c:pt>
                <c:pt idx="2">
                  <c:v>5037.3320000000003</c:v>
                </c:pt>
                <c:pt idx="3">
                  <c:v>5026.1639999999998</c:v>
                </c:pt>
                <c:pt idx="4">
                  <c:v>5015.6350000000002</c:v>
                </c:pt>
                <c:pt idx="5">
                  <c:v>5015.9070000000002</c:v>
                </c:pt>
                <c:pt idx="6">
                  <c:v>5009.2780000000002</c:v>
                </c:pt>
                <c:pt idx="7">
                  <c:v>5007.76</c:v>
                </c:pt>
                <c:pt idx="8">
                  <c:v>5000.1009999999997</c:v>
                </c:pt>
                <c:pt idx="9">
                  <c:v>4975.8429999999998</c:v>
                </c:pt>
                <c:pt idx="10">
                  <c:v>4971.5940000000001</c:v>
                </c:pt>
                <c:pt idx="11">
                  <c:v>4946.125</c:v>
                </c:pt>
                <c:pt idx="12">
                  <c:v>4912.2370000000001</c:v>
                </c:pt>
                <c:pt idx="13">
                  <c:v>4873.5969999999998</c:v>
                </c:pt>
                <c:pt idx="14">
                  <c:v>4848.1170000000002</c:v>
                </c:pt>
                <c:pt idx="15">
                  <c:v>4822.848</c:v>
                </c:pt>
                <c:pt idx="16">
                  <c:v>4817.6779999999999</c:v>
                </c:pt>
                <c:pt idx="17">
                  <c:v>4781.4780000000001</c:v>
                </c:pt>
                <c:pt idx="18">
                  <c:v>4744.2780000000002</c:v>
                </c:pt>
                <c:pt idx="19">
                  <c:v>4713.1779999999999</c:v>
                </c:pt>
                <c:pt idx="20">
                  <c:v>4681.0879999999997</c:v>
                </c:pt>
                <c:pt idx="21">
                  <c:v>4661.1980000000003</c:v>
                </c:pt>
                <c:pt idx="22">
                  <c:v>4629.0879999999997</c:v>
                </c:pt>
                <c:pt idx="23">
                  <c:v>4587.6769999999997</c:v>
                </c:pt>
                <c:pt idx="24">
                  <c:v>4531.7669999999998</c:v>
                </c:pt>
                <c:pt idx="25">
                  <c:v>4496.5659999999998</c:v>
                </c:pt>
                <c:pt idx="26">
                  <c:v>4459.6559999999999</c:v>
                </c:pt>
                <c:pt idx="27">
                  <c:v>4404.4449999999997</c:v>
                </c:pt>
                <c:pt idx="28">
                  <c:v>4357.1139999999996</c:v>
                </c:pt>
                <c:pt idx="29">
                  <c:v>4297.4030000000002</c:v>
                </c:pt>
                <c:pt idx="30">
                  <c:v>4226.3320000000003</c:v>
                </c:pt>
                <c:pt idx="31">
                  <c:v>4166.5910000000003</c:v>
                </c:pt>
                <c:pt idx="32">
                  <c:v>4115.75</c:v>
                </c:pt>
                <c:pt idx="33">
                  <c:v>4041.9189999999999</c:v>
                </c:pt>
                <c:pt idx="34">
                  <c:v>3967.7269999999999</c:v>
                </c:pt>
                <c:pt idx="35">
                  <c:v>3894.866</c:v>
                </c:pt>
                <c:pt idx="36">
                  <c:v>3821.0540000000001</c:v>
                </c:pt>
                <c:pt idx="37">
                  <c:v>4308.6310000000003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4A-4F3B-918E-A5078264B15A}"/>
            </c:ext>
          </c:extLst>
        </c:ser>
        <c:ser>
          <c:idx val="3"/>
          <c:order val="5"/>
          <c:tx>
            <c:strRef>
              <c:f>'图3，4-一次能源消费量'!$A$19</c:f>
              <c:strCache>
                <c:ptCount val="1"/>
                <c:pt idx="0">
                  <c:v>commercial</c:v>
                </c:pt>
              </c:strCache>
            </c:strRef>
          </c:tx>
          <c:spPr>
            <a:solidFill>
              <a:srgbClr val="002060"/>
            </a:solidFill>
            <a:ln w="25400">
              <a:noFill/>
            </a:ln>
            <a:effectLst/>
          </c:spPr>
          <c:cat>
            <c:numRef>
              <c:f>'图3，4-一次能源消费量'!$C$3:$AN$3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'图3，4-一次能源消费量'!$C$19:$AN$19</c:f>
              <c:numCache>
                <c:formatCode>0_ </c:formatCode>
                <c:ptCount val="38"/>
                <c:pt idx="0">
                  <c:v>1698.6</c:v>
                </c:pt>
                <c:pt idx="1">
                  <c:v>1734.7</c:v>
                </c:pt>
                <c:pt idx="2">
                  <c:v>1765.8</c:v>
                </c:pt>
                <c:pt idx="3">
                  <c:v>1788.5</c:v>
                </c:pt>
                <c:pt idx="4">
                  <c:v>1810.2</c:v>
                </c:pt>
                <c:pt idx="5">
                  <c:v>1833.8999999999999</c:v>
                </c:pt>
                <c:pt idx="6">
                  <c:v>1856.7</c:v>
                </c:pt>
                <c:pt idx="7">
                  <c:v>1877.6</c:v>
                </c:pt>
                <c:pt idx="8">
                  <c:v>1900.3</c:v>
                </c:pt>
                <c:pt idx="9">
                  <c:v>1920.6</c:v>
                </c:pt>
                <c:pt idx="10">
                  <c:v>1940.8</c:v>
                </c:pt>
                <c:pt idx="11">
                  <c:v>1962.1</c:v>
                </c:pt>
                <c:pt idx="12">
                  <c:v>1979</c:v>
                </c:pt>
                <c:pt idx="13">
                  <c:v>1984.3999999999999</c:v>
                </c:pt>
                <c:pt idx="14">
                  <c:v>1991.8</c:v>
                </c:pt>
                <c:pt idx="15">
                  <c:v>1998.2</c:v>
                </c:pt>
                <c:pt idx="16">
                  <c:v>2006.6</c:v>
                </c:pt>
                <c:pt idx="17">
                  <c:v>2010.8</c:v>
                </c:pt>
                <c:pt idx="18">
                  <c:v>2010.8999999999999</c:v>
                </c:pt>
                <c:pt idx="19">
                  <c:v>2010.8999999999999</c:v>
                </c:pt>
                <c:pt idx="20">
                  <c:v>2010.8</c:v>
                </c:pt>
                <c:pt idx="21">
                  <c:v>2010.8</c:v>
                </c:pt>
                <c:pt idx="22">
                  <c:v>2008.8</c:v>
                </c:pt>
                <c:pt idx="23">
                  <c:v>2005.5</c:v>
                </c:pt>
                <c:pt idx="24">
                  <c:v>1998.1</c:v>
                </c:pt>
                <c:pt idx="25">
                  <c:v>1994.8999999999999</c:v>
                </c:pt>
                <c:pt idx="26">
                  <c:v>1989.3999999999999</c:v>
                </c:pt>
                <c:pt idx="27">
                  <c:v>1982.1</c:v>
                </c:pt>
                <c:pt idx="28">
                  <c:v>1970.3999999999999</c:v>
                </c:pt>
                <c:pt idx="29">
                  <c:v>1958.6</c:v>
                </c:pt>
                <c:pt idx="30">
                  <c:v>1948</c:v>
                </c:pt>
                <c:pt idx="31">
                  <c:v>1935.2</c:v>
                </c:pt>
                <c:pt idx="32">
                  <c:v>1922.5</c:v>
                </c:pt>
                <c:pt idx="33">
                  <c:v>1905.3999999999999</c:v>
                </c:pt>
                <c:pt idx="34">
                  <c:v>1888.3999999999999</c:v>
                </c:pt>
                <c:pt idx="35">
                  <c:v>1871.5001</c:v>
                </c:pt>
                <c:pt idx="36">
                  <c:v>1854.5001</c:v>
                </c:pt>
                <c:pt idx="37">
                  <c:v>2095.5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4A-4F3B-918E-A5078264B15A}"/>
            </c:ext>
          </c:extLst>
        </c:ser>
        <c:ser>
          <c:idx val="5"/>
          <c:order val="6"/>
          <c:tx>
            <c:strRef>
              <c:f>'图3，4-一次能源消费量'!$A$21</c:f>
              <c:strCache>
                <c:ptCount val="1"/>
                <c:pt idx="0">
                  <c:v>heating &amp; H2</c:v>
                </c:pt>
              </c:strCache>
            </c:strRef>
          </c:tx>
          <c:spPr>
            <a:solidFill>
              <a:srgbClr val="C00000"/>
            </a:solidFill>
            <a:ln w="25400">
              <a:noFill/>
            </a:ln>
            <a:effectLst/>
          </c:spPr>
          <c:cat>
            <c:numRef>
              <c:f>'图3，4-一次能源消费量'!$C$3:$AN$3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'图3，4-一次能源消费量'!$C$21:$AN$21</c:f>
              <c:numCache>
                <c:formatCode>0_ </c:formatCode>
                <c:ptCount val="38"/>
                <c:pt idx="0">
                  <c:v>6658.9288999999999</c:v>
                </c:pt>
                <c:pt idx="1">
                  <c:v>6839.0560699999996</c:v>
                </c:pt>
                <c:pt idx="2">
                  <c:v>7032.3866099999996</c:v>
                </c:pt>
                <c:pt idx="3">
                  <c:v>7192.1132600000001</c:v>
                </c:pt>
                <c:pt idx="4">
                  <c:v>7358.0580600000003</c:v>
                </c:pt>
                <c:pt idx="5">
                  <c:v>7523.0344299999997</c:v>
                </c:pt>
                <c:pt idx="6">
                  <c:v>7708.04133</c:v>
                </c:pt>
                <c:pt idx="7">
                  <c:v>7888.7063699999999</c:v>
                </c:pt>
                <c:pt idx="8">
                  <c:v>8033.9678899999999</c:v>
                </c:pt>
                <c:pt idx="9">
                  <c:v>8196.1427399999993</c:v>
                </c:pt>
                <c:pt idx="10">
                  <c:v>8295.2948899999992</c:v>
                </c:pt>
                <c:pt idx="11">
                  <c:v>8389.5645299999996</c:v>
                </c:pt>
                <c:pt idx="12">
                  <c:v>8485.4832399999996</c:v>
                </c:pt>
                <c:pt idx="13">
                  <c:v>8515.2295300000005</c:v>
                </c:pt>
                <c:pt idx="14">
                  <c:v>8549.8303599999999</c:v>
                </c:pt>
                <c:pt idx="15">
                  <c:v>8588.512639999999</c:v>
                </c:pt>
                <c:pt idx="16">
                  <c:v>8618.1470100000006</c:v>
                </c:pt>
                <c:pt idx="17">
                  <c:v>8657.0807999999997</c:v>
                </c:pt>
                <c:pt idx="18">
                  <c:v>8668.7684499999996</c:v>
                </c:pt>
                <c:pt idx="19">
                  <c:v>8664.0811799999992</c:v>
                </c:pt>
                <c:pt idx="20">
                  <c:v>8676.6990000000005</c:v>
                </c:pt>
                <c:pt idx="21">
                  <c:v>8691.6891500000002</c:v>
                </c:pt>
                <c:pt idx="22">
                  <c:v>8699.0022300000001</c:v>
                </c:pt>
                <c:pt idx="23">
                  <c:v>8690.4514199999994</c:v>
                </c:pt>
                <c:pt idx="24">
                  <c:v>8699.9572499999995</c:v>
                </c:pt>
                <c:pt idx="25">
                  <c:v>8694.4045000000006</c:v>
                </c:pt>
                <c:pt idx="26">
                  <c:v>8689.5446200000006</c:v>
                </c:pt>
                <c:pt idx="27">
                  <c:v>8701.0363400000006</c:v>
                </c:pt>
                <c:pt idx="28">
                  <c:v>8680.1166899999989</c:v>
                </c:pt>
                <c:pt idx="29">
                  <c:v>8667.5360299999993</c:v>
                </c:pt>
                <c:pt idx="30">
                  <c:v>8655.85124</c:v>
                </c:pt>
                <c:pt idx="31">
                  <c:v>8648.27513</c:v>
                </c:pt>
                <c:pt idx="32">
                  <c:v>8628.66518</c:v>
                </c:pt>
                <c:pt idx="33">
                  <c:v>8624.3751799999991</c:v>
                </c:pt>
                <c:pt idx="34">
                  <c:v>8617.3536499999991</c:v>
                </c:pt>
                <c:pt idx="35">
                  <c:v>8611.3178800000005</c:v>
                </c:pt>
                <c:pt idx="36">
                  <c:v>8592.4065599999994</c:v>
                </c:pt>
                <c:pt idx="37">
                  <c:v>8847.2637599999998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4A-4F3B-918E-A5078264B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375567"/>
        <c:axId val="1253564751"/>
        <c:extLst>
          <c:ext xmlns:c15="http://schemas.microsoft.com/office/drawing/2012/chart" uri="{02D57815-91ED-43cb-92C2-25804820EDAC}">
            <c15:filteredAreaSeries>
              <c15:ser>
                <c:idx val="6"/>
                <c:order val="7"/>
                <c:tx>
                  <c:strRef>
                    <c:extLst>
                      <c:ext uri="{02D57815-91ED-43cb-92C2-25804820EDAC}">
                        <c15:formulaRef>
                          <c15:sqref>'图3，4-一次能源消费量'!$A$22</c15:sqref>
                        </c15:formulaRef>
                      </c:ext>
                    </c:extLst>
                    <c:strCache>
                      <c:ptCount val="1"/>
                      <c:pt idx="0">
                        <c:v>LULUCF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'图3，4-一次能源消费量'!$C$3:$AN$3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'图3，4-一次能源消费量'!$C$22:$AN$22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444A-4F3B-918E-A5078264B15A}"/>
                  </c:ext>
                </c:extLst>
              </c15:ser>
            </c15:filteredAreaSeries>
            <c15:filteredAreaSeries>
              <c15:ser>
                <c:idx val="7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'图3，4-一次能源消费量'!$A$23</c15:sqref>
                        </c15:formulaRef>
                      </c:ext>
                    </c:extLst>
                    <c:strCache>
                      <c:ptCount val="1"/>
                      <c:pt idx="0">
                        <c:v>Geoengineering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'图3，4-一次能源消费量'!$C$3:$AN$3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'图3，4-一次能源消费量'!$C$23:$AN$23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44A-4F3B-918E-A5078264B15A}"/>
                  </c:ext>
                </c:extLst>
              </c15:ser>
            </c15:filteredAreaSeries>
          </c:ext>
        </c:extLst>
      </c:areaChart>
      <c:catAx>
        <c:axId val="33337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3564751"/>
        <c:crosses val="autoZero"/>
        <c:auto val="1"/>
        <c:lblAlgn val="ctr"/>
        <c:lblOffset val="100"/>
        <c:tickLblSkip val="5"/>
        <c:noMultiLvlLbl val="0"/>
      </c:catAx>
      <c:valAx>
        <c:axId val="1253564751"/>
        <c:scaling>
          <c:orientation val="minMax"/>
        </c:scaling>
        <c:delete val="0"/>
        <c:axPos val="l"/>
        <c:title>
          <c:tx>
            <c:strRef>
              <c:f>'图3，4-一次能源消费量'!$D$14</c:f>
              <c:strCache>
                <c:ptCount val="1"/>
                <c:pt idx="0">
                  <c:v>trillion btu</c:v>
                </c:pt>
              </c:strCache>
            </c:strRef>
          </c:tx>
          <c:layout>
            <c:manualLayout>
              <c:xMode val="edge"/>
              <c:yMode val="edge"/>
              <c:x val="2.6272577996715927E-2"/>
              <c:y val="9.412365121026537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 " sourceLinked="0"/>
        <c:majorTickMark val="none"/>
        <c:minorTickMark val="none"/>
        <c:tickLblPos val="nextTo"/>
        <c:spPr>
          <a:solidFill>
            <a:sysClr val="window" lastClr="FFFFFF"/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3337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965004374453194E-2"/>
          <c:y val="0.87186810739365306"/>
          <c:w val="0.86510827389514167"/>
          <c:h val="0.12427832922842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'图5-终端能源消费量'!$G$1</c:f>
          <c:strCache>
            <c:ptCount val="1"/>
            <c:pt idx="0">
              <c:v>Primary Energy Use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469441319835018E-2"/>
          <c:y val="0.18039370078740158"/>
          <c:w val="0.87421624021135291"/>
          <c:h val="0.61704359871682701"/>
        </c:manualLayout>
      </c:layout>
      <c:areaChart>
        <c:grouping val="stacked"/>
        <c:varyColors val="0"/>
        <c:ser>
          <c:idx val="0"/>
          <c:order val="0"/>
          <c:tx>
            <c:strRef>
              <c:f>'图5-终端能源消费量'!$A$33</c:f>
              <c:strCache>
                <c:ptCount val="1"/>
                <c:pt idx="0">
                  <c:v>Transportation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'图5-终端能源消费量'!$C$3:$AN$3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'图5-终端能源消费量'!$C$33:$AN$33</c:f>
              <c:numCache>
                <c:formatCode>0_ </c:formatCode>
                <c:ptCount val="38"/>
                <c:pt idx="0">
                  <c:v>21722.482830000001</c:v>
                </c:pt>
                <c:pt idx="1">
                  <c:v>21681.663400000001</c:v>
                </c:pt>
                <c:pt idx="2">
                  <c:v>21656.9094</c:v>
                </c:pt>
                <c:pt idx="3">
                  <c:v>21649.885200000001</c:v>
                </c:pt>
                <c:pt idx="4">
                  <c:v>21641.666099999999</c:v>
                </c:pt>
                <c:pt idx="5">
                  <c:v>21634.210299999999</c:v>
                </c:pt>
                <c:pt idx="6">
                  <c:v>21624.475900000001</c:v>
                </c:pt>
                <c:pt idx="7">
                  <c:v>21606.146399999998</c:v>
                </c:pt>
                <c:pt idx="8">
                  <c:v>21448.072100000001</c:v>
                </c:pt>
                <c:pt idx="9">
                  <c:v>21288.571499999998</c:v>
                </c:pt>
                <c:pt idx="10">
                  <c:v>21122.301599999999</c:v>
                </c:pt>
                <c:pt idx="11">
                  <c:v>20956.173200000001</c:v>
                </c:pt>
                <c:pt idx="12">
                  <c:v>20782.709299999999</c:v>
                </c:pt>
                <c:pt idx="13">
                  <c:v>20659.254000000001</c:v>
                </c:pt>
                <c:pt idx="14">
                  <c:v>20516.3</c:v>
                </c:pt>
                <c:pt idx="15">
                  <c:v>20316.580999999998</c:v>
                </c:pt>
                <c:pt idx="16">
                  <c:v>20156.488000000001</c:v>
                </c:pt>
                <c:pt idx="17">
                  <c:v>20030.523000000001</c:v>
                </c:pt>
                <c:pt idx="18">
                  <c:v>19850.539000000001</c:v>
                </c:pt>
                <c:pt idx="19">
                  <c:v>19697.398000000001</c:v>
                </c:pt>
                <c:pt idx="20">
                  <c:v>19572.509999999998</c:v>
                </c:pt>
                <c:pt idx="21">
                  <c:v>19475.425999999999</c:v>
                </c:pt>
                <c:pt idx="22">
                  <c:v>19406.743999999999</c:v>
                </c:pt>
                <c:pt idx="23">
                  <c:v>19393.185999999998</c:v>
                </c:pt>
                <c:pt idx="24">
                  <c:v>19405.899999999998</c:v>
                </c:pt>
                <c:pt idx="25">
                  <c:v>19443.960999999999</c:v>
                </c:pt>
                <c:pt idx="26">
                  <c:v>19495.094000000001</c:v>
                </c:pt>
                <c:pt idx="27">
                  <c:v>19560.714</c:v>
                </c:pt>
                <c:pt idx="28">
                  <c:v>19545.918999999998</c:v>
                </c:pt>
                <c:pt idx="29">
                  <c:v>19543.052</c:v>
                </c:pt>
                <c:pt idx="30">
                  <c:v>19544.423999999999</c:v>
                </c:pt>
                <c:pt idx="31">
                  <c:v>19548.739999999998</c:v>
                </c:pt>
                <c:pt idx="32">
                  <c:v>19554.953000000001</c:v>
                </c:pt>
                <c:pt idx="33">
                  <c:v>19565.899000000001</c:v>
                </c:pt>
                <c:pt idx="34">
                  <c:v>19575.806</c:v>
                </c:pt>
                <c:pt idx="35">
                  <c:v>19591.704999999998</c:v>
                </c:pt>
                <c:pt idx="36">
                  <c:v>19597.814999999999</c:v>
                </c:pt>
                <c:pt idx="37">
                  <c:v>19625.259999999998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0-4BDA-BA71-494F4EE2DD0A}"/>
            </c:ext>
          </c:extLst>
        </c:ser>
        <c:ser>
          <c:idx val="4"/>
          <c:order val="1"/>
          <c:tx>
            <c:strRef>
              <c:f>'图5-终端能源消费量'!$A$36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 w="25400">
              <a:noFill/>
            </a:ln>
            <a:effectLst/>
          </c:spPr>
          <c:cat>
            <c:numRef>
              <c:f>'图5-终端能源消费量'!$C$3:$AN$3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'图5-终端能源消费量'!$C$36:$AN$36</c:f>
              <c:numCache>
                <c:formatCode>0_ </c:formatCode>
                <c:ptCount val="38"/>
                <c:pt idx="0">
                  <c:v>59393.839025100002</c:v>
                </c:pt>
                <c:pt idx="1">
                  <c:v>60300.694497099998</c:v>
                </c:pt>
                <c:pt idx="2">
                  <c:v>62912.065942699999</c:v>
                </c:pt>
                <c:pt idx="3">
                  <c:v>64039.584381499997</c:v>
                </c:pt>
                <c:pt idx="4">
                  <c:v>65186.543666999998</c:v>
                </c:pt>
                <c:pt idx="5">
                  <c:v>66308.095115000004</c:v>
                </c:pt>
                <c:pt idx="6">
                  <c:v>67388.919076000006</c:v>
                </c:pt>
                <c:pt idx="7">
                  <c:v>68548.302882999997</c:v>
                </c:pt>
                <c:pt idx="8">
                  <c:v>68950.705715000004</c:v>
                </c:pt>
                <c:pt idx="9">
                  <c:v>69396.343559999994</c:v>
                </c:pt>
                <c:pt idx="10">
                  <c:v>69850.244307999994</c:v>
                </c:pt>
                <c:pt idx="11">
                  <c:v>70381.932679999998</c:v>
                </c:pt>
                <c:pt idx="12">
                  <c:v>70822.229852000004</c:v>
                </c:pt>
                <c:pt idx="13">
                  <c:v>70841.281111999997</c:v>
                </c:pt>
                <c:pt idx="14">
                  <c:v>70700.076335999998</c:v>
                </c:pt>
                <c:pt idx="15">
                  <c:v>70679.08382</c:v>
                </c:pt>
                <c:pt idx="16">
                  <c:v>70622.139913999999</c:v>
                </c:pt>
                <c:pt idx="17">
                  <c:v>70593.003628000006</c:v>
                </c:pt>
                <c:pt idx="18">
                  <c:v>70238.393381000002</c:v>
                </c:pt>
                <c:pt idx="19">
                  <c:v>69940.794223000004</c:v>
                </c:pt>
                <c:pt idx="20">
                  <c:v>69584.799123000004</c:v>
                </c:pt>
                <c:pt idx="21">
                  <c:v>69261.413812999992</c:v>
                </c:pt>
                <c:pt idx="22">
                  <c:v>68886.307214</c:v>
                </c:pt>
                <c:pt idx="23">
                  <c:v>68597.092053</c:v>
                </c:pt>
                <c:pt idx="24">
                  <c:v>68182.146028000003</c:v>
                </c:pt>
                <c:pt idx="25">
                  <c:v>67863.581491000004</c:v>
                </c:pt>
                <c:pt idx="26">
                  <c:v>67430.374626999997</c:v>
                </c:pt>
                <c:pt idx="27">
                  <c:v>66991.201996999996</c:v>
                </c:pt>
                <c:pt idx="28">
                  <c:v>66544.555198999995</c:v>
                </c:pt>
                <c:pt idx="29">
                  <c:v>66080.343145999999</c:v>
                </c:pt>
                <c:pt idx="30">
                  <c:v>65542.946083000003</c:v>
                </c:pt>
                <c:pt idx="31">
                  <c:v>65024.450939000002</c:v>
                </c:pt>
                <c:pt idx="32">
                  <c:v>64446.889142</c:v>
                </c:pt>
                <c:pt idx="33">
                  <c:v>63962.972367000002</c:v>
                </c:pt>
                <c:pt idx="34">
                  <c:v>63487.955050999997</c:v>
                </c:pt>
                <c:pt idx="35">
                  <c:v>62944.589825999996</c:v>
                </c:pt>
                <c:pt idx="36">
                  <c:v>62351.944044999997</c:v>
                </c:pt>
                <c:pt idx="37">
                  <c:v>61663.262930999997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D0-4BDA-BA71-494F4EE2DD0A}"/>
            </c:ext>
          </c:extLst>
        </c:ser>
        <c:ser>
          <c:idx val="8"/>
          <c:order val="2"/>
          <c:tx>
            <c:strRef>
              <c:f>'图5-终端能源消费量'!$A$37</c:f>
              <c:strCache>
                <c:ptCount val="1"/>
                <c:pt idx="0">
                  <c:v>nonenergy use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 w="25400">
              <a:noFill/>
            </a:ln>
            <a:effectLst/>
          </c:spPr>
          <c:cat>
            <c:numRef>
              <c:f>'图5-终端能源消费量'!$C$3:$AN$3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'图5-终端能源消费量'!$C$37:$AN$37</c:f>
              <c:numCache>
                <c:formatCode>0_ </c:formatCode>
                <c:ptCount val="38"/>
                <c:pt idx="0">
                  <c:v>21140.248974899998</c:v>
                </c:pt>
                <c:pt idx="1">
                  <c:v>21795.922502900001</c:v>
                </c:pt>
                <c:pt idx="2">
                  <c:v>22696.997057299999</c:v>
                </c:pt>
                <c:pt idx="3">
                  <c:v>23344.516618499998</c:v>
                </c:pt>
                <c:pt idx="4">
                  <c:v>23968.923332999999</c:v>
                </c:pt>
                <c:pt idx="5">
                  <c:v>24572.978885</c:v>
                </c:pt>
                <c:pt idx="6">
                  <c:v>25156.514923999999</c:v>
                </c:pt>
                <c:pt idx="7">
                  <c:v>25766.036117</c:v>
                </c:pt>
                <c:pt idx="8">
                  <c:v>25976.613284999999</c:v>
                </c:pt>
                <c:pt idx="9">
                  <c:v>26206.64644</c:v>
                </c:pt>
                <c:pt idx="10">
                  <c:v>26424.960692000001</c:v>
                </c:pt>
                <c:pt idx="11">
                  <c:v>26672.48832</c:v>
                </c:pt>
                <c:pt idx="12">
                  <c:v>26889.100147999998</c:v>
                </c:pt>
                <c:pt idx="13">
                  <c:v>26955.728887999998</c:v>
                </c:pt>
                <c:pt idx="14">
                  <c:v>27006.963663999999</c:v>
                </c:pt>
                <c:pt idx="15">
                  <c:v>27100.836179999998</c:v>
                </c:pt>
                <c:pt idx="16">
                  <c:v>27180.660086</c:v>
                </c:pt>
                <c:pt idx="17">
                  <c:v>27299.156371999998</c:v>
                </c:pt>
                <c:pt idx="18">
                  <c:v>27310.416619</c:v>
                </c:pt>
                <c:pt idx="19">
                  <c:v>27329.165776999998</c:v>
                </c:pt>
                <c:pt idx="20">
                  <c:v>27366.870877000001</c:v>
                </c:pt>
                <c:pt idx="21">
                  <c:v>27411.506186999999</c:v>
                </c:pt>
                <c:pt idx="22">
                  <c:v>27465.892786</c:v>
                </c:pt>
                <c:pt idx="23">
                  <c:v>27555.617946999999</c:v>
                </c:pt>
                <c:pt idx="24">
                  <c:v>27625.825971999999</c:v>
                </c:pt>
                <c:pt idx="25">
                  <c:v>27728.723508999999</c:v>
                </c:pt>
                <c:pt idx="26">
                  <c:v>27796.424372999998</c:v>
                </c:pt>
                <c:pt idx="27">
                  <c:v>27877.524002999999</c:v>
                </c:pt>
                <c:pt idx="28">
                  <c:v>27909.673801000001</c:v>
                </c:pt>
                <c:pt idx="29">
                  <c:v>27950.473854</c:v>
                </c:pt>
                <c:pt idx="30">
                  <c:v>27949.852917</c:v>
                </c:pt>
                <c:pt idx="31">
                  <c:v>27948.412060999999</c:v>
                </c:pt>
                <c:pt idx="32">
                  <c:v>27921.814857999998</c:v>
                </c:pt>
                <c:pt idx="33">
                  <c:v>27888.950633</c:v>
                </c:pt>
                <c:pt idx="34">
                  <c:v>27836.733948999998</c:v>
                </c:pt>
                <c:pt idx="35">
                  <c:v>27735.660174000001</c:v>
                </c:pt>
                <c:pt idx="36">
                  <c:v>27571.791955000001</c:v>
                </c:pt>
                <c:pt idx="37">
                  <c:v>27313.840068999998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D0-4BDA-BA71-494F4EE2DD0A}"/>
            </c:ext>
          </c:extLst>
        </c:ser>
        <c:ser>
          <c:idx val="2"/>
          <c:order val="3"/>
          <c:tx>
            <c:strRef>
              <c:f>'图5-终端能源消费量'!$A$34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rgbClr val="7030A0"/>
            </a:solidFill>
            <a:ln w="25400">
              <a:noFill/>
            </a:ln>
            <a:effectLst/>
          </c:spPr>
          <c:cat>
            <c:numRef>
              <c:f>'图5-终端能源消费量'!$C$3:$AN$3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'图5-终端能源消费量'!$C$34:$AN$34</c:f>
              <c:numCache>
                <c:formatCode>0_ </c:formatCode>
                <c:ptCount val="38"/>
                <c:pt idx="0">
                  <c:v>11059.237999999999</c:v>
                </c:pt>
                <c:pt idx="1">
                  <c:v>11043.449999999999</c:v>
                </c:pt>
                <c:pt idx="2">
                  <c:v>11364.271999999999</c:v>
                </c:pt>
                <c:pt idx="3">
                  <c:v>11647.944</c:v>
                </c:pt>
                <c:pt idx="4">
                  <c:v>11899.584999999999</c:v>
                </c:pt>
                <c:pt idx="5">
                  <c:v>12133.916999999999</c:v>
                </c:pt>
                <c:pt idx="6">
                  <c:v>12333.248</c:v>
                </c:pt>
                <c:pt idx="7">
                  <c:v>12542.65</c:v>
                </c:pt>
                <c:pt idx="8">
                  <c:v>12719.601000000001</c:v>
                </c:pt>
                <c:pt idx="9">
                  <c:v>12905.653</c:v>
                </c:pt>
                <c:pt idx="10">
                  <c:v>13118.234</c:v>
                </c:pt>
                <c:pt idx="11">
                  <c:v>13307.205</c:v>
                </c:pt>
                <c:pt idx="12">
                  <c:v>13491.576999999999</c:v>
                </c:pt>
                <c:pt idx="13">
                  <c:v>13652.517</c:v>
                </c:pt>
                <c:pt idx="14">
                  <c:v>13865.736999999999</c:v>
                </c:pt>
                <c:pt idx="15">
                  <c:v>14147.477999999999</c:v>
                </c:pt>
                <c:pt idx="16">
                  <c:v>14497.368</c:v>
                </c:pt>
                <c:pt idx="17">
                  <c:v>14795.217999999999</c:v>
                </c:pt>
                <c:pt idx="18">
                  <c:v>15103.078</c:v>
                </c:pt>
                <c:pt idx="19">
                  <c:v>15402.047999999999</c:v>
                </c:pt>
                <c:pt idx="20">
                  <c:v>15725.057999999999</c:v>
                </c:pt>
                <c:pt idx="21">
                  <c:v>16065.208000000001</c:v>
                </c:pt>
                <c:pt idx="22">
                  <c:v>16388.137999999999</c:v>
                </c:pt>
                <c:pt idx="23">
                  <c:v>16678.776999999998</c:v>
                </c:pt>
                <c:pt idx="24">
                  <c:v>16954.967000000001</c:v>
                </c:pt>
                <c:pt idx="25">
                  <c:v>17242.865999999998</c:v>
                </c:pt>
                <c:pt idx="26">
                  <c:v>17526.955999999998</c:v>
                </c:pt>
                <c:pt idx="27">
                  <c:v>17791.744999999999</c:v>
                </c:pt>
                <c:pt idx="28">
                  <c:v>18017.414000000001</c:v>
                </c:pt>
                <c:pt idx="29">
                  <c:v>18222.703000000001</c:v>
                </c:pt>
                <c:pt idx="30">
                  <c:v>18385.632000000001</c:v>
                </c:pt>
                <c:pt idx="31">
                  <c:v>18529.891</c:v>
                </c:pt>
                <c:pt idx="32">
                  <c:v>18651.149999999998</c:v>
                </c:pt>
                <c:pt idx="33">
                  <c:v>18716.319</c:v>
                </c:pt>
                <c:pt idx="34">
                  <c:v>18730.026999999998</c:v>
                </c:pt>
                <c:pt idx="35">
                  <c:v>18715.166000000001</c:v>
                </c:pt>
                <c:pt idx="36">
                  <c:v>18658.254000000001</c:v>
                </c:pt>
                <c:pt idx="37">
                  <c:v>19739.830999999998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D0-4BDA-BA71-494F4EE2DD0A}"/>
            </c:ext>
          </c:extLst>
        </c:ser>
        <c:ser>
          <c:idx val="3"/>
          <c:order val="4"/>
          <c:tx>
            <c:strRef>
              <c:f>'图5-终端能源消费量'!$A$35</c:f>
              <c:strCache>
                <c:ptCount val="1"/>
                <c:pt idx="0">
                  <c:v>commercial</c:v>
                </c:pt>
              </c:strCache>
            </c:strRef>
          </c:tx>
          <c:spPr>
            <a:solidFill>
              <a:srgbClr val="002060"/>
            </a:solidFill>
            <a:ln w="25400">
              <a:noFill/>
            </a:ln>
            <a:effectLst/>
          </c:spPr>
          <c:cat>
            <c:numRef>
              <c:f>'图5-终端能源消费量'!$C$3:$AN$3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'图5-终端能源消费量'!$C$35:$AN$35</c:f>
              <c:numCache>
                <c:formatCode>0_ </c:formatCode>
                <c:ptCount val="38"/>
                <c:pt idx="0">
                  <c:v>6220.0999999999995</c:v>
                </c:pt>
                <c:pt idx="1">
                  <c:v>6274.5</c:v>
                </c:pt>
                <c:pt idx="2">
                  <c:v>6768.82</c:v>
                </c:pt>
                <c:pt idx="3">
                  <c:v>7220.55</c:v>
                </c:pt>
                <c:pt idx="4">
                  <c:v>7615.29</c:v>
                </c:pt>
                <c:pt idx="5">
                  <c:v>7984.03</c:v>
                </c:pt>
                <c:pt idx="6">
                  <c:v>8311.869999999999</c:v>
                </c:pt>
                <c:pt idx="7">
                  <c:v>8638.7899999999991</c:v>
                </c:pt>
                <c:pt idx="8">
                  <c:v>8976.5</c:v>
                </c:pt>
                <c:pt idx="9">
                  <c:v>9371.82</c:v>
                </c:pt>
                <c:pt idx="10">
                  <c:v>9797.0399999999991</c:v>
                </c:pt>
                <c:pt idx="11">
                  <c:v>10223.379999999999</c:v>
                </c:pt>
                <c:pt idx="12">
                  <c:v>10643.34</c:v>
                </c:pt>
                <c:pt idx="13">
                  <c:v>11040.78</c:v>
                </c:pt>
                <c:pt idx="14">
                  <c:v>11470.23</c:v>
                </c:pt>
                <c:pt idx="15">
                  <c:v>11888.68</c:v>
                </c:pt>
                <c:pt idx="16">
                  <c:v>12328.13</c:v>
                </c:pt>
                <c:pt idx="17">
                  <c:v>12773.4</c:v>
                </c:pt>
                <c:pt idx="18">
                  <c:v>13214.5</c:v>
                </c:pt>
                <c:pt idx="19">
                  <c:v>13644.6</c:v>
                </c:pt>
                <c:pt idx="20">
                  <c:v>14112.5</c:v>
                </c:pt>
                <c:pt idx="21">
                  <c:v>14601.6</c:v>
                </c:pt>
                <c:pt idx="22">
                  <c:v>15065.6</c:v>
                </c:pt>
                <c:pt idx="23">
                  <c:v>15533.4</c:v>
                </c:pt>
                <c:pt idx="24">
                  <c:v>15976</c:v>
                </c:pt>
                <c:pt idx="25">
                  <c:v>16452.900000000001</c:v>
                </c:pt>
                <c:pt idx="26">
                  <c:v>16837.400000000001</c:v>
                </c:pt>
                <c:pt idx="27">
                  <c:v>17308.099999999999</c:v>
                </c:pt>
                <c:pt idx="28">
                  <c:v>17667.400000000001</c:v>
                </c:pt>
                <c:pt idx="29">
                  <c:v>17918.599999999999</c:v>
                </c:pt>
                <c:pt idx="30">
                  <c:v>18279</c:v>
                </c:pt>
                <c:pt idx="31">
                  <c:v>18537.3</c:v>
                </c:pt>
                <c:pt idx="32">
                  <c:v>18783.599999999999</c:v>
                </c:pt>
                <c:pt idx="33">
                  <c:v>18931.5</c:v>
                </c:pt>
                <c:pt idx="34">
                  <c:v>19068.5</c:v>
                </c:pt>
                <c:pt idx="35">
                  <c:v>19105.500100000001</c:v>
                </c:pt>
                <c:pt idx="36">
                  <c:v>19152.500100000001</c:v>
                </c:pt>
                <c:pt idx="37">
                  <c:v>19724.399999999998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D0-4BDA-BA71-494F4EE2D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375567"/>
        <c:axId val="1253564751"/>
        <c:extLst/>
      </c:areaChart>
      <c:catAx>
        <c:axId val="33337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3564751"/>
        <c:crosses val="autoZero"/>
        <c:auto val="1"/>
        <c:lblAlgn val="ctr"/>
        <c:lblOffset val="100"/>
        <c:tickLblSkip val="5"/>
        <c:noMultiLvlLbl val="0"/>
      </c:catAx>
      <c:valAx>
        <c:axId val="1253564751"/>
        <c:scaling>
          <c:orientation val="minMax"/>
        </c:scaling>
        <c:delete val="0"/>
        <c:axPos val="l"/>
        <c:title>
          <c:tx>
            <c:strRef>
              <c:f>'图5-终端能源消费量'!$D$31</c:f>
              <c:strCache>
                <c:ptCount val="1"/>
                <c:pt idx="0">
                  <c:v>trillion btu</c:v>
                </c:pt>
              </c:strCache>
            </c:strRef>
          </c:tx>
          <c:layout>
            <c:manualLayout>
              <c:xMode val="edge"/>
              <c:yMode val="edge"/>
              <c:x val="2.6272577996715927E-2"/>
              <c:y val="9.412365121026537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3337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384149897929431"/>
          <c:w val="1"/>
          <c:h val="0.126158501020705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'图11-工业碳排放'!$R$1</c:f>
          <c:strCache>
            <c:ptCount val="1"/>
            <c:pt idx="0">
              <c:v>Energy Use by Industrial Sector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3678579366951148E-2"/>
          <c:y val="0.15117025248698987"/>
          <c:w val="0.84584215869175028"/>
          <c:h val="0.58861241287816579"/>
        </c:manualLayout>
      </c:layout>
      <c:areaChart>
        <c:grouping val="stacked"/>
        <c:varyColors val="0"/>
        <c:ser>
          <c:idx val="1"/>
          <c:order val="2"/>
          <c:tx>
            <c:strRef>
              <c:f>'图11-工业碳排放'!$B$59</c:f>
              <c:strCache>
                <c:ptCount val="1"/>
                <c:pt idx="0">
                  <c:v>Iron and Steel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</c:spPr>
          <c:cat>
            <c:numRef>
              <c:f>'图11-工业碳排放'!$D$31:$AO$31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'图11-工业碳排放'!$D$59:$AO$59</c:f>
              <c:numCache>
                <c:formatCode>0_ </c:formatCode>
                <c:ptCount val="38"/>
                <c:pt idx="0">
                  <c:v>18031.055899999999</c:v>
                </c:pt>
                <c:pt idx="1">
                  <c:v>18028.316800000001</c:v>
                </c:pt>
                <c:pt idx="2">
                  <c:v>18874.6381</c:v>
                </c:pt>
                <c:pt idx="3">
                  <c:v>19295.418799999999</c:v>
                </c:pt>
                <c:pt idx="4">
                  <c:v>19576.148420000001</c:v>
                </c:pt>
                <c:pt idx="5">
                  <c:v>19724.948439999996</c:v>
                </c:pt>
                <c:pt idx="6">
                  <c:v>19884.663039999999</c:v>
                </c:pt>
                <c:pt idx="7">
                  <c:v>20050.725429999995</c:v>
                </c:pt>
                <c:pt idx="8">
                  <c:v>20017.684069999999</c:v>
                </c:pt>
                <c:pt idx="9">
                  <c:v>19896.706099999999</c:v>
                </c:pt>
                <c:pt idx="10">
                  <c:v>19871.968710000001</c:v>
                </c:pt>
                <c:pt idx="11">
                  <c:v>19752.077829999998</c:v>
                </c:pt>
                <c:pt idx="12">
                  <c:v>19628.81538</c:v>
                </c:pt>
                <c:pt idx="13">
                  <c:v>19312.098409999999</c:v>
                </c:pt>
                <c:pt idx="14">
                  <c:v>19005.99238</c:v>
                </c:pt>
                <c:pt idx="15">
                  <c:v>18619.573990000001</c:v>
                </c:pt>
                <c:pt idx="16">
                  <c:v>18302.445520000001</c:v>
                </c:pt>
                <c:pt idx="17">
                  <c:v>18006.384989999999</c:v>
                </c:pt>
                <c:pt idx="18">
                  <c:v>17582.393090000001</c:v>
                </c:pt>
                <c:pt idx="19">
                  <c:v>17148.500779999998</c:v>
                </c:pt>
                <c:pt idx="20">
                  <c:v>16734.519379999998</c:v>
                </c:pt>
                <c:pt idx="21">
                  <c:v>16301.491099999999</c:v>
                </c:pt>
                <c:pt idx="22">
                  <c:v>15886.495799999999</c:v>
                </c:pt>
                <c:pt idx="23">
                  <c:v>15485.6584</c:v>
                </c:pt>
                <c:pt idx="24">
                  <c:v>15180.374899999999</c:v>
                </c:pt>
                <c:pt idx="25">
                  <c:v>14864.087799999999</c:v>
                </c:pt>
                <c:pt idx="26">
                  <c:v>14463.340909999999</c:v>
                </c:pt>
                <c:pt idx="27">
                  <c:v>14131.46802</c:v>
                </c:pt>
                <c:pt idx="28">
                  <c:v>13745.29772</c:v>
                </c:pt>
                <c:pt idx="29">
                  <c:v>13358.14761</c:v>
                </c:pt>
                <c:pt idx="30">
                  <c:v>12980.9877</c:v>
                </c:pt>
                <c:pt idx="31">
                  <c:v>12594.878000000001</c:v>
                </c:pt>
                <c:pt idx="32">
                  <c:v>12217.32748</c:v>
                </c:pt>
                <c:pt idx="33">
                  <c:v>11942.89306</c:v>
                </c:pt>
                <c:pt idx="34">
                  <c:v>11689.06054</c:v>
                </c:pt>
                <c:pt idx="35">
                  <c:v>11424.26014</c:v>
                </c:pt>
                <c:pt idx="36">
                  <c:v>11159.92994</c:v>
                </c:pt>
                <c:pt idx="37">
                  <c:v>10896.10612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91-42BE-A1F2-61DC3F54AC99}"/>
            </c:ext>
          </c:extLst>
        </c:ser>
        <c:ser>
          <c:idx val="2"/>
          <c:order val="3"/>
          <c:tx>
            <c:strRef>
              <c:f>'图11-工业碳排放'!$B$60</c:f>
              <c:strCache>
                <c:ptCount val="1"/>
                <c:pt idx="0">
                  <c:v>Petrochem &amp; Coke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25400">
              <a:noFill/>
            </a:ln>
          </c:spPr>
          <c:cat>
            <c:numRef>
              <c:f>'图11-工业碳排放'!$D$31:$AO$31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'图11-工业碳排放'!$D$60:$AO$60</c:f>
              <c:numCache>
                <c:formatCode>0_ </c:formatCode>
                <c:ptCount val="38"/>
                <c:pt idx="0">
                  <c:v>10299.728300000001</c:v>
                </c:pt>
                <c:pt idx="1">
                  <c:v>10876.498534</c:v>
                </c:pt>
                <c:pt idx="2">
                  <c:v>11422.894525</c:v>
                </c:pt>
                <c:pt idx="3">
                  <c:v>11785.053082999999</c:v>
                </c:pt>
                <c:pt idx="4">
                  <c:v>12105.718321</c:v>
                </c:pt>
                <c:pt idx="5">
                  <c:v>12405.375368999999</c:v>
                </c:pt>
                <c:pt idx="6">
                  <c:v>12687.113241999999</c:v>
                </c:pt>
                <c:pt idx="7">
                  <c:v>12971.563004</c:v>
                </c:pt>
                <c:pt idx="8">
                  <c:v>13122.592459</c:v>
                </c:pt>
                <c:pt idx="9">
                  <c:v>13259.912474999999</c:v>
                </c:pt>
                <c:pt idx="10">
                  <c:v>13408.982724</c:v>
                </c:pt>
                <c:pt idx="11">
                  <c:v>13551.960364</c:v>
                </c:pt>
                <c:pt idx="12">
                  <c:v>13683.338550999999</c:v>
                </c:pt>
                <c:pt idx="13">
                  <c:v>13720.797972999999</c:v>
                </c:pt>
                <c:pt idx="14">
                  <c:v>13741.819613</c:v>
                </c:pt>
                <c:pt idx="15">
                  <c:v>13766.886576999999</c:v>
                </c:pt>
                <c:pt idx="16">
                  <c:v>13797.967205999999</c:v>
                </c:pt>
                <c:pt idx="17">
                  <c:v>13822.896623999999</c:v>
                </c:pt>
                <c:pt idx="18">
                  <c:v>13790.823501999999</c:v>
                </c:pt>
                <c:pt idx="19">
                  <c:v>13744.627005</c:v>
                </c:pt>
                <c:pt idx="20">
                  <c:v>13705.582612</c:v>
                </c:pt>
                <c:pt idx="21">
                  <c:v>13677.844472999999</c:v>
                </c:pt>
                <c:pt idx="22">
                  <c:v>13636.626791000001</c:v>
                </c:pt>
                <c:pt idx="23">
                  <c:v>13563.516416999999</c:v>
                </c:pt>
                <c:pt idx="24">
                  <c:v>13491.526057999999</c:v>
                </c:pt>
                <c:pt idx="25">
                  <c:v>13434.414939</c:v>
                </c:pt>
                <c:pt idx="26">
                  <c:v>13351.068971999999</c:v>
                </c:pt>
                <c:pt idx="27">
                  <c:v>13278.883736</c:v>
                </c:pt>
                <c:pt idx="28">
                  <c:v>13203.781450999999</c:v>
                </c:pt>
                <c:pt idx="29">
                  <c:v>13111.638182999999</c:v>
                </c:pt>
                <c:pt idx="30">
                  <c:v>13047.929724</c:v>
                </c:pt>
                <c:pt idx="31">
                  <c:v>12965.970450999999</c:v>
                </c:pt>
                <c:pt idx="32">
                  <c:v>12880.431049999999</c:v>
                </c:pt>
                <c:pt idx="33">
                  <c:v>12805.523637</c:v>
                </c:pt>
                <c:pt idx="34">
                  <c:v>12733.614059</c:v>
                </c:pt>
                <c:pt idx="35">
                  <c:v>12650.068503999999</c:v>
                </c:pt>
                <c:pt idx="36">
                  <c:v>12568.017171</c:v>
                </c:pt>
                <c:pt idx="37">
                  <c:v>12503.449263999999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91-42BE-A1F2-61DC3F54AC99}"/>
            </c:ext>
          </c:extLst>
        </c:ser>
        <c:ser>
          <c:idx val="3"/>
          <c:order val="4"/>
          <c:tx>
            <c:strRef>
              <c:f>'图11-工业碳排放'!$B$61</c:f>
              <c:strCache>
                <c:ptCount val="1"/>
                <c:pt idx="0">
                  <c:v>Rubber and Plastics Products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</c:spPr>
          <c:cat>
            <c:numRef>
              <c:f>'图11-工业碳排放'!$D$31:$AO$31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'图11-工业碳排放'!$D$61:$AO$61</c:f>
              <c:numCache>
                <c:formatCode>0_ </c:formatCode>
                <c:ptCount val="38"/>
                <c:pt idx="0">
                  <c:v>6710.4899399999995</c:v>
                </c:pt>
                <c:pt idx="1">
                  <c:v>6728.6266399999995</c:v>
                </c:pt>
                <c:pt idx="2">
                  <c:v>6731.8349099999996</c:v>
                </c:pt>
                <c:pt idx="3">
                  <c:v>6785.0829999999996</c:v>
                </c:pt>
                <c:pt idx="4">
                  <c:v>6753.7032300000001</c:v>
                </c:pt>
                <c:pt idx="5">
                  <c:v>6654.6039899999996</c:v>
                </c:pt>
                <c:pt idx="6">
                  <c:v>6616.8244299999997</c:v>
                </c:pt>
                <c:pt idx="7">
                  <c:v>6582.0687799999996</c:v>
                </c:pt>
                <c:pt idx="8">
                  <c:v>6552.9689099999996</c:v>
                </c:pt>
                <c:pt idx="9">
                  <c:v>6510.1774500000001</c:v>
                </c:pt>
                <c:pt idx="10">
                  <c:v>6465.8580400000001</c:v>
                </c:pt>
                <c:pt idx="11">
                  <c:v>6410.5343800000001</c:v>
                </c:pt>
                <c:pt idx="12">
                  <c:v>6371.7989399999997</c:v>
                </c:pt>
                <c:pt idx="13">
                  <c:v>6284.3666199999998</c:v>
                </c:pt>
                <c:pt idx="14">
                  <c:v>6159.2504799999997</c:v>
                </c:pt>
                <c:pt idx="15">
                  <c:v>6034.47552</c:v>
                </c:pt>
                <c:pt idx="16">
                  <c:v>5899.8090700000002</c:v>
                </c:pt>
                <c:pt idx="17">
                  <c:v>5764.6763899999996</c:v>
                </c:pt>
                <c:pt idx="18">
                  <c:v>5629.13472</c:v>
                </c:pt>
                <c:pt idx="19">
                  <c:v>5494.7207499999995</c:v>
                </c:pt>
                <c:pt idx="20">
                  <c:v>5359.2032399999998</c:v>
                </c:pt>
                <c:pt idx="21">
                  <c:v>5214.2965299999996</c:v>
                </c:pt>
                <c:pt idx="22">
                  <c:v>5089.26505</c:v>
                </c:pt>
                <c:pt idx="23">
                  <c:v>4947.6567599999998</c:v>
                </c:pt>
                <c:pt idx="24">
                  <c:v>4819.0311599999995</c:v>
                </c:pt>
                <c:pt idx="25">
                  <c:v>4689.4940399999996</c:v>
                </c:pt>
                <c:pt idx="26">
                  <c:v>4550.0436899999995</c:v>
                </c:pt>
                <c:pt idx="27">
                  <c:v>4420.9153699999997</c:v>
                </c:pt>
                <c:pt idx="28">
                  <c:v>4315.1092099999996</c:v>
                </c:pt>
                <c:pt idx="29">
                  <c:v>4219.3267999999998</c:v>
                </c:pt>
                <c:pt idx="30">
                  <c:v>4115.33673</c:v>
                </c:pt>
                <c:pt idx="31">
                  <c:v>4010.6960199999999</c:v>
                </c:pt>
                <c:pt idx="32">
                  <c:v>3915.4807799999999</c:v>
                </c:pt>
                <c:pt idx="33">
                  <c:v>3842.5218399999999</c:v>
                </c:pt>
                <c:pt idx="34">
                  <c:v>3771.0864099999999</c:v>
                </c:pt>
                <c:pt idx="35">
                  <c:v>3699.7046099999998</c:v>
                </c:pt>
                <c:pt idx="36">
                  <c:v>3628.6357600000001</c:v>
                </c:pt>
                <c:pt idx="37">
                  <c:v>3556.4365499999999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91-42BE-A1F2-61DC3F54AC99}"/>
            </c:ext>
          </c:extLst>
        </c:ser>
        <c:ser>
          <c:idx val="4"/>
          <c:order val="5"/>
          <c:tx>
            <c:strRef>
              <c:f>'图11-工业碳排放'!$B$62</c:f>
              <c:strCache>
                <c:ptCount val="1"/>
                <c:pt idx="0">
                  <c:v>Non-ferrous Metals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</c:spPr>
          <c:cat>
            <c:numRef>
              <c:f>'图11-工业碳排放'!$D$31:$AO$31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'图11-工业碳排放'!$D$62:$AO$62</c:f>
              <c:numCache>
                <c:formatCode>0_ </c:formatCode>
                <c:ptCount val="38"/>
                <c:pt idx="0">
                  <c:v>5398.0364</c:v>
                </c:pt>
                <c:pt idx="1">
                  <c:v>5496.8752599999998</c:v>
                </c:pt>
                <c:pt idx="2">
                  <c:v>5590.5332399999998</c:v>
                </c:pt>
                <c:pt idx="3">
                  <c:v>5701.28946</c:v>
                </c:pt>
                <c:pt idx="4">
                  <c:v>5777.7729899999995</c:v>
                </c:pt>
                <c:pt idx="5">
                  <c:v>5816.0100299999986</c:v>
                </c:pt>
                <c:pt idx="6">
                  <c:v>5859.3976199999997</c:v>
                </c:pt>
                <c:pt idx="7">
                  <c:v>5913.2778799999996</c:v>
                </c:pt>
                <c:pt idx="8">
                  <c:v>5885.4833200000003</c:v>
                </c:pt>
                <c:pt idx="9">
                  <c:v>5859.5366699999995</c:v>
                </c:pt>
                <c:pt idx="10">
                  <c:v>5831.5269099999996</c:v>
                </c:pt>
                <c:pt idx="11">
                  <c:v>5791.4201700000003</c:v>
                </c:pt>
                <c:pt idx="12">
                  <c:v>5758.9571699999997</c:v>
                </c:pt>
                <c:pt idx="13">
                  <c:v>5665.9832500000002</c:v>
                </c:pt>
                <c:pt idx="14">
                  <c:v>5567.9309699999994</c:v>
                </c:pt>
                <c:pt idx="15">
                  <c:v>5468.6196</c:v>
                </c:pt>
                <c:pt idx="16">
                  <c:v>5369.9620599999998</c:v>
                </c:pt>
                <c:pt idx="17">
                  <c:v>5270.6136399999996</c:v>
                </c:pt>
                <c:pt idx="18">
                  <c:v>5146.2740699999995</c:v>
                </c:pt>
                <c:pt idx="19">
                  <c:v>5023.6092099999996</c:v>
                </c:pt>
                <c:pt idx="20">
                  <c:v>4899.4834799999999</c:v>
                </c:pt>
                <c:pt idx="21">
                  <c:v>4774.9608399999997</c:v>
                </c:pt>
                <c:pt idx="22">
                  <c:v>4651.5690500000001</c:v>
                </c:pt>
                <c:pt idx="23">
                  <c:v>4550.7183999999997</c:v>
                </c:pt>
                <c:pt idx="24">
                  <c:v>4449.5578800000003</c:v>
                </c:pt>
                <c:pt idx="25">
                  <c:v>4346.7651900000001</c:v>
                </c:pt>
                <c:pt idx="26">
                  <c:v>4243.7278699999997</c:v>
                </c:pt>
                <c:pt idx="27">
                  <c:v>4139.04342</c:v>
                </c:pt>
                <c:pt idx="28">
                  <c:v>4027.4717799999999</c:v>
                </c:pt>
                <c:pt idx="29">
                  <c:v>3915.0671199999997</c:v>
                </c:pt>
                <c:pt idx="30">
                  <c:v>3802.5389500000001</c:v>
                </c:pt>
                <c:pt idx="31">
                  <c:v>3689.2165999999997</c:v>
                </c:pt>
                <c:pt idx="32">
                  <c:v>3576.7891599999998</c:v>
                </c:pt>
                <c:pt idx="33">
                  <c:v>3502.9496799999997</c:v>
                </c:pt>
                <c:pt idx="34">
                  <c:v>3422.5760799999998</c:v>
                </c:pt>
                <c:pt idx="35">
                  <c:v>3346.0018700000001</c:v>
                </c:pt>
                <c:pt idx="36">
                  <c:v>3269.6625599999998</c:v>
                </c:pt>
                <c:pt idx="37">
                  <c:v>3192.5938099999998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91-42BE-A1F2-61DC3F54AC99}"/>
            </c:ext>
          </c:extLst>
        </c:ser>
        <c:ser>
          <c:idx val="5"/>
          <c:order val="6"/>
          <c:tx>
            <c:strRef>
              <c:f>'图11-工业碳排放'!$B$63</c:f>
              <c:strCache>
                <c:ptCount val="1"/>
                <c:pt idx="0">
                  <c:v>Chemicals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</c:spPr>
          <c:cat>
            <c:numRef>
              <c:f>'图11-工业碳排放'!$D$31:$AO$31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'图11-工业碳排放'!$D$63:$AO$63</c:f>
              <c:numCache>
                <c:formatCode>0_ </c:formatCode>
                <c:ptCount val="38"/>
                <c:pt idx="0">
                  <c:v>3963.8440999999998</c:v>
                </c:pt>
                <c:pt idx="1">
                  <c:v>4114.1197999999995</c:v>
                </c:pt>
                <c:pt idx="2">
                  <c:v>4265.3913000000002</c:v>
                </c:pt>
                <c:pt idx="3">
                  <c:v>4341.9053000000004</c:v>
                </c:pt>
                <c:pt idx="4">
                  <c:v>4417.3842999999997</c:v>
                </c:pt>
                <c:pt idx="5">
                  <c:v>4478.7294099999999</c:v>
                </c:pt>
                <c:pt idx="6">
                  <c:v>4540.0751209999999</c:v>
                </c:pt>
                <c:pt idx="7">
                  <c:v>4603.718777</c:v>
                </c:pt>
                <c:pt idx="8">
                  <c:v>4631.3259619999999</c:v>
                </c:pt>
                <c:pt idx="9">
                  <c:v>4668.7358450000002</c:v>
                </c:pt>
                <c:pt idx="10">
                  <c:v>4698.8798360000001</c:v>
                </c:pt>
                <c:pt idx="11">
                  <c:v>4735.296824</c:v>
                </c:pt>
                <c:pt idx="12">
                  <c:v>4763.1620809999995</c:v>
                </c:pt>
                <c:pt idx="13">
                  <c:v>4747.0593049999998</c:v>
                </c:pt>
                <c:pt idx="14">
                  <c:v>4739.270278</c:v>
                </c:pt>
                <c:pt idx="15">
                  <c:v>4720.5424190000003</c:v>
                </c:pt>
                <c:pt idx="16">
                  <c:v>4702.1688139999997</c:v>
                </c:pt>
                <c:pt idx="17">
                  <c:v>4684.2725849999997</c:v>
                </c:pt>
                <c:pt idx="18">
                  <c:v>4642.5913719999999</c:v>
                </c:pt>
                <c:pt idx="19">
                  <c:v>4608.8974550000003</c:v>
                </c:pt>
                <c:pt idx="20">
                  <c:v>4577.4420719999998</c:v>
                </c:pt>
                <c:pt idx="21">
                  <c:v>4534.0775409999997</c:v>
                </c:pt>
                <c:pt idx="22">
                  <c:v>4501.6165309999997</c:v>
                </c:pt>
                <c:pt idx="23">
                  <c:v>4444.0839310000001</c:v>
                </c:pt>
                <c:pt idx="24">
                  <c:v>4384.4618309999996</c:v>
                </c:pt>
                <c:pt idx="25">
                  <c:v>4324.8402310000001</c:v>
                </c:pt>
                <c:pt idx="26">
                  <c:v>4267.3310410000004</c:v>
                </c:pt>
                <c:pt idx="27">
                  <c:v>4208.7123409999995</c:v>
                </c:pt>
                <c:pt idx="28">
                  <c:v>4149.2029309999998</c:v>
                </c:pt>
                <c:pt idx="29">
                  <c:v>4091.5841110000001</c:v>
                </c:pt>
                <c:pt idx="30">
                  <c:v>4032.0648609999998</c:v>
                </c:pt>
                <c:pt idx="31">
                  <c:v>3975.4569919999999</c:v>
                </c:pt>
                <c:pt idx="32">
                  <c:v>3914.9264309999999</c:v>
                </c:pt>
                <c:pt idx="33">
                  <c:v>3858.305241</c:v>
                </c:pt>
                <c:pt idx="34">
                  <c:v>3800.786591</c:v>
                </c:pt>
                <c:pt idx="35">
                  <c:v>3741.2685409999999</c:v>
                </c:pt>
                <c:pt idx="36">
                  <c:v>3684.6389300000001</c:v>
                </c:pt>
                <c:pt idx="37">
                  <c:v>3626.1106999999997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91-42BE-A1F2-61DC3F54AC99}"/>
            </c:ext>
          </c:extLst>
        </c:ser>
        <c:ser>
          <c:idx val="7"/>
          <c:order val="7"/>
          <c:tx>
            <c:strRef>
              <c:f>'图11-工业碳排放'!$B$65</c:f>
              <c:strCache>
                <c:ptCount val="1"/>
                <c:pt idx="0">
                  <c:v>Other Sectors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 w="25400">
              <a:noFill/>
            </a:ln>
          </c:spPr>
          <c:cat>
            <c:numRef>
              <c:f>'图11-工业碳排放'!$D$31:$AO$31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'图11-工业碳排放'!$D$65:$AO$65</c:f>
              <c:numCache>
                <c:formatCode>0_ </c:formatCode>
                <c:ptCount val="38"/>
                <c:pt idx="0">
                  <c:v>13450.105139840001</c:v>
                </c:pt>
                <c:pt idx="1">
                  <c:v>13934.278552369993</c:v>
                </c:pt>
                <c:pt idx="2">
                  <c:v>14515.794917020019</c:v>
                </c:pt>
                <c:pt idx="3">
                  <c:v>14982.624300910004</c:v>
                </c:pt>
                <c:pt idx="4">
                  <c:v>15415.613585630013</c:v>
                </c:pt>
                <c:pt idx="5">
                  <c:v>15807.417655080008</c:v>
                </c:pt>
                <c:pt idx="6">
                  <c:v>16167.0896859</c:v>
                </c:pt>
                <c:pt idx="7">
                  <c:v>16521.803191749987</c:v>
                </c:pt>
                <c:pt idx="8">
                  <c:v>16860.287906410009</c:v>
                </c:pt>
                <c:pt idx="9">
                  <c:v>17215.656635319981</c:v>
                </c:pt>
                <c:pt idx="10">
                  <c:v>17565.10078868</c:v>
                </c:pt>
                <c:pt idx="11">
                  <c:v>17910.31974137999</c:v>
                </c:pt>
                <c:pt idx="12">
                  <c:v>18246.751941489998</c:v>
                </c:pt>
                <c:pt idx="13">
                  <c:v>18553.837979299984</c:v>
                </c:pt>
                <c:pt idx="14">
                  <c:v>18838.444723060005</c:v>
                </c:pt>
                <c:pt idx="15">
                  <c:v>19128.428128089985</c:v>
                </c:pt>
                <c:pt idx="16">
                  <c:v>19400.298113870009</c:v>
                </c:pt>
                <c:pt idx="17">
                  <c:v>19674.960231919998</c:v>
                </c:pt>
                <c:pt idx="18">
                  <c:v>19912.157875599998</c:v>
                </c:pt>
                <c:pt idx="19">
                  <c:v>20132.385071329998</c:v>
                </c:pt>
                <c:pt idx="20">
                  <c:v>20365.824887680003</c:v>
                </c:pt>
                <c:pt idx="21">
                  <c:v>20569.363519550021</c:v>
                </c:pt>
                <c:pt idx="22">
                  <c:v>20765.82527623</c:v>
                </c:pt>
                <c:pt idx="23">
                  <c:v>20953.43757192</c:v>
                </c:pt>
                <c:pt idx="24">
                  <c:v>21134.287638309994</c:v>
                </c:pt>
                <c:pt idx="25">
                  <c:v>21284.903232210021</c:v>
                </c:pt>
                <c:pt idx="26">
                  <c:v>21429.314570210005</c:v>
                </c:pt>
                <c:pt idx="27">
                  <c:v>21568.887846310012</c:v>
                </c:pt>
                <c:pt idx="28">
                  <c:v>21681.42558331</c:v>
                </c:pt>
                <c:pt idx="29">
                  <c:v>21789.777062510017</c:v>
                </c:pt>
                <c:pt idx="30">
                  <c:v>21872.460274709993</c:v>
                </c:pt>
                <c:pt idx="31">
                  <c:v>21951.889223009992</c:v>
                </c:pt>
                <c:pt idx="32">
                  <c:v>22006.374350209997</c:v>
                </c:pt>
                <c:pt idx="33">
                  <c:v>22041.216353609998</c:v>
                </c:pt>
                <c:pt idx="34">
                  <c:v>22065.858453299999</c:v>
                </c:pt>
                <c:pt idx="35">
                  <c:v>22066.594273699993</c:v>
                </c:pt>
                <c:pt idx="36">
                  <c:v>22050.720710699996</c:v>
                </c:pt>
                <c:pt idx="37">
                  <c:v>21999.212441499978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291-42BE-A1F2-61DC3F54A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372384"/>
        <c:axId val="415376224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'图11-工业碳排放'!$B$58</c15:sqref>
                        </c15:formulaRef>
                      </c:ext>
                    </c:extLst>
                    <c:strCache>
                      <c:ptCount val="1"/>
                      <c:pt idx="0">
                        <c:v>Agricultural</c:v>
                      </c:pt>
                    </c:strCache>
                  </c:strRef>
                </c:tx>
                <c:spPr>
                  <a:ln w="25400">
                    <a:noFill/>
                  </a:ln>
                </c:spPr>
                <c:cat>
                  <c:numRef>
                    <c:extLst>
                      <c:ext uri="{02D57815-91ED-43cb-92C2-25804820EDAC}">
                        <c15:formulaRef>
                          <c15:sqref>'图11-工业碳排放'!$D$31:$AO$31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'图11-工业碳排放'!$D$58:$AO$58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1862.634</c:v>
                      </c:pt>
                      <c:pt idx="1">
                        <c:v>1950.2909999999999</c:v>
                      </c:pt>
                      <c:pt idx="2">
                        <c:v>2002.692</c:v>
                      </c:pt>
                      <c:pt idx="3">
                        <c:v>2116.5749999999998</c:v>
                      </c:pt>
                      <c:pt idx="4">
                        <c:v>2196.16</c:v>
                      </c:pt>
                      <c:pt idx="5">
                        <c:v>2271.7460000000001</c:v>
                      </c:pt>
                      <c:pt idx="6">
                        <c:v>2346.2999999999997</c:v>
                      </c:pt>
                      <c:pt idx="7">
                        <c:v>2448.1491740000001</c:v>
                      </c:pt>
                      <c:pt idx="8">
                        <c:v>2489.3961949999998</c:v>
                      </c:pt>
                      <c:pt idx="9">
                        <c:v>2560.9442159999999</c:v>
                      </c:pt>
                      <c:pt idx="10">
                        <c:v>2627.5406969999999</c:v>
                      </c:pt>
                      <c:pt idx="11">
                        <c:v>2692.081729</c:v>
                      </c:pt>
                      <c:pt idx="12">
                        <c:v>2736.429729</c:v>
                      </c:pt>
                      <c:pt idx="13">
                        <c:v>2809.8977709999999</c:v>
                      </c:pt>
                      <c:pt idx="14">
                        <c:v>2862.283903</c:v>
                      </c:pt>
                      <c:pt idx="15">
                        <c:v>2903.6337399999998</c:v>
                      </c:pt>
                      <c:pt idx="16">
                        <c:v>2946.9656970000001</c:v>
                      </c:pt>
                      <c:pt idx="17">
                        <c:v>2988.310555</c:v>
                      </c:pt>
                      <c:pt idx="18">
                        <c:v>3018.5135230000001</c:v>
                      </c:pt>
                      <c:pt idx="19">
                        <c:v>3046.7084009999999</c:v>
                      </c:pt>
                      <c:pt idx="20">
                        <c:v>3074.9023809999999</c:v>
                      </c:pt>
                      <c:pt idx="21">
                        <c:v>3101.07537</c:v>
                      </c:pt>
                      <c:pt idx="22">
                        <c:v>3127.2493690000001</c:v>
                      </c:pt>
                      <c:pt idx="23">
                        <c:v>3131.4003589999998</c:v>
                      </c:pt>
                      <c:pt idx="24">
                        <c:v>3155.4333590000001</c:v>
                      </c:pt>
                      <c:pt idx="25">
                        <c:v>3158.5653480000001</c:v>
                      </c:pt>
                      <c:pt idx="26">
                        <c:v>3170.5853379999999</c:v>
                      </c:pt>
                      <c:pt idx="27">
                        <c:v>3181.6063379999996</c:v>
                      </c:pt>
                      <c:pt idx="28">
                        <c:v>3181.6173269999999</c:v>
                      </c:pt>
                      <c:pt idx="29">
                        <c:v>3182.616227</c:v>
                      </c:pt>
                      <c:pt idx="30">
                        <c:v>3181.615217</c:v>
                      </c:pt>
                      <c:pt idx="31">
                        <c:v>3181.6042159999997</c:v>
                      </c:pt>
                      <c:pt idx="32">
                        <c:v>3180.5931959999998</c:v>
                      </c:pt>
                      <c:pt idx="33">
                        <c:v>3168.582195</c:v>
                      </c:pt>
                      <c:pt idx="34">
                        <c:v>3168.5591850000001</c:v>
                      </c:pt>
                      <c:pt idx="35">
                        <c:v>3166.538184</c:v>
                      </c:pt>
                      <c:pt idx="36">
                        <c:v>3165.4171740000002</c:v>
                      </c:pt>
                      <c:pt idx="37">
                        <c:v>3164.4051639999998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4291-42BE-A1F2-61DC3F54AC99}"/>
                  </c:ext>
                </c:extLst>
              </c15:ser>
            </c15:filteredAreaSeries>
            <c15:filteredAreaSeries>
              <c15:ser>
                <c:idx val="6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'图11-工业碳排放'!$B$64</c15:sqref>
                        </c15:formulaRef>
                      </c:ext>
                    </c:extLst>
                    <c:strCache>
                      <c:ptCount val="1"/>
                      <c:pt idx="0">
                        <c:v>Construction</c:v>
                      </c:pt>
                    </c:strCache>
                  </c:strRef>
                </c:tx>
                <c:spPr>
                  <a:ln w="25400">
                    <a:noFill/>
                  </a:ln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'图11-工业碳排放'!$D$31:$AO$31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'图11-工业碳排放'!$D$64:$AO$64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795.75069999999994</c:v>
                      </c:pt>
                      <c:pt idx="1">
                        <c:v>834.57420000000002</c:v>
                      </c:pt>
                      <c:pt idx="2">
                        <c:v>868.03859999999997</c:v>
                      </c:pt>
                      <c:pt idx="3">
                        <c:v>908.34209999999996</c:v>
                      </c:pt>
                      <c:pt idx="4">
                        <c:v>942.82209999999998</c:v>
                      </c:pt>
                      <c:pt idx="5">
                        <c:v>976.64</c:v>
                      </c:pt>
                      <c:pt idx="6">
                        <c:v>1007.5932</c:v>
                      </c:pt>
                      <c:pt idx="7">
                        <c:v>1041.9515200000001</c:v>
                      </c:pt>
                      <c:pt idx="8">
                        <c:v>1068.1805199999999</c:v>
                      </c:pt>
                      <c:pt idx="9">
                        <c:v>1098.6280400000001</c:v>
                      </c:pt>
                      <c:pt idx="10">
                        <c:v>1126.3674799999999</c:v>
                      </c:pt>
                      <c:pt idx="11">
                        <c:v>1152.8703</c:v>
                      </c:pt>
                      <c:pt idx="12">
                        <c:v>1174.7959000000001</c:v>
                      </c:pt>
                      <c:pt idx="13">
                        <c:v>1199.6559999999999</c:v>
                      </c:pt>
                      <c:pt idx="14">
                        <c:v>1220.5405499999999</c:v>
                      </c:pt>
                      <c:pt idx="15">
                        <c:v>1239.5695000000001</c:v>
                      </c:pt>
                      <c:pt idx="16">
                        <c:v>1256.5661</c:v>
                      </c:pt>
                      <c:pt idx="17">
                        <c:v>1273.46</c:v>
                      </c:pt>
                      <c:pt idx="18">
                        <c:v>1287.1490999999999</c:v>
                      </c:pt>
                      <c:pt idx="19">
                        <c:v>1300.2717</c:v>
                      </c:pt>
                      <c:pt idx="20">
                        <c:v>1311.8553999999999</c:v>
                      </c:pt>
                      <c:pt idx="21">
                        <c:v>1321.8723</c:v>
                      </c:pt>
                      <c:pt idx="22">
                        <c:v>1330.7884999999999</c:v>
                      </c:pt>
                      <c:pt idx="23">
                        <c:v>1341.1629</c:v>
                      </c:pt>
                      <c:pt idx="24">
                        <c:v>1347.8744999999999</c:v>
                      </c:pt>
                      <c:pt idx="25">
                        <c:v>1355.6841999999999</c:v>
                      </c:pt>
                      <c:pt idx="26">
                        <c:v>1361.8346999999999</c:v>
                      </c:pt>
                      <c:pt idx="27">
                        <c:v>1368.6415999999999</c:v>
                      </c:pt>
                      <c:pt idx="28">
                        <c:v>1376.3467000000001</c:v>
                      </c:pt>
                      <c:pt idx="29">
                        <c:v>1383.1499999999999</c:v>
                      </c:pt>
                      <c:pt idx="30">
                        <c:v>1388.6514</c:v>
                      </c:pt>
                      <c:pt idx="31">
                        <c:v>1397.5509</c:v>
                      </c:pt>
                      <c:pt idx="32">
                        <c:v>1404.1486</c:v>
                      </c:pt>
                      <c:pt idx="33">
                        <c:v>1414.1434999999999</c:v>
                      </c:pt>
                      <c:pt idx="34">
                        <c:v>1422.9375</c:v>
                      </c:pt>
                      <c:pt idx="35">
                        <c:v>1433.4785999999999</c:v>
                      </c:pt>
                      <c:pt idx="36">
                        <c:v>1445.4680000000001</c:v>
                      </c:pt>
                      <c:pt idx="37">
                        <c:v>1429.1141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291-42BE-A1F2-61DC3F54AC99}"/>
                  </c:ext>
                </c:extLst>
              </c15:ser>
            </c15:filteredAreaSeries>
          </c:ext>
        </c:extLst>
      </c:areaChart>
      <c:catAx>
        <c:axId val="41537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376224"/>
        <c:crosses val="autoZero"/>
        <c:auto val="1"/>
        <c:lblAlgn val="ctr"/>
        <c:lblOffset val="100"/>
        <c:tickLblSkip val="10"/>
        <c:noMultiLvlLbl val="0"/>
      </c:catAx>
      <c:valAx>
        <c:axId val="415376224"/>
        <c:scaling>
          <c:orientation val="minMax"/>
        </c:scaling>
        <c:delete val="0"/>
        <c:axPos val="l"/>
        <c:title>
          <c:tx>
            <c:strRef>
              <c:f>'图11-工业碳排放'!$D$56</c:f>
              <c:strCache>
                <c:ptCount val="1"/>
                <c:pt idx="0">
                  <c:v>trillion btu</c:v>
                </c:pt>
              </c:strCache>
            </c:strRef>
          </c:tx>
          <c:layout>
            <c:manualLayout>
              <c:xMode val="edge"/>
              <c:yMode val="edge"/>
              <c:x val="1.2987012987012988E-2"/>
              <c:y val="7.174996292687904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372384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84629418754715635"/>
          <c:w val="1"/>
          <c:h val="0.153705956733674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CO2 Emission Intensity by Industrial Sector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030118110236221E-2"/>
          <c:y val="0.18652814231554388"/>
          <c:w val="0.85722178477690292"/>
          <c:h val="0.52230460775736365"/>
        </c:manualLayout>
      </c:layout>
      <c:lineChart>
        <c:grouping val="standard"/>
        <c:varyColors val="0"/>
        <c:ser>
          <c:idx val="2"/>
          <c:order val="2"/>
          <c:tx>
            <c:strRef>
              <c:f>'图11-工业强度'!$C$233</c:f>
              <c:strCache>
                <c:ptCount val="1"/>
                <c:pt idx="0">
                  <c:v>Industry Overall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'图11-工业强度'!$D$230:$AO$230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'图11-工业强度'!$D$233:$AO$233</c:f>
              <c:numCache>
                <c:formatCode>0_ </c:formatCode>
                <c:ptCount val="38"/>
                <c:pt idx="0">
                  <c:v>690.66380395789383</c:v>
                </c:pt>
                <c:pt idx="1">
                  <c:v>669.77287199467503</c:v>
                </c:pt>
                <c:pt idx="2">
                  <c:v>656.90920730707194</c:v>
                </c:pt>
                <c:pt idx="3">
                  <c:v>639.97019066381392</c:v>
                </c:pt>
                <c:pt idx="4">
                  <c:v>622.20975631459794</c:v>
                </c:pt>
                <c:pt idx="5">
                  <c:v>602.02014575933777</c:v>
                </c:pt>
                <c:pt idx="6">
                  <c:v>585.00137754777984</c:v>
                </c:pt>
                <c:pt idx="7">
                  <c:v>569.24143908502936</c:v>
                </c:pt>
                <c:pt idx="8">
                  <c:v>553.07612373419806</c:v>
                </c:pt>
                <c:pt idx="9">
                  <c:v>537.02352229985081</c:v>
                </c:pt>
                <c:pt idx="10">
                  <c:v>523.28279672323458</c:v>
                </c:pt>
                <c:pt idx="11">
                  <c:v>508.50350848597481</c:v>
                </c:pt>
                <c:pt idx="12">
                  <c:v>495.1768654372554</c:v>
                </c:pt>
                <c:pt idx="13">
                  <c:v>481.55154591941886</c:v>
                </c:pt>
                <c:pt idx="14">
                  <c:v>468.1879486376294</c:v>
                </c:pt>
                <c:pt idx="15">
                  <c:v>454.50462100193596</c:v>
                </c:pt>
                <c:pt idx="16">
                  <c:v>442.17601851623999</c:v>
                </c:pt>
                <c:pt idx="17">
                  <c:v>430.95043649831672</c:v>
                </c:pt>
                <c:pt idx="18">
                  <c:v>418.23227585076319</c:v>
                </c:pt>
                <c:pt idx="19">
                  <c:v>406.1887933388295</c:v>
                </c:pt>
                <c:pt idx="20">
                  <c:v>394.91915512280565</c:v>
                </c:pt>
                <c:pt idx="21">
                  <c:v>383.92535105736488</c:v>
                </c:pt>
                <c:pt idx="22">
                  <c:v>373.44981998288642</c:v>
                </c:pt>
                <c:pt idx="23">
                  <c:v>363.32718764143101</c:v>
                </c:pt>
                <c:pt idx="24">
                  <c:v>354.38539737728968</c:v>
                </c:pt>
                <c:pt idx="25">
                  <c:v>345.94049558713544</c:v>
                </c:pt>
                <c:pt idx="26">
                  <c:v>337.09741967356024</c:v>
                </c:pt>
                <c:pt idx="27">
                  <c:v>328.91175212822185</c:v>
                </c:pt>
                <c:pt idx="28">
                  <c:v>321.13963288353193</c:v>
                </c:pt>
                <c:pt idx="29">
                  <c:v>313.69928345380845</c:v>
                </c:pt>
                <c:pt idx="30">
                  <c:v>306.55217353713022</c:v>
                </c:pt>
                <c:pt idx="31">
                  <c:v>299.5310992801609</c:v>
                </c:pt>
                <c:pt idx="32">
                  <c:v>292.90206706458275</c:v>
                </c:pt>
                <c:pt idx="33">
                  <c:v>287.81606965652577</c:v>
                </c:pt>
                <c:pt idx="34">
                  <c:v>282.92954082064728</c:v>
                </c:pt>
                <c:pt idx="35">
                  <c:v>278.21494064082327</c:v>
                </c:pt>
                <c:pt idx="36">
                  <c:v>273.55205152828216</c:v>
                </c:pt>
                <c:pt idx="37">
                  <c:v>270.08210464919728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9D-4DFB-B047-DE6F8F88FA4D}"/>
            </c:ext>
          </c:extLst>
        </c:ser>
        <c:ser>
          <c:idx val="3"/>
          <c:order val="3"/>
          <c:tx>
            <c:strRef>
              <c:f>'图11-工业强度'!$C$234</c:f>
              <c:strCache>
                <c:ptCount val="1"/>
                <c:pt idx="0">
                  <c:v>Iron and Steel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'图11-工业强度'!$D$230:$AO$230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'图11-工业强度'!$D$234:$AO$234</c:f>
              <c:numCache>
                <c:formatCode>0_ </c:formatCode>
                <c:ptCount val="38"/>
                <c:pt idx="0">
                  <c:v>6005.8255740262275</c:v>
                </c:pt>
                <c:pt idx="1">
                  <c:v>5810.0003144258581</c:v>
                </c:pt>
                <c:pt idx="2">
                  <c:v>5841.9223235750324</c:v>
                </c:pt>
                <c:pt idx="3">
                  <c:v>5747.8212538098542</c:v>
                </c:pt>
                <c:pt idx="4">
                  <c:v>5638.7855539513766</c:v>
                </c:pt>
                <c:pt idx="5">
                  <c:v>5518.1993481339905</c:v>
                </c:pt>
                <c:pt idx="6">
                  <c:v>5429.1216974939443</c:v>
                </c:pt>
                <c:pt idx="7">
                  <c:v>5371.0012816824046</c:v>
                </c:pt>
                <c:pt idx="8">
                  <c:v>5288.9321665559637</c:v>
                </c:pt>
                <c:pt idx="9">
                  <c:v>5204.493133539172</c:v>
                </c:pt>
                <c:pt idx="10">
                  <c:v>5164.6208012180032</c:v>
                </c:pt>
                <c:pt idx="11">
                  <c:v>5109.1449339888659</c:v>
                </c:pt>
                <c:pt idx="12">
                  <c:v>5059.1012084592139</c:v>
                </c:pt>
                <c:pt idx="13">
                  <c:v>4964.5018494175674</c:v>
                </c:pt>
                <c:pt idx="14">
                  <c:v>4870.6792739647617</c:v>
                </c:pt>
                <c:pt idx="15">
                  <c:v>4755.1935030142749</c:v>
                </c:pt>
                <c:pt idx="16">
                  <c:v>4663.4198225431746</c:v>
                </c:pt>
                <c:pt idx="17">
                  <c:v>4574.9900749342469</c:v>
                </c:pt>
                <c:pt idx="18">
                  <c:v>4454.168329420062</c:v>
                </c:pt>
                <c:pt idx="19">
                  <c:v>4334.4514010818621</c:v>
                </c:pt>
                <c:pt idx="20">
                  <c:v>4217.7312605818079</c:v>
                </c:pt>
                <c:pt idx="21">
                  <c:v>4100.1299152019219</c:v>
                </c:pt>
                <c:pt idx="22">
                  <c:v>3985.3207073028721</c:v>
                </c:pt>
                <c:pt idx="23">
                  <c:v>3876.2278738057662</c:v>
                </c:pt>
                <c:pt idx="24">
                  <c:v>3791.6246985929251</c:v>
                </c:pt>
                <c:pt idx="25">
                  <c:v>3707.7511775136036</c:v>
                </c:pt>
                <c:pt idx="26">
                  <c:v>3601.147208924629</c:v>
                </c:pt>
                <c:pt idx="27">
                  <c:v>3511.7908915893863</c:v>
                </c:pt>
                <c:pt idx="28">
                  <c:v>3410.3588798195296</c:v>
                </c:pt>
                <c:pt idx="29">
                  <c:v>3309.7041251691944</c:v>
                </c:pt>
                <c:pt idx="30">
                  <c:v>3211.7181285594602</c:v>
                </c:pt>
                <c:pt idx="31">
                  <c:v>3112.6540132576793</c:v>
                </c:pt>
                <c:pt idx="32">
                  <c:v>3016.3550414460533</c:v>
                </c:pt>
                <c:pt idx="33">
                  <c:v>2947.3966801299475</c:v>
                </c:pt>
                <c:pt idx="34">
                  <c:v>2881.813139108624</c:v>
                </c:pt>
                <c:pt idx="35">
                  <c:v>2816.7701769770165</c:v>
                </c:pt>
                <c:pt idx="36">
                  <c:v>2749.4276005013016</c:v>
                </c:pt>
                <c:pt idx="37">
                  <c:v>2685.3755226470344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9D-4DFB-B047-DE6F8F88FA4D}"/>
            </c:ext>
          </c:extLst>
        </c:ser>
        <c:ser>
          <c:idx val="4"/>
          <c:order val="4"/>
          <c:tx>
            <c:strRef>
              <c:f>'图11-工业强度'!$C$235</c:f>
              <c:strCache>
                <c:ptCount val="1"/>
                <c:pt idx="0">
                  <c:v>Petrochem &amp; Coke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'图11-工业强度'!$D$230:$AO$230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'图11-工业强度'!$D$235:$AO$235</c:f>
              <c:numCache>
                <c:formatCode>0_ </c:formatCode>
                <c:ptCount val="38"/>
                <c:pt idx="0">
                  <c:v>1983.4565293910596</c:v>
                </c:pt>
                <c:pt idx="1">
                  <c:v>1972.2690398180077</c:v>
                </c:pt>
                <c:pt idx="2">
                  <c:v>1940.9010894386042</c:v>
                </c:pt>
                <c:pt idx="3">
                  <c:v>1896.5957613507269</c:v>
                </c:pt>
                <c:pt idx="4">
                  <c:v>1849.4761194745302</c:v>
                </c:pt>
                <c:pt idx="5">
                  <c:v>1827.2429160422548</c:v>
                </c:pt>
                <c:pt idx="6">
                  <c:v>1811.0775717502756</c:v>
                </c:pt>
                <c:pt idx="7">
                  <c:v>1800.7219843773471</c:v>
                </c:pt>
                <c:pt idx="8">
                  <c:v>1783.7014856616379</c:v>
                </c:pt>
                <c:pt idx="9">
                  <c:v>1766.551106122597</c:v>
                </c:pt>
                <c:pt idx="10">
                  <c:v>1752.6435717591771</c:v>
                </c:pt>
                <c:pt idx="11">
                  <c:v>1729.5191090752232</c:v>
                </c:pt>
                <c:pt idx="12">
                  <c:v>1707.3424161421055</c:v>
                </c:pt>
                <c:pt idx="13">
                  <c:v>1679.4240290788032</c:v>
                </c:pt>
                <c:pt idx="14">
                  <c:v>1652.716155524457</c:v>
                </c:pt>
                <c:pt idx="15">
                  <c:v>1625.9654042018017</c:v>
                </c:pt>
                <c:pt idx="16">
                  <c:v>1601.0798108704755</c:v>
                </c:pt>
                <c:pt idx="17">
                  <c:v>1576.1746083302257</c:v>
                </c:pt>
                <c:pt idx="18">
                  <c:v>1549.4371797661674</c:v>
                </c:pt>
                <c:pt idx="19">
                  <c:v>1521.8985727703569</c:v>
                </c:pt>
                <c:pt idx="20">
                  <c:v>1496.609185761087</c:v>
                </c:pt>
                <c:pt idx="21">
                  <c:v>1472.2426999338995</c:v>
                </c:pt>
                <c:pt idx="22">
                  <c:v>1448.7717263608158</c:v>
                </c:pt>
                <c:pt idx="23">
                  <c:v>1424.8997030652233</c:v>
                </c:pt>
                <c:pt idx="24">
                  <c:v>1401.0041495762939</c:v>
                </c:pt>
                <c:pt idx="25">
                  <c:v>1380.063810391978</c:v>
                </c:pt>
                <c:pt idx="26">
                  <c:v>1359.4837689130941</c:v>
                </c:pt>
                <c:pt idx="27">
                  <c:v>1338.8788866895982</c:v>
                </c:pt>
                <c:pt idx="28">
                  <c:v>1320.2086554008843</c:v>
                </c:pt>
                <c:pt idx="29">
                  <c:v>1301.8233125419456</c:v>
                </c:pt>
                <c:pt idx="30">
                  <c:v>1285.6460552282047</c:v>
                </c:pt>
                <c:pt idx="31">
                  <c:v>1269.6235109990437</c:v>
                </c:pt>
                <c:pt idx="32">
                  <c:v>1255.6146050660327</c:v>
                </c:pt>
                <c:pt idx="33">
                  <c:v>1242.6905520626995</c:v>
                </c:pt>
                <c:pt idx="34">
                  <c:v>1230.4359394714479</c:v>
                </c:pt>
                <c:pt idx="35">
                  <c:v>1220.233365754757</c:v>
                </c:pt>
                <c:pt idx="36">
                  <c:v>1210.2224152435144</c:v>
                </c:pt>
                <c:pt idx="37">
                  <c:v>1202.3508622619615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9D-4DFB-B047-DE6F8F88FA4D}"/>
            </c:ext>
          </c:extLst>
        </c:ser>
        <c:ser>
          <c:idx val="5"/>
          <c:order val="5"/>
          <c:tx>
            <c:strRef>
              <c:f>'图11-工业强度'!$C$236</c:f>
              <c:strCache>
                <c:ptCount val="1"/>
                <c:pt idx="0">
                  <c:v>Chemicals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'图11-工业强度'!$D$230:$AO$230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'图11-工业强度'!$D$236:$AO$236</c:f>
              <c:numCache>
                <c:formatCode>0_ </c:formatCode>
                <c:ptCount val="38"/>
                <c:pt idx="0">
                  <c:v>7887.7520123856702</c:v>
                </c:pt>
                <c:pt idx="1">
                  <c:v>7474.298205744215</c:v>
                </c:pt>
                <c:pt idx="2">
                  <c:v>6998.5531893291363</c:v>
                </c:pt>
                <c:pt idx="3">
                  <c:v>6653.9715777290048</c:v>
                </c:pt>
                <c:pt idx="4">
                  <c:v>6306.7076527803274</c:v>
                </c:pt>
                <c:pt idx="5">
                  <c:v>5899.8057909604522</c:v>
                </c:pt>
                <c:pt idx="6">
                  <c:v>5563.0330945069945</c:v>
                </c:pt>
                <c:pt idx="7">
                  <c:v>5267.1897507439708</c:v>
                </c:pt>
                <c:pt idx="8">
                  <c:v>4975.8263167770556</c:v>
                </c:pt>
                <c:pt idx="9">
                  <c:v>4695.7290155280461</c:v>
                </c:pt>
                <c:pt idx="10">
                  <c:v>4429.6968499386694</c:v>
                </c:pt>
                <c:pt idx="11">
                  <c:v>4174.1977545411655</c:v>
                </c:pt>
                <c:pt idx="12">
                  <c:v>3938.8222517699633</c:v>
                </c:pt>
                <c:pt idx="13">
                  <c:v>3744.5900557989889</c:v>
                </c:pt>
                <c:pt idx="14">
                  <c:v>3552.4225058609009</c:v>
                </c:pt>
                <c:pt idx="15">
                  <c:v>3371.0893661021655</c:v>
                </c:pt>
                <c:pt idx="16">
                  <c:v>3199.9120299098304</c:v>
                </c:pt>
                <c:pt idx="17">
                  <c:v>3036.1284474868262</c:v>
                </c:pt>
                <c:pt idx="18">
                  <c:v>2881.8432204608048</c:v>
                </c:pt>
                <c:pt idx="19">
                  <c:v>2734.373690708288</c:v>
                </c:pt>
                <c:pt idx="20">
                  <c:v>2597.6454161946908</c:v>
                </c:pt>
                <c:pt idx="21">
                  <c:v>2466.4462809917359</c:v>
                </c:pt>
                <c:pt idx="22">
                  <c:v>2345.4484527445902</c:v>
                </c:pt>
                <c:pt idx="23">
                  <c:v>2229.3574750780422</c:v>
                </c:pt>
                <c:pt idx="24">
                  <c:v>2122.2167876340454</c:v>
                </c:pt>
                <c:pt idx="25">
                  <c:v>2021.4720975755217</c:v>
                </c:pt>
                <c:pt idx="26">
                  <c:v>1924.664199060865</c:v>
                </c:pt>
                <c:pt idx="27">
                  <c:v>1835.3037182249432</c:v>
                </c:pt>
                <c:pt idx="28">
                  <c:v>1763.5711040436167</c:v>
                </c:pt>
                <c:pt idx="29">
                  <c:v>1697.9991369615232</c:v>
                </c:pt>
                <c:pt idx="30">
                  <c:v>1634.9212996740016</c:v>
                </c:pt>
                <c:pt idx="31">
                  <c:v>1575.8011749622895</c:v>
                </c:pt>
                <c:pt idx="32">
                  <c:v>1522.3735974109031</c:v>
                </c:pt>
                <c:pt idx="33">
                  <c:v>1482.918157820046</c:v>
                </c:pt>
                <c:pt idx="34">
                  <c:v>1446.7136085571831</c:v>
                </c:pt>
                <c:pt idx="35">
                  <c:v>1413.6726515347952</c:v>
                </c:pt>
                <c:pt idx="36">
                  <c:v>1383.6818325102449</c:v>
                </c:pt>
                <c:pt idx="37">
                  <c:v>1356.6150383958147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9D-4DFB-B047-DE6F8F88FA4D}"/>
            </c:ext>
          </c:extLst>
        </c:ser>
        <c:ser>
          <c:idx val="6"/>
          <c:order val="6"/>
          <c:tx>
            <c:strRef>
              <c:f>'图11-工业强度'!$C$237</c:f>
              <c:strCache>
                <c:ptCount val="1"/>
                <c:pt idx="0">
                  <c:v>Rubber and Plastics Products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'图11-工业强度'!$D$230:$AO$230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'图11-工业强度'!$D$237:$AO$237</c:f>
              <c:numCache>
                <c:formatCode>0_ </c:formatCode>
                <c:ptCount val="38"/>
                <c:pt idx="0">
                  <c:v>1288.7331550946553</c:v>
                </c:pt>
                <c:pt idx="1">
                  <c:v>1205.148560701911</c:v>
                </c:pt>
                <c:pt idx="2">
                  <c:v>1154.5835946538689</c:v>
                </c:pt>
                <c:pt idx="3">
                  <c:v>1124.3481076976336</c:v>
                </c:pt>
                <c:pt idx="4">
                  <c:v>1093.7429636486454</c:v>
                </c:pt>
                <c:pt idx="5">
                  <c:v>1060.396905760713</c:v>
                </c:pt>
                <c:pt idx="6">
                  <c:v>1043.580274758383</c:v>
                </c:pt>
                <c:pt idx="7">
                  <c:v>1025.9915855523541</c:v>
                </c:pt>
                <c:pt idx="8">
                  <c:v>985.18274508810214</c:v>
                </c:pt>
                <c:pt idx="9">
                  <c:v>977.69202104478654</c:v>
                </c:pt>
                <c:pt idx="10">
                  <c:v>961.85532882368022</c:v>
                </c:pt>
                <c:pt idx="11">
                  <c:v>948.57295295289089</c:v>
                </c:pt>
                <c:pt idx="12">
                  <c:v>935.63000486252588</c:v>
                </c:pt>
                <c:pt idx="13">
                  <c:v>938.14714238229942</c:v>
                </c:pt>
                <c:pt idx="14">
                  <c:v>930.95021020108402</c:v>
                </c:pt>
                <c:pt idx="15">
                  <c:v>910.7880087679182</c:v>
                </c:pt>
                <c:pt idx="16">
                  <c:v>893.79267750850022</c:v>
                </c:pt>
                <c:pt idx="17">
                  <c:v>889.97918525126363</c:v>
                </c:pt>
                <c:pt idx="18">
                  <c:v>865.7044012334668</c:v>
                </c:pt>
                <c:pt idx="19">
                  <c:v>849.76607007330142</c:v>
                </c:pt>
                <c:pt idx="20">
                  <c:v>835.47450770209332</c:v>
                </c:pt>
                <c:pt idx="21">
                  <c:v>820.30175203515137</c:v>
                </c:pt>
                <c:pt idx="22">
                  <c:v>801.55756229760016</c:v>
                </c:pt>
                <c:pt idx="23">
                  <c:v>782.29703215142206</c:v>
                </c:pt>
                <c:pt idx="24">
                  <c:v>765.62433857265205</c:v>
                </c:pt>
                <c:pt idx="25">
                  <c:v>748.53707754548498</c:v>
                </c:pt>
                <c:pt idx="26">
                  <c:v>735.35315107309646</c:v>
                </c:pt>
                <c:pt idx="27">
                  <c:v>716.8449618500747</c:v>
                </c:pt>
                <c:pt idx="28">
                  <c:v>697.51303794854334</c:v>
                </c:pt>
                <c:pt idx="29">
                  <c:v>680.23418356439231</c:v>
                </c:pt>
                <c:pt idx="30">
                  <c:v>661.92198960124949</c:v>
                </c:pt>
                <c:pt idx="31">
                  <c:v>643.62035832447316</c:v>
                </c:pt>
                <c:pt idx="32">
                  <c:v>626.03963445939019</c:v>
                </c:pt>
                <c:pt idx="33">
                  <c:v>614.571264478476</c:v>
                </c:pt>
                <c:pt idx="34">
                  <c:v>600.72352313912052</c:v>
                </c:pt>
                <c:pt idx="35">
                  <c:v>587.36719004365546</c:v>
                </c:pt>
                <c:pt idx="36">
                  <c:v>574.3889302622481</c:v>
                </c:pt>
                <c:pt idx="37">
                  <c:v>559.82825155705098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F9D-4DFB-B047-DE6F8F88FA4D}"/>
            </c:ext>
          </c:extLst>
        </c:ser>
        <c:ser>
          <c:idx val="7"/>
          <c:order val="7"/>
          <c:tx>
            <c:strRef>
              <c:f>'图11-工业强度'!$C$238</c:f>
              <c:strCache>
                <c:ptCount val="1"/>
                <c:pt idx="0">
                  <c:v>Metal Products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'图11-工业强度'!$D$230:$AO$230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'图11-工业强度'!$D$238:$AO$238</c:f>
              <c:numCache>
                <c:formatCode>0_ </c:formatCode>
                <c:ptCount val="38"/>
                <c:pt idx="0">
                  <c:v>354.85347450472307</c:v>
                </c:pt>
                <c:pt idx="1">
                  <c:v>355.11376187320525</c:v>
                </c:pt>
                <c:pt idx="2">
                  <c:v>352.1997997267207</c:v>
                </c:pt>
                <c:pt idx="3">
                  <c:v>343.49116359457946</c:v>
                </c:pt>
                <c:pt idx="4">
                  <c:v>336.05283819336347</c:v>
                </c:pt>
                <c:pt idx="5">
                  <c:v>329.31454418928325</c:v>
                </c:pt>
                <c:pt idx="6">
                  <c:v>324.24197552371413</c:v>
                </c:pt>
                <c:pt idx="7">
                  <c:v>321.24377131428474</c:v>
                </c:pt>
                <c:pt idx="8">
                  <c:v>318.52092227424635</c:v>
                </c:pt>
                <c:pt idx="9">
                  <c:v>317.03948851068799</c:v>
                </c:pt>
                <c:pt idx="10">
                  <c:v>317.08746880260026</c:v>
                </c:pt>
                <c:pt idx="11">
                  <c:v>316.96795602000896</c:v>
                </c:pt>
                <c:pt idx="12">
                  <c:v>317.8297156442942</c:v>
                </c:pt>
                <c:pt idx="13">
                  <c:v>315.53422343234865</c:v>
                </c:pt>
                <c:pt idx="14">
                  <c:v>312.62167675784843</c:v>
                </c:pt>
                <c:pt idx="15">
                  <c:v>310.09151499093002</c:v>
                </c:pt>
                <c:pt idx="16">
                  <c:v>307.47298846369603</c:v>
                </c:pt>
                <c:pt idx="17">
                  <c:v>305.05282275391812</c:v>
                </c:pt>
                <c:pt idx="18">
                  <c:v>301.72530214015103</c:v>
                </c:pt>
                <c:pt idx="19">
                  <c:v>297.76477278685479</c:v>
                </c:pt>
                <c:pt idx="20">
                  <c:v>294.49013422602764</c:v>
                </c:pt>
                <c:pt idx="21">
                  <c:v>290.67673458901368</c:v>
                </c:pt>
                <c:pt idx="22">
                  <c:v>287.50185257136906</c:v>
                </c:pt>
                <c:pt idx="23">
                  <c:v>282.87578146235393</c:v>
                </c:pt>
                <c:pt idx="24">
                  <c:v>277.93491660117371</c:v>
                </c:pt>
                <c:pt idx="25">
                  <c:v>273.01941264310597</c:v>
                </c:pt>
                <c:pt idx="26">
                  <c:v>268.80309432852198</c:v>
                </c:pt>
                <c:pt idx="27">
                  <c:v>264.11252713756716</c:v>
                </c:pt>
                <c:pt idx="28">
                  <c:v>259.37715495034206</c:v>
                </c:pt>
                <c:pt idx="29">
                  <c:v>255.27208393855796</c:v>
                </c:pt>
                <c:pt idx="30">
                  <c:v>250.62895319418089</c:v>
                </c:pt>
                <c:pt idx="31">
                  <c:v>246.61524973936122</c:v>
                </c:pt>
                <c:pt idx="32">
                  <c:v>241.83034129019529</c:v>
                </c:pt>
                <c:pt idx="33">
                  <c:v>237.90756905511006</c:v>
                </c:pt>
                <c:pt idx="34">
                  <c:v>234.05520420828654</c:v>
                </c:pt>
                <c:pt idx="35">
                  <c:v>229.63189072519023</c:v>
                </c:pt>
                <c:pt idx="36">
                  <c:v>225.831144642597</c:v>
                </c:pt>
                <c:pt idx="37">
                  <c:v>221.84393197862812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F9D-4DFB-B047-DE6F8F88F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045120"/>
        <c:axId val="19689138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'图11-工业强度'!$C$231</c15:sqref>
                        </c15:formulaRef>
                      </c:ext>
                    </c:extLst>
                    <c:strCache>
                      <c:ptCount val="1"/>
                      <c:pt idx="0">
                        <c:v>Agricultural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'图11-工业强度'!$D$230:$AO$230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'图11-工业强度'!$D$231:$AO$231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62.25803363671173</c:v>
                      </c:pt>
                      <c:pt idx="1">
                        <c:v>61.979261606629564</c:v>
                      </c:pt>
                      <c:pt idx="2">
                        <c:v>61.625352783161617</c:v>
                      </c:pt>
                      <c:pt idx="3">
                        <c:v>61.337020752951432</c:v>
                      </c:pt>
                      <c:pt idx="4">
                        <c:v>61.055565468316431</c:v>
                      </c:pt>
                      <c:pt idx="5">
                        <c:v>60.702801613103802</c:v>
                      </c:pt>
                      <c:pt idx="6">
                        <c:v>60.447390223695116</c:v>
                      </c:pt>
                      <c:pt idx="7">
                        <c:v>60.077071500986563</c:v>
                      </c:pt>
                      <c:pt idx="8">
                        <c:v>60.062791993485064</c:v>
                      </c:pt>
                      <c:pt idx="9">
                        <c:v>59.983341575782816</c:v>
                      </c:pt>
                      <c:pt idx="10">
                        <c:v>59.905815798411346</c:v>
                      </c:pt>
                      <c:pt idx="11">
                        <c:v>59.877132498058565</c:v>
                      </c:pt>
                      <c:pt idx="12">
                        <c:v>59.799437101705706</c:v>
                      </c:pt>
                      <c:pt idx="13">
                        <c:v>59.866021091729117</c:v>
                      </c:pt>
                      <c:pt idx="14">
                        <c:v>59.852517935437078</c:v>
                      </c:pt>
                      <c:pt idx="15">
                        <c:v>59.572882812464293</c:v>
                      </c:pt>
                      <c:pt idx="16">
                        <c:v>59.647361740054194</c:v>
                      </c:pt>
                      <c:pt idx="17">
                        <c:v>59.460827406164256</c:v>
                      </c:pt>
                      <c:pt idx="18">
                        <c:v>59.353989869087563</c:v>
                      </c:pt>
                      <c:pt idx="19">
                        <c:v>59.246083565072908</c:v>
                      </c:pt>
                      <c:pt idx="20">
                        <c:v>59.212403527167083</c:v>
                      </c:pt>
                      <c:pt idx="21">
                        <c:v>59.209001022843509</c:v>
                      </c:pt>
                      <c:pt idx="22">
                        <c:v>59.270794542807806</c:v>
                      </c:pt>
                      <c:pt idx="23">
                        <c:v>58.995444545863698</c:v>
                      </c:pt>
                      <c:pt idx="24">
                        <c:v>59.134816600539068</c:v>
                      </c:pt>
                      <c:pt idx="25">
                        <c:v>58.972039747907573</c:v>
                      </c:pt>
                      <c:pt idx="26">
                        <c:v>58.818006190406955</c:v>
                      </c:pt>
                      <c:pt idx="27">
                        <c:v>59.025938773057497</c:v>
                      </c:pt>
                      <c:pt idx="28">
                        <c:v>58.917528118704574</c:v>
                      </c:pt>
                      <c:pt idx="29">
                        <c:v>58.844016608481887</c:v>
                      </c:pt>
                      <c:pt idx="30">
                        <c:v>58.800046237810967</c:v>
                      </c:pt>
                      <c:pt idx="31">
                        <c:v>58.780875343059364</c:v>
                      </c:pt>
                      <c:pt idx="32">
                        <c:v>58.744046685541186</c:v>
                      </c:pt>
                      <c:pt idx="33">
                        <c:v>58.405782742591995</c:v>
                      </c:pt>
                      <c:pt idx="34">
                        <c:v>58.430938496357363</c:v>
                      </c:pt>
                      <c:pt idx="35">
                        <c:v>58.423586289539479</c:v>
                      </c:pt>
                      <c:pt idx="36">
                        <c:v>58.414400707797768</c:v>
                      </c:pt>
                      <c:pt idx="37">
                        <c:v>58.398266249772526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FF9D-4DFB-B047-DE6F8F88FA4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'图11-工业强度'!$C$232</c15:sqref>
                        </c15:formulaRef>
                      </c:ext>
                    </c:extLst>
                    <c:strCache>
                      <c:ptCount val="1"/>
                      <c:pt idx="0">
                        <c:v>Construction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'图11-工业强度'!$D$230:$AO$230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'图11-工业强度'!$D$232:$AO$232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25.785239350098596</c:v>
                      </c:pt>
                      <c:pt idx="1">
                        <c:v>25.587696237384002</c:v>
                      </c:pt>
                      <c:pt idx="2">
                        <c:v>25.378320994330156</c:v>
                      </c:pt>
                      <c:pt idx="3">
                        <c:v>25.154270326694554</c:v>
                      </c:pt>
                      <c:pt idx="4">
                        <c:v>24.953408035299585</c:v>
                      </c:pt>
                      <c:pt idx="5">
                        <c:v>24.770148253154655</c:v>
                      </c:pt>
                      <c:pt idx="6">
                        <c:v>24.592609562826802</c:v>
                      </c:pt>
                      <c:pt idx="7">
                        <c:v>24.354025702738298</c:v>
                      </c:pt>
                      <c:pt idx="8">
                        <c:v>24.307203965880277</c:v>
                      </c:pt>
                      <c:pt idx="9">
                        <c:v>24.283676693901892</c:v>
                      </c:pt>
                      <c:pt idx="10">
                        <c:v>24.218885740133846</c:v>
                      </c:pt>
                      <c:pt idx="11">
                        <c:v>24.195035751483314</c:v>
                      </c:pt>
                      <c:pt idx="12">
                        <c:v>24.180831473694475</c:v>
                      </c:pt>
                      <c:pt idx="13">
                        <c:v>24.114430095451986</c:v>
                      </c:pt>
                      <c:pt idx="14">
                        <c:v>24.078539517952684</c:v>
                      </c:pt>
                      <c:pt idx="15">
                        <c:v>24.057893937091627</c:v>
                      </c:pt>
                      <c:pt idx="16">
                        <c:v>23.976297310450683</c:v>
                      </c:pt>
                      <c:pt idx="17">
                        <c:v>23.970759770933945</c:v>
                      </c:pt>
                      <c:pt idx="18">
                        <c:v>23.905584995410166</c:v>
                      </c:pt>
                      <c:pt idx="19">
                        <c:v>23.883006171692781</c:v>
                      </c:pt>
                      <c:pt idx="20">
                        <c:v>23.82835618748754</c:v>
                      </c:pt>
                      <c:pt idx="21">
                        <c:v>23.76226787930991</c:v>
                      </c:pt>
                      <c:pt idx="22">
                        <c:v>23.721546350291575</c:v>
                      </c:pt>
                      <c:pt idx="23">
                        <c:v>23.719197192870372</c:v>
                      </c:pt>
                      <c:pt idx="24">
                        <c:v>23.658984072832581</c:v>
                      </c:pt>
                      <c:pt idx="25">
                        <c:v>23.619279958601318</c:v>
                      </c:pt>
                      <c:pt idx="26">
                        <c:v>23.55525502129057</c:v>
                      </c:pt>
                      <c:pt idx="27">
                        <c:v>23.527497051972986</c:v>
                      </c:pt>
                      <c:pt idx="28">
                        <c:v>23.49164041676763</c:v>
                      </c:pt>
                      <c:pt idx="29">
                        <c:v>23.464326335473174</c:v>
                      </c:pt>
                      <c:pt idx="30">
                        <c:v>23.383571425148439</c:v>
                      </c:pt>
                      <c:pt idx="31">
                        <c:v>23.381923503827668</c:v>
                      </c:pt>
                      <c:pt idx="32">
                        <c:v>23.324039799676228</c:v>
                      </c:pt>
                      <c:pt idx="33">
                        <c:v>23.301992788540641</c:v>
                      </c:pt>
                      <c:pt idx="34">
                        <c:v>23.216205371306991</c:v>
                      </c:pt>
                      <c:pt idx="35">
                        <c:v>23.180278561843505</c:v>
                      </c:pt>
                      <c:pt idx="36">
                        <c:v>23.134851861021705</c:v>
                      </c:pt>
                      <c:pt idx="37">
                        <c:v>23.116975252827356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F9D-4DFB-B047-DE6F8F88FA4D}"/>
                  </c:ext>
                </c:extLst>
              </c15:ser>
            </c15:filteredLineSeries>
          </c:ext>
        </c:extLst>
      </c:lineChart>
      <c:catAx>
        <c:axId val="172004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8913808"/>
        <c:crosses val="autoZero"/>
        <c:auto val="1"/>
        <c:lblAlgn val="ctr"/>
        <c:lblOffset val="100"/>
        <c:tickLblSkip val="5"/>
        <c:noMultiLvlLbl val="0"/>
      </c:catAx>
      <c:valAx>
        <c:axId val="1968913808"/>
        <c:scaling>
          <c:orientation val="minMax"/>
          <c:max val="15000"/>
          <c:min val="0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100">
                    <a:solidFill>
                      <a:sysClr val="windowText" lastClr="000000"/>
                    </a:solidFill>
                  </a:rPr>
                  <a:t>tCO2/millionUSD</a:t>
                </a:r>
                <a:endParaRPr lang="zh-CN" altLang="en-US" sz="11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8.3333333333333332E-3"/>
              <c:y val="9.455526392534267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 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0045120"/>
        <c:crosses val="autoZero"/>
        <c:crossBetween val="between"/>
        <c:majorUnit val="4000"/>
      </c:valAx>
      <c:spPr>
        <a:noFill/>
        <a:ln>
          <a:solidFill>
            <a:schemeClr val="bg1"/>
          </a:solidFill>
        </a:ln>
        <a:effectLst/>
      </c:spPr>
    </c:plotArea>
    <c:legend>
      <c:legendPos val="b"/>
      <c:layout>
        <c:manualLayout>
          <c:xMode val="edge"/>
          <c:yMode val="edge"/>
          <c:x val="0"/>
          <c:y val="0.80092373869932909"/>
          <c:w val="1"/>
          <c:h val="0.199076261300670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Energy Intensity by Industrial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2690069991251109E-2"/>
          <c:y val="0.18652814231554388"/>
          <c:w val="0.85483289588801392"/>
          <c:h val="0.52635608048993876"/>
        </c:manualLayout>
      </c:layout>
      <c:lineChart>
        <c:grouping val="standard"/>
        <c:varyColors val="0"/>
        <c:ser>
          <c:idx val="2"/>
          <c:order val="2"/>
          <c:tx>
            <c:strRef>
              <c:f>'图11-工业强度'!$C$244</c:f>
              <c:strCache>
                <c:ptCount val="1"/>
                <c:pt idx="0">
                  <c:v>Industry Overall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'图11-工业强度'!$D$241:$AO$241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'图11-工业强度'!$D$244:$AO$244</c:f>
              <c:numCache>
                <c:formatCode>General</c:formatCode>
                <c:ptCount val="38"/>
                <c:pt idx="0">
                  <c:v>9.4942845789012438</c:v>
                </c:pt>
                <c:pt idx="1">
                  <c:v>9.3239359400455069</c:v>
                </c:pt>
                <c:pt idx="2">
                  <c:v>9.2498809275200617</c:v>
                </c:pt>
                <c:pt idx="3">
                  <c:v>9.0825635578410022</c:v>
                </c:pt>
                <c:pt idx="4">
                  <c:v>8.9272728513649202</c:v>
                </c:pt>
                <c:pt idx="5">
                  <c:v>8.7593248537279589</c:v>
                </c:pt>
                <c:pt idx="6">
                  <c:v>8.6238757547643097</c:v>
                </c:pt>
                <c:pt idx="7">
                  <c:v>8.4921371508392038</c:v>
                </c:pt>
                <c:pt idx="8">
                  <c:v>8.3402158262502812</c:v>
                </c:pt>
                <c:pt idx="9">
                  <c:v>8.1891077238041028</c:v>
                </c:pt>
                <c:pt idx="10">
                  <c:v>8.0621691094018573</c:v>
                </c:pt>
                <c:pt idx="11">
                  <c:v>7.9282921129130095</c:v>
                </c:pt>
                <c:pt idx="12">
                  <c:v>7.8077849042393312</c:v>
                </c:pt>
                <c:pt idx="13">
                  <c:v>7.6520301339123744</c:v>
                </c:pt>
                <c:pt idx="14">
                  <c:v>7.4976070798633812</c:v>
                </c:pt>
                <c:pt idx="15">
                  <c:v>7.3411116238996241</c:v>
                </c:pt>
                <c:pt idx="16">
                  <c:v>7.1967905030107211</c:v>
                </c:pt>
                <c:pt idx="17">
                  <c:v>7.0715156713959457</c:v>
                </c:pt>
                <c:pt idx="18">
                  <c:v>6.917305610119767</c:v>
                </c:pt>
                <c:pt idx="19">
                  <c:v>6.7723345562714226</c:v>
                </c:pt>
                <c:pt idx="20">
                  <c:v>6.6402947121865319</c:v>
                </c:pt>
                <c:pt idx="21">
                  <c:v>6.509036475207151</c:v>
                </c:pt>
                <c:pt idx="22">
                  <c:v>6.3849554848463184</c:v>
                </c:pt>
                <c:pt idx="23">
                  <c:v>6.2614059374179325</c:v>
                </c:pt>
                <c:pt idx="24">
                  <c:v>6.1540689397722277</c:v>
                </c:pt>
                <c:pt idx="25">
                  <c:v>6.0507928016071411</c:v>
                </c:pt>
                <c:pt idx="26">
                  <c:v>5.9429504034645459</c:v>
                </c:pt>
                <c:pt idx="27">
                  <c:v>5.8455060593924824</c:v>
                </c:pt>
                <c:pt idx="28">
                  <c:v>5.7463284174585496</c:v>
                </c:pt>
                <c:pt idx="29">
                  <c:v>5.6518106578516081</c:v>
                </c:pt>
                <c:pt idx="30">
                  <c:v>5.5624507065694919</c:v>
                </c:pt>
                <c:pt idx="31">
                  <c:v>5.4739463898645395</c:v>
                </c:pt>
                <c:pt idx="32">
                  <c:v>5.3890826271288725</c:v>
                </c:pt>
                <c:pt idx="33">
                  <c:v>5.3206766302346047</c:v>
                </c:pt>
                <c:pt idx="34">
                  <c:v>5.2571509853811582</c:v>
                </c:pt>
                <c:pt idx="35">
                  <c:v>5.1920808821544355</c:v>
                </c:pt>
                <c:pt idx="36">
                  <c:v>5.129805276890238</c:v>
                </c:pt>
                <c:pt idx="37">
                  <c:v>5.087712315049715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FC-4861-8CE0-377DDE18B647}"/>
            </c:ext>
          </c:extLst>
        </c:ser>
        <c:ser>
          <c:idx val="3"/>
          <c:order val="3"/>
          <c:tx>
            <c:strRef>
              <c:f>'图11-工业强度'!$C$245</c:f>
              <c:strCache>
                <c:ptCount val="1"/>
                <c:pt idx="0">
                  <c:v>Iron and Steel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'图11-工业强度'!$D$241:$AO$241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'图11-工业强度'!$D$245:$AO$245</c:f>
              <c:numCache>
                <c:formatCode>General</c:formatCode>
                <c:ptCount val="38"/>
                <c:pt idx="0">
                  <c:v>73.250523651668047</c:v>
                </c:pt>
                <c:pt idx="1">
                  <c:v>70.857112312916612</c:v>
                </c:pt>
                <c:pt idx="2">
                  <c:v>71.232844726404025</c:v>
                </c:pt>
                <c:pt idx="3">
                  <c:v>70.095573485231029</c:v>
                </c:pt>
                <c:pt idx="4">
                  <c:v>68.767141316528082</c:v>
                </c:pt>
                <c:pt idx="5">
                  <c:v>67.319494343099947</c:v>
                </c:pt>
                <c:pt idx="6">
                  <c:v>66.257253234614964</c:v>
                </c:pt>
                <c:pt idx="7">
                  <c:v>65.557811167638818</c:v>
                </c:pt>
                <c:pt idx="8">
                  <c:v>64.543609282199768</c:v>
                </c:pt>
                <c:pt idx="9">
                  <c:v>63.529389921101952</c:v>
                </c:pt>
                <c:pt idx="10">
                  <c:v>63.031587877057746</c:v>
                </c:pt>
                <c:pt idx="11">
                  <c:v>62.370583853559793</c:v>
                </c:pt>
                <c:pt idx="12">
                  <c:v>61.772455249244715</c:v>
                </c:pt>
                <c:pt idx="13">
                  <c:v>60.587165481303479</c:v>
                </c:pt>
                <c:pt idx="14">
                  <c:v>59.447786518365142</c:v>
                </c:pt>
                <c:pt idx="15">
                  <c:v>58.069847555365662</c:v>
                </c:pt>
                <c:pt idx="16">
                  <c:v>56.920677856460877</c:v>
                </c:pt>
                <c:pt idx="17">
                  <c:v>55.84829844052404</c:v>
                </c:pt>
                <c:pt idx="18">
                  <c:v>54.391039661695423</c:v>
                </c:pt>
                <c:pt idx="19">
                  <c:v>52.91587578030741</c:v>
                </c:pt>
                <c:pt idx="20">
                  <c:v>51.514604832999858</c:v>
                </c:pt>
                <c:pt idx="21">
                  <c:v>50.066465907241167</c:v>
                </c:pt>
                <c:pt idx="22">
                  <c:v>48.685286384113262</c:v>
                </c:pt>
                <c:pt idx="23">
                  <c:v>47.358491443111056</c:v>
                </c:pt>
                <c:pt idx="24">
                  <c:v>46.333897689466774</c:v>
                </c:pt>
                <c:pt idx="25">
                  <c:v>45.28503384780371</c:v>
                </c:pt>
                <c:pt idx="26">
                  <c:v>43.988530678410463</c:v>
                </c:pt>
                <c:pt idx="27">
                  <c:v>42.910792537395004</c:v>
                </c:pt>
                <c:pt idx="28">
                  <c:v>41.67717104704613</c:v>
                </c:pt>
                <c:pt idx="29">
                  <c:v>40.449694647242467</c:v>
                </c:pt>
                <c:pt idx="30">
                  <c:v>39.261016595439656</c:v>
                </c:pt>
                <c:pt idx="31">
                  <c:v>38.053520173546282</c:v>
                </c:pt>
                <c:pt idx="32">
                  <c:v>36.879826005059257</c:v>
                </c:pt>
                <c:pt idx="33">
                  <c:v>36.024761959344715</c:v>
                </c:pt>
                <c:pt idx="34">
                  <c:v>35.238582083252943</c:v>
                </c:pt>
                <c:pt idx="35">
                  <c:v>34.425872274002487</c:v>
                </c:pt>
                <c:pt idx="36">
                  <c:v>33.620727911404607</c:v>
                </c:pt>
                <c:pt idx="37">
                  <c:v>32.823155884373008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FC-4861-8CE0-377DDE18B647}"/>
            </c:ext>
          </c:extLst>
        </c:ser>
        <c:ser>
          <c:idx val="4"/>
          <c:order val="4"/>
          <c:tx>
            <c:strRef>
              <c:f>'图11-工业强度'!$C$246</c:f>
              <c:strCache>
                <c:ptCount val="1"/>
                <c:pt idx="0">
                  <c:v>Petrochem &amp; Coke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'图11-工业强度'!$D$241:$AO$241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'图11-工业强度'!$D$246:$AO$246</c:f>
              <c:numCache>
                <c:formatCode>General</c:formatCode>
                <c:ptCount val="38"/>
                <c:pt idx="0">
                  <c:v>30.723630077735812</c:v>
                </c:pt>
                <c:pt idx="1">
                  <c:v>31.123284260226345</c:v>
                </c:pt>
                <c:pt idx="2">
                  <c:v>31.126919120492239</c:v>
                </c:pt>
                <c:pt idx="3">
                  <c:v>30.778007816560248</c:v>
                </c:pt>
                <c:pt idx="4">
                  <c:v>30.541536600995535</c:v>
                </c:pt>
                <c:pt idx="5">
                  <c:v>30.426436398286068</c:v>
                </c:pt>
                <c:pt idx="6">
                  <c:v>30.394119213262424</c:v>
                </c:pt>
                <c:pt idx="7">
                  <c:v>30.446247850007513</c:v>
                </c:pt>
                <c:pt idx="8">
                  <c:v>30.225941400437634</c:v>
                </c:pt>
                <c:pt idx="9">
                  <c:v>30.006319189235668</c:v>
                </c:pt>
                <c:pt idx="10">
                  <c:v>29.838053912842238</c:v>
                </c:pt>
                <c:pt idx="11">
                  <c:v>29.674049503606351</c:v>
                </c:pt>
                <c:pt idx="12">
                  <c:v>29.497582458825558</c:v>
                </c:pt>
                <c:pt idx="13">
                  <c:v>29.131453288350642</c:v>
                </c:pt>
                <c:pt idx="14">
                  <c:v>28.745750131263243</c:v>
                </c:pt>
                <c:pt idx="15">
                  <c:v>28.383577463249694</c:v>
                </c:pt>
                <c:pt idx="16">
                  <c:v>28.048183319849251</c:v>
                </c:pt>
                <c:pt idx="17">
                  <c:v>27.714414137404216</c:v>
                </c:pt>
                <c:pt idx="18">
                  <c:v>27.282089659538265</c:v>
                </c:pt>
                <c:pt idx="19">
                  <c:v>26.839155973997826</c:v>
                </c:pt>
                <c:pt idx="20">
                  <c:v>26.4276853416942</c:v>
                </c:pt>
                <c:pt idx="21">
                  <c:v>26.054972603679129</c:v>
                </c:pt>
                <c:pt idx="22">
                  <c:v>25.673680586724704</c:v>
                </c:pt>
                <c:pt idx="23">
                  <c:v>25.250656546062125</c:v>
                </c:pt>
                <c:pt idx="24">
                  <c:v>24.848698046033959</c:v>
                </c:pt>
                <c:pt idx="25">
                  <c:v>24.493008092980855</c:v>
                </c:pt>
                <c:pt idx="26">
                  <c:v>24.108845833115137</c:v>
                </c:pt>
                <c:pt idx="27">
                  <c:v>23.764659510421183</c:v>
                </c:pt>
                <c:pt idx="28">
                  <c:v>23.435184687362998</c:v>
                </c:pt>
                <c:pt idx="29">
                  <c:v>23.095946618214107</c:v>
                </c:pt>
                <c:pt idx="30">
                  <c:v>22.827348395358928</c:v>
                </c:pt>
                <c:pt idx="31">
                  <c:v>22.547553171028607</c:v>
                </c:pt>
                <c:pt idx="32">
                  <c:v>22.282709421049539</c:v>
                </c:pt>
                <c:pt idx="33">
                  <c:v>22.057572365859961</c:v>
                </c:pt>
                <c:pt idx="34">
                  <c:v>21.858968231951732</c:v>
                </c:pt>
                <c:pt idx="35">
                  <c:v>21.661966423277669</c:v>
                </c:pt>
                <c:pt idx="36">
                  <c:v>21.489226626565355</c:v>
                </c:pt>
                <c:pt idx="37">
                  <c:v>21.368048138331051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FC-4861-8CE0-377DDE18B647}"/>
            </c:ext>
          </c:extLst>
        </c:ser>
        <c:ser>
          <c:idx val="5"/>
          <c:order val="5"/>
          <c:tx>
            <c:strRef>
              <c:f>'图11-工业强度'!$C$247</c:f>
              <c:strCache>
                <c:ptCount val="1"/>
                <c:pt idx="0">
                  <c:v>Chemicals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'图11-工业强度'!$D$241:$AO$241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'图11-工业强度'!$D$247:$AO$247</c:f>
              <c:numCache>
                <c:formatCode>General</c:formatCode>
                <c:ptCount val="38"/>
                <c:pt idx="0">
                  <c:v>38.336675064699129</c:v>
                </c:pt>
                <c:pt idx="1">
                  <c:v>36.407953163214508</c:v>
                </c:pt>
                <c:pt idx="2">
                  <c:v>34.174352920273115</c:v>
                </c:pt>
                <c:pt idx="3">
                  <c:v>32.586594754510926</c:v>
                </c:pt>
                <c:pt idx="4">
                  <c:v>30.985975545971737</c:v>
                </c:pt>
                <c:pt idx="5">
                  <c:v>29.372369306144069</c:v>
                </c:pt>
                <c:pt idx="6">
                  <c:v>28.219142059024225</c:v>
                </c:pt>
                <c:pt idx="7">
                  <c:v>27.167086069481311</c:v>
                </c:pt>
                <c:pt idx="8">
                  <c:v>26.161749727522071</c:v>
                </c:pt>
                <c:pt idx="9">
                  <c:v>25.121852908035684</c:v>
                </c:pt>
                <c:pt idx="10">
                  <c:v>24.106816644731698</c:v>
                </c:pt>
                <c:pt idx="11">
                  <c:v>23.090457268205185</c:v>
                </c:pt>
                <c:pt idx="12">
                  <c:v>22.178670421240959</c:v>
                </c:pt>
                <c:pt idx="13">
                  <c:v>21.149656455922834</c:v>
                </c:pt>
                <c:pt idx="14">
                  <c:v>20.054866110966397</c:v>
                </c:pt>
                <c:pt idx="15">
                  <c:v>19.023478052532688</c:v>
                </c:pt>
                <c:pt idx="16">
                  <c:v>18.021067217701532</c:v>
                </c:pt>
                <c:pt idx="17">
                  <c:v>17.075412661692358</c:v>
                </c:pt>
                <c:pt idx="18">
                  <c:v>16.183766365941594</c:v>
                </c:pt>
                <c:pt idx="19">
                  <c:v>15.34761031568245</c:v>
                </c:pt>
                <c:pt idx="20">
                  <c:v>14.557790907090645</c:v>
                </c:pt>
                <c:pt idx="21">
                  <c:v>13.789875120661158</c:v>
                </c:pt>
                <c:pt idx="22">
                  <c:v>13.118522084316075</c:v>
                </c:pt>
                <c:pt idx="23">
                  <c:v>12.445651542859729</c:v>
                </c:pt>
                <c:pt idx="24">
                  <c:v>11.844474768900284</c:v>
                </c:pt>
                <c:pt idx="25">
                  <c:v>11.277105342894655</c:v>
                </c:pt>
                <c:pt idx="26">
                  <c:v>10.720287277379468</c:v>
                </c:pt>
                <c:pt idx="27">
                  <c:v>10.220068266092117</c:v>
                </c:pt>
                <c:pt idx="28">
                  <c:v>9.8026106542480687</c:v>
                </c:pt>
                <c:pt idx="29">
                  <c:v>9.4337859440992542</c:v>
                </c:pt>
                <c:pt idx="30">
                  <c:v>9.0709520303824487</c:v>
                </c:pt>
                <c:pt idx="31">
                  <c:v>8.7299306733069368</c:v>
                </c:pt>
                <c:pt idx="32">
                  <c:v>8.4311044359605436</c:v>
                </c:pt>
                <c:pt idx="33">
                  <c:v>8.2000564237500448</c:v>
                </c:pt>
                <c:pt idx="34">
                  <c:v>7.9907579921641076</c:v>
                </c:pt>
                <c:pt idx="35">
                  <c:v>7.799311097197716</c:v>
                </c:pt>
                <c:pt idx="36">
                  <c:v>7.6255873909845544</c:v>
                </c:pt>
                <c:pt idx="37">
                  <c:v>7.4659529467580823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FC-4861-8CE0-377DDE18B647}"/>
            </c:ext>
          </c:extLst>
        </c:ser>
        <c:ser>
          <c:idx val="6"/>
          <c:order val="6"/>
          <c:tx>
            <c:strRef>
              <c:f>'图11-工业强度'!$C$248</c:f>
              <c:strCache>
                <c:ptCount val="1"/>
                <c:pt idx="0">
                  <c:v>Rubber and Plastics Products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'图11-工业强度'!$D$241:$AO$241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'图11-工业强度'!$D$248:$AO$248</c:f>
              <c:numCache>
                <c:formatCode>General</c:formatCode>
                <c:ptCount val="38"/>
                <c:pt idx="0">
                  <c:v>24.296436126639481</c:v>
                </c:pt>
                <c:pt idx="1">
                  <c:v>22.728072556170254</c:v>
                </c:pt>
                <c:pt idx="2">
                  <c:v>21.77770643023813</c:v>
                </c:pt>
                <c:pt idx="3">
                  <c:v>21.222707851742658</c:v>
                </c:pt>
                <c:pt idx="4">
                  <c:v>20.649874694868068</c:v>
                </c:pt>
                <c:pt idx="5">
                  <c:v>20.031307577855383</c:v>
                </c:pt>
                <c:pt idx="6">
                  <c:v>19.724560342825214</c:v>
                </c:pt>
                <c:pt idx="7">
                  <c:v>19.405993423341229</c:v>
                </c:pt>
                <c:pt idx="8">
                  <c:v>18.641878288192121</c:v>
                </c:pt>
                <c:pt idx="9">
                  <c:v>18.504306444176368</c:v>
                </c:pt>
                <c:pt idx="10">
                  <c:v>18.212025252809166</c:v>
                </c:pt>
                <c:pt idx="11">
                  <c:v>17.964632218599846</c:v>
                </c:pt>
                <c:pt idx="12">
                  <c:v>17.723467442619118</c:v>
                </c:pt>
                <c:pt idx="13">
                  <c:v>17.767161228214309</c:v>
                </c:pt>
                <c:pt idx="14">
                  <c:v>17.626282005014435</c:v>
                </c:pt>
                <c:pt idx="15">
                  <c:v>17.247629350448644</c:v>
                </c:pt>
                <c:pt idx="16">
                  <c:v>16.921207306736076</c:v>
                </c:pt>
                <c:pt idx="17">
                  <c:v>16.851996713124162</c:v>
                </c:pt>
                <c:pt idx="18">
                  <c:v>16.394002363719771</c:v>
                </c:pt>
                <c:pt idx="19">
                  <c:v>16.087235239678105</c:v>
                </c:pt>
                <c:pt idx="20">
                  <c:v>15.819022539640516</c:v>
                </c:pt>
                <c:pt idx="21">
                  <c:v>15.529792533279561</c:v>
                </c:pt>
                <c:pt idx="22">
                  <c:v>15.169825328650209</c:v>
                </c:pt>
                <c:pt idx="23">
                  <c:v>14.807414903343998</c:v>
                </c:pt>
                <c:pt idx="24">
                  <c:v>14.488907167348854</c:v>
                </c:pt>
                <c:pt idx="25">
                  <c:v>14.170429862852039</c:v>
                </c:pt>
                <c:pt idx="26">
                  <c:v>13.917877518759511</c:v>
                </c:pt>
                <c:pt idx="27">
                  <c:v>13.565652678360733</c:v>
                </c:pt>
                <c:pt idx="28">
                  <c:v>13.201752313395898</c:v>
                </c:pt>
                <c:pt idx="29">
                  <c:v>12.877027710625423</c:v>
                </c:pt>
                <c:pt idx="30">
                  <c:v>12.529041212792178</c:v>
                </c:pt>
                <c:pt idx="31">
                  <c:v>12.181501977850713</c:v>
                </c:pt>
                <c:pt idx="32">
                  <c:v>11.847242579717729</c:v>
                </c:pt>
                <c:pt idx="33">
                  <c:v>11.629091005666901</c:v>
                </c:pt>
                <c:pt idx="34">
                  <c:v>11.369664780900051</c:v>
                </c:pt>
                <c:pt idx="35">
                  <c:v>11.116506873891174</c:v>
                </c:pt>
                <c:pt idx="36">
                  <c:v>10.870467046119474</c:v>
                </c:pt>
                <c:pt idx="37">
                  <c:v>10.593566766543564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FC-4861-8CE0-377DDE18B647}"/>
            </c:ext>
          </c:extLst>
        </c:ser>
        <c:ser>
          <c:idx val="7"/>
          <c:order val="7"/>
          <c:tx>
            <c:strRef>
              <c:f>'图11-工业强度'!$C$249</c:f>
              <c:strCache>
                <c:ptCount val="1"/>
                <c:pt idx="0">
                  <c:v>Metal Products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'图11-工业强度'!$D$241:$AO$241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'图11-工业强度'!$D$249:$AO$249</c:f>
              <c:numCache>
                <c:formatCode>General</c:formatCode>
                <c:ptCount val="38"/>
                <c:pt idx="0">
                  <c:v>21.04744410048373</c:v>
                </c:pt>
                <c:pt idx="1">
                  <c:v>21.134792279912258</c:v>
                </c:pt>
                <c:pt idx="2">
                  <c:v>21.040490225578747</c:v>
                </c:pt>
                <c:pt idx="3">
                  <c:v>20.616246925538682</c:v>
                </c:pt>
                <c:pt idx="4">
                  <c:v>20.28211729270835</c:v>
                </c:pt>
                <c:pt idx="5">
                  <c:v>19.978986715557699</c:v>
                </c:pt>
                <c:pt idx="6">
                  <c:v>19.772985153085664</c:v>
                </c:pt>
                <c:pt idx="7">
                  <c:v>19.674180022906182</c:v>
                </c:pt>
                <c:pt idx="8">
                  <c:v>19.518153268460026</c:v>
                </c:pt>
                <c:pt idx="9">
                  <c:v>19.48440343636015</c:v>
                </c:pt>
                <c:pt idx="10">
                  <c:v>19.480775088513553</c:v>
                </c:pt>
                <c:pt idx="11">
                  <c:v>19.543760520363861</c:v>
                </c:pt>
                <c:pt idx="12">
                  <c:v>19.59254036633472</c:v>
                </c:pt>
                <c:pt idx="13">
                  <c:v>19.465691706168908</c:v>
                </c:pt>
                <c:pt idx="14">
                  <c:v>19.375356303888346</c:v>
                </c:pt>
                <c:pt idx="15">
                  <c:v>19.242779361229438</c:v>
                </c:pt>
                <c:pt idx="16">
                  <c:v>19.114041177857448</c:v>
                </c:pt>
                <c:pt idx="17">
                  <c:v>18.989729703981777</c:v>
                </c:pt>
                <c:pt idx="18">
                  <c:v>18.771672908268272</c:v>
                </c:pt>
                <c:pt idx="19">
                  <c:v>18.588836185513369</c:v>
                </c:pt>
                <c:pt idx="20">
                  <c:v>18.417621881739461</c:v>
                </c:pt>
                <c:pt idx="21">
                  <c:v>18.201252231963643</c:v>
                </c:pt>
                <c:pt idx="22">
                  <c:v>18.031493837446373</c:v>
                </c:pt>
                <c:pt idx="23">
                  <c:v>17.764114013558672</c:v>
                </c:pt>
                <c:pt idx="24">
                  <c:v>17.491459972153852</c:v>
                </c:pt>
                <c:pt idx="25">
                  <c:v>17.221862542558483</c:v>
                </c:pt>
                <c:pt idx="26">
                  <c:v>16.963674399837807</c:v>
                </c:pt>
                <c:pt idx="27">
                  <c:v>16.704089749441373</c:v>
                </c:pt>
                <c:pt idx="28">
                  <c:v>16.443818437259736</c:v>
                </c:pt>
                <c:pt idx="29">
                  <c:v>16.193967850202444</c:v>
                </c:pt>
                <c:pt idx="30">
                  <c:v>15.939535345509169</c:v>
                </c:pt>
                <c:pt idx="31">
                  <c:v>15.699368906580736</c:v>
                </c:pt>
                <c:pt idx="32">
                  <c:v>15.446543424738605</c:v>
                </c:pt>
                <c:pt idx="33">
                  <c:v>15.211858006292434</c:v>
                </c:pt>
                <c:pt idx="34">
                  <c:v>14.976403613294719</c:v>
                </c:pt>
                <c:pt idx="35">
                  <c:v>14.735669264884278</c:v>
                </c:pt>
                <c:pt idx="36">
                  <c:v>14.508908712892341</c:v>
                </c:pt>
                <c:pt idx="37">
                  <c:v>14.27720677693825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FC-4861-8CE0-377DDE18B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045120"/>
        <c:axId val="19689138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'图11-工业强度'!$C$242</c15:sqref>
                        </c15:formulaRef>
                      </c:ext>
                    </c:extLst>
                    <c:strCache>
                      <c:ptCount val="1"/>
                      <c:pt idx="0">
                        <c:v>Agricultural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'图11-工业强度'!$D$241:$AO$241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'图11-工业强度'!$D$242:$AO$242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1.3715604842272686</c:v>
                      </c:pt>
                      <c:pt idx="1">
                        <c:v>1.3673394842744366</c:v>
                      </c:pt>
                      <c:pt idx="2">
                        <c:v>1.3619585841069062</c:v>
                      </c:pt>
                      <c:pt idx="3">
                        <c:v>1.3565527540281745</c:v>
                      </c:pt>
                      <c:pt idx="4">
                        <c:v>1.3512419322090212</c:v>
                      </c:pt>
                      <c:pt idx="5">
                        <c:v>1.3452871194490339</c:v>
                      </c:pt>
                      <c:pt idx="6">
                        <c:v>1.3406279461760422</c:v>
                      </c:pt>
                      <c:pt idx="7">
                        <c:v>1.3343884828796617</c:v>
                      </c:pt>
                      <c:pt idx="8">
                        <c:v>1.3337384783121167</c:v>
                      </c:pt>
                      <c:pt idx="9">
                        <c:v>1.333165473333507</c:v>
                      </c:pt>
                      <c:pt idx="10">
                        <c:v>1.3319312308323996</c:v>
                      </c:pt>
                      <c:pt idx="11">
                        <c:v>1.3315996661209188</c:v>
                      </c:pt>
                      <c:pt idx="12">
                        <c:v>1.3301654809183312</c:v>
                      </c:pt>
                      <c:pt idx="13">
                        <c:v>1.3312129975648812</c:v>
                      </c:pt>
                      <c:pt idx="14">
                        <c:v>1.3308182199863303</c:v>
                      </c:pt>
                      <c:pt idx="15">
                        <c:v>1.32726014197624</c:v>
                      </c:pt>
                      <c:pt idx="16">
                        <c:v>1.32654181198628</c:v>
                      </c:pt>
                      <c:pt idx="17">
                        <c:v>1.3267581959206869</c:v>
                      </c:pt>
                      <c:pt idx="18">
                        <c:v>1.3238223463368639</c:v>
                      </c:pt>
                      <c:pt idx="19">
                        <c:v>1.3217651835334032</c:v>
                      </c:pt>
                      <c:pt idx="20">
                        <c:v>1.3213565416745447</c:v>
                      </c:pt>
                      <c:pt idx="21">
                        <c:v>1.3216311668939649</c:v>
                      </c:pt>
                      <c:pt idx="22">
                        <c:v>1.323356143149734</c:v>
                      </c:pt>
                      <c:pt idx="23">
                        <c:v>1.3171699647089008</c:v>
                      </c:pt>
                      <c:pt idx="24">
                        <c:v>1.3206407509249496</c:v>
                      </c:pt>
                      <c:pt idx="25">
                        <c:v>1.3165516305978859</c:v>
                      </c:pt>
                      <c:pt idx="26">
                        <c:v>1.3172626510729346</c:v>
                      </c:pt>
                      <c:pt idx="27">
                        <c:v>1.3185327489960588</c:v>
                      </c:pt>
                      <c:pt idx="28">
                        <c:v>1.3161155967287574</c:v>
                      </c:pt>
                      <c:pt idx="29">
                        <c:v>1.314886168687641</c:v>
                      </c:pt>
                      <c:pt idx="30">
                        <c:v>1.313490383773831</c:v>
                      </c:pt>
                      <c:pt idx="31">
                        <c:v>1.3130575993066587</c:v>
                      </c:pt>
                      <c:pt idx="32">
                        <c:v>1.312656600440772</c:v>
                      </c:pt>
                      <c:pt idx="33">
                        <c:v>1.308045061055656</c:v>
                      </c:pt>
                      <c:pt idx="34">
                        <c:v>1.3086081909867346</c:v>
                      </c:pt>
                      <c:pt idx="35">
                        <c:v>1.3084598185987895</c:v>
                      </c:pt>
                      <c:pt idx="36">
                        <c:v>1.3086887856224445</c:v>
                      </c:pt>
                      <c:pt idx="37">
                        <c:v>1.3087519496418349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60FC-4861-8CE0-377DDE18B64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'图11-工业强度'!$C$243</c15:sqref>
                        </c15:formulaRef>
                      </c:ext>
                    </c:extLst>
                    <c:strCache>
                      <c:ptCount val="1"/>
                      <c:pt idx="0">
                        <c:v>Construction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'图11-工业强度'!$D$241:$AO$241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'图11-工业强度'!$D$243:$AO$243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0.6943602205895183</c:v>
                      </c:pt>
                      <c:pt idx="1">
                        <c:v>0.69212744959819528</c:v>
                      </c:pt>
                      <c:pt idx="2">
                        <c:v>0.69027267739139431</c:v>
                      </c:pt>
                      <c:pt idx="3">
                        <c:v>0.68708130677821233</c:v>
                      </c:pt>
                      <c:pt idx="4">
                        <c:v>0.68423573211797495</c:v>
                      </c:pt>
                      <c:pt idx="5">
                        <c:v>0.68200641056975853</c:v>
                      </c:pt>
                      <c:pt idx="6">
                        <c:v>0.67893455878389319</c:v>
                      </c:pt>
                      <c:pt idx="7">
                        <c:v>0.67594667427844857</c:v>
                      </c:pt>
                      <c:pt idx="8">
                        <c:v>0.67542666725682732</c:v>
                      </c:pt>
                      <c:pt idx="9">
                        <c:v>0.67542622819798714</c:v>
                      </c:pt>
                      <c:pt idx="10">
                        <c:v>0.67483927169894975</c:v>
                      </c:pt>
                      <c:pt idx="11">
                        <c:v>0.6745797591602205</c:v>
                      </c:pt>
                      <c:pt idx="12">
                        <c:v>0.67394224315471241</c:v>
                      </c:pt>
                      <c:pt idx="13">
                        <c:v>0.67358562605277927</c:v>
                      </c:pt>
                      <c:pt idx="14">
                        <c:v>0.67317883735039452</c:v>
                      </c:pt>
                      <c:pt idx="15">
                        <c:v>0.67269927496906678</c:v>
                      </c:pt>
                      <c:pt idx="16">
                        <c:v>0.67202157415380015</c:v>
                      </c:pt>
                      <c:pt idx="17">
                        <c:v>0.67213469506241263</c:v>
                      </c:pt>
                      <c:pt idx="18">
                        <c:v>0.67134122298255861</c:v>
                      </c:pt>
                      <c:pt idx="19">
                        <c:v>0.67097637624620721</c:v>
                      </c:pt>
                      <c:pt idx="20">
                        <c:v>0.67047362530090304</c:v>
                      </c:pt>
                      <c:pt idx="21">
                        <c:v>0.66976024117751376</c:v>
                      </c:pt>
                      <c:pt idx="22">
                        <c:v>0.66900688719083057</c:v>
                      </c:pt>
                      <c:pt idx="23">
                        <c:v>0.66942000628908827</c:v>
                      </c:pt>
                      <c:pt idx="24">
                        <c:v>0.66836310173155866</c:v>
                      </c:pt>
                      <c:pt idx="25">
                        <c:v>0.66813740420393775</c:v>
                      </c:pt>
                      <c:pt idx="26">
                        <c:v>0.66730107163332208</c:v>
                      </c:pt>
                      <c:pt idx="27">
                        <c:v>0.66690783639180973</c:v>
                      </c:pt>
                      <c:pt idx="28">
                        <c:v>0.66699622001453862</c:v>
                      </c:pt>
                      <c:pt idx="29">
                        <c:v>0.66660401364871891</c:v>
                      </c:pt>
                      <c:pt idx="30">
                        <c:v>0.66546769347256218</c:v>
                      </c:pt>
                      <c:pt idx="31">
                        <c:v>0.66575722064224763</c:v>
                      </c:pt>
                      <c:pt idx="32">
                        <c:v>0.66466055723333561</c:v>
                      </c:pt>
                      <c:pt idx="33">
                        <c:v>0.66480041557562386</c:v>
                      </c:pt>
                      <c:pt idx="34">
                        <c:v>0.6639188798268042</c:v>
                      </c:pt>
                      <c:pt idx="35">
                        <c:v>0.66330970339179118</c:v>
                      </c:pt>
                      <c:pt idx="36">
                        <c:v>0.66273646758915394</c:v>
                      </c:pt>
                      <c:pt idx="37">
                        <c:v>0.66266691705964453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0FC-4861-8CE0-377DDE18B647}"/>
                  </c:ext>
                </c:extLst>
              </c15:ser>
            </c15:filteredLineSeries>
          </c:ext>
        </c:extLst>
      </c:lineChart>
      <c:catAx>
        <c:axId val="172004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8913808"/>
        <c:crosses val="autoZero"/>
        <c:auto val="1"/>
        <c:lblAlgn val="ctr"/>
        <c:lblOffset val="100"/>
        <c:tickLblSkip val="5"/>
        <c:noMultiLvlLbl val="0"/>
      </c:catAx>
      <c:valAx>
        <c:axId val="1968913808"/>
        <c:scaling>
          <c:orientation val="minMax"/>
          <c:max val="150"/>
          <c:min val="0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50"/>
                  <a:t>bBTU/millionUSD</a:t>
                </a:r>
                <a:endParaRPr lang="zh-CN" altLang="en-US" sz="1050"/>
              </a:p>
            </c:rich>
          </c:tx>
          <c:layout>
            <c:manualLayout>
              <c:xMode val="edge"/>
              <c:yMode val="edge"/>
              <c:x val="0"/>
              <c:y val="8.759182259434447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0045120"/>
        <c:crosses val="autoZero"/>
        <c:crossBetween val="between"/>
        <c:majorUnit val="4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0092373869932909"/>
          <c:w val="1"/>
          <c:h val="0.199076261300670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'图3-交通能耗载客'!$G$33</c:f>
          <c:strCache>
            <c:ptCount val="1"/>
            <c:pt idx="0">
              <c:v>passengerLDVsTransport Fuel Use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787714035745532"/>
          <c:y val="0.17305477682162795"/>
          <c:w val="0.8195831771028621"/>
          <c:h val="0.60995893160413772"/>
        </c:manualLayout>
      </c:layout>
      <c:areaChart>
        <c:grouping val="stacked"/>
        <c:varyColors val="0"/>
        <c:ser>
          <c:idx val="6"/>
          <c:order val="0"/>
          <c:tx>
            <c:strRef>
              <c:f>'图3-交通能耗载客'!$A$77</c:f>
              <c:strCache>
                <c:ptCount val="1"/>
                <c:pt idx="0">
                  <c:v>petroleum gasoline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'图3-交通能耗载客'!$C$77:$AN$77</c:f>
              <c:numCache>
                <c:formatCode>0.00_ </c:formatCode>
                <c:ptCount val="38"/>
                <c:pt idx="0">
                  <c:v>5093.9250999999995</c:v>
                </c:pt>
                <c:pt idx="1">
                  <c:v>5057.7514000000001</c:v>
                </c:pt>
                <c:pt idx="2">
                  <c:v>5004.0484999999999</c:v>
                </c:pt>
                <c:pt idx="3">
                  <c:v>4937.1689999999999</c:v>
                </c:pt>
                <c:pt idx="4">
                  <c:v>4857.1844000000001</c:v>
                </c:pt>
                <c:pt idx="5">
                  <c:v>4764.5442000000003</c:v>
                </c:pt>
                <c:pt idx="6">
                  <c:v>4659.4305999999997</c:v>
                </c:pt>
                <c:pt idx="7">
                  <c:v>4540.0064999999995</c:v>
                </c:pt>
                <c:pt idx="8">
                  <c:v>4339.7972</c:v>
                </c:pt>
                <c:pt idx="9">
                  <c:v>4134.4017999999996</c:v>
                </c:pt>
                <c:pt idx="10">
                  <c:v>3925.9132</c:v>
                </c:pt>
                <c:pt idx="11">
                  <c:v>3715.3654999999999</c:v>
                </c:pt>
                <c:pt idx="12">
                  <c:v>3503.6680999999999</c:v>
                </c:pt>
                <c:pt idx="13">
                  <c:v>3305.9609999999998</c:v>
                </c:pt>
                <c:pt idx="14">
                  <c:v>3121.5043000000001</c:v>
                </c:pt>
                <c:pt idx="15">
                  <c:v>2919.4009000000001</c:v>
                </c:pt>
                <c:pt idx="16">
                  <c:v>2746.7889999999998</c:v>
                </c:pt>
                <c:pt idx="17">
                  <c:v>2594.9814000000001</c:v>
                </c:pt>
                <c:pt idx="18">
                  <c:v>2446.4589999999998</c:v>
                </c:pt>
                <c:pt idx="19">
                  <c:v>2315.4160999999999</c:v>
                </c:pt>
                <c:pt idx="20">
                  <c:v>2201.0787</c:v>
                </c:pt>
                <c:pt idx="21">
                  <c:v>2102.2894000000001</c:v>
                </c:pt>
                <c:pt idx="22">
                  <c:v>2018.1368</c:v>
                </c:pt>
                <c:pt idx="23">
                  <c:v>1948.3353</c:v>
                </c:pt>
                <c:pt idx="24">
                  <c:v>1892.2374</c:v>
                </c:pt>
                <c:pt idx="25">
                  <c:v>1846.8346999999999</c:v>
                </c:pt>
                <c:pt idx="26">
                  <c:v>1809.7221</c:v>
                </c:pt>
                <c:pt idx="27">
                  <c:v>1780.5063</c:v>
                </c:pt>
                <c:pt idx="28">
                  <c:v>1743.5428999999999</c:v>
                </c:pt>
                <c:pt idx="29">
                  <c:v>1707.2634</c:v>
                </c:pt>
                <c:pt idx="30">
                  <c:v>1671.5816</c:v>
                </c:pt>
                <c:pt idx="31">
                  <c:v>1636.4669999999999</c:v>
                </c:pt>
                <c:pt idx="32">
                  <c:v>1601.8979999999999</c:v>
                </c:pt>
                <c:pt idx="33">
                  <c:v>1568.4374</c:v>
                </c:pt>
                <c:pt idx="34">
                  <c:v>1535.8818999999999</c:v>
                </c:pt>
                <c:pt idx="35">
                  <c:v>1503.9967999999999</c:v>
                </c:pt>
                <c:pt idx="36">
                  <c:v>1472.6677999999999</c:v>
                </c:pt>
                <c:pt idx="37">
                  <c:v>1441.8932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3C-4545-8DED-B88CDAA1DFC2}"/>
            </c:ext>
          </c:extLst>
        </c:ser>
        <c:ser>
          <c:idx val="5"/>
          <c:order val="1"/>
          <c:tx>
            <c:strRef>
              <c:f>'图3-交通能耗载客'!$A$76</c:f>
              <c:strCache>
                <c:ptCount val="1"/>
                <c:pt idx="0">
                  <c:v>petroleum diesel</c:v>
                </c:pt>
              </c:strCache>
            </c:strRef>
          </c:tx>
          <c:spPr>
            <a:solidFill>
              <a:srgbClr val="44546A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'图3-交通能耗载客'!$C$76:$AN$76</c:f>
              <c:numCache>
                <c:formatCode>0.00_ </c:formatCode>
                <c:ptCount val="38"/>
                <c:pt idx="0">
                  <c:v>34.089999999999996</c:v>
                </c:pt>
                <c:pt idx="1">
                  <c:v>34.158999999999999</c:v>
                </c:pt>
                <c:pt idx="2">
                  <c:v>34.339999999999996</c:v>
                </c:pt>
                <c:pt idx="3">
                  <c:v>34.633400000000002</c:v>
                </c:pt>
                <c:pt idx="4">
                  <c:v>35.034300000000002</c:v>
                </c:pt>
                <c:pt idx="5">
                  <c:v>35.518000000000001</c:v>
                </c:pt>
                <c:pt idx="6">
                  <c:v>36.049700000000001</c:v>
                </c:pt>
                <c:pt idx="7">
                  <c:v>36.584600000000002</c:v>
                </c:pt>
                <c:pt idx="8">
                  <c:v>36.526800000000001</c:v>
                </c:pt>
                <c:pt idx="9">
                  <c:v>36.420200000000001</c:v>
                </c:pt>
                <c:pt idx="10">
                  <c:v>36.260300000000001</c:v>
                </c:pt>
                <c:pt idx="11">
                  <c:v>36.043100000000003</c:v>
                </c:pt>
                <c:pt idx="12">
                  <c:v>35.759299999999996</c:v>
                </c:pt>
                <c:pt idx="13">
                  <c:v>35.6511</c:v>
                </c:pt>
                <c:pt idx="14">
                  <c:v>35.709600000000002</c:v>
                </c:pt>
                <c:pt idx="15">
                  <c:v>35.855800000000002</c:v>
                </c:pt>
                <c:pt idx="16">
                  <c:v>35.991599999999998</c:v>
                </c:pt>
                <c:pt idx="17">
                  <c:v>36.181099999999994</c:v>
                </c:pt>
                <c:pt idx="18">
                  <c:v>36.198099999999997</c:v>
                </c:pt>
                <c:pt idx="19">
                  <c:v>36.2622</c:v>
                </c:pt>
                <c:pt idx="20">
                  <c:v>36.383600000000001</c:v>
                </c:pt>
                <c:pt idx="21">
                  <c:v>36.581699999999998</c:v>
                </c:pt>
                <c:pt idx="22">
                  <c:v>36.869300000000003</c:v>
                </c:pt>
                <c:pt idx="23">
                  <c:v>37.252299999999998</c:v>
                </c:pt>
                <c:pt idx="24">
                  <c:v>37.760899999999999</c:v>
                </c:pt>
                <c:pt idx="25">
                  <c:v>38.405200000000001</c:v>
                </c:pt>
                <c:pt idx="26">
                  <c:v>39.197099999999999</c:v>
                </c:pt>
                <c:pt idx="27">
                  <c:v>40.081299999999999</c:v>
                </c:pt>
                <c:pt idx="28">
                  <c:v>40.729900000000001</c:v>
                </c:pt>
                <c:pt idx="29">
                  <c:v>41.333500000000001</c:v>
                </c:pt>
                <c:pt idx="30">
                  <c:v>41.892499999999998</c:v>
                </c:pt>
                <c:pt idx="31">
                  <c:v>42.407400000000003</c:v>
                </c:pt>
                <c:pt idx="32">
                  <c:v>42.878399999999999</c:v>
                </c:pt>
                <c:pt idx="33">
                  <c:v>43.324599999999997</c:v>
                </c:pt>
                <c:pt idx="34">
                  <c:v>43.734200000000001</c:v>
                </c:pt>
                <c:pt idx="35">
                  <c:v>44.108899999999998</c:v>
                </c:pt>
                <c:pt idx="36">
                  <c:v>44.445299999999996</c:v>
                </c:pt>
                <c:pt idx="37">
                  <c:v>44.745899999999999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3C-4545-8DED-B88CDAA1DFC2}"/>
            </c:ext>
          </c:extLst>
        </c:ser>
        <c:ser>
          <c:idx val="1"/>
          <c:order val="2"/>
          <c:tx>
            <c:strRef>
              <c:f>'图3-交通能耗载客'!$A$73</c:f>
              <c:strCache>
                <c:ptCount val="1"/>
                <c:pt idx="0">
                  <c:v>jet fuel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'图3-交通能耗载客'!$C$73:$AN$73</c:f>
              <c:numCache>
                <c:formatCode>0.00_ 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413C-4545-8DED-B88CDAA1DFC2}"/>
            </c:ext>
          </c:extLst>
        </c:ser>
        <c:ser>
          <c:idx val="4"/>
          <c:order val="3"/>
          <c:tx>
            <c:strRef>
              <c:f>'图3-交通能耗载客'!$A$75</c:f>
              <c:strCache>
                <c:ptCount val="1"/>
                <c:pt idx="0">
                  <c:v>natural gas</c:v>
                </c:pt>
              </c:strCache>
            </c:strRef>
          </c:tx>
          <c:spPr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'图3-交通能耗载客'!$C$75:$AN$75</c:f>
              <c:numCache>
                <c:formatCode>0.00_ </c:formatCode>
                <c:ptCount val="38"/>
                <c:pt idx="0">
                  <c:v>1.0557799999999999</c:v>
                </c:pt>
                <c:pt idx="1">
                  <c:v>1.2131099999999999</c:v>
                </c:pt>
                <c:pt idx="2">
                  <c:v>1.36785</c:v>
                </c:pt>
                <c:pt idx="3">
                  <c:v>1.52115</c:v>
                </c:pt>
                <c:pt idx="4">
                  <c:v>1.67211</c:v>
                </c:pt>
                <c:pt idx="5">
                  <c:v>1.82314</c:v>
                </c:pt>
                <c:pt idx="6">
                  <c:v>1.9775799999999999</c:v>
                </c:pt>
                <c:pt idx="7">
                  <c:v>2.1369699999999998</c:v>
                </c:pt>
                <c:pt idx="8">
                  <c:v>2.2657599999999998</c:v>
                </c:pt>
                <c:pt idx="9">
                  <c:v>2.3952</c:v>
                </c:pt>
                <c:pt idx="10">
                  <c:v>2.5267599999999999</c:v>
                </c:pt>
                <c:pt idx="11">
                  <c:v>2.65985</c:v>
                </c:pt>
                <c:pt idx="12">
                  <c:v>2.7934000000000001</c:v>
                </c:pt>
                <c:pt idx="13">
                  <c:v>2.93906</c:v>
                </c:pt>
                <c:pt idx="14">
                  <c:v>3.0966100000000001</c:v>
                </c:pt>
                <c:pt idx="15">
                  <c:v>3.1649699999999998</c:v>
                </c:pt>
                <c:pt idx="16">
                  <c:v>3.2452000000000001</c:v>
                </c:pt>
                <c:pt idx="17">
                  <c:v>3.3397600000000001</c:v>
                </c:pt>
                <c:pt idx="18">
                  <c:v>3.42401</c:v>
                </c:pt>
                <c:pt idx="19">
                  <c:v>3.5155499999999997</c:v>
                </c:pt>
                <c:pt idx="20">
                  <c:v>3.6107199999999997</c:v>
                </c:pt>
                <c:pt idx="21">
                  <c:v>3.7058399999999998</c:v>
                </c:pt>
                <c:pt idx="22">
                  <c:v>3.79881</c:v>
                </c:pt>
                <c:pt idx="23">
                  <c:v>3.8866700000000001</c:v>
                </c:pt>
                <c:pt idx="24">
                  <c:v>3.96929</c:v>
                </c:pt>
                <c:pt idx="25">
                  <c:v>4.0452899999999996</c:v>
                </c:pt>
                <c:pt idx="26">
                  <c:v>4.1151599999999995</c:v>
                </c:pt>
                <c:pt idx="27">
                  <c:v>4.1796699999999998</c:v>
                </c:pt>
                <c:pt idx="28">
                  <c:v>4.2140300000000002</c:v>
                </c:pt>
                <c:pt idx="29">
                  <c:v>4.2333400000000001</c:v>
                </c:pt>
                <c:pt idx="30">
                  <c:v>4.2392500000000002</c:v>
                </c:pt>
                <c:pt idx="31">
                  <c:v>4.2334100000000001</c:v>
                </c:pt>
                <c:pt idx="32">
                  <c:v>4.2188099999999995</c:v>
                </c:pt>
                <c:pt idx="33">
                  <c:v>4.1983499999999996</c:v>
                </c:pt>
                <c:pt idx="34">
                  <c:v>4.1734299999999998</c:v>
                </c:pt>
                <c:pt idx="35">
                  <c:v>4.1455000000000002</c:v>
                </c:pt>
                <c:pt idx="36">
                  <c:v>4.1154200000000003</c:v>
                </c:pt>
                <c:pt idx="37">
                  <c:v>4.0843499999999997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3C-4545-8DED-B88CDAA1DFC2}"/>
            </c:ext>
          </c:extLst>
        </c:ser>
        <c:ser>
          <c:idx val="8"/>
          <c:order val="4"/>
          <c:tx>
            <c:strRef>
              <c:f>'图3-交通能耗载客'!$A$70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70AD47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'图3-交通能耗载客'!$C$70:$AN$70</c:f>
              <c:numCache>
                <c:formatCode>0.00_ </c:formatCode>
                <c:ptCount val="38"/>
                <c:pt idx="0">
                  <c:v>67.694500000000005</c:v>
                </c:pt>
                <c:pt idx="1">
                  <c:v>76.923000000000002</c:v>
                </c:pt>
                <c:pt idx="2">
                  <c:v>88.619500000000002</c:v>
                </c:pt>
                <c:pt idx="3">
                  <c:v>102.8445</c:v>
                </c:pt>
                <c:pt idx="4">
                  <c:v>119.6313</c:v>
                </c:pt>
                <c:pt idx="5">
                  <c:v>138.94489999999999</c:v>
                </c:pt>
                <c:pt idx="6">
                  <c:v>160.62569999999999</c:v>
                </c:pt>
                <c:pt idx="7">
                  <c:v>184.72239999999999</c:v>
                </c:pt>
                <c:pt idx="8">
                  <c:v>207.55289999999999</c:v>
                </c:pt>
                <c:pt idx="9">
                  <c:v>231.64689999999999</c:v>
                </c:pt>
                <c:pt idx="10">
                  <c:v>256.8501</c:v>
                </c:pt>
                <c:pt idx="11">
                  <c:v>283.08870000000002</c:v>
                </c:pt>
                <c:pt idx="12">
                  <c:v>310.39609999999999</c:v>
                </c:pt>
                <c:pt idx="13">
                  <c:v>336.7912</c:v>
                </c:pt>
                <c:pt idx="14">
                  <c:v>362.37919999999997</c:v>
                </c:pt>
                <c:pt idx="15">
                  <c:v>385.63709999999998</c:v>
                </c:pt>
                <c:pt idx="16">
                  <c:v>405.81169999999997</c:v>
                </c:pt>
                <c:pt idx="17">
                  <c:v>424.03789999999998</c:v>
                </c:pt>
                <c:pt idx="18">
                  <c:v>437.99829999999997</c:v>
                </c:pt>
                <c:pt idx="19">
                  <c:v>449.9889</c:v>
                </c:pt>
                <c:pt idx="20">
                  <c:v>460.00579999999997</c:v>
                </c:pt>
                <c:pt idx="21">
                  <c:v>468.17329999999998</c:v>
                </c:pt>
                <c:pt idx="22">
                  <c:v>474.44509999999997</c:v>
                </c:pt>
                <c:pt idx="23">
                  <c:v>478.78899999999999</c:v>
                </c:pt>
                <c:pt idx="24">
                  <c:v>481.16079999999999</c:v>
                </c:pt>
                <c:pt idx="25">
                  <c:v>481.661</c:v>
                </c:pt>
                <c:pt idx="26">
                  <c:v>480.31439999999998</c:v>
                </c:pt>
                <c:pt idx="27">
                  <c:v>476.96699999999998</c:v>
                </c:pt>
                <c:pt idx="28">
                  <c:v>471.48840000000001</c:v>
                </c:pt>
                <c:pt idx="29">
                  <c:v>465.971</c:v>
                </c:pt>
                <c:pt idx="30">
                  <c:v>460.4228</c:v>
                </c:pt>
                <c:pt idx="31">
                  <c:v>454.8503</c:v>
                </c:pt>
                <c:pt idx="32">
                  <c:v>449.24829999999997</c:v>
                </c:pt>
                <c:pt idx="33">
                  <c:v>443.45009999999996</c:v>
                </c:pt>
                <c:pt idx="34">
                  <c:v>437.50540000000001</c:v>
                </c:pt>
                <c:pt idx="35">
                  <c:v>431.51</c:v>
                </c:pt>
                <c:pt idx="36">
                  <c:v>425.46139999999997</c:v>
                </c:pt>
                <c:pt idx="37">
                  <c:v>419.41640000000001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3C-4545-8DED-B88CDAA1DFC2}"/>
            </c:ext>
          </c:extLst>
        </c:ser>
        <c:ser>
          <c:idx val="0"/>
          <c:order val="5"/>
          <c:tx>
            <c:strRef>
              <c:f>'图3-交通能耗载客'!$A$72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5B9BD5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'图3-交通能耗载客'!$C$72:$AN$72</c:f>
              <c:numCache>
                <c:formatCode>0.00_ </c:formatCode>
                <c:ptCount val="38"/>
                <c:pt idx="0">
                  <c:v>5.69857E-2</c:v>
                </c:pt>
                <c:pt idx="1">
                  <c:v>0.119756</c:v>
                </c:pt>
                <c:pt idx="2">
                  <c:v>0.183222</c:v>
                </c:pt>
                <c:pt idx="3">
                  <c:v>0.245118</c:v>
                </c:pt>
                <c:pt idx="4">
                  <c:v>0.30421599999999999</c:v>
                </c:pt>
                <c:pt idx="5">
                  <c:v>0.36038399999999998</c:v>
                </c:pt>
                <c:pt idx="6">
                  <c:v>0.41400199999999998</c:v>
                </c:pt>
                <c:pt idx="7">
                  <c:v>0.46610999999999997</c:v>
                </c:pt>
                <c:pt idx="8">
                  <c:v>0.51265700000000003</c:v>
                </c:pt>
                <c:pt idx="9">
                  <c:v>0.56177900000000003</c:v>
                </c:pt>
                <c:pt idx="10">
                  <c:v>0.61517199999999994</c:v>
                </c:pt>
                <c:pt idx="11">
                  <c:v>0.67425000000000002</c:v>
                </c:pt>
                <c:pt idx="12">
                  <c:v>0.74029199999999995</c:v>
                </c:pt>
                <c:pt idx="13">
                  <c:v>0.80898700000000001</c:v>
                </c:pt>
                <c:pt idx="14">
                  <c:v>0.88052900000000001</c:v>
                </c:pt>
                <c:pt idx="15">
                  <c:v>0.92794999999999994</c:v>
                </c:pt>
                <c:pt idx="16">
                  <c:v>0.96434399999999998</c:v>
                </c:pt>
                <c:pt idx="17">
                  <c:v>1.00431</c:v>
                </c:pt>
                <c:pt idx="18">
                  <c:v>1.04339</c:v>
                </c:pt>
                <c:pt idx="19">
                  <c:v>1.0871599999999999</c:v>
                </c:pt>
                <c:pt idx="20">
                  <c:v>1.13503</c:v>
                </c:pt>
                <c:pt idx="21">
                  <c:v>1.1862599999999999</c:v>
                </c:pt>
                <c:pt idx="22">
                  <c:v>1.2396199999999999</c:v>
                </c:pt>
                <c:pt idx="23">
                  <c:v>1.2914999999999999</c:v>
                </c:pt>
                <c:pt idx="24">
                  <c:v>1.33999</c:v>
                </c:pt>
                <c:pt idx="25">
                  <c:v>1.3835299999999999</c:v>
                </c:pt>
                <c:pt idx="26">
                  <c:v>1.4203600000000001</c:v>
                </c:pt>
                <c:pt idx="27">
                  <c:v>1.44922</c:v>
                </c:pt>
                <c:pt idx="28">
                  <c:v>1.4695699999999998</c:v>
                </c:pt>
                <c:pt idx="29">
                  <c:v>1.4859899999999999</c:v>
                </c:pt>
                <c:pt idx="30">
                  <c:v>1.49838</c:v>
                </c:pt>
                <c:pt idx="31">
                  <c:v>1.5075700000000001</c:v>
                </c:pt>
                <c:pt idx="32">
                  <c:v>1.5133099999999999</c:v>
                </c:pt>
                <c:pt idx="33">
                  <c:v>1.51681</c:v>
                </c:pt>
                <c:pt idx="34">
                  <c:v>1.5166500000000001</c:v>
                </c:pt>
                <c:pt idx="35">
                  <c:v>1.51705</c:v>
                </c:pt>
                <c:pt idx="36">
                  <c:v>1.51206</c:v>
                </c:pt>
                <c:pt idx="37">
                  <c:v>1.51389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413C-4545-8DED-B88CDAA1DFC2}"/>
            </c:ext>
          </c:extLst>
        </c:ser>
        <c:ser>
          <c:idx val="9"/>
          <c:order val="6"/>
          <c:tx>
            <c:strRef>
              <c:f>'图3-交通能耗载客'!$A$68</c:f>
              <c:strCache>
                <c:ptCount val="1"/>
                <c:pt idx="0">
                  <c:v>biofuel diesel</c:v>
                </c:pt>
              </c:strCache>
            </c:strRef>
          </c:tx>
          <c:spPr>
            <a:solidFill>
              <a:srgbClr val="C00000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'图3-交通能耗载客'!$C$68:$AN$68</c:f>
              <c:numCache>
                <c:formatCode>0.00_ 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413C-4545-8DED-B88CDAA1DFC2}"/>
            </c:ext>
          </c:extLst>
        </c:ser>
        <c:ser>
          <c:idx val="2"/>
          <c:order val="7"/>
          <c:tx>
            <c:strRef>
              <c:f>'图3-交通能耗载客'!$A$69</c:f>
              <c:strCache>
                <c:ptCount val="1"/>
                <c:pt idx="0">
                  <c:v>biofuel gasoline</c:v>
                </c:pt>
              </c:strCache>
            </c:strRef>
          </c:tx>
          <c:spPr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'图3-交通能耗载客'!$C$69:$AN$69</c:f>
              <c:numCache>
                <c:formatCode>0.00_ 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13C-4545-8DED-B88CDAA1D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511720"/>
        <c:axId val="720512048"/>
        <c:extLst>
          <c:ext xmlns:c15="http://schemas.microsoft.com/office/drawing/2012/chart" uri="{02D57815-91ED-43cb-92C2-25804820EDAC}">
            <c15:filteredAreaSeries>
              <c15:ser>
                <c:idx val="3"/>
                <c:order val="8"/>
                <c:tx>
                  <c:strRef>
                    <c:extLst>
                      <c:ext uri="{02D57815-91ED-43cb-92C2-25804820EDAC}">
                        <c15:formulaRef>
                          <c15:sqref>'图3-交通能耗载客'!$A$71</c15:sqref>
                        </c15:formulaRef>
                      </c:ext>
                    </c:extLst>
                    <c:strCache>
                      <c:ptCount val="1"/>
                      <c:pt idx="0">
                        <c:v>heavy or residual fuel oil</c:v>
                      </c:pt>
                    </c:strCache>
                  </c:strRef>
                </c:tx>
                <c:spPr>
                  <a:ln w="25400">
                    <a:noFill/>
                  </a:ln>
                </c:spPr>
                <c:cat>
                  <c:numRef>
                    <c:extLst>
                      <c:ext uri="{02D57815-91ED-43cb-92C2-25804820EDAC}">
                        <c15:formulaRef>
                          <c15:sqref>'图4-交通能耗载货'!$C$3:$AN$3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'图3-交通能耗载客'!$C$71:$AN$71</c15:sqref>
                        </c15:formulaRef>
                      </c:ext>
                    </c:extLst>
                    <c:numCache>
                      <c:formatCode>0.00_ 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413C-4545-8DED-B88CDAA1DFC2}"/>
                  </c:ext>
                </c:extLst>
              </c15:ser>
            </c15:filteredAreaSeries>
            <c15:filteredAreaSeries>
              <c15:ser>
                <c:idx val="7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'图3-交通能耗载客'!$A$74</c15:sqref>
                        </c15:formulaRef>
                      </c:ext>
                    </c:extLst>
                    <c:strCache>
                      <c:ptCount val="1"/>
                      <c:pt idx="0">
                        <c:v>LPG propane or butane</c:v>
                      </c:pt>
                    </c:strCache>
                  </c:strRef>
                </c:tx>
                <c:spPr>
                  <a:ln w="25400">
                    <a:noFill/>
                  </a:ln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'图4-交通能耗载货'!$C$3:$AN$3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'图3-交通能耗载客'!$C$74:$AN$74</c15:sqref>
                        </c15:formulaRef>
                      </c:ext>
                    </c:extLst>
                    <c:numCache>
                      <c:formatCode>0.00_ </c:formatCode>
                      <c:ptCount val="38"/>
                      <c:pt idx="0">
                        <c:v>1.7691699999999999</c:v>
                      </c:pt>
                      <c:pt idx="1">
                        <c:v>3.3035000000000001</c:v>
                      </c:pt>
                      <c:pt idx="2">
                        <c:v>4.8562000000000003</c:v>
                      </c:pt>
                      <c:pt idx="3">
                        <c:v>6.4206599999999998</c:v>
                      </c:pt>
                      <c:pt idx="4">
                        <c:v>8.0004799999999996</c:v>
                      </c:pt>
                      <c:pt idx="5">
                        <c:v>9.5878399999999999</c:v>
                      </c:pt>
                      <c:pt idx="6">
                        <c:v>11.1602</c:v>
                      </c:pt>
                      <c:pt idx="7">
                        <c:v>12.712899999999999</c:v>
                      </c:pt>
                      <c:pt idx="8">
                        <c:v>13.989100000000001</c:v>
                      </c:pt>
                      <c:pt idx="9">
                        <c:v>15.176</c:v>
                      </c:pt>
                      <c:pt idx="10">
                        <c:v>16.280100000000001</c:v>
                      </c:pt>
                      <c:pt idx="11">
                        <c:v>17.304400000000001</c:v>
                      </c:pt>
                      <c:pt idx="12">
                        <c:v>18.2515</c:v>
                      </c:pt>
                      <c:pt idx="13">
                        <c:v>19.194299999999998</c:v>
                      </c:pt>
                      <c:pt idx="14">
                        <c:v>20.135100000000001</c:v>
                      </c:pt>
                      <c:pt idx="15">
                        <c:v>19.972300000000001</c:v>
                      </c:pt>
                      <c:pt idx="16">
                        <c:v>19.838899999999999</c:v>
                      </c:pt>
                      <c:pt idx="17">
                        <c:v>19.739799999999999</c:v>
                      </c:pt>
                      <c:pt idx="18">
                        <c:v>19.557099999999998</c:v>
                      </c:pt>
                      <c:pt idx="19">
                        <c:v>19.396899999999999</c:v>
                      </c:pt>
                      <c:pt idx="20">
                        <c:v>19.260999999999999</c:v>
                      </c:pt>
                      <c:pt idx="21">
                        <c:v>19.1678</c:v>
                      </c:pt>
                      <c:pt idx="22">
                        <c:v>19.114999999999998</c:v>
                      </c:pt>
                      <c:pt idx="23">
                        <c:v>19.121600000000001</c:v>
                      </c:pt>
                      <c:pt idx="24">
                        <c:v>19.1797</c:v>
                      </c:pt>
                      <c:pt idx="25">
                        <c:v>19.2928</c:v>
                      </c:pt>
                      <c:pt idx="26">
                        <c:v>19.4621</c:v>
                      </c:pt>
                      <c:pt idx="27">
                        <c:v>19.686499999999999</c:v>
                      </c:pt>
                      <c:pt idx="28">
                        <c:v>19.804300000000001</c:v>
                      </c:pt>
                      <c:pt idx="29">
                        <c:v>19.908100000000001</c:v>
                      </c:pt>
                      <c:pt idx="30">
                        <c:v>19.9939</c:v>
                      </c:pt>
                      <c:pt idx="31">
                        <c:v>20.065100000000001</c:v>
                      </c:pt>
                      <c:pt idx="32">
                        <c:v>20.1219</c:v>
                      </c:pt>
                      <c:pt idx="33">
                        <c:v>20.1694</c:v>
                      </c:pt>
                      <c:pt idx="34">
                        <c:v>20.204799999999999</c:v>
                      </c:pt>
                      <c:pt idx="35">
                        <c:v>20.228899999999999</c:v>
                      </c:pt>
                      <c:pt idx="36">
                        <c:v>20.234099999999998</c:v>
                      </c:pt>
                      <c:pt idx="37">
                        <c:v>20.227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13C-4545-8DED-B88CDAA1DFC2}"/>
                  </c:ext>
                </c:extLst>
              </c15:ser>
            </c15:filteredAreaSeries>
          </c:ext>
        </c:extLst>
      </c:areaChart>
      <c:catAx>
        <c:axId val="720511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2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720512048"/>
        <c:scaling>
          <c:orientation val="minMax"/>
        </c:scaling>
        <c:delete val="0"/>
        <c:axPos val="l"/>
        <c:title>
          <c:tx>
            <c:strRef>
              <c:f>'图3-交通能耗载客'!$E$65</c:f>
              <c:strCache>
                <c:ptCount val="1"/>
                <c:pt idx="0">
                  <c:v>trillion btu</c:v>
                </c:pt>
              </c:strCache>
            </c:strRef>
          </c:tx>
          <c:layout>
            <c:manualLayout>
              <c:xMode val="edge"/>
              <c:yMode val="edge"/>
              <c:x val="7.8718483052099303E-4"/>
              <c:y val="6.3341361741547017E-2"/>
            </c:manualLayout>
          </c:layout>
          <c:overlay val="0"/>
          <c:txPr>
            <a:bodyPr rot="0" vert="horz"/>
            <a:lstStyle/>
            <a:p>
              <a:pPr>
                <a:defRPr b="0"/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1720"/>
        <c:crosses val="autoZero"/>
        <c:crossBetween val="midCat"/>
      </c:valAx>
      <c:spPr>
        <a:ln>
          <a:noFill/>
        </a:ln>
      </c:spPr>
    </c:plotArea>
    <c:legend>
      <c:legendPos val="b"/>
      <c:layout>
        <c:manualLayout>
          <c:xMode val="edge"/>
          <c:yMode val="edge"/>
          <c:x val="7.0803034815521318E-2"/>
          <c:y val="0.87812258761772422"/>
          <c:w val="0.9291969651844787"/>
          <c:h val="0.12187741238227576"/>
        </c:manualLayout>
      </c:layout>
      <c:overlay val="0"/>
      <c:txPr>
        <a:bodyPr/>
        <a:lstStyle/>
        <a:p>
          <a:pPr>
            <a:defRPr sz="1000"/>
          </a:pPr>
          <a:endParaRPr lang="zh-CN"/>
        </a:p>
      </c:txPr>
    </c:legend>
    <c:plotVisOnly val="1"/>
    <c:dispBlanksAs val="zero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'图4-交通能耗载货'!$G$1</c:f>
          <c:strCache>
            <c:ptCount val="1"/>
            <c:pt idx="0">
              <c:v>Freight Transport Fuel Use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787714035745532"/>
          <c:y val="0.17305477682162795"/>
          <c:w val="0.8195831771028621"/>
          <c:h val="0.62172363748649073"/>
        </c:manualLayout>
      </c:layout>
      <c:areaChart>
        <c:grouping val="stacked"/>
        <c:varyColors val="0"/>
        <c:ser>
          <c:idx val="6"/>
          <c:order val="0"/>
          <c:tx>
            <c:strRef>
              <c:f>'图4-交通能耗载货'!$A$62</c:f>
              <c:strCache>
                <c:ptCount val="1"/>
                <c:pt idx="0">
                  <c:v>petroleum gasoline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'图4-交通能耗载货'!$C$62:$AN$62</c:f>
              <c:numCache>
                <c:formatCode>0_ </c:formatCode>
                <c:ptCount val="38"/>
                <c:pt idx="0">
                  <c:v>1460.8005560000001</c:v>
                </c:pt>
                <c:pt idx="1">
                  <c:v>1499.5254300000001</c:v>
                </c:pt>
                <c:pt idx="2">
                  <c:v>1538.2540799999999</c:v>
                </c:pt>
                <c:pt idx="3">
                  <c:v>1576.577</c:v>
                </c:pt>
                <c:pt idx="4">
                  <c:v>1609.48649</c:v>
                </c:pt>
                <c:pt idx="5">
                  <c:v>1637.45346</c:v>
                </c:pt>
                <c:pt idx="6">
                  <c:v>1659.4351899999999</c:v>
                </c:pt>
                <c:pt idx="7">
                  <c:v>1674.3676</c:v>
                </c:pt>
                <c:pt idx="8">
                  <c:v>1666.6808000000001</c:v>
                </c:pt>
                <c:pt idx="9">
                  <c:v>1653.3969999999999</c:v>
                </c:pt>
                <c:pt idx="10">
                  <c:v>1633.0721999999998</c:v>
                </c:pt>
                <c:pt idx="11">
                  <c:v>1605.5222000000001</c:v>
                </c:pt>
                <c:pt idx="12">
                  <c:v>1570.6471999999999</c:v>
                </c:pt>
                <c:pt idx="13">
                  <c:v>1548.8468999999998</c:v>
                </c:pt>
                <c:pt idx="14">
                  <c:v>1496.7185999999999</c:v>
                </c:pt>
                <c:pt idx="15">
                  <c:v>1441.4444000000001</c:v>
                </c:pt>
                <c:pt idx="16">
                  <c:v>1385.8136999999999</c:v>
                </c:pt>
                <c:pt idx="17">
                  <c:v>1332.1013999999998</c:v>
                </c:pt>
                <c:pt idx="18">
                  <c:v>1277.3084999999999</c:v>
                </c:pt>
                <c:pt idx="19">
                  <c:v>1225.6632999999999</c:v>
                </c:pt>
                <c:pt idx="20">
                  <c:v>1178.8543999999999</c:v>
                </c:pt>
                <c:pt idx="21">
                  <c:v>1137.2929999999999</c:v>
                </c:pt>
                <c:pt idx="22">
                  <c:v>1102.4418000000001</c:v>
                </c:pt>
                <c:pt idx="23">
                  <c:v>1070.8365999999999</c:v>
                </c:pt>
                <c:pt idx="24">
                  <c:v>1044.7755999999999</c:v>
                </c:pt>
                <c:pt idx="25">
                  <c:v>1024.7828</c:v>
                </c:pt>
                <c:pt idx="26">
                  <c:v>1010.4532</c:v>
                </c:pt>
                <c:pt idx="27">
                  <c:v>995.13069999999993</c:v>
                </c:pt>
                <c:pt idx="28">
                  <c:v>974.25169999999991</c:v>
                </c:pt>
                <c:pt idx="29">
                  <c:v>956.66399999999999</c:v>
                </c:pt>
                <c:pt idx="30">
                  <c:v>941.51370000000009</c:v>
                </c:pt>
                <c:pt idx="31">
                  <c:v>927.95420000000001</c:v>
                </c:pt>
                <c:pt idx="32">
                  <c:v>915.58579999999995</c:v>
                </c:pt>
                <c:pt idx="33">
                  <c:v>904.44069999999999</c:v>
                </c:pt>
                <c:pt idx="34">
                  <c:v>893.50369999999998</c:v>
                </c:pt>
                <c:pt idx="35">
                  <c:v>882.93079999999998</c:v>
                </c:pt>
                <c:pt idx="36">
                  <c:v>872.56359999999984</c:v>
                </c:pt>
                <c:pt idx="37">
                  <c:v>862.5779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2-4F73-B3AA-39BF0D74CF57}"/>
            </c:ext>
          </c:extLst>
        </c:ser>
        <c:ser>
          <c:idx val="5"/>
          <c:order val="1"/>
          <c:tx>
            <c:strRef>
              <c:f>'图4-交通能耗载货'!$A$61</c:f>
              <c:strCache>
                <c:ptCount val="1"/>
                <c:pt idx="0">
                  <c:v>petroleum diesel</c:v>
                </c:pt>
              </c:strCache>
            </c:strRef>
          </c:tx>
          <c:spPr>
            <a:solidFill>
              <a:srgbClr val="4472C4">
                <a:lumMod val="50000"/>
              </a:srgbClr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'图4-交通能耗载货'!$C$61:$AN$61</c:f>
              <c:numCache>
                <c:formatCode>0_ </c:formatCode>
                <c:ptCount val="38"/>
                <c:pt idx="0">
                  <c:v>9891.9034299999985</c:v>
                </c:pt>
                <c:pt idx="1">
                  <c:v>10053.837399999999</c:v>
                </c:pt>
                <c:pt idx="2">
                  <c:v>10200.89113</c:v>
                </c:pt>
                <c:pt idx="3">
                  <c:v>10338.000700000001</c:v>
                </c:pt>
                <c:pt idx="4">
                  <c:v>10462.5597</c:v>
                </c:pt>
                <c:pt idx="5">
                  <c:v>10574.729499999999</c:v>
                </c:pt>
                <c:pt idx="6">
                  <c:v>10674.318800000001</c:v>
                </c:pt>
                <c:pt idx="7">
                  <c:v>10760.8833</c:v>
                </c:pt>
                <c:pt idx="8">
                  <c:v>10756.773299999999</c:v>
                </c:pt>
                <c:pt idx="9">
                  <c:v>10734.7567</c:v>
                </c:pt>
                <c:pt idx="10">
                  <c:v>10695.687699999999</c:v>
                </c:pt>
                <c:pt idx="11">
                  <c:v>10640.209800000001</c:v>
                </c:pt>
                <c:pt idx="12">
                  <c:v>10568.888199999999</c:v>
                </c:pt>
                <c:pt idx="13">
                  <c:v>10526.192800000001</c:v>
                </c:pt>
                <c:pt idx="14">
                  <c:v>10462.168999999998</c:v>
                </c:pt>
                <c:pt idx="15">
                  <c:v>10343.689999999999</c:v>
                </c:pt>
                <c:pt idx="16">
                  <c:v>10232.337000000001</c:v>
                </c:pt>
                <c:pt idx="17">
                  <c:v>10130.200999999999</c:v>
                </c:pt>
                <c:pt idx="18">
                  <c:v>9991.6049999999977</c:v>
                </c:pt>
                <c:pt idx="19">
                  <c:v>9855.9379999999983</c:v>
                </c:pt>
                <c:pt idx="20">
                  <c:v>9726.7089999999989</c:v>
                </c:pt>
                <c:pt idx="21">
                  <c:v>9605.4719999999998</c:v>
                </c:pt>
                <c:pt idx="22">
                  <c:v>9494.1959999999999</c:v>
                </c:pt>
                <c:pt idx="23">
                  <c:v>9438.228000000001</c:v>
                </c:pt>
                <c:pt idx="24">
                  <c:v>9394.2910000000011</c:v>
                </c:pt>
                <c:pt idx="25">
                  <c:v>9363.9030000000002</c:v>
                </c:pt>
                <c:pt idx="26">
                  <c:v>9344.8769999999986</c:v>
                </c:pt>
                <c:pt idx="27">
                  <c:v>9335.8829999999998</c:v>
                </c:pt>
                <c:pt idx="28">
                  <c:v>9278.4609999999993</c:v>
                </c:pt>
                <c:pt idx="29">
                  <c:v>9226.746000000001</c:v>
                </c:pt>
                <c:pt idx="30">
                  <c:v>9178.08</c:v>
                </c:pt>
                <c:pt idx="31">
                  <c:v>9132.0789999999997</c:v>
                </c:pt>
                <c:pt idx="32">
                  <c:v>9086.3739999999998</c:v>
                </c:pt>
                <c:pt idx="33">
                  <c:v>9044.005000000001</c:v>
                </c:pt>
                <c:pt idx="34">
                  <c:v>9000.5429999999997</c:v>
                </c:pt>
                <c:pt idx="35">
                  <c:v>8957.5769999999993</c:v>
                </c:pt>
                <c:pt idx="36">
                  <c:v>8908.1750000000011</c:v>
                </c:pt>
                <c:pt idx="37">
                  <c:v>8864.9570000000003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F2-4F73-B3AA-39BF0D74CF57}"/>
            </c:ext>
          </c:extLst>
        </c:ser>
        <c:ser>
          <c:idx val="1"/>
          <c:order val="2"/>
          <c:tx>
            <c:strRef>
              <c:f>'图4-交通能耗载货'!$A$58</c:f>
              <c:strCache>
                <c:ptCount val="1"/>
                <c:pt idx="0">
                  <c:v>jet fuel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'图4-交通能耗载货'!$C$58:$AN$58</c:f>
              <c:numCache>
                <c:formatCode>0_ </c:formatCode>
                <c:ptCount val="38"/>
                <c:pt idx="0">
                  <c:v>605.50900000000001</c:v>
                </c:pt>
                <c:pt idx="1">
                  <c:v>575.79999999999995</c:v>
                </c:pt>
                <c:pt idx="2">
                  <c:v>550.93799999999999</c:v>
                </c:pt>
                <c:pt idx="3">
                  <c:v>530.6579999999999</c:v>
                </c:pt>
                <c:pt idx="4">
                  <c:v>511.47899999999998</c:v>
                </c:pt>
                <c:pt idx="5">
                  <c:v>496.93299999999999</c:v>
                </c:pt>
                <c:pt idx="6">
                  <c:v>486.06700000000001</c:v>
                </c:pt>
                <c:pt idx="7">
                  <c:v>478.16199999999998</c:v>
                </c:pt>
                <c:pt idx="8">
                  <c:v>469.80700000000002</c:v>
                </c:pt>
                <c:pt idx="9">
                  <c:v>463.82299999999998</c:v>
                </c:pt>
                <c:pt idx="10">
                  <c:v>459.77099999999996</c:v>
                </c:pt>
                <c:pt idx="11">
                  <c:v>457.35300000000001</c:v>
                </c:pt>
                <c:pt idx="12">
                  <c:v>456.50299999999999</c:v>
                </c:pt>
                <c:pt idx="13">
                  <c:v>456.63199999999995</c:v>
                </c:pt>
                <c:pt idx="14">
                  <c:v>457.702</c:v>
                </c:pt>
                <c:pt idx="15">
                  <c:v>459.608</c:v>
                </c:pt>
                <c:pt idx="16">
                  <c:v>462.24</c:v>
                </c:pt>
                <c:pt idx="17">
                  <c:v>465.49799999999999</c:v>
                </c:pt>
                <c:pt idx="18">
                  <c:v>465.59399999999999</c:v>
                </c:pt>
                <c:pt idx="19">
                  <c:v>466.67599999999999</c:v>
                </c:pt>
                <c:pt idx="20">
                  <c:v>468.22200000000004</c:v>
                </c:pt>
                <c:pt idx="21">
                  <c:v>470.17700000000002</c:v>
                </c:pt>
                <c:pt idx="22">
                  <c:v>472.488</c:v>
                </c:pt>
                <c:pt idx="23">
                  <c:v>475.35699999999997</c:v>
                </c:pt>
                <c:pt idx="24">
                  <c:v>478.45499999999998</c:v>
                </c:pt>
                <c:pt idx="25">
                  <c:v>481.75799999999998</c:v>
                </c:pt>
                <c:pt idx="26">
                  <c:v>485.24299999999999</c:v>
                </c:pt>
                <c:pt idx="27">
                  <c:v>489.35399999999998</c:v>
                </c:pt>
                <c:pt idx="28">
                  <c:v>499.892</c:v>
                </c:pt>
                <c:pt idx="29">
                  <c:v>510.36199999999997</c:v>
                </c:pt>
                <c:pt idx="30">
                  <c:v>520.97400000000005</c:v>
                </c:pt>
                <c:pt idx="31">
                  <c:v>531.49900000000002</c:v>
                </c:pt>
                <c:pt idx="32">
                  <c:v>541.7940000000001</c:v>
                </c:pt>
                <c:pt idx="33">
                  <c:v>551.98599999999999</c:v>
                </c:pt>
                <c:pt idx="34">
                  <c:v>562.06699999999989</c:v>
                </c:pt>
                <c:pt idx="35">
                  <c:v>572.03300000000002</c:v>
                </c:pt>
                <c:pt idx="36">
                  <c:v>581.774</c:v>
                </c:pt>
                <c:pt idx="37">
                  <c:v>591.40599999999995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A1F2-4F73-B3AA-39BF0D74CF57}"/>
            </c:ext>
          </c:extLst>
        </c:ser>
        <c:ser>
          <c:idx val="4"/>
          <c:order val="3"/>
          <c:tx>
            <c:strRef>
              <c:f>'图4-交通能耗载货'!$A$60</c:f>
              <c:strCache>
                <c:ptCount val="1"/>
                <c:pt idx="0">
                  <c:v>natural gas</c:v>
                </c:pt>
              </c:strCache>
            </c:strRef>
          </c:tx>
          <c:spPr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'图4-交通能耗载货'!$C$60:$AN$60</c:f>
              <c:numCache>
                <c:formatCode>0_ </c:formatCode>
                <c:ptCount val="38"/>
                <c:pt idx="0">
                  <c:v>275.17360000000002</c:v>
                </c:pt>
                <c:pt idx="1">
                  <c:v>269.41535999999996</c:v>
                </c:pt>
                <c:pt idx="2">
                  <c:v>263.68030000000005</c:v>
                </c:pt>
                <c:pt idx="3">
                  <c:v>258.41852999999998</c:v>
                </c:pt>
                <c:pt idx="4">
                  <c:v>252.31282000000002</c:v>
                </c:pt>
                <c:pt idx="5">
                  <c:v>246.23122000000001</c:v>
                </c:pt>
                <c:pt idx="6">
                  <c:v>242.20828</c:v>
                </c:pt>
                <c:pt idx="7">
                  <c:v>240.76763</c:v>
                </c:pt>
                <c:pt idx="8">
                  <c:v>240.05082000000002</c:v>
                </c:pt>
                <c:pt idx="9">
                  <c:v>242.95729999999998</c:v>
                </c:pt>
                <c:pt idx="10">
                  <c:v>249.88068999999999</c:v>
                </c:pt>
                <c:pt idx="11">
                  <c:v>260.73178000000001</c:v>
                </c:pt>
                <c:pt idx="12">
                  <c:v>275.44168000000002</c:v>
                </c:pt>
                <c:pt idx="13">
                  <c:v>293.91498999999993</c:v>
                </c:pt>
                <c:pt idx="14">
                  <c:v>315.75450000000001</c:v>
                </c:pt>
                <c:pt idx="15">
                  <c:v>354.34820999999999</c:v>
                </c:pt>
                <c:pt idx="16">
                  <c:v>395.59177</c:v>
                </c:pt>
                <c:pt idx="17">
                  <c:v>438.69126</c:v>
                </c:pt>
                <c:pt idx="18">
                  <c:v>483.47667999999999</c:v>
                </c:pt>
                <c:pt idx="19">
                  <c:v>531.17004999999995</c:v>
                </c:pt>
                <c:pt idx="20">
                  <c:v>580.86520399999995</c:v>
                </c:pt>
                <c:pt idx="21">
                  <c:v>630.98225300000013</c:v>
                </c:pt>
                <c:pt idx="22">
                  <c:v>680.643145</c:v>
                </c:pt>
                <c:pt idx="23">
                  <c:v>730.00453499999992</c:v>
                </c:pt>
                <c:pt idx="24">
                  <c:v>778.18173000000002</c:v>
                </c:pt>
                <c:pt idx="25">
                  <c:v>824.18997899999999</c:v>
                </c:pt>
                <c:pt idx="26">
                  <c:v>867.83854399999996</c:v>
                </c:pt>
                <c:pt idx="27">
                  <c:v>909.18679999999995</c:v>
                </c:pt>
                <c:pt idx="28">
                  <c:v>946.10639069999991</c:v>
                </c:pt>
                <c:pt idx="29">
                  <c:v>980.71508799999992</c:v>
                </c:pt>
                <c:pt idx="30">
                  <c:v>1013.5786871999999</c:v>
                </c:pt>
                <c:pt idx="31">
                  <c:v>1044.1477255</c:v>
                </c:pt>
                <c:pt idx="32">
                  <c:v>1074.7539923900001</c:v>
                </c:pt>
                <c:pt idx="33">
                  <c:v>1102.8810251299999</c:v>
                </c:pt>
                <c:pt idx="34">
                  <c:v>1130.6698691799998</c:v>
                </c:pt>
                <c:pt idx="35">
                  <c:v>1158.1982144599999</c:v>
                </c:pt>
                <c:pt idx="36">
                  <c:v>1185.00755093</c:v>
                </c:pt>
                <c:pt idx="37">
                  <c:v>1212.90639852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F2-4F73-B3AA-39BF0D74CF57}"/>
            </c:ext>
          </c:extLst>
        </c:ser>
        <c:ser>
          <c:idx val="8"/>
          <c:order val="4"/>
          <c:tx>
            <c:strRef>
              <c:f>'图4-交通能耗载货'!$A$55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70AD47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'图4-交通能耗载货'!$C$55:$AN$55</c:f>
              <c:numCache>
                <c:formatCode>0_ </c:formatCode>
                <c:ptCount val="38"/>
                <c:pt idx="0">
                  <c:v>54.669116000000002</c:v>
                </c:pt>
                <c:pt idx="1">
                  <c:v>79.488989999999987</c:v>
                </c:pt>
                <c:pt idx="2">
                  <c:v>109.08111</c:v>
                </c:pt>
                <c:pt idx="3">
                  <c:v>145.03419000000002</c:v>
                </c:pt>
                <c:pt idx="4">
                  <c:v>187.45723000000001</c:v>
                </c:pt>
                <c:pt idx="5">
                  <c:v>235.82566</c:v>
                </c:pt>
                <c:pt idx="6">
                  <c:v>290.72879999999998</c:v>
                </c:pt>
                <c:pt idx="7">
                  <c:v>351.9905</c:v>
                </c:pt>
                <c:pt idx="8">
                  <c:v>419.53399999999999</c:v>
                </c:pt>
                <c:pt idx="9">
                  <c:v>491.75040000000001</c:v>
                </c:pt>
                <c:pt idx="10">
                  <c:v>569.62249999999995</c:v>
                </c:pt>
                <c:pt idx="11">
                  <c:v>652.59320000000002</c:v>
                </c:pt>
                <c:pt idx="12">
                  <c:v>739.89599999999996</c:v>
                </c:pt>
                <c:pt idx="13">
                  <c:v>814.67989999999998</c:v>
                </c:pt>
                <c:pt idx="14">
                  <c:v>902.4461</c:v>
                </c:pt>
                <c:pt idx="15">
                  <c:v>993.13049999999998</c:v>
                </c:pt>
                <c:pt idx="16">
                  <c:v>1085.3208</c:v>
                </c:pt>
                <c:pt idx="17">
                  <c:v>1176.9036999999998</c:v>
                </c:pt>
                <c:pt idx="18">
                  <c:v>1268.1113</c:v>
                </c:pt>
                <c:pt idx="19">
                  <c:v>1358.3307</c:v>
                </c:pt>
                <c:pt idx="20">
                  <c:v>1446.0423000000001</c:v>
                </c:pt>
                <c:pt idx="21">
                  <c:v>1531.0845999999999</c:v>
                </c:pt>
                <c:pt idx="22">
                  <c:v>1613.0577000000001</c:v>
                </c:pt>
                <c:pt idx="23">
                  <c:v>1676.1459</c:v>
                </c:pt>
                <c:pt idx="24">
                  <c:v>1735.6225999999999</c:v>
                </c:pt>
                <c:pt idx="25">
                  <c:v>1791.6338000000001</c:v>
                </c:pt>
                <c:pt idx="26">
                  <c:v>1844.2972</c:v>
                </c:pt>
                <c:pt idx="27">
                  <c:v>1895.1408999999999</c:v>
                </c:pt>
                <c:pt idx="28">
                  <c:v>1932.4612999999999</c:v>
                </c:pt>
                <c:pt idx="29">
                  <c:v>1967.1901</c:v>
                </c:pt>
                <c:pt idx="30">
                  <c:v>1999.7532999999999</c:v>
                </c:pt>
                <c:pt idx="31">
                  <c:v>2030.7233999999999</c:v>
                </c:pt>
                <c:pt idx="32">
                  <c:v>2060.2840000000001</c:v>
                </c:pt>
                <c:pt idx="33">
                  <c:v>2088.6905999999999</c:v>
                </c:pt>
                <c:pt idx="34">
                  <c:v>2116.6154999999999</c:v>
                </c:pt>
                <c:pt idx="35">
                  <c:v>2144.7889</c:v>
                </c:pt>
                <c:pt idx="36">
                  <c:v>2172.0183000000002</c:v>
                </c:pt>
                <c:pt idx="37">
                  <c:v>2200.0356000000002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F2-4F73-B3AA-39BF0D74CF57}"/>
            </c:ext>
          </c:extLst>
        </c:ser>
        <c:ser>
          <c:idx val="0"/>
          <c:order val="5"/>
          <c:tx>
            <c:strRef>
              <c:f>'图4-交通能耗载货'!$A$57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00B0F0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'图4-交通能耗载货'!$C$57:$AN$57</c:f>
              <c:numCache>
                <c:formatCode>0_ </c:formatCode>
                <c:ptCount val="38"/>
                <c:pt idx="0">
                  <c:v>8.6613228000000007</c:v>
                </c:pt>
                <c:pt idx="1">
                  <c:v>8.1895267</c:v>
                </c:pt>
                <c:pt idx="2">
                  <c:v>7.7123476999999996</c:v>
                </c:pt>
                <c:pt idx="3">
                  <c:v>7.2473589</c:v>
                </c:pt>
                <c:pt idx="4">
                  <c:v>6.8218958000000001</c:v>
                </c:pt>
                <c:pt idx="5">
                  <c:v>6.4777391</c:v>
                </c:pt>
                <c:pt idx="6">
                  <c:v>6.2560338999999994</c:v>
                </c:pt>
                <c:pt idx="7">
                  <c:v>6.221749</c:v>
                </c:pt>
                <c:pt idx="8">
                  <c:v>6.4387999999999996</c:v>
                </c:pt>
                <c:pt idx="9">
                  <c:v>6.9989239999999997</c:v>
                </c:pt>
                <c:pt idx="10">
                  <c:v>8.0244649999999993</c:v>
                </c:pt>
                <c:pt idx="11">
                  <c:v>9.5846889999999991</c:v>
                </c:pt>
                <c:pt idx="12">
                  <c:v>11.762869999999999</c:v>
                </c:pt>
                <c:pt idx="13">
                  <c:v>14.553004999999999</c:v>
                </c:pt>
                <c:pt idx="14">
                  <c:v>18.051406</c:v>
                </c:pt>
                <c:pt idx="15">
                  <c:v>23.114822</c:v>
                </c:pt>
                <c:pt idx="16">
                  <c:v>29.145925000000002</c:v>
                </c:pt>
                <c:pt idx="17">
                  <c:v>36.072788000000003</c:v>
                </c:pt>
                <c:pt idx="18">
                  <c:v>44.033447000000002</c:v>
                </c:pt>
                <c:pt idx="19">
                  <c:v>53.025787999999999</c:v>
                </c:pt>
                <c:pt idx="20">
                  <c:v>63.16865</c:v>
                </c:pt>
                <c:pt idx="21">
                  <c:v>74.579386999999997</c:v>
                </c:pt>
                <c:pt idx="22">
                  <c:v>87.234397000000001</c:v>
                </c:pt>
                <c:pt idx="23">
                  <c:v>101.29655</c:v>
                </c:pt>
                <c:pt idx="24">
                  <c:v>116.52673000000001</c:v>
                </c:pt>
                <c:pt idx="25">
                  <c:v>133.261245</c:v>
                </c:pt>
                <c:pt idx="26">
                  <c:v>151.10080400000001</c:v>
                </c:pt>
                <c:pt idx="27">
                  <c:v>170.40641499999998</c:v>
                </c:pt>
                <c:pt idx="28">
                  <c:v>190.77782200000001</c:v>
                </c:pt>
                <c:pt idx="29">
                  <c:v>212.812015</c:v>
                </c:pt>
                <c:pt idx="30">
                  <c:v>236.10060200000001</c:v>
                </c:pt>
                <c:pt idx="31">
                  <c:v>261.76022999999998</c:v>
                </c:pt>
                <c:pt idx="32">
                  <c:v>288.22935999999999</c:v>
                </c:pt>
                <c:pt idx="33">
                  <c:v>318.42834999999997</c:v>
                </c:pt>
                <c:pt idx="34">
                  <c:v>347.01412999999997</c:v>
                </c:pt>
                <c:pt idx="35">
                  <c:v>385.02046999999993</c:v>
                </c:pt>
                <c:pt idx="36">
                  <c:v>412.21859999999998</c:v>
                </c:pt>
                <c:pt idx="37">
                  <c:v>473.76931999999999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A1F2-4F73-B3AA-39BF0D74CF57}"/>
            </c:ext>
          </c:extLst>
        </c:ser>
        <c:ser>
          <c:idx val="9"/>
          <c:order val="8"/>
          <c:tx>
            <c:strRef>
              <c:f>'图4-交通能耗载货'!$A$56</c:f>
              <c:strCache>
                <c:ptCount val="1"/>
                <c:pt idx="0">
                  <c:v>heavy or residual fuel oil</c:v>
                </c:pt>
              </c:strCache>
            </c:strRef>
          </c:tx>
          <c:spPr>
            <a:solidFill>
              <a:srgbClr val="C00000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'图4-交通能耗载货'!$C$56:$AN$56</c:f>
              <c:numCache>
                <c:formatCode>0_ </c:formatCode>
                <c:ptCount val="38"/>
                <c:pt idx="0">
                  <c:v>718.34100000000001</c:v>
                </c:pt>
                <c:pt idx="1">
                  <c:v>737.66300000000001</c:v>
                </c:pt>
                <c:pt idx="2">
                  <c:v>756.96399999999994</c:v>
                </c:pt>
                <c:pt idx="3">
                  <c:v>776.24699999999996</c:v>
                </c:pt>
                <c:pt idx="4">
                  <c:v>795.51299999999992</c:v>
                </c:pt>
                <c:pt idx="5">
                  <c:v>814.76599999999996</c:v>
                </c:pt>
                <c:pt idx="6">
                  <c:v>834.0089999999999</c:v>
                </c:pt>
                <c:pt idx="7">
                  <c:v>853.2399999999999</c:v>
                </c:pt>
                <c:pt idx="8">
                  <c:v>869.89300000000003</c:v>
                </c:pt>
                <c:pt idx="9">
                  <c:v>886.55</c:v>
                </c:pt>
                <c:pt idx="10">
                  <c:v>903.20099999999991</c:v>
                </c:pt>
                <c:pt idx="11">
                  <c:v>919.85699999999986</c:v>
                </c:pt>
                <c:pt idx="12">
                  <c:v>936.61800000000005</c:v>
                </c:pt>
                <c:pt idx="13">
                  <c:v>953.29899999999998</c:v>
                </c:pt>
                <c:pt idx="14">
                  <c:v>969.96300000000008</c:v>
                </c:pt>
                <c:pt idx="15">
                  <c:v>986.63199999999995</c:v>
                </c:pt>
                <c:pt idx="16">
                  <c:v>1003.31</c:v>
                </c:pt>
                <c:pt idx="17">
                  <c:v>1020</c:v>
                </c:pt>
                <c:pt idx="18">
                  <c:v>1030.56</c:v>
                </c:pt>
                <c:pt idx="19">
                  <c:v>1041.1299999999999</c:v>
                </c:pt>
                <c:pt idx="20">
                  <c:v>1051.72</c:v>
                </c:pt>
                <c:pt idx="21">
                  <c:v>1062.32</c:v>
                </c:pt>
                <c:pt idx="22">
                  <c:v>1072.9299999999998</c:v>
                </c:pt>
                <c:pt idx="23">
                  <c:v>1083.56</c:v>
                </c:pt>
                <c:pt idx="24">
                  <c:v>1094.2</c:v>
                </c:pt>
                <c:pt idx="25">
                  <c:v>1104.8600000000001</c:v>
                </c:pt>
                <c:pt idx="26">
                  <c:v>1115.52</c:v>
                </c:pt>
                <c:pt idx="27">
                  <c:v>1126.1999999999998</c:v>
                </c:pt>
                <c:pt idx="28">
                  <c:v>1137.49</c:v>
                </c:pt>
                <c:pt idx="29">
                  <c:v>1148.7999999999997</c:v>
                </c:pt>
                <c:pt idx="30">
                  <c:v>1160.1100000000001</c:v>
                </c:pt>
                <c:pt idx="31">
                  <c:v>1171.43</c:v>
                </c:pt>
                <c:pt idx="32">
                  <c:v>1182.69</c:v>
                </c:pt>
                <c:pt idx="33">
                  <c:v>1193.94</c:v>
                </c:pt>
                <c:pt idx="34">
                  <c:v>1205.21</c:v>
                </c:pt>
                <c:pt idx="35">
                  <c:v>1216.48</c:v>
                </c:pt>
                <c:pt idx="36">
                  <c:v>1227.76</c:v>
                </c:pt>
                <c:pt idx="37">
                  <c:v>1239.04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A1F2-4F73-B3AA-39BF0D74CF57}"/>
            </c:ext>
          </c:extLst>
        </c:ser>
        <c:ser>
          <c:idx val="3"/>
          <c:order val="9"/>
          <c:tx>
            <c:strRef>
              <c:f>'图4-交通能耗载货'!$A$59</c:f>
              <c:strCache>
                <c:ptCount val="1"/>
                <c:pt idx="0">
                  <c:v>LPG propane or butane</c:v>
                </c:pt>
              </c:strCache>
            </c:strRef>
          </c:tx>
          <c:spPr>
            <a:solidFill>
              <a:srgbClr val="5B9BD5">
                <a:lumMod val="40000"/>
                <a:lumOff val="60000"/>
              </a:srgbClr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'图4-交通能耗载货'!$C$59:$AN$59</c:f>
              <c:numCache>
                <c:formatCode>0_ </c:formatCode>
                <c:ptCount val="38"/>
                <c:pt idx="0">
                  <c:v>2.9053099999999996</c:v>
                </c:pt>
                <c:pt idx="1">
                  <c:v>6.7838959999999995</c:v>
                </c:pt>
                <c:pt idx="2">
                  <c:v>11.218294999999999</c:v>
                </c:pt>
                <c:pt idx="3">
                  <c:v>16.243759999999998</c:v>
                </c:pt>
                <c:pt idx="4">
                  <c:v>22.051309999999997</c:v>
                </c:pt>
                <c:pt idx="5">
                  <c:v>28.7653</c:v>
                </c:pt>
                <c:pt idx="6">
                  <c:v>36.006120000000003</c:v>
                </c:pt>
                <c:pt idx="7">
                  <c:v>43.767980000000001</c:v>
                </c:pt>
                <c:pt idx="8">
                  <c:v>51.043699999999994</c:v>
                </c:pt>
                <c:pt idx="9">
                  <c:v>58.490130000000001</c:v>
                </c:pt>
                <c:pt idx="10">
                  <c:v>66.025260000000003</c:v>
                </c:pt>
                <c:pt idx="11">
                  <c:v>73.598589999999987</c:v>
                </c:pt>
                <c:pt idx="12">
                  <c:v>81.154180000000011</c:v>
                </c:pt>
                <c:pt idx="13">
                  <c:v>88.439469999999986</c:v>
                </c:pt>
                <c:pt idx="14">
                  <c:v>95.531939999999992</c:v>
                </c:pt>
                <c:pt idx="15">
                  <c:v>100.99933</c:v>
                </c:pt>
                <c:pt idx="16">
                  <c:v>105.90890999999999</c:v>
                </c:pt>
                <c:pt idx="17">
                  <c:v>110.57071000000001</c:v>
                </c:pt>
                <c:pt idx="18">
                  <c:v>114.87886</c:v>
                </c:pt>
                <c:pt idx="19">
                  <c:v>118.87055000000001</c:v>
                </c:pt>
                <c:pt idx="20">
                  <c:v>122.45987000000001</c:v>
                </c:pt>
                <c:pt idx="21">
                  <c:v>126.13041</c:v>
                </c:pt>
                <c:pt idx="22">
                  <c:v>129.76634999999999</c:v>
                </c:pt>
                <c:pt idx="23">
                  <c:v>133.90862000000001</c:v>
                </c:pt>
                <c:pt idx="24">
                  <c:v>138.00509</c:v>
                </c:pt>
                <c:pt idx="25">
                  <c:v>142.26917999999998</c:v>
                </c:pt>
                <c:pt idx="26">
                  <c:v>146.62324999999998</c:v>
                </c:pt>
                <c:pt idx="27">
                  <c:v>151.08535999999998</c:v>
                </c:pt>
                <c:pt idx="28">
                  <c:v>155.01621</c:v>
                </c:pt>
                <c:pt idx="29">
                  <c:v>159.15199000000001</c:v>
                </c:pt>
                <c:pt idx="30">
                  <c:v>163.22299000000001</c:v>
                </c:pt>
                <c:pt idx="31">
                  <c:v>167.39546999999999</c:v>
                </c:pt>
                <c:pt idx="32">
                  <c:v>171.72074999999998</c:v>
                </c:pt>
                <c:pt idx="33">
                  <c:v>175.83695999999998</c:v>
                </c:pt>
                <c:pt idx="34">
                  <c:v>179.90643</c:v>
                </c:pt>
                <c:pt idx="35">
                  <c:v>183.99251999999998</c:v>
                </c:pt>
                <c:pt idx="36">
                  <c:v>187.59958</c:v>
                </c:pt>
                <c:pt idx="37">
                  <c:v>191.30212999999998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A1F2-4F73-B3AA-39BF0D74C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511720"/>
        <c:axId val="720512048"/>
        <c:extLst>
          <c:ext xmlns:c15="http://schemas.microsoft.com/office/drawing/2012/chart" uri="{02D57815-91ED-43cb-92C2-25804820EDAC}">
            <c15:filteredAreaSeries>
              <c15:ser>
                <c:idx val="2"/>
                <c:order val="6"/>
                <c:tx>
                  <c:strRef>
                    <c:extLst>
                      <c:ext uri="{02D57815-91ED-43cb-92C2-25804820EDAC}">
                        <c15:formulaRef>
                          <c15:sqref>'图4-交通能耗载货'!$A$53</c15:sqref>
                        </c15:formulaRef>
                      </c:ext>
                    </c:extLst>
                    <c:strCache>
                      <c:ptCount val="1"/>
                      <c:pt idx="0">
                        <c:v>biofuel diesel</c:v>
                      </c:pt>
                    </c:strCache>
                  </c:strRef>
                </c:tx>
                <c:spPr>
                  <a:ln w="25400">
                    <a:noFill/>
                  </a:ln>
                </c:spPr>
                <c:cat>
                  <c:numRef>
                    <c:extLst>
                      <c:ext uri="{02D57815-91ED-43cb-92C2-25804820EDAC}">
                        <c15:formulaRef>
                          <c15:sqref>'图4-交通能耗载货'!$C$3:$AN$3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'图4-交通能耗载货'!$C$53:$AN$53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A1F2-4F73-B3AA-39BF0D74CF57}"/>
                  </c:ext>
                </c:extLst>
              </c15:ser>
            </c15:filteredAreaSeries>
            <c15:filteredArea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'图4-交通能耗载货'!$A$54</c15:sqref>
                        </c15:formulaRef>
                      </c:ext>
                    </c:extLst>
                    <c:strCache>
                      <c:ptCount val="1"/>
                      <c:pt idx="0">
                        <c:v>biofuel gasoline</c:v>
                      </c:pt>
                    </c:strCache>
                  </c:strRef>
                </c:tx>
                <c:spPr>
                  <a:ln w="25400">
                    <a:noFill/>
                  </a:ln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'图4-交通能耗载货'!$C$3:$AN$3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'图4-交通能耗载货'!$C$54:$AN$54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1F2-4F73-B3AA-39BF0D74CF57}"/>
                  </c:ext>
                </c:extLst>
              </c15:ser>
            </c15:filteredAreaSeries>
          </c:ext>
        </c:extLst>
      </c:areaChart>
      <c:catAx>
        <c:axId val="720511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2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720512048"/>
        <c:scaling>
          <c:orientation val="minMax"/>
        </c:scaling>
        <c:delete val="0"/>
        <c:axPos val="l"/>
        <c:title>
          <c:tx>
            <c:strRef>
              <c:f>'图4-交通能耗载货'!$E$50</c:f>
              <c:strCache>
                <c:ptCount val="1"/>
                <c:pt idx="0">
                  <c:v>trillion btu</c:v>
                </c:pt>
              </c:strCache>
            </c:strRef>
          </c:tx>
          <c:layout>
            <c:manualLayout>
              <c:xMode val="edge"/>
              <c:yMode val="edge"/>
              <c:x val="4.7619047619047616E-2"/>
              <c:y val="5.9419809365934523E-2"/>
            </c:manualLayout>
          </c:layout>
          <c:overlay val="0"/>
          <c:txPr>
            <a:bodyPr rot="0" vert="horz"/>
            <a:lstStyle/>
            <a:p>
              <a:pPr>
                <a:defRPr b="0"/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1720"/>
        <c:crosses val="autoZero"/>
        <c:crossBetween val="midCat"/>
      </c:valAx>
      <c:spPr>
        <a:ln>
          <a:noFill/>
        </a:ln>
      </c:spPr>
    </c:plotArea>
    <c:legend>
      <c:legendPos val="b"/>
      <c:layout>
        <c:manualLayout>
          <c:xMode val="edge"/>
          <c:yMode val="edge"/>
          <c:x val="0"/>
          <c:y val="0.86713293191292262"/>
          <c:w val="0.99897064819479287"/>
          <c:h val="0.132867068087077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'图4-交通能耗载货'!$G$33</c:f>
          <c:strCache>
            <c:ptCount val="1"/>
            <c:pt idx="0">
              <c:v>freightLDVsTransport Fuel Use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787714035745532"/>
          <c:y val="0.17305477682162795"/>
          <c:w val="0.8195831771028621"/>
          <c:h val="0.64587199917830673"/>
        </c:manualLayout>
      </c:layout>
      <c:areaChart>
        <c:grouping val="stacked"/>
        <c:varyColors val="0"/>
        <c:ser>
          <c:idx val="6"/>
          <c:order val="0"/>
          <c:tx>
            <c:strRef>
              <c:f>'图4-交通能耗载货'!$A$77</c:f>
              <c:strCache>
                <c:ptCount val="1"/>
                <c:pt idx="0">
                  <c:v>petroleum gasoline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'图4-交通能耗载货'!$C$77:$AN$77</c:f>
              <c:numCache>
                <c:formatCode>0_);[Red]\(0\)</c:formatCode>
                <c:ptCount val="38"/>
                <c:pt idx="0">
                  <c:v>1460.8005560000001</c:v>
                </c:pt>
                <c:pt idx="1">
                  <c:v>1499.5254300000001</c:v>
                </c:pt>
                <c:pt idx="2">
                  <c:v>1538.2540799999999</c:v>
                </c:pt>
                <c:pt idx="3">
                  <c:v>1576.577</c:v>
                </c:pt>
                <c:pt idx="4">
                  <c:v>1609.48649</c:v>
                </c:pt>
                <c:pt idx="5">
                  <c:v>1637.45346</c:v>
                </c:pt>
                <c:pt idx="6">
                  <c:v>1659.4351899999999</c:v>
                </c:pt>
                <c:pt idx="7">
                  <c:v>1674.3676</c:v>
                </c:pt>
                <c:pt idx="8">
                  <c:v>1666.6808000000001</c:v>
                </c:pt>
                <c:pt idx="9">
                  <c:v>1653.3969999999999</c:v>
                </c:pt>
                <c:pt idx="10">
                  <c:v>1633.0721999999998</c:v>
                </c:pt>
                <c:pt idx="11">
                  <c:v>1605.5222000000001</c:v>
                </c:pt>
                <c:pt idx="12">
                  <c:v>1570.6471999999999</c:v>
                </c:pt>
                <c:pt idx="13">
                  <c:v>1548.8468999999998</c:v>
                </c:pt>
                <c:pt idx="14">
                  <c:v>1496.7185999999999</c:v>
                </c:pt>
                <c:pt idx="15">
                  <c:v>1441.4444000000001</c:v>
                </c:pt>
                <c:pt idx="16">
                  <c:v>1385.8136999999999</c:v>
                </c:pt>
                <c:pt idx="17">
                  <c:v>1332.1013999999998</c:v>
                </c:pt>
                <c:pt idx="18">
                  <c:v>1277.3084999999999</c:v>
                </c:pt>
                <c:pt idx="19">
                  <c:v>1225.6632999999999</c:v>
                </c:pt>
                <c:pt idx="20">
                  <c:v>1178.8543999999999</c:v>
                </c:pt>
                <c:pt idx="21">
                  <c:v>1137.2929999999999</c:v>
                </c:pt>
                <c:pt idx="22">
                  <c:v>1102.4418000000001</c:v>
                </c:pt>
                <c:pt idx="23">
                  <c:v>1070.8365999999999</c:v>
                </c:pt>
                <c:pt idx="24">
                  <c:v>1044.7755999999999</c:v>
                </c:pt>
                <c:pt idx="25">
                  <c:v>1024.7828</c:v>
                </c:pt>
                <c:pt idx="26">
                  <c:v>1010.4532</c:v>
                </c:pt>
                <c:pt idx="27">
                  <c:v>995.13069999999993</c:v>
                </c:pt>
                <c:pt idx="28">
                  <c:v>974.25169999999991</c:v>
                </c:pt>
                <c:pt idx="29">
                  <c:v>956.66399999999999</c:v>
                </c:pt>
                <c:pt idx="30">
                  <c:v>941.51370000000009</c:v>
                </c:pt>
                <c:pt idx="31">
                  <c:v>927.95420000000001</c:v>
                </c:pt>
                <c:pt idx="32">
                  <c:v>915.58579999999995</c:v>
                </c:pt>
                <c:pt idx="33">
                  <c:v>904.44069999999999</c:v>
                </c:pt>
                <c:pt idx="34">
                  <c:v>893.50369999999998</c:v>
                </c:pt>
                <c:pt idx="35">
                  <c:v>882.93079999999998</c:v>
                </c:pt>
                <c:pt idx="36">
                  <c:v>872.56359999999984</c:v>
                </c:pt>
                <c:pt idx="37">
                  <c:v>862.5779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9-4EFB-ABF6-AE1BF763CE88}"/>
            </c:ext>
          </c:extLst>
        </c:ser>
        <c:ser>
          <c:idx val="5"/>
          <c:order val="1"/>
          <c:tx>
            <c:strRef>
              <c:f>'图4-交通能耗载货'!$A$76</c:f>
              <c:strCache>
                <c:ptCount val="1"/>
                <c:pt idx="0">
                  <c:v>petroleum diesel</c:v>
                </c:pt>
              </c:strCache>
            </c:strRef>
          </c:tx>
          <c:spPr>
            <a:solidFill>
              <a:srgbClr val="002060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'图4-交通能耗载货'!$C$76:$AN$76</c:f>
              <c:numCache>
                <c:formatCode>0_);[Red]\(0\)</c:formatCode>
                <c:ptCount val="38"/>
                <c:pt idx="0">
                  <c:v>1029.75</c:v>
                </c:pt>
                <c:pt idx="1">
                  <c:v>1022.9999999999999</c:v>
                </c:pt>
                <c:pt idx="2">
                  <c:v>1012.6399999999999</c:v>
                </c:pt>
                <c:pt idx="3">
                  <c:v>1000.0799999999999</c:v>
                </c:pt>
                <c:pt idx="4">
                  <c:v>983.79100000000005</c:v>
                </c:pt>
                <c:pt idx="5">
                  <c:v>965.50700000000006</c:v>
                </c:pt>
                <c:pt idx="6">
                  <c:v>944.34100000000001</c:v>
                </c:pt>
                <c:pt idx="7">
                  <c:v>919.94500000000005</c:v>
                </c:pt>
                <c:pt idx="8">
                  <c:v>885.81500000000005</c:v>
                </c:pt>
                <c:pt idx="9">
                  <c:v>848.69799999999998</c:v>
                </c:pt>
                <c:pt idx="10">
                  <c:v>808.8649999999999</c:v>
                </c:pt>
                <c:pt idx="11">
                  <c:v>766.49800000000005</c:v>
                </c:pt>
                <c:pt idx="12">
                  <c:v>722.21299999999997</c:v>
                </c:pt>
                <c:pt idx="13">
                  <c:v>712.68799999999999</c:v>
                </c:pt>
                <c:pt idx="14">
                  <c:v>686.37300000000005</c:v>
                </c:pt>
                <c:pt idx="15">
                  <c:v>663.32100000000003</c:v>
                </c:pt>
                <c:pt idx="16">
                  <c:v>642.08600000000001</c:v>
                </c:pt>
                <c:pt idx="17">
                  <c:v>623.01099999999997</c:v>
                </c:pt>
                <c:pt idx="18">
                  <c:v>603.21199999999999</c:v>
                </c:pt>
                <c:pt idx="19">
                  <c:v>584.55799999999999</c:v>
                </c:pt>
                <c:pt idx="20">
                  <c:v>567.59999999999991</c:v>
                </c:pt>
                <c:pt idx="21">
                  <c:v>552.54399999999998</c:v>
                </c:pt>
                <c:pt idx="22">
                  <c:v>538.83199999999999</c:v>
                </c:pt>
                <c:pt idx="23">
                  <c:v>527.596</c:v>
                </c:pt>
                <c:pt idx="24">
                  <c:v>518.99099999999999</c:v>
                </c:pt>
                <c:pt idx="25">
                  <c:v>512.89400000000001</c:v>
                </c:pt>
                <c:pt idx="26">
                  <c:v>508.85500000000002</c:v>
                </c:pt>
                <c:pt idx="27">
                  <c:v>504.80799999999999</c:v>
                </c:pt>
                <c:pt idx="28">
                  <c:v>497.05599999999998</c:v>
                </c:pt>
                <c:pt idx="29">
                  <c:v>490.66399999999999</c:v>
                </c:pt>
                <c:pt idx="30">
                  <c:v>485.096</c:v>
                </c:pt>
                <c:pt idx="31">
                  <c:v>479.92699999999996</c:v>
                </c:pt>
                <c:pt idx="32">
                  <c:v>475.524</c:v>
                </c:pt>
                <c:pt idx="33">
                  <c:v>471.32199999999995</c:v>
                </c:pt>
                <c:pt idx="34">
                  <c:v>467.255</c:v>
                </c:pt>
                <c:pt idx="35">
                  <c:v>463.161</c:v>
                </c:pt>
                <c:pt idx="36">
                  <c:v>458.96</c:v>
                </c:pt>
                <c:pt idx="37">
                  <c:v>454.69099999999997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B9-4EFB-ABF6-AE1BF763CE88}"/>
            </c:ext>
          </c:extLst>
        </c:ser>
        <c:ser>
          <c:idx val="1"/>
          <c:order val="2"/>
          <c:tx>
            <c:strRef>
              <c:f>'图4-交通能耗载货'!$A$73</c:f>
              <c:strCache>
                <c:ptCount val="1"/>
                <c:pt idx="0">
                  <c:v>jet fuel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'图4-交通能耗载货'!$C$73:$AN$73</c:f>
              <c:numCache>
                <c:formatCode>0_);[Red]\(0\)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6DB9-4EFB-ABF6-AE1BF763CE88}"/>
            </c:ext>
          </c:extLst>
        </c:ser>
        <c:ser>
          <c:idx val="4"/>
          <c:order val="3"/>
          <c:tx>
            <c:strRef>
              <c:f>'图4-交通能耗载货'!$A$75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4472C4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'图4-交通能耗载货'!$C$75:$AN$75</c:f>
              <c:numCache>
                <c:formatCode>0_);[Red]\(0\)</c:formatCode>
                <c:ptCount val="38"/>
                <c:pt idx="0">
                  <c:v>9.2073899999999984</c:v>
                </c:pt>
                <c:pt idx="1">
                  <c:v>8.9446399999999997</c:v>
                </c:pt>
                <c:pt idx="2">
                  <c:v>8.6358200000000007</c:v>
                </c:pt>
                <c:pt idx="3">
                  <c:v>8.2810500000000005</c:v>
                </c:pt>
                <c:pt idx="4">
                  <c:v>7.8561800000000002</c:v>
                </c:pt>
                <c:pt idx="5">
                  <c:v>7.3803099999999997</c:v>
                </c:pt>
                <c:pt idx="6">
                  <c:v>6.8800699999999999</c:v>
                </c:pt>
                <c:pt idx="7">
                  <c:v>6.3582999999999998</c:v>
                </c:pt>
                <c:pt idx="8">
                  <c:v>5.7687099999999996</c:v>
                </c:pt>
                <c:pt idx="9">
                  <c:v>5.1726400000000003</c:v>
                </c:pt>
                <c:pt idx="10">
                  <c:v>4.5724299999999998</c:v>
                </c:pt>
                <c:pt idx="11">
                  <c:v>3.9676199999999997</c:v>
                </c:pt>
                <c:pt idx="12">
                  <c:v>3.36191</c:v>
                </c:pt>
                <c:pt idx="13">
                  <c:v>3.3394499999999998</c:v>
                </c:pt>
                <c:pt idx="14">
                  <c:v>3.22187</c:v>
                </c:pt>
                <c:pt idx="15">
                  <c:v>3.09727</c:v>
                </c:pt>
                <c:pt idx="16">
                  <c:v>2.9825599999999999</c:v>
                </c:pt>
                <c:pt idx="17">
                  <c:v>2.87819</c:v>
                </c:pt>
                <c:pt idx="18">
                  <c:v>2.8001499999999999</c:v>
                </c:pt>
                <c:pt idx="19">
                  <c:v>2.74485</c:v>
                </c:pt>
                <c:pt idx="20">
                  <c:v>2.69123</c:v>
                </c:pt>
                <c:pt idx="21">
                  <c:v>2.6415299999999999</c:v>
                </c:pt>
                <c:pt idx="22">
                  <c:v>2.5998700000000001</c:v>
                </c:pt>
                <c:pt idx="23">
                  <c:v>2.5661</c:v>
                </c:pt>
                <c:pt idx="24">
                  <c:v>2.5417499999999995</c:v>
                </c:pt>
                <c:pt idx="25">
                  <c:v>2.5283099999999998</c:v>
                </c:pt>
                <c:pt idx="26">
                  <c:v>2.5253000000000001</c:v>
                </c:pt>
                <c:pt idx="27">
                  <c:v>2.5233699999999999</c:v>
                </c:pt>
                <c:pt idx="28">
                  <c:v>2.50441</c:v>
                </c:pt>
                <c:pt idx="29">
                  <c:v>2.4905799999999996</c:v>
                </c:pt>
                <c:pt idx="30">
                  <c:v>2.4805400000000004</c:v>
                </c:pt>
                <c:pt idx="31">
                  <c:v>2.47424</c:v>
                </c:pt>
                <c:pt idx="32">
                  <c:v>2.4705999999999997</c:v>
                </c:pt>
                <c:pt idx="33">
                  <c:v>2.4676499999999999</c:v>
                </c:pt>
                <c:pt idx="34">
                  <c:v>2.46651</c:v>
                </c:pt>
                <c:pt idx="35">
                  <c:v>2.4648699999999999</c:v>
                </c:pt>
                <c:pt idx="36">
                  <c:v>2.4642200000000001</c:v>
                </c:pt>
                <c:pt idx="37">
                  <c:v>2.4630800000000002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B9-4EFB-ABF6-AE1BF763CE88}"/>
            </c:ext>
          </c:extLst>
        </c:ser>
        <c:ser>
          <c:idx val="8"/>
          <c:order val="4"/>
          <c:tx>
            <c:strRef>
              <c:f>'图4-交通能耗载货'!$A$70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70AD47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'图4-交通能耗载货'!$C$70:$AN$70</c:f>
              <c:numCache>
                <c:formatCode>0_);[Red]\(0\)</c:formatCode>
                <c:ptCount val="38"/>
                <c:pt idx="0">
                  <c:v>13.207546000000001</c:v>
                </c:pt>
                <c:pt idx="1">
                  <c:v>17.960129999999999</c:v>
                </c:pt>
                <c:pt idx="2">
                  <c:v>24.244869999999999</c:v>
                </c:pt>
                <c:pt idx="3">
                  <c:v>33.504289999999997</c:v>
                </c:pt>
                <c:pt idx="4">
                  <c:v>45.842229999999994</c:v>
                </c:pt>
                <c:pt idx="5">
                  <c:v>60.599359999999997</c:v>
                </c:pt>
                <c:pt idx="6">
                  <c:v>78.507300000000001</c:v>
                </c:pt>
                <c:pt idx="7">
                  <c:v>99.520899999999997</c:v>
                </c:pt>
                <c:pt idx="8">
                  <c:v>122.45950000000001</c:v>
                </c:pt>
                <c:pt idx="9">
                  <c:v>147.15960000000001</c:v>
                </c:pt>
                <c:pt idx="10">
                  <c:v>174.2192</c:v>
                </c:pt>
                <c:pt idx="11">
                  <c:v>203.47729999999999</c:v>
                </c:pt>
                <c:pt idx="12">
                  <c:v>234.77170000000001</c:v>
                </c:pt>
                <c:pt idx="13">
                  <c:v>251.42089999999999</c:v>
                </c:pt>
                <c:pt idx="14">
                  <c:v>279.26589999999999</c:v>
                </c:pt>
                <c:pt idx="15">
                  <c:v>308.0514</c:v>
                </c:pt>
                <c:pt idx="16">
                  <c:v>337.42069999999995</c:v>
                </c:pt>
                <c:pt idx="17">
                  <c:v>365.70739999999995</c:v>
                </c:pt>
                <c:pt idx="18">
                  <c:v>391.48759999999999</c:v>
                </c:pt>
                <c:pt idx="19">
                  <c:v>416.45419999999996</c:v>
                </c:pt>
                <c:pt idx="20">
                  <c:v>439.70529999999997</c:v>
                </c:pt>
                <c:pt idx="21">
                  <c:v>461.29629999999992</c:v>
                </c:pt>
                <c:pt idx="22">
                  <c:v>481.09820000000002</c:v>
                </c:pt>
                <c:pt idx="23">
                  <c:v>499.84180000000003</c:v>
                </c:pt>
                <c:pt idx="24">
                  <c:v>516.74779999999998</c:v>
                </c:pt>
                <c:pt idx="25">
                  <c:v>531.81050000000005</c:v>
                </c:pt>
                <c:pt idx="26">
                  <c:v>545.05689999999993</c:v>
                </c:pt>
                <c:pt idx="27">
                  <c:v>558.58490000000006</c:v>
                </c:pt>
                <c:pt idx="28">
                  <c:v>569.15129999999999</c:v>
                </c:pt>
                <c:pt idx="29">
                  <c:v>578.31510000000003</c:v>
                </c:pt>
                <c:pt idx="30">
                  <c:v>586.49129999999991</c:v>
                </c:pt>
                <c:pt idx="31">
                  <c:v>594.06439999999986</c:v>
                </c:pt>
                <c:pt idx="32">
                  <c:v>601.04200000000003</c:v>
                </c:pt>
                <c:pt idx="33">
                  <c:v>607.61059999999998</c:v>
                </c:pt>
                <c:pt idx="34">
                  <c:v>614.06449999999995</c:v>
                </c:pt>
                <c:pt idx="35">
                  <c:v>620.43989999999997</c:v>
                </c:pt>
                <c:pt idx="36">
                  <c:v>626.79429999999991</c:v>
                </c:pt>
                <c:pt idx="37">
                  <c:v>633.08859999999993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B9-4EFB-ABF6-AE1BF763CE88}"/>
            </c:ext>
          </c:extLst>
        </c:ser>
        <c:ser>
          <c:idx val="0"/>
          <c:order val="5"/>
          <c:tx>
            <c:strRef>
              <c:f>'图4-交通能耗载货'!$A$72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00B0F0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'图4-交通能耗载货'!$C$72:$AN$72</c:f>
              <c:numCache>
                <c:formatCode>0_);[Red]\(0\)</c:formatCode>
                <c:ptCount val="38"/>
                <c:pt idx="0">
                  <c:v>9.9432799999999988E-2</c:v>
                </c:pt>
                <c:pt idx="1">
                  <c:v>9.5436699999999999E-2</c:v>
                </c:pt>
                <c:pt idx="2">
                  <c:v>9.1757699999999998E-2</c:v>
                </c:pt>
                <c:pt idx="3">
                  <c:v>8.9528899999999995E-2</c:v>
                </c:pt>
                <c:pt idx="4">
                  <c:v>8.8885799999999987E-2</c:v>
                </c:pt>
                <c:pt idx="5">
                  <c:v>8.9939100000000008E-2</c:v>
                </c:pt>
                <c:pt idx="6">
                  <c:v>9.3503900000000001E-2</c:v>
                </c:pt>
                <c:pt idx="7">
                  <c:v>0.10001900000000001</c:v>
                </c:pt>
                <c:pt idx="8">
                  <c:v>0.10868999999999999</c:v>
                </c:pt>
                <c:pt idx="9">
                  <c:v>0.120224</c:v>
                </c:pt>
                <c:pt idx="10">
                  <c:v>0.13566500000000001</c:v>
                </c:pt>
                <c:pt idx="11">
                  <c:v>0.15486900000000001</c:v>
                </c:pt>
                <c:pt idx="12">
                  <c:v>0.17807000000000001</c:v>
                </c:pt>
                <c:pt idx="13">
                  <c:v>0.198405</c:v>
                </c:pt>
                <c:pt idx="14">
                  <c:v>0.23110600000000001</c:v>
                </c:pt>
                <c:pt idx="15">
                  <c:v>0.26702199999999998</c:v>
                </c:pt>
                <c:pt idx="16">
                  <c:v>0.30622500000000002</c:v>
                </c:pt>
                <c:pt idx="17">
                  <c:v>0.34768800000000005</c:v>
                </c:pt>
                <c:pt idx="18">
                  <c:v>0.38984699999999994</c:v>
                </c:pt>
                <c:pt idx="19">
                  <c:v>0.43388799999999994</c:v>
                </c:pt>
                <c:pt idx="20">
                  <c:v>0.47925000000000001</c:v>
                </c:pt>
                <c:pt idx="21">
                  <c:v>0.52568700000000002</c:v>
                </c:pt>
                <c:pt idx="22">
                  <c:v>0.57299699999999998</c:v>
                </c:pt>
                <c:pt idx="23">
                  <c:v>0.62154999999999994</c:v>
                </c:pt>
                <c:pt idx="24">
                  <c:v>0.66973000000000005</c:v>
                </c:pt>
                <c:pt idx="25">
                  <c:v>0.71824500000000002</c:v>
                </c:pt>
                <c:pt idx="26">
                  <c:v>0.76580400000000004</c:v>
                </c:pt>
                <c:pt idx="27">
                  <c:v>0.815415</c:v>
                </c:pt>
                <c:pt idx="28">
                  <c:v>0.86182199999999987</c:v>
                </c:pt>
                <c:pt idx="29">
                  <c:v>0.90801500000000002</c:v>
                </c:pt>
                <c:pt idx="30">
                  <c:v>0.95360199999999995</c:v>
                </c:pt>
                <c:pt idx="31">
                  <c:v>1.00023</c:v>
                </c:pt>
                <c:pt idx="32">
                  <c:v>1.0453600000000001</c:v>
                </c:pt>
                <c:pt idx="33">
                  <c:v>1.09335</c:v>
                </c:pt>
                <c:pt idx="34">
                  <c:v>1.1371300000000002</c:v>
                </c:pt>
                <c:pt idx="35">
                  <c:v>1.18947</c:v>
                </c:pt>
                <c:pt idx="36">
                  <c:v>1.2276</c:v>
                </c:pt>
                <c:pt idx="37">
                  <c:v>1.2963200000000001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6DB9-4EFB-ABF6-AE1BF763CE88}"/>
            </c:ext>
          </c:extLst>
        </c:ser>
        <c:ser>
          <c:idx val="9"/>
          <c:order val="6"/>
          <c:tx>
            <c:strRef>
              <c:f>'图4-交通能耗载货'!$A$68</c:f>
              <c:strCache>
                <c:ptCount val="1"/>
                <c:pt idx="0">
                  <c:v>biofuel diesel</c:v>
                </c:pt>
              </c:strCache>
            </c:strRef>
          </c:tx>
          <c:spPr>
            <a:solidFill>
              <a:srgbClr val="C00000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'图4-交通能耗载货'!$C$68:$AN$68</c:f>
              <c:numCache>
                <c:formatCode>0_);[Red]\(0\)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6DB9-4EFB-ABF6-AE1BF763CE88}"/>
            </c:ext>
          </c:extLst>
        </c:ser>
        <c:ser>
          <c:idx val="2"/>
          <c:order val="7"/>
          <c:tx>
            <c:strRef>
              <c:f>'图4-交通能耗载货'!$A$69</c:f>
              <c:strCache>
                <c:ptCount val="1"/>
                <c:pt idx="0">
                  <c:v>biofuel gasoline</c:v>
                </c:pt>
              </c:strCache>
            </c:strRef>
          </c:tx>
          <c:spPr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'图4-交通能耗载货'!$C$69:$AN$69</c:f>
              <c:numCache>
                <c:formatCode>0_);[Red]\(0\)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DB9-4EFB-ABF6-AE1BF763C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511720"/>
        <c:axId val="720512048"/>
        <c:extLst>
          <c:ext xmlns:c15="http://schemas.microsoft.com/office/drawing/2012/chart" uri="{02D57815-91ED-43cb-92C2-25804820EDAC}">
            <c15:filteredAreaSeries>
              <c15:ser>
                <c:idx val="3"/>
                <c:order val="8"/>
                <c:tx>
                  <c:strRef>
                    <c:extLst>
                      <c:ext uri="{02D57815-91ED-43cb-92C2-25804820EDAC}">
                        <c15:formulaRef>
                          <c15:sqref>'图4-交通能耗载货'!$A$71</c15:sqref>
                        </c15:formulaRef>
                      </c:ext>
                    </c:extLst>
                    <c:strCache>
                      <c:ptCount val="1"/>
                      <c:pt idx="0">
                        <c:v>heavy or residual fuel oil</c:v>
                      </c:pt>
                    </c:strCache>
                  </c:strRef>
                </c:tx>
                <c:spPr>
                  <a:ln w="25400">
                    <a:noFill/>
                  </a:ln>
                </c:spPr>
                <c:cat>
                  <c:numRef>
                    <c:extLst>
                      <c:ext uri="{02D57815-91ED-43cb-92C2-25804820EDAC}">
                        <c15:formulaRef>
                          <c15:sqref>'图4-交通能耗载货'!$C$3:$AN$3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'图4-交通能耗载货'!$C$71:$AN$71</c15:sqref>
                        </c15:formulaRef>
                      </c:ext>
                    </c:extLst>
                    <c:numCache>
                      <c:formatCode>0_);[Red]\(0\)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6DB9-4EFB-ABF6-AE1BF763CE88}"/>
                  </c:ext>
                </c:extLst>
              </c15:ser>
            </c15:filteredAreaSeries>
            <c15:filteredAreaSeries>
              <c15:ser>
                <c:idx val="7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'图4-交通能耗载货'!$A$74</c15:sqref>
                        </c15:formulaRef>
                      </c:ext>
                    </c:extLst>
                    <c:strCache>
                      <c:ptCount val="1"/>
                      <c:pt idx="0">
                        <c:v>LPG propane or butane</c:v>
                      </c:pt>
                    </c:strCache>
                  </c:strRef>
                </c:tx>
                <c:spPr>
                  <a:ln w="25400">
                    <a:noFill/>
                  </a:ln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'图4-交通能耗载货'!$C$3:$AN$3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'图4-交通能耗载货'!$C$74:$AN$74</c15:sqref>
                        </c15:formulaRef>
                      </c:ext>
                    </c:extLst>
                    <c:numCache>
                      <c:formatCode>0_);[Red]\(0\)</c:formatCode>
                      <c:ptCount val="38"/>
                      <c:pt idx="0">
                        <c:v>0.25538999999999995</c:v>
                      </c:pt>
                      <c:pt idx="1">
                        <c:v>0.53557599999999994</c:v>
                      </c:pt>
                      <c:pt idx="2">
                        <c:v>0.82269500000000007</c:v>
                      </c:pt>
                      <c:pt idx="3">
                        <c:v>1.1118599999999998</c:v>
                      </c:pt>
                      <c:pt idx="4">
                        <c:v>1.4124099999999997</c:v>
                      </c:pt>
                      <c:pt idx="5">
                        <c:v>1.7275</c:v>
                      </c:pt>
                      <c:pt idx="6">
                        <c:v>2.0379199999999997</c:v>
                      </c:pt>
                      <c:pt idx="7">
                        <c:v>2.3446800000000003</c:v>
                      </c:pt>
                      <c:pt idx="8">
                        <c:v>2.6049000000000002</c:v>
                      </c:pt>
                      <c:pt idx="9">
                        <c:v>2.8498299999999999</c:v>
                      </c:pt>
                      <c:pt idx="10">
                        <c:v>3.0775599999999996</c:v>
                      </c:pt>
                      <c:pt idx="11">
                        <c:v>3.2869899999999999</c:v>
                      </c:pt>
                      <c:pt idx="12">
                        <c:v>3.48088</c:v>
                      </c:pt>
                      <c:pt idx="13">
                        <c:v>3.4633699999999998</c:v>
                      </c:pt>
                      <c:pt idx="14">
                        <c:v>3.4015399999999998</c:v>
                      </c:pt>
                      <c:pt idx="15">
                        <c:v>3.32253</c:v>
                      </c:pt>
                      <c:pt idx="16">
                        <c:v>3.2429100000000002</c:v>
                      </c:pt>
                      <c:pt idx="17">
                        <c:v>3.16771</c:v>
                      </c:pt>
                      <c:pt idx="18">
                        <c:v>3.0768599999999999</c:v>
                      </c:pt>
                      <c:pt idx="19">
                        <c:v>2.9785499999999998</c:v>
                      </c:pt>
                      <c:pt idx="20">
                        <c:v>2.8888699999999998</c:v>
                      </c:pt>
                      <c:pt idx="21">
                        <c:v>2.8074099999999995</c:v>
                      </c:pt>
                      <c:pt idx="22">
                        <c:v>2.7503499999999996</c:v>
                      </c:pt>
                      <c:pt idx="23">
                        <c:v>2.7046199999999998</c:v>
                      </c:pt>
                      <c:pt idx="24">
                        <c:v>2.6700899999999996</c:v>
                      </c:pt>
                      <c:pt idx="25">
                        <c:v>2.6491799999999999</c:v>
                      </c:pt>
                      <c:pt idx="26">
                        <c:v>2.6392500000000001</c:v>
                      </c:pt>
                      <c:pt idx="27">
                        <c:v>2.6283599999999998</c:v>
                      </c:pt>
                      <c:pt idx="28">
                        <c:v>2.60521</c:v>
                      </c:pt>
                      <c:pt idx="29">
                        <c:v>2.5899900000000002</c:v>
                      </c:pt>
                      <c:pt idx="30">
                        <c:v>2.5799899999999996</c:v>
                      </c:pt>
                      <c:pt idx="31">
                        <c:v>2.5734700000000004</c:v>
                      </c:pt>
                      <c:pt idx="32">
                        <c:v>2.5697499999999995</c:v>
                      </c:pt>
                      <c:pt idx="33">
                        <c:v>2.5679600000000002</c:v>
                      </c:pt>
                      <c:pt idx="34">
                        <c:v>2.5664299999999995</c:v>
                      </c:pt>
                      <c:pt idx="35">
                        <c:v>2.56352</c:v>
                      </c:pt>
                      <c:pt idx="36">
                        <c:v>2.5575800000000002</c:v>
                      </c:pt>
                      <c:pt idx="37">
                        <c:v>2.5511299999999997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DB9-4EFB-ABF6-AE1BF763CE88}"/>
                  </c:ext>
                </c:extLst>
              </c15:ser>
            </c15:filteredAreaSeries>
          </c:ext>
        </c:extLst>
      </c:areaChart>
      <c:catAx>
        <c:axId val="720511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2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720512048"/>
        <c:scaling>
          <c:orientation val="minMax"/>
        </c:scaling>
        <c:delete val="0"/>
        <c:axPos val="l"/>
        <c:title>
          <c:tx>
            <c:strRef>
              <c:f>'图4-交通能耗载货'!$E$50</c:f>
              <c:strCache>
                <c:ptCount val="1"/>
                <c:pt idx="0">
                  <c:v>trillion btu</c:v>
                </c:pt>
              </c:strCache>
            </c:strRef>
          </c:tx>
          <c:layout>
            <c:manualLayout>
              <c:xMode val="edge"/>
              <c:yMode val="edge"/>
              <c:x val="2.2618990074144817E-2"/>
              <c:y val="6.3341381300411101E-2"/>
            </c:manualLayout>
          </c:layout>
          <c:overlay val="0"/>
          <c:txPr>
            <a:bodyPr rot="0" vert="horz"/>
            <a:lstStyle/>
            <a:p>
              <a:pPr>
                <a:defRPr b="0"/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1720"/>
        <c:crosses val="autoZero"/>
        <c:crossBetween val="midCat"/>
      </c:valAx>
      <c:spPr>
        <a:ln>
          <a:noFill/>
        </a:ln>
      </c:spPr>
    </c:plotArea>
    <c:legend>
      <c:legendPos val="b"/>
      <c:layout>
        <c:manualLayout>
          <c:xMode val="edge"/>
          <c:yMode val="edge"/>
          <c:x val="0"/>
          <c:y val="0.90453509480781069"/>
          <c:w val="0.99471894022723972"/>
          <c:h val="8.76217655154440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'图4-交通载具排放'!$O$1</c:f>
          <c:strCache>
            <c:ptCount val="1"/>
            <c:pt idx="0">
              <c:v>Road Vehicle CO2 Emission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787714035745532"/>
          <c:y val="0.16344062255375974"/>
          <c:w val="0.8195831771028621"/>
          <c:h val="0.65178615830915876"/>
        </c:manualLayout>
      </c:layout>
      <c:areaChart>
        <c:grouping val="stacked"/>
        <c:varyColors val="0"/>
        <c:ser>
          <c:idx val="8"/>
          <c:order val="0"/>
          <c:tx>
            <c:strRef>
              <c:f>'图4-交通载具排放'!$A$42:$B$42</c:f>
              <c:strCache>
                <c:ptCount val="2"/>
                <c:pt idx="0">
                  <c:v>LDVs</c:v>
                </c:pt>
                <c:pt idx="1">
                  <c:v>freight</c:v>
                </c:pt>
              </c:strCache>
            </c:strRef>
          </c:tx>
          <c:spPr>
            <a:solidFill>
              <a:srgbClr val="CC99FF"/>
            </a:solidFill>
            <a:ln w="25400">
              <a:noFill/>
            </a:ln>
            <a:effectLst/>
          </c:spPr>
          <c:cat>
            <c:numRef>
              <c:f>'图4-交通载具排放'!$D$3:$AO$3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'图4-交通载具排放'!$D$42:$AO$42</c:f>
              <c:numCache>
                <c:formatCode>0_ </c:formatCode>
                <c:ptCount val="38"/>
                <c:pt idx="0">
                  <c:v>184.07132900000002</c:v>
                </c:pt>
                <c:pt idx="1">
                  <c:v>186.31381199999998</c:v>
                </c:pt>
                <c:pt idx="2">
                  <c:v>188.277592</c:v>
                </c:pt>
                <c:pt idx="3">
                  <c:v>190.04077700000002</c:v>
                </c:pt>
                <c:pt idx="4">
                  <c:v>191.126248</c:v>
                </c:pt>
                <c:pt idx="5">
                  <c:v>191.70112699999999</c:v>
                </c:pt>
                <c:pt idx="6">
                  <c:v>191.62677699999998</c:v>
                </c:pt>
                <c:pt idx="7">
                  <c:v>190.79786200000001</c:v>
                </c:pt>
                <c:pt idx="8">
                  <c:v>187.59757000000002</c:v>
                </c:pt>
                <c:pt idx="9">
                  <c:v>183.76919599999999</c:v>
                </c:pt>
                <c:pt idx="10">
                  <c:v>179.22648000000001</c:v>
                </c:pt>
                <c:pt idx="11">
                  <c:v>173.97339399999998</c:v>
                </c:pt>
                <c:pt idx="12">
                  <c:v>168.04745499999999</c:v>
                </c:pt>
                <c:pt idx="13">
                  <c:v>165.753737</c:v>
                </c:pt>
                <c:pt idx="14">
                  <c:v>159.99663799999999</c:v>
                </c:pt>
                <c:pt idx="15">
                  <c:v>154.263927</c:v>
                </c:pt>
                <c:pt idx="16">
                  <c:v>148.64509699999999</c:v>
                </c:pt>
                <c:pt idx="17">
                  <c:v>143.32907299999999</c:v>
                </c:pt>
                <c:pt idx="18">
                  <c:v>137.882194</c:v>
                </c:pt>
                <c:pt idx="19">
                  <c:v>132.75004899999999</c:v>
                </c:pt>
                <c:pt idx="20">
                  <c:v>128.09400300000001</c:v>
                </c:pt>
                <c:pt idx="21">
                  <c:v>123.96038799999999</c:v>
                </c:pt>
                <c:pt idx="22">
                  <c:v>120.41064299999999</c:v>
                </c:pt>
                <c:pt idx="23">
                  <c:v>117.283162</c:v>
                </c:pt>
                <c:pt idx="24">
                  <c:v>114.75563299999999</c:v>
                </c:pt>
                <c:pt idx="25">
                  <c:v>112.85534399999999</c:v>
                </c:pt>
                <c:pt idx="26">
                  <c:v>111.51916800000001</c:v>
                </c:pt>
                <c:pt idx="27">
                  <c:v>110.11115499999998</c:v>
                </c:pt>
                <c:pt idx="28">
                  <c:v>108.020442</c:v>
                </c:pt>
                <c:pt idx="29">
                  <c:v>106.26993099999999</c:v>
                </c:pt>
                <c:pt idx="30">
                  <c:v>104.75724200000001</c:v>
                </c:pt>
                <c:pt idx="31">
                  <c:v>103.389572</c:v>
                </c:pt>
                <c:pt idx="32">
                  <c:v>102.16595799999999</c:v>
                </c:pt>
                <c:pt idx="33">
                  <c:v>101.04528500000001</c:v>
                </c:pt>
                <c:pt idx="34">
                  <c:v>99.950119000000001</c:v>
                </c:pt>
                <c:pt idx="35">
                  <c:v>98.878921999999989</c:v>
                </c:pt>
                <c:pt idx="36">
                  <c:v>97.814284000000001</c:v>
                </c:pt>
                <c:pt idx="37">
                  <c:v>96.771817000000013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09-47CF-A8BB-9D1943D917D6}"/>
            </c:ext>
          </c:extLst>
        </c:ser>
        <c:ser>
          <c:idx val="7"/>
          <c:order val="1"/>
          <c:tx>
            <c:strRef>
              <c:f>'图4-交通载具排放'!$A$43:$B$43</c:f>
              <c:strCache>
                <c:ptCount val="2"/>
                <c:pt idx="0">
                  <c:v>HDVs</c:v>
                </c:pt>
                <c:pt idx="1">
                  <c:v>passenger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  <a:effectLst/>
          </c:spPr>
          <c:cat>
            <c:numRef>
              <c:f>'图4-交通载具排放'!$D$3:$AO$3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'图4-交通载具排放'!$D$43:$AO$43</c:f>
              <c:numCache>
                <c:formatCode>0_ </c:formatCode>
                <c:ptCount val="38"/>
                <c:pt idx="0">
                  <c:v>43.833429000000002</c:v>
                </c:pt>
                <c:pt idx="1">
                  <c:v>42.117956</c:v>
                </c:pt>
                <c:pt idx="2">
                  <c:v>39.554725000000005</c:v>
                </c:pt>
                <c:pt idx="3">
                  <c:v>36.585588999999999</c:v>
                </c:pt>
                <c:pt idx="4">
                  <c:v>33.156117999999999</c:v>
                </c:pt>
                <c:pt idx="5">
                  <c:v>29.210714999999997</c:v>
                </c:pt>
                <c:pt idx="6">
                  <c:v>24.616128999999997</c:v>
                </c:pt>
                <c:pt idx="7">
                  <c:v>19.291842000000003</c:v>
                </c:pt>
                <c:pt idx="8">
                  <c:v>12.938008999999999</c:v>
                </c:pt>
                <c:pt idx="9">
                  <c:v>6.2654971999999995</c:v>
                </c:pt>
                <c:pt idx="10">
                  <c:v>3.9608778299999998</c:v>
                </c:pt>
                <c:pt idx="11">
                  <c:v>3.03287</c:v>
                </c:pt>
                <c:pt idx="12">
                  <c:v>2.9370699999999998</c:v>
                </c:pt>
                <c:pt idx="13">
                  <c:v>2.8436400000000002</c:v>
                </c:pt>
                <c:pt idx="14">
                  <c:v>2.7542900000000001</c:v>
                </c:pt>
                <c:pt idx="15">
                  <c:v>2.6688499999999999</c:v>
                </c:pt>
                <c:pt idx="16">
                  <c:v>2.5855299999999994</c:v>
                </c:pt>
                <c:pt idx="17">
                  <c:v>2.5066699999999997</c:v>
                </c:pt>
                <c:pt idx="18">
                  <c:v>2.4202399999999997</c:v>
                </c:pt>
                <c:pt idx="19">
                  <c:v>2.33752</c:v>
                </c:pt>
                <c:pt idx="20">
                  <c:v>2.2591100000000002</c:v>
                </c:pt>
                <c:pt idx="21">
                  <c:v>2.1829199999999997</c:v>
                </c:pt>
                <c:pt idx="22">
                  <c:v>2.1086199999999997</c:v>
                </c:pt>
                <c:pt idx="23">
                  <c:v>2.03437</c:v>
                </c:pt>
                <c:pt idx="24">
                  <c:v>1.9614399999999999</c:v>
                </c:pt>
                <c:pt idx="25">
                  <c:v>1.8913899999999999</c:v>
                </c:pt>
                <c:pt idx="26">
                  <c:v>1.8244399999999998</c:v>
                </c:pt>
                <c:pt idx="27">
                  <c:v>1.7590399999999999</c:v>
                </c:pt>
                <c:pt idx="28">
                  <c:v>1.6878099999999998</c:v>
                </c:pt>
                <c:pt idx="29">
                  <c:v>1.6206100000000001</c:v>
                </c:pt>
                <c:pt idx="30">
                  <c:v>1.5544699999999998</c:v>
                </c:pt>
                <c:pt idx="31">
                  <c:v>1.4940100000000001</c:v>
                </c:pt>
                <c:pt idx="32">
                  <c:v>1.4319</c:v>
                </c:pt>
                <c:pt idx="33">
                  <c:v>1.3800499999999998</c:v>
                </c:pt>
                <c:pt idx="34">
                  <c:v>1.3179899999999998</c:v>
                </c:pt>
                <c:pt idx="35">
                  <c:v>1.2801500000000001</c:v>
                </c:pt>
                <c:pt idx="36">
                  <c:v>1.2048300000000001</c:v>
                </c:pt>
                <c:pt idx="37">
                  <c:v>1.2022699999999999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09-47CF-A8BB-9D1943D917D6}"/>
            </c:ext>
          </c:extLst>
        </c:ser>
        <c:ser>
          <c:idx val="2"/>
          <c:order val="2"/>
          <c:tx>
            <c:strRef>
              <c:f>'图4-交通载具排放'!$A$44:$B$44</c:f>
              <c:strCache>
                <c:ptCount val="2"/>
                <c:pt idx="0">
                  <c:v>HDVs</c:v>
                </c:pt>
                <c:pt idx="1">
                  <c:v>freight</c:v>
                </c:pt>
              </c:strCache>
            </c:strRef>
          </c:tx>
          <c:spPr>
            <a:solidFill>
              <a:srgbClr val="ED7D31">
                <a:lumMod val="60000"/>
                <a:lumOff val="40000"/>
              </a:srgbClr>
            </a:solidFill>
            <a:ln w="25400">
              <a:noFill/>
            </a:ln>
            <a:effectLst/>
          </c:spPr>
          <c:cat>
            <c:numRef>
              <c:f>'图4-交通载具排放'!$D$3:$AO$3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'图4-交通载具排放'!$D$44:$AO$44</c:f>
              <c:numCache>
                <c:formatCode>0_ </c:formatCode>
                <c:ptCount val="38"/>
                <c:pt idx="0">
                  <c:v>543.50829999999996</c:v>
                </c:pt>
                <c:pt idx="1">
                  <c:v>553.6866</c:v>
                </c:pt>
                <c:pt idx="2">
                  <c:v>563.80560000000003</c:v>
                </c:pt>
                <c:pt idx="3">
                  <c:v>574.1386</c:v>
                </c:pt>
                <c:pt idx="4">
                  <c:v>584.43259999999998</c:v>
                </c:pt>
                <c:pt idx="5">
                  <c:v>594.58029999999997</c:v>
                </c:pt>
                <c:pt idx="6">
                  <c:v>604.6733999999999</c:v>
                </c:pt>
                <c:pt idx="7">
                  <c:v>614.65729999999996</c:v>
                </c:pt>
                <c:pt idx="8">
                  <c:v>618.89029999999991</c:v>
                </c:pt>
                <c:pt idx="9">
                  <c:v>622.62990000000002</c:v>
                </c:pt>
                <c:pt idx="10">
                  <c:v>625.79020000000003</c:v>
                </c:pt>
                <c:pt idx="11">
                  <c:v>628.33969999999999</c:v>
                </c:pt>
                <c:pt idx="12">
                  <c:v>630.18420000000003</c:v>
                </c:pt>
                <c:pt idx="13">
                  <c:v>631.82669999999996</c:v>
                </c:pt>
                <c:pt idx="14">
                  <c:v>633.32170000000008</c:v>
                </c:pt>
                <c:pt idx="15">
                  <c:v>631.34950000000003</c:v>
                </c:pt>
                <c:pt idx="16">
                  <c:v>629.86350000000004</c:v>
                </c:pt>
                <c:pt idx="17">
                  <c:v>628.88509999999997</c:v>
                </c:pt>
                <c:pt idx="18">
                  <c:v>625.6277</c:v>
                </c:pt>
                <c:pt idx="19">
                  <c:v>622.51559999999995</c:v>
                </c:pt>
                <c:pt idx="20">
                  <c:v>619.68389999999999</c:v>
                </c:pt>
                <c:pt idx="21">
                  <c:v>617.12279999999998</c:v>
                </c:pt>
                <c:pt idx="22">
                  <c:v>614.92759999999998</c:v>
                </c:pt>
                <c:pt idx="23">
                  <c:v>613.25639999999987</c:v>
                </c:pt>
                <c:pt idx="24">
                  <c:v>612.17619999999999</c:v>
                </c:pt>
                <c:pt idx="25">
                  <c:v>611.8042999999999</c:v>
                </c:pt>
                <c:pt idx="26">
                  <c:v>612.11239999999998</c:v>
                </c:pt>
                <c:pt idx="27">
                  <c:v>613.05569999999989</c:v>
                </c:pt>
                <c:pt idx="28">
                  <c:v>610.4452</c:v>
                </c:pt>
                <c:pt idx="29">
                  <c:v>608.0181</c:v>
                </c:pt>
                <c:pt idx="30">
                  <c:v>605.76859999999988</c:v>
                </c:pt>
                <c:pt idx="31">
                  <c:v>603.65030000000002</c:v>
                </c:pt>
                <c:pt idx="32">
                  <c:v>601.48950000000002</c:v>
                </c:pt>
                <c:pt idx="33">
                  <c:v>599.53149999999994</c:v>
                </c:pt>
                <c:pt idx="34">
                  <c:v>597.45130000000006</c:v>
                </c:pt>
                <c:pt idx="35">
                  <c:v>595.50829999999996</c:v>
                </c:pt>
                <c:pt idx="36">
                  <c:v>593.04969999999992</c:v>
                </c:pt>
                <c:pt idx="37">
                  <c:v>591.25549999999998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09-47CF-A8BB-9D1943D917D6}"/>
            </c:ext>
          </c:extLst>
        </c:ser>
        <c:ser>
          <c:idx val="9"/>
          <c:order val="3"/>
          <c:tx>
            <c:strRef>
              <c:f>'图4-交通载具排放'!$A$41:$B$41</c:f>
              <c:strCache>
                <c:ptCount val="2"/>
                <c:pt idx="0">
                  <c:v>LDVs</c:v>
                </c:pt>
                <c:pt idx="1">
                  <c:v>passenger</c:v>
                </c:pt>
              </c:strCache>
            </c:strRef>
          </c:tx>
          <c:spPr>
            <a:solidFill>
              <a:srgbClr val="5B9BD5">
                <a:lumMod val="40000"/>
                <a:lumOff val="60000"/>
              </a:srgbClr>
            </a:solidFill>
            <a:ln w="25400">
              <a:noFill/>
            </a:ln>
            <a:effectLst/>
          </c:spPr>
          <c:cat>
            <c:numRef>
              <c:f>'图4-交通载具排放'!$D$3:$AO$3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'图4-交通载具排放'!$D$41:$AO$41</c:f>
              <c:numCache>
                <c:formatCode>0_ </c:formatCode>
                <c:ptCount val="38"/>
                <c:pt idx="0">
                  <c:v>367.66761640000004</c:v>
                </c:pt>
                <c:pt idx="1">
                  <c:v>365.09012719999998</c:v>
                </c:pt>
                <c:pt idx="2">
                  <c:v>361.26606659999999</c:v>
                </c:pt>
                <c:pt idx="3">
                  <c:v>356.50453069999998</c:v>
                </c:pt>
                <c:pt idx="4">
                  <c:v>350.81308849999999</c:v>
                </c:pt>
                <c:pt idx="5">
                  <c:v>344.22099000000003</c:v>
                </c:pt>
                <c:pt idx="6">
                  <c:v>336.73977100000002</c:v>
                </c:pt>
                <c:pt idx="7">
                  <c:v>328.23209300000002</c:v>
                </c:pt>
                <c:pt idx="8">
                  <c:v>313.89021999999994</c:v>
                </c:pt>
                <c:pt idx="9">
                  <c:v>299.17265399999997</c:v>
                </c:pt>
                <c:pt idx="10">
                  <c:v>284.22912299999996</c:v>
                </c:pt>
                <c:pt idx="11">
                  <c:v>269.13429200000002</c:v>
                </c:pt>
                <c:pt idx="12">
                  <c:v>253.95040800000001</c:v>
                </c:pt>
                <c:pt idx="13">
                  <c:v>239.785664</c:v>
                </c:pt>
                <c:pt idx="14">
                  <c:v>226.581389</c:v>
                </c:pt>
                <c:pt idx="15">
                  <c:v>212.11559</c:v>
                </c:pt>
                <c:pt idx="16">
                  <c:v>199.76270700000001</c:v>
                </c:pt>
                <c:pt idx="17">
                  <c:v>188.90475499999999</c:v>
                </c:pt>
                <c:pt idx="18">
                  <c:v>178.26900799999999</c:v>
                </c:pt>
                <c:pt idx="19">
                  <c:v>168.89027899999999</c:v>
                </c:pt>
                <c:pt idx="20">
                  <c:v>160.71217300000001</c:v>
                </c:pt>
                <c:pt idx="21">
                  <c:v>153.65491399999999</c:v>
                </c:pt>
                <c:pt idx="22">
                  <c:v>147.652399</c:v>
                </c:pt>
                <c:pt idx="23">
                  <c:v>142.68488399999998</c:v>
                </c:pt>
                <c:pt idx="24">
                  <c:v>138.70868199999998</c:v>
                </c:pt>
                <c:pt idx="25">
                  <c:v>135.50948</c:v>
                </c:pt>
                <c:pt idx="26">
                  <c:v>132.91522000000001</c:v>
                </c:pt>
                <c:pt idx="27">
                  <c:v>130.89372499999999</c:v>
                </c:pt>
                <c:pt idx="28">
                  <c:v>128.29641100000001</c:v>
                </c:pt>
                <c:pt idx="29">
                  <c:v>125.74476399999998</c:v>
                </c:pt>
                <c:pt idx="30">
                  <c:v>123.230921</c:v>
                </c:pt>
                <c:pt idx="31">
                  <c:v>120.754008</c:v>
                </c:pt>
                <c:pt idx="32">
                  <c:v>118.31223199999999</c:v>
                </c:pt>
                <c:pt idx="33">
                  <c:v>115.947191</c:v>
                </c:pt>
                <c:pt idx="34">
                  <c:v>113.645099</c:v>
                </c:pt>
                <c:pt idx="35">
                  <c:v>111.38715999999999</c:v>
                </c:pt>
                <c:pt idx="36">
                  <c:v>109.16615499999999</c:v>
                </c:pt>
                <c:pt idx="37">
                  <c:v>106.98235200000001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09-47CF-A8BB-9D1943D91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511720"/>
        <c:axId val="720512048"/>
        <c:extLst/>
      </c:areaChart>
      <c:catAx>
        <c:axId val="720511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2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720512048"/>
        <c:scaling>
          <c:orientation val="minMax"/>
        </c:scaling>
        <c:delete val="0"/>
        <c:axPos val="l"/>
        <c:title>
          <c:tx>
            <c:strRef>
              <c:f>'图4-交通载具排放'!$C$38</c:f>
              <c:strCache>
                <c:ptCount val="1"/>
                <c:pt idx="0">
                  <c:v>mt</c:v>
                </c:pt>
              </c:strCache>
            </c:strRef>
          </c:tx>
          <c:layout>
            <c:manualLayout>
              <c:xMode val="edge"/>
              <c:yMode val="edge"/>
              <c:x val="6.2799790026246735E-2"/>
              <c:y val="7.174065793888559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1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711946094457493"/>
          <c:w val="1"/>
          <c:h val="0.13288053905542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ea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'图5-建筑碳排'!$H$1</c:f>
          <c:strCache>
            <c:ptCount val="1"/>
            <c:pt idx="0">
              <c:v>Direct Building Operation Emission by Fuel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27803976753929"/>
          <c:y val="0.17376862276169633"/>
          <c:w val="0.84117010528186742"/>
          <c:h val="0.6004572494340786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'图5-建筑碳排'!$A$27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'图5-建筑碳排'!$C$27:$H$27</c:f>
              <c:numCache>
                <c:formatCode>0_);[Red]\(0\)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4-4AF8-984D-5252A0027841}"/>
            </c:ext>
          </c:extLst>
        </c:ser>
        <c:ser>
          <c:idx val="2"/>
          <c:order val="1"/>
          <c:tx>
            <c:strRef>
              <c:f>'图5-建筑碳排'!$A$29</c:f>
              <c:strCache>
                <c:ptCount val="1"/>
                <c:pt idx="0">
                  <c:v>hard coal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'图5-建筑碳排'!$C$29:$H$29</c:f>
              <c:numCache>
                <c:formatCode>0_);[Red]\(0\)</c:formatCode>
                <c:ptCount val="6"/>
                <c:pt idx="0">
                  <c:v>161.56229999999999</c:v>
                </c:pt>
                <c:pt idx="1">
                  <c:v>147.33069</c:v>
                </c:pt>
                <c:pt idx="2">
                  <c:v>136.09071999999998</c:v>
                </c:pt>
                <c:pt idx="3">
                  <c:v>126.31664000000001</c:v>
                </c:pt>
                <c:pt idx="4">
                  <c:v>107.69418999999999</c:v>
                </c:pt>
                <c:pt idx="5">
                  <c:v>92.959159999999997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B4-4AF8-984D-5252A0027841}"/>
            </c:ext>
          </c:extLst>
        </c:ser>
        <c:ser>
          <c:idx val="9"/>
          <c:order val="2"/>
          <c:tx>
            <c:strRef>
              <c:f>'图5-建筑碳排'!$A$36</c:f>
              <c:strCache>
                <c:ptCount val="1"/>
                <c:pt idx="0">
                  <c:v>petroleum diesel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'图5-建筑碳排'!$C$36:$H$36</c:f>
              <c:numCache>
                <c:formatCode>0_);[Red]\(0\)</c:formatCode>
                <c:ptCount val="6"/>
                <c:pt idx="0">
                  <c:v>25.548347999999997</c:v>
                </c:pt>
                <c:pt idx="1">
                  <c:v>28.322171000000001</c:v>
                </c:pt>
                <c:pt idx="2">
                  <c:v>29.859147999999998</c:v>
                </c:pt>
                <c:pt idx="3">
                  <c:v>30.423607999999994</c:v>
                </c:pt>
                <c:pt idx="4">
                  <c:v>30.006986999999995</c:v>
                </c:pt>
                <c:pt idx="5">
                  <c:v>31.926098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95B4-4AF8-984D-5252A0027841}"/>
            </c:ext>
          </c:extLst>
        </c:ser>
        <c:ser>
          <c:idx val="8"/>
          <c:order val="3"/>
          <c:tx>
            <c:strRef>
              <c:f>'图5-建筑碳排'!$A$35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'图5-建筑碳排'!$C$35:$H$35</c:f>
              <c:numCache>
                <c:formatCode>0_);[Red]\(0\)</c:formatCode>
                <c:ptCount val="6"/>
                <c:pt idx="0">
                  <c:v>144.52052999999998</c:v>
                </c:pt>
                <c:pt idx="1">
                  <c:v>159.70864999999998</c:v>
                </c:pt>
                <c:pt idx="2">
                  <c:v>167.35370999999998</c:v>
                </c:pt>
                <c:pt idx="3">
                  <c:v>170.45450099999999</c:v>
                </c:pt>
                <c:pt idx="4">
                  <c:v>167.14118499999998</c:v>
                </c:pt>
                <c:pt idx="5">
                  <c:v>177.44860899999998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B4-4AF8-984D-5252A0027841}"/>
            </c:ext>
          </c:extLst>
        </c:ser>
        <c:ser>
          <c:idx val="7"/>
          <c:order val="4"/>
          <c:tx>
            <c:strRef>
              <c:f>'图5-建筑碳排'!$A$34</c:f>
              <c:strCache>
                <c:ptCount val="1"/>
                <c:pt idx="0">
                  <c:v>LPG propane or butane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'图5-建筑碳排'!$C$34:$H$34</c:f>
              <c:numCache>
                <c:formatCode>0_);[Red]\(0\)</c:formatCode>
                <c:ptCount val="6"/>
                <c:pt idx="0">
                  <c:v>110.24076000000001</c:v>
                </c:pt>
                <c:pt idx="1">
                  <c:v>114.70752</c:v>
                </c:pt>
                <c:pt idx="2">
                  <c:v>115.99866</c:v>
                </c:pt>
                <c:pt idx="3">
                  <c:v>114.77265999999999</c:v>
                </c:pt>
                <c:pt idx="4">
                  <c:v>109.57568000000001</c:v>
                </c:pt>
                <c:pt idx="5">
                  <c:v>111.606015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B4-4AF8-984D-5252A0027841}"/>
            </c:ext>
          </c:extLst>
        </c:ser>
        <c:ser>
          <c:idx val="3"/>
          <c:order val="5"/>
          <c:tx>
            <c:strRef>
              <c:f>'图5-建筑碳排'!$A$30</c:f>
              <c:strCache>
                <c:ptCount val="1"/>
                <c:pt idx="0">
                  <c:v>heat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'图5-建筑碳排'!$C$30:$H$30</c:f>
              <c:numCache>
                <c:formatCode>0_);[Red]\(0\)</c:formatCode>
                <c:ptCount val="6"/>
                <c:pt idx="0">
                  <c:v>150.25181467891784</c:v>
                </c:pt>
                <c:pt idx="1">
                  <c:v>162.1296953256151</c:v>
                </c:pt>
                <c:pt idx="2">
                  <c:v>170.66127716282423</c:v>
                </c:pt>
                <c:pt idx="3">
                  <c:v>172.96279462356293</c:v>
                </c:pt>
                <c:pt idx="4">
                  <c:v>170.70555838014758</c:v>
                </c:pt>
                <c:pt idx="5">
                  <c:v>177.89054849750454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B4-4AF8-984D-5252A0027841}"/>
            </c:ext>
          </c:extLst>
        </c:ser>
        <c:ser>
          <c:idx val="1"/>
          <c:order val="6"/>
          <c:tx>
            <c:strRef>
              <c:f>'图5-建筑碳排'!$A$28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'图5-建筑碳排'!$C$28:$H$28</c:f>
              <c:numCache>
                <c:formatCode>0_);[Red]\(0\)</c:formatCode>
                <c:ptCount val="6"/>
                <c:pt idx="0">
                  <c:v>1315.5615954618925</c:v>
                </c:pt>
                <c:pt idx="1">
                  <c:v>1849.923271651403</c:v>
                </c:pt>
                <c:pt idx="2">
                  <c:v>2012.3346126255192</c:v>
                </c:pt>
                <c:pt idx="3">
                  <c:v>1961.6000008836781</c:v>
                </c:pt>
                <c:pt idx="4">
                  <c:v>1516.5146570256613</c:v>
                </c:pt>
                <c:pt idx="5">
                  <c:v>733.7857753539447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B4-4AF8-984D-5252A0027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587894376"/>
        <c:axId val="587900936"/>
        <c:extLst>
          <c:ext xmlns:c15="http://schemas.microsoft.com/office/drawing/2012/chart" uri="{02D57815-91ED-43cb-92C2-25804820EDAC}">
            <c15:filteredBarSeries>
              <c15:ser>
                <c:idx val="4"/>
                <c:order val="7"/>
                <c:tx>
                  <c:strRef>
                    <c:extLst>
                      <c:ext uri="{02D57815-91ED-43cb-92C2-25804820EDAC}">
                        <c15:formulaRef>
                          <c15:sqref>'图5-建筑碳排'!$A$31</c15:sqref>
                        </c15:formulaRef>
                      </c:ext>
                    </c:extLst>
                    <c:strCache>
                      <c:ptCount val="1"/>
                      <c:pt idx="0">
                        <c:v>heavy or residual fuel oil 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'图5-建筑碳排'!$C$3:$H$3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2023</c:v>
                      </c:pt>
                      <c:pt idx="1">
                        <c:v>2030</c:v>
                      </c:pt>
                      <c:pt idx="2">
                        <c:v>2035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'图5-建筑碳排'!$C$31:$H$31</c15:sqref>
                        </c15:formulaRef>
                      </c:ext>
                    </c:extLst>
                    <c:numCache>
                      <c:formatCode>0_);[Red]\(0\)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95B4-4AF8-984D-5252A0027841}"/>
                  </c:ext>
                </c:extLst>
              </c15:ser>
            </c15:filteredBarSeries>
            <c15:filteredBarSeries>
              <c15:ser>
                <c:idx val="5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'图5-建筑碳排'!$A$32</c15:sqref>
                        </c15:formulaRef>
                      </c:ext>
                    </c:extLst>
                    <c:strCache>
                      <c:ptCount val="1"/>
                      <c:pt idx="0">
                        <c:v>hydrogen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'图5-建筑碳排'!$C$3:$H$3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2023</c:v>
                      </c:pt>
                      <c:pt idx="1">
                        <c:v>2030</c:v>
                      </c:pt>
                      <c:pt idx="2">
                        <c:v>2035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'图5-建筑碳排'!$C$32:$H$32</c15:sqref>
                        </c15:formulaRef>
                      </c:ext>
                    </c:extLst>
                    <c:numCache>
                      <c:formatCode>0_);[Red]\(0\)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5B4-4AF8-984D-5252A0027841}"/>
                  </c:ext>
                </c:extLst>
              </c15:ser>
            </c15:filteredBarSeries>
            <c15:filteredBarSeries>
              <c15:ser>
                <c:idx val="6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'图5-建筑碳排'!$A$33</c15:sqref>
                        </c15:formulaRef>
                      </c:ext>
                    </c:extLst>
                    <c:strCache>
                      <c:ptCount val="1"/>
                      <c:pt idx="0">
                        <c:v>kerosene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'图5-建筑碳排'!$C$3:$H$3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2023</c:v>
                      </c:pt>
                      <c:pt idx="1">
                        <c:v>2030</c:v>
                      </c:pt>
                      <c:pt idx="2">
                        <c:v>2035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'图5-建筑碳排'!$C$33:$H$33</c15:sqref>
                        </c15:formulaRef>
                      </c:ext>
                    </c:extLst>
                    <c:numCache>
                      <c:formatCode>0_);[Red]\(0\)</c:formatCode>
                      <c:ptCount val="6"/>
                      <c:pt idx="0">
                        <c:v>6.6674112799999996</c:v>
                      </c:pt>
                      <c:pt idx="1">
                        <c:v>7.4039429999999999</c:v>
                      </c:pt>
                      <c:pt idx="2">
                        <c:v>7.8131430999999987</c:v>
                      </c:pt>
                      <c:pt idx="3">
                        <c:v>7.9618374000000003</c:v>
                      </c:pt>
                      <c:pt idx="4">
                        <c:v>7.8873144999999996</c:v>
                      </c:pt>
                      <c:pt idx="5">
                        <c:v>8.3335802999999995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5B4-4AF8-984D-5252A0027841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'图5-建筑碳排'!$A$37</c15:sqref>
                        </c15:formulaRef>
                      </c:ext>
                    </c:extLst>
                    <c:strCache>
                      <c:ptCount val="1"/>
                      <c:pt idx="0">
                        <c:v>solar PV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'图5-建筑碳排'!$C$3:$H$3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2023</c:v>
                      </c:pt>
                      <c:pt idx="1">
                        <c:v>2030</c:v>
                      </c:pt>
                      <c:pt idx="2">
                        <c:v>2035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'图5-建筑碳排'!$C$37:$H$37</c15:sqref>
                        </c15:formulaRef>
                      </c:ext>
                    </c:extLst>
                    <c:numCache>
                      <c:formatCode>0_);[Red]\(0\)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5B4-4AF8-984D-5252A0027841}"/>
                  </c:ext>
                </c:extLst>
              </c15:ser>
            </c15:filteredBarSeries>
          </c:ext>
        </c:extLst>
      </c:barChart>
      <c:catAx>
        <c:axId val="587894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900936"/>
        <c:crosses val="autoZero"/>
        <c:auto val="1"/>
        <c:lblAlgn val="ctr"/>
        <c:lblOffset val="100"/>
        <c:noMultiLvlLbl val="0"/>
      </c:catAx>
      <c:valAx>
        <c:axId val="587900936"/>
        <c:scaling>
          <c:orientation val="minMax"/>
        </c:scaling>
        <c:delete val="0"/>
        <c:axPos val="l"/>
        <c:title>
          <c:tx>
            <c:strRef>
              <c:f>'图5-建筑碳排'!$E$24</c:f>
              <c:strCache>
                <c:ptCount val="1"/>
                <c:pt idx="0">
                  <c:v>mt</c:v>
                </c:pt>
              </c:strCache>
            </c:strRef>
          </c:tx>
          <c:layout>
            <c:manualLayout>
              <c:xMode val="edge"/>
              <c:yMode val="edge"/>
              <c:x val="2.3809523809523808E-2"/>
              <c:y val="6.28128360745737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);[Red]\(0\)" sourceLinked="1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894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4970555151194331E-3"/>
          <c:y val="0.86393037077261892"/>
          <c:w val="0.99350294448488052"/>
          <c:h val="0.136069629227381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'图5-建筑碳排'!$J$1</c:f>
          <c:strCache>
            <c:ptCount val="1"/>
            <c:pt idx="0">
              <c:v>Direct Operation Emission by Building Type Energy Use</c:v>
            </c:pt>
          </c:strCache>
        </c:strRef>
      </c:tx>
      <c:layout>
        <c:manualLayout>
          <c:xMode val="edge"/>
          <c:yMode val="edge"/>
          <c:x val="0.1013374798738393"/>
          <c:y val="1.14613180515759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27803976753929"/>
          <c:y val="0.17376862276169633"/>
          <c:w val="0.84117010528186742"/>
          <c:h val="0.60045724943407863"/>
        </c:manualLayout>
      </c:layout>
      <c:barChart>
        <c:barDir val="col"/>
        <c:grouping val="stacked"/>
        <c:varyColors val="0"/>
        <c:ser>
          <c:idx val="5"/>
          <c:order val="0"/>
          <c:tx>
            <c:strRef>
              <c:f>'图5-建筑碳排'!$B$40</c:f>
              <c:strCache>
                <c:ptCount val="1"/>
                <c:pt idx="0">
                  <c:v>rural residential-direct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'图5-建筑碳排'!$C$39:$H$39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'图5-建筑碳排'!$C$40:$H$40</c:f>
              <c:numCache>
                <c:formatCode>0_ </c:formatCode>
                <c:ptCount val="6"/>
                <c:pt idx="0">
                  <c:v>114.89033000000002</c:v>
                </c:pt>
                <c:pt idx="1">
                  <c:v>86.810249999999996</c:v>
                </c:pt>
                <c:pt idx="2">
                  <c:v>66.804209999999998</c:v>
                </c:pt>
                <c:pt idx="3">
                  <c:v>52.540300999999999</c:v>
                </c:pt>
                <c:pt idx="4">
                  <c:v>30.121914999999998</c:v>
                </c:pt>
                <c:pt idx="5">
                  <c:v>4.6838440000000006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9CD1-48DB-83D3-C3DCE3ED5D55}"/>
            </c:ext>
          </c:extLst>
        </c:ser>
        <c:ser>
          <c:idx val="6"/>
          <c:order val="1"/>
          <c:tx>
            <c:strRef>
              <c:f>'图5-建筑碳排'!$B$41</c:f>
              <c:strCache>
                <c:ptCount val="1"/>
                <c:pt idx="0">
                  <c:v>urban residential-direct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'图5-建筑碳排'!$C$39:$H$39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'图5-建筑碳排'!$C$41:$H$41</c:f>
              <c:numCache>
                <c:formatCode>0_ </c:formatCode>
                <c:ptCount val="6"/>
                <c:pt idx="0">
                  <c:v>205.32975927999999</c:v>
                </c:pt>
                <c:pt idx="1">
                  <c:v>228.73756400000002</c:v>
                </c:pt>
                <c:pt idx="2">
                  <c:v>240.67509110000003</c:v>
                </c:pt>
                <c:pt idx="3">
                  <c:v>245.30154539999998</c:v>
                </c:pt>
                <c:pt idx="4">
                  <c:v>242.20415149999999</c:v>
                </c:pt>
                <c:pt idx="5">
                  <c:v>258.83846829999999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9CD1-48DB-83D3-C3DCE3ED5D55}"/>
            </c:ext>
          </c:extLst>
        </c:ser>
        <c:ser>
          <c:idx val="10"/>
          <c:order val="2"/>
          <c:tx>
            <c:strRef>
              <c:f>'图5-建筑碳排'!$B$42</c:f>
              <c:strCache>
                <c:ptCount val="1"/>
                <c:pt idx="0">
                  <c:v>commercial-direct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'图5-建筑碳排'!$C$39:$H$39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'图5-建筑碳排'!$C$42:$H$42</c:f>
              <c:numCache>
                <c:formatCode>0_ </c:formatCode>
                <c:ptCount val="6"/>
                <c:pt idx="0">
                  <c:v>128.31926000000001</c:v>
                </c:pt>
                <c:pt idx="1">
                  <c:v>141.92516000000001</c:v>
                </c:pt>
                <c:pt idx="2">
                  <c:v>149.63607999999996</c:v>
                </c:pt>
                <c:pt idx="3">
                  <c:v>152.0874</c:v>
                </c:pt>
                <c:pt idx="4">
                  <c:v>149.97928999999999</c:v>
                </c:pt>
                <c:pt idx="5">
                  <c:v>158.75114999999997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9CD1-48DB-83D3-C3DCE3ED5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587894376"/>
        <c:axId val="587900936"/>
        <c:extLst/>
      </c:barChart>
      <c:catAx>
        <c:axId val="587894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900936"/>
        <c:crosses val="autoZero"/>
        <c:auto val="1"/>
        <c:lblAlgn val="ctr"/>
        <c:lblOffset val="100"/>
        <c:noMultiLvlLbl val="0"/>
      </c:catAx>
      <c:valAx>
        <c:axId val="587900936"/>
        <c:scaling>
          <c:orientation val="minMax"/>
        </c:scaling>
        <c:delete val="0"/>
        <c:axPos val="l"/>
        <c:title>
          <c:tx>
            <c:strRef>
              <c:f>'图5-建筑碳排'!$E$24</c:f>
              <c:strCache>
                <c:ptCount val="1"/>
                <c:pt idx="0">
                  <c:v>mt</c:v>
                </c:pt>
              </c:strCache>
            </c:strRef>
          </c:tx>
          <c:layout>
            <c:manualLayout>
              <c:xMode val="edge"/>
              <c:yMode val="edge"/>
              <c:x val="2.3809523809523808E-2"/>
              <c:y val="6.28128360745737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 " sourceLinked="1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894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821034754556604"/>
          <c:w val="1"/>
          <c:h val="0.12178965245443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 (正文)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'图5-建筑能耗'!$H$1</c:f>
          <c:strCache>
            <c:ptCount val="1"/>
            <c:pt idx="0">
              <c:v>Building Energy Use by Fuel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27803976753929"/>
          <c:y val="0.17376862276169633"/>
          <c:w val="0.84117010528186742"/>
          <c:h val="0.6004572494340786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'图5-建筑能耗'!$B$33</c:f>
              <c:strCache>
                <c:ptCount val="1"/>
                <c:pt idx="0">
                  <c:v>biomass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'图5-建筑能耗'!$C$33:$H$33</c:f>
              <c:numCache>
                <c:formatCode>0_ </c:formatCode>
                <c:ptCount val="6"/>
                <c:pt idx="0">
                  <c:v>432</c:v>
                </c:pt>
                <c:pt idx="1">
                  <c:v>365.8</c:v>
                </c:pt>
                <c:pt idx="2">
                  <c:v>315.7</c:v>
                </c:pt>
                <c:pt idx="3">
                  <c:v>277.40000000000003</c:v>
                </c:pt>
                <c:pt idx="4">
                  <c:v>212.6</c:v>
                </c:pt>
                <c:pt idx="5">
                  <c:v>149.22999999999999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FD-42BE-BF8F-5C530C5D17E9}"/>
            </c:ext>
          </c:extLst>
        </c:ser>
        <c:ser>
          <c:idx val="2"/>
          <c:order val="1"/>
          <c:tx>
            <c:strRef>
              <c:f>'图5-建筑能耗'!$B$35</c:f>
              <c:strCache>
                <c:ptCount val="1"/>
                <c:pt idx="0">
                  <c:v>hard coal 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'图5-建筑能耗'!$C$35:$H$35</c:f>
              <c:numCache>
                <c:formatCode>0_ </c:formatCode>
                <c:ptCount val="6"/>
                <c:pt idx="0">
                  <c:v>1720.56</c:v>
                </c:pt>
                <c:pt idx="1">
                  <c:v>1568.9999999999998</c:v>
                </c:pt>
                <c:pt idx="2">
                  <c:v>1449.3</c:v>
                </c:pt>
                <c:pt idx="3">
                  <c:v>1345.21</c:v>
                </c:pt>
                <c:pt idx="4">
                  <c:v>1146.8900000000001</c:v>
                </c:pt>
                <c:pt idx="5">
                  <c:v>989.97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FD-42BE-BF8F-5C530C5D17E9}"/>
            </c:ext>
          </c:extLst>
        </c:ser>
        <c:ser>
          <c:idx val="9"/>
          <c:order val="2"/>
          <c:tx>
            <c:strRef>
              <c:f>'图5-建筑能耗'!$B$42</c:f>
              <c:strCache>
                <c:ptCount val="1"/>
                <c:pt idx="0">
                  <c:v>petroleum diesel 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'图5-建筑能耗'!$C$42:$H$42</c:f>
              <c:numCache>
                <c:formatCode>0_ </c:formatCode>
                <c:ptCount val="6"/>
                <c:pt idx="0">
                  <c:v>333.60999999999996</c:v>
                </c:pt>
                <c:pt idx="1">
                  <c:v>369.83</c:v>
                </c:pt>
                <c:pt idx="2">
                  <c:v>389.89999999999992</c:v>
                </c:pt>
                <c:pt idx="3">
                  <c:v>397.27000000000004</c:v>
                </c:pt>
                <c:pt idx="4">
                  <c:v>391.83000000000004</c:v>
                </c:pt>
                <c:pt idx="5">
                  <c:v>416.89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DEFD-42BE-BF8F-5C530C5D17E9}"/>
            </c:ext>
          </c:extLst>
        </c:ser>
        <c:ser>
          <c:idx val="8"/>
          <c:order val="3"/>
          <c:tx>
            <c:strRef>
              <c:f>'图5-建筑能耗'!$B$41</c:f>
              <c:strCache>
                <c:ptCount val="1"/>
                <c:pt idx="0">
                  <c:v>natural gas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'图5-建筑能耗'!$C$41:$H$41</c:f>
              <c:numCache>
                <c:formatCode>0_ </c:formatCode>
                <c:ptCount val="6"/>
                <c:pt idx="0">
                  <c:v>2463.1400000000003</c:v>
                </c:pt>
                <c:pt idx="1">
                  <c:v>2721.9900000000002</c:v>
                </c:pt>
                <c:pt idx="2">
                  <c:v>2852.2900000000004</c:v>
                </c:pt>
                <c:pt idx="3">
                  <c:v>2905.15</c:v>
                </c:pt>
                <c:pt idx="4">
                  <c:v>2848.68</c:v>
                </c:pt>
                <c:pt idx="5">
                  <c:v>3024.35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FD-42BE-BF8F-5C530C5D17E9}"/>
            </c:ext>
          </c:extLst>
        </c:ser>
        <c:ser>
          <c:idx val="7"/>
          <c:order val="4"/>
          <c:tx>
            <c:strRef>
              <c:f>'图5-建筑能耗'!$B$40</c:f>
              <c:strCache>
                <c:ptCount val="1"/>
                <c:pt idx="0">
                  <c:v>LPG propane or butane 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'图5-建筑能耗'!$C$40:$H$40</c:f>
              <c:numCache>
                <c:formatCode>0_ </c:formatCode>
                <c:ptCount val="6"/>
                <c:pt idx="0">
                  <c:v>1690.6000000000001</c:v>
                </c:pt>
                <c:pt idx="1">
                  <c:v>1759.1</c:v>
                </c:pt>
                <c:pt idx="2">
                  <c:v>1778.9</c:v>
                </c:pt>
                <c:pt idx="3">
                  <c:v>1760.1</c:v>
                </c:pt>
                <c:pt idx="4">
                  <c:v>1680.4</c:v>
                </c:pt>
                <c:pt idx="5">
                  <c:v>1711.54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FD-42BE-BF8F-5C530C5D17E9}"/>
            </c:ext>
          </c:extLst>
        </c:ser>
        <c:ser>
          <c:idx val="3"/>
          <c:order val="5"/>
          <c:tx>
            <c:strRef>
              <c:f>'图5-建筑能耗'!$B$36</c:f>
              <c:strCache>
                <c:ptCount val="1"/>
                <c:pt idx="0">
                  <c:v>heat 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'图5-建筑能耗'!$C$36:$H$36</c:f>
              <c:numCache>
                <c:formatCode>0_ </c:formatCode>
                <c:ptCount val="6"/>
                <c:pt idx="0">
                  <c:v>1968</c:v>
                </c:pt>
                <c:pt idx="1">
                  <c:v>2161</c:v>
                </c:pt>
                <c:pt idx="2">
                  <c:v>2274</c:v>
                </c:pt>
                <c:pt idx="3">
                  <c:v>2301.9999999999995</c:v>
                </c:pt>
                <c:pt idx="4">
                  <c:v>2256.9999999999995</c:v>
                </c:pt>
                <c:pt idx="5">
                  <c:v>2357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FD-42BE-BF8F-5C530C5D17E9}"/>
            </c:ext>
          </c:extLst>
        </c:ser>
        <c:ser>
          <c:idx val="1"/>
          <c:order val="6"/>
          <c:tx>
            <c:strRef>
              <c:f>'图5-建筑能耗'!$B$34</c:f>
              <c:strCache>
                <c:ptCount val="1"/>
                <c:pt idx="0">
                  <c:v>electricity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'图5-建筑能耗'!$C$34:$H$34</c:f>
              <c:numCache>
                <c:formatCode>0_ </c:formatCode>
                <c:ptCount val="6"/>
                <c:pt idx="0">
                  <c:v>8581.6999999999989</c:v>
                </c:pt>
                <c:pt idx="1">
                  <c:v>12135.085299999999</c:v>
                </c:pt>
                <c:pt idx="2">
                  <c:v>14969.668619999999</c:v>
                </c:pt>
                <c:pt idx="3">
                  <c:v>18474.314999999999</c:v>
                </c:pt>
                <c:pt idx="4">
                  <c:v>26456.345999999998</c:v>
                </c:pt>
                <c:pt idx="5">
                  <c:v>30703.156999999999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FD-42BE-BF8F-5C530C5D1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587894376"/>
        <c:axId val="587900936"/>
        <c:extLst>
          <c:ext xmlns:c15="http://schemas.microsoft.com/office/drawing/2012/chart" uri="{02D57815-91ED-43cb-92C2-25804820EDAC}">
            <c15:filteredBarSeries>
              <c15:ser>
                <c:idx val="4"/>
                <c:order val="7"/>
                <c:tx>
                  <c:strRef>
                    <c:extLst>
                      <c:ext uri="{02D57815-91ED-43cb-92C2-25804820EDAC}">
                        <c15:formulaRef>
                          <c15:sqref>'图5-建筑能耗'!$B$37</c15:sqref>
                        </c15:formulaRef>
                      </c:ext>
                    </c:extLst>
                    <c:strCache>
                      <c:ptCount val="1"/>
                      <c:pt idx="0">
                        <c:v>heavy or residual fuel oil 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'图5-建筑能耗'!$C$3:$H$3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2023</c:v>
                      </c:pt>
                      <c:pt idx="1">
                        <c:v>2030</c:v>
                      </c:pt>
                      <c:pt idx="2">
                        <c:v>2035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'图5-建筑能耗'!$C$37:$H$37</c15:sqref>
                        </c15:formulaRef>
                      </c:ext>
                    </c:extLst>
                    <c:numCache>
                      <c:formatCode>0_ 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DEFD-42BE-BF8F-5C530C5D17E9}"/>
                  </c:ext>
                </c:extLst>
              </c15:ser>
            </c15:filteredBarSeries>
            <c15:filteredBarSeries>
              <c15:ser>
                <c:idx val="5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'图5-建筑能耗'!$B$38</c15:sqref>
                        </c15:formulaRef>
                      </c:ext>
                    </c:extLst>
                    <c:strCache>
                      <c:ptCount val="1"/>
                      <c:pt idx="0">
                        <c:v>hydrogen 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'图5-建筑能耗'!$C$3:$H$3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2023</c:v>
                      </c:pt>
                      <c:pt idx="1">
                        <c:v>2030</c:v>
                      </c:pt>
                      <c:pt idx="2">
                        <c:v>2035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'图5-建筑能耗'!$C$38:$H$38</c15:sqref>
                        </c15:formulaRef>
                      </c:ext>
                    </c:extLst>
                    <c:numCache>
                      <c:formatCode>0_ 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EFD-42BE-BF8F-5C530C5D17E9}"/>
                  </c:ext>
                </c:extLst>
              </c15:ser>
            </c15:filteredBarSeries>
            <c15:filteredBarSeries>
              <c15:ser>
                <c:idx val="6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'图5-建筑能耗'!$B$39</c15:sqref>
                        </c15:formulaRef>
                      </c:ext>
                    </c:extLst>
                    <c:strCache>
                      <c:ptCount val="1"/>
                      <c:pt idx="0">
                        <c:v>kerosene 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'图5-建筑能耗'!$C$3:$H$3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2023</c:v>
                      </c:pt>
                      <c:pt idx="1">
                        <c:v>2030</c:v>
                      </c:pt>
                      <c:pt idx="2">
                        <c:v>2035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'图5-建筑能耗'!$C$39:$H$39</c15:sqref>
                        </c15:formulaRef>
                      </c:ext>
                    </c:extLst>
                    <c:numCache>
                      <c:formatCode>0_ </c:formatCode>
                      <c:ptCount val="6"/>
                      <c:pt idx="0">
                        <c:v>89.727999999999994</c:v>
                      </c:pt>
                      <c:pt idx="1">
                        <c:v>99.64</c:v>
                      </c:pt>
                      <c:pt idx="2">
                        <c:v>105.14700000000001</c:v>
                      </c:pt>
                      <c:pt idx="3">
                        <c:v>107.148</c:v>
                      </c:pt>
                      <c:pt idx="4">
                        <c:v>106.145</c:v>
                      </c:pt>
                      <c:pt idx="5">
                        <c:v>112.151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EFD-42BE-BF8F-5C530C5D17E9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'图5-建筑能耗'!$B$43</c15:sqref>
                        </c15:formulaRef>
                      </c:ext>
                    </c:extLst>
                    <c:strCache>
                      <c:ptCount val="1"/>
                      <c:pt idx="0">
                        <c:v>solar PV 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'图5-建筑能耗'!$C$3:$H$3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2023</c:v>
                      </c:pt>
                      <c:pt idx="1">
                        <c:v>2030</c:v>
                      </c:pt>
                      <c:pt idx="2">
                        <c:v>2035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'图5-建筑能耗'!$C$43:$H$43</c15:sqref>
                        </c15:formulaRef>
                      </c:ext>
                    </c:extLst>
                    <c:numCache>
                      <c:formatCode>0_ </c:formatCode>
                      <c:ptCount val="6"/>
                      <c:pt idx="0">
                        <c:v>582.43992569492514</c:v>
                      </c:pt>
                      <c:pt idx="1">
                        <c:v>1712.4917077853199</c:v>
                      </c:pt>
                      <c:pt idx="2">
                        <c:v>2477.2147144051487</c:v>
                      </c:pt>
                      <c:pt idx="3">
                        <c:v>3286.4415999189773</c:v>
                      </c:pt>
                      <c:pt idx="4">
                        <c:v>4151.0987237737318</c:v>
                      </c:pt>
                      <c:pt idx="5">
                        <c:v>4320.6855674660874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EFD-42BE-BF8F-5C530C5D17E9}"/>
                  </c:ext>
                </c:extLst>
              </c15:ser>
            </c15:filteredBarSeries>
          </c:ext>
        </c:extLst>
      </c:barChart>
      <c:catAx>
        <c:axId val="587894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900936"/>
        <c:crosses val="autoZero"/>
        <c:auto val="1"/>
        <c:lblAlgn val="ctr"/>
        <c:lblOffset val="100"/>
        <c:noMultiLvlLbl val="0"/>
      </c:catAx>
      <c:valAx>
        <c:axId val="587900936"/>
        <c:scaling>
          <c:orientation val="minMax"/>
        </c:scaling>
        <c:delete val="0"/>
        <c:axPos val="l"/>
        <c:title>
          <c:tx>
            <c:strRef>
              <c:f>'图5-建筑能耗'!$E$30</c:f>
              <c:strCache>
                <c:ptCount val="1"/>
                <c:pt idx="0">
                  <c:v>trillion btu</c:v>
                </c:pt>
              </c:strCache>
            </c:strRef>
          </c:tx>
          <c:layout>
            <c:manualLayout>
              <c:xMode val="edge"/>
              <c:yMode val="edge"/>
              <c:x val="2.3809523809523808E-2"/>
              <c:y val="6.28128360745737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 " sourceLinked="1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894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776178839714002"/>
          <c:w val="1"/>
          <c:h val="0.124575376353817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 (正文)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'图5-建筑能耗'!$M$1</c:f>
          <c:strCache>
            <c:ptCount val="1"/>
            <c:pt idx="0">
              <c:v>Building Energy Use by Usage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27803976753929"/>
          <c:y val="0.17376862276169633"/>
          <c:w val="0.84117010528186742"/>
          <c:h val="0.60045724943407863"/>
        </c:manualLayout>
      </c:layout>
      <c:barChart>
        <c:barDir val="col"/>
        <c:grouping val="stacked"/>
        <c:varyColors val="0"/>
        <c:ser>
          <c:idx val="5"/>
          <c:order val="0"/>
          <c:tx>
            <c:strRef>
              <c:f>'图5-建筑能耗'!$B$46</c:f>
              <c:strCache>
                <c:ptCount val="1"/>
                <c:pt idx="0">
                  <c:v>rural residential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'图5-建筑能耗'!$C$45:$H$45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'图5-建筑能耗'!$C$46:$H$46</c:f>
              <c:numCache>
                <c:formatCode>0_ </c:formatCode>
                <c:ptCount val="6"/>
                <c:pt idx="0">
                  <c:v>3790.6036373485026</c:v>
                </c:pt>
                <c:pt idx="1">
                  <c:v>3928.6898409350283</c:v>
                </c:pt>
                <c:pt idx="2">
                  <c:v>4113.5831113773647</c:v>
                </c:pt>
                <c:pt idx="3">
                  <c:v>4920.1067167720512</c:v>
                </c:pt>
                <c:pt idx="4">
                  <c:v>6913.6096827674955</c:v>
                </c:pt>
                <c:pt idx="5">
                  <c:v>7165.9968299271904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B543-45F5-A4BA-CB761840812F}"/>
            </c:ext>
          </c:extLst>
        </c:ser>
        <c:ser>
          <c:idx val="6"/>
          <c:order val="1"/>
          <c:tx>
            <c:strRef>
              <c:f>'图5-建筑能耗'!$B$47</c:f>
              <c:strCache>
                <c:ptCount val="1"/>
                <c:pt idx="0">
                  <c:v>urban residential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'图5-建筑能耗'!$C$45:$H$45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'图5-建筑能耗'!$C$47:$H$47</c:f>
              <c:numCache>
                <c:formatCode>0_ </c:formatCode>
                <c:ptCount val="6"/>
                <c:pt idx="0">
                  <c:v>7450.7140799441995</c:v>
                </c:pt>
                <c:pt idx="1">
                  <c:v>9281.325055840829</c:v>
                </c:pt>
                <c:pt idx="2">
                  <c:v>10519.575622844342</c:v>
                </c:pt>
                <c:pt idx="3">
                  <c:v>11597.241385263753</c:v>
                </c:pt>
                <c:pt idx="4">
                  <c:v>13354.160194261169</c:v>
                </c:pt>
                <c:pt idx="5">
                  <c:v>14875.551096732779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B543-45F5-A4BA-CB761840812F}"/>
            </c:ext>
          </c:extLst>
        </c:ser>
        <c:ser>
          <c:idx val="10"/>
          <c:order val="2"/>
          <c:tx>
            <c:strRef>
              <c:f>'图5-建筑能耗'!$B$48</c:f>
              <c:strCache>
                <c:ptCount val="1"/>
                <c:pt idx="0">
                  <c:v>commercial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'图5-建筑能耗'!$C$45:$H$45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'图5-建筑能耗'!$C$48:$H$48</c:f>
              <c:numCache>
                <c:formatCode>0_ </c:formatCode>
                <c:ptCount val="6"/>
                <c:pt idx="0">
                  <c:v>6220.0999999999995</c:v>
                </c:pt>
                <c:pt idx="1">
                  <c:v>8638.7900000000009</c:v>
                </c:pt>
                <c:pt idx="2">
                  <c:v>10643.33</c:v>
                </c:pt>
                <c:pt idx="3">
                  <c:v>12773.380000000001</c:v>
                </c:pt>
                <c:pt idx="4">
                  <c:v>17308.145</c:v>
                </c:pt>
                <c:pt idx="5">
                  <c:v>19724.482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B543-45F5-A4BA-CB7618408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587894376"/>
        <c:axId val="587900936"/>
        <c:extLst/>
      </c:barChart>
      <c:catAx>
        <c:axId val="587894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900936"/>
        <c:crosses val="autoZero"/>
        <c:auto val="1"/>
        <c:lblAlgn val="ctr"/>
        <c:lblOffset val="100"/>
        <c:noMultiLvlLbl val="0"/>
      </c:catAx>
      <c:valAx>
        <c:axId val="587900936"/>
        <c:scaling>
          <c:orientation val="minMax"/>
        </c:scaling>
        <c:delete val="0"/>
        <c:axPos val="l"/>
        <c:title>
          <c:tx>
            <c:strRef>
              <c:f>'图5-建筑能耗'!$E$30</c:f>
              <c:strCache>
                <c:ptCount val="1"/>
                <c:pt idx="0">
                  <c:v>trillion btu</c:v>
                </c:pt>
              </c:strCache>
            </c:strRef>
          </c:tx>
          <c:layout>
            <c:manualLayout>
              <c:xMode val="edge"/>
              <c:yMode val="edge"/>
              <c:x val="2.3809523809523808E-2"/>
              <c:y val="6.28128360745737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 " sourceLinked="1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894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821034754556604"/>
          <c:w val="1"/>
          <c:h val="0.12178965245443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 (正文)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'图8-发电量'!$H$1</c:f>
          <c:strCache>
            <c:ptCount val="1"/>
            <c:pt idx="0">
              <c:v>Electricity Generation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1700953708946931E-2"/>
          <c:y val="0.14392058264488439"/>
          <c:w val="0.85253985970953394"/>
          <c:h val="0.5646512437361052"/>
        </c:manualLayout>
      </c:layout>
      <c:areaChart>
        <c:grouping val="stacked"/>
        <c:varyColors val="0"/>
        <c:ser>
          <c:idx val="0"/>
          <c:order val="1"/>
          <c:tx>
            <c:strRef>
              <c:f>'图8-发电量'!$A$40</c:f>
              <c:strCache>
                <c:ptCount val="1"/>
                <c:pt idx="0">
                  <c:v>Hard Coal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'图8-发电量'!$C$40:$AN$40</c:f>
              <c:numCache>
                <c:formatCode>0_ </c:formatCode>
                <c:ptCount val="38"/>
                <c:pt idx="0">
                  <c:v>4545.4719999999998</c:v>
                </c:pt>
                <c:pt idx="1">
                  <c:v>4523.8019999999997</c:v>
                </c:pt>
                <c:pt idx="2">
                  <c:v>4825.5069999999996</c:v>
                </c:pt>
                <c:pt idx="3">
                  <c:v>5065.2809999999999</c:v>
                </c:pt>
                <c:pt idx="4">
                  <c:v>5301.7729999999992</c:v>
                </c:pt>
                <c:pt idx="5">
                  <c:v>5517.4000000000005</c:v>
                </c:pt>
                <c:pt idx="6">
                  <c:v>5705.55</c:v>
                </c:pt>
                <c:pt idx="7">
                  <c:v>5907.32</c:v>
                </c:pt>
                <c:pt idx="8">
                  <c:v>5967.2199999999993</c:v>
                </c:pt>
                <c:pt idx="9">
                  <c:v>6014.41</c:v>
                </c:pt>
                <c:pt idx="10">
                  <c:v>6050.3899999999994</c:v>
                </c:pt>
                <c:pt idx="11">
                  <c:v>6081.2399999999989</c:v>
                </c:pt>
                <c:pt idx="12">
                  <c:v>5967.63</c:v>
                </c:pt>
                <c:pt idx="13">
                  <c:v>5853.85</c:v>
                </c:pt>
                <c:pt idx="14">
                  <c:v>5720.71</c:v>
                </c:pt>
                <c:pt idx="15">
                  <c:v>5584.7899999999991</c:v>
                </c:pt>
                <c:pt idx="16">
                  <c:v>5439.87</c:v>
                </c:pt>
                <c:pt idx="17">
                  <c:v>5286.6299999999992</c:v>
                </c:pt>
                <c:pt idx="18">
                  <c:v>5123.7599999999993</c:v>
                </c:pt>
                <c:pt idx="19">
                  <c:v>4954.32</c:v>
                </c:pt>
                <c:pt idx="20">
                  <c:v>4780.7</c:v>
                </c:pt>
                <c:pt idx="21">
                  <c:v>4602.2000000000007</c:v>
                </c:pt>
                <c:pt idx="22">
                  <c:v>4419.62</c:v>
                </c:pt>
                <c:pt idx="23">
                  <c:v>4232.21</c:v>
                </c:pt>
                <c:pt idx="24">
                  <c:v>4041.12</c:v>
                </c:pt>
                <c:pt idx="25">
                  <c:v>3845.0499999999997</c:v>
                </c:pt>
                <c:pt idx="26">
                  <c:v>3646.18</c:v>
                </c:pt>
                <c:pt idx="27">
                  <c:v>3446.0100000000007</c:v>
                </c:pt>
                <c:pt idx="28">
                  <c:v>3249.52</c:v>
                </c:pt>
                <c:pt idx="29">
                  <c:v>3047.73</c:v>
                </c:pt>
                <c:pt idx="30">
                  <c:v>2847.99</c:v>
                </c:pt>
                <c:pt idx="31">
                  <c:v>2650.89</c:v>
                </c:pt>
                <c:pt idx="32">
                  <c:v>2454.5389999999998</c:v>
                </c:pt>
                <c:pt idx="33">
                  <c:v>2263.7570000000001</c:v>
                </c:pt>
                <c:pt idx="34">
                  <c:v>2076.8679999999995</c:v>
                </c:pt>
                <c:pt idx="35">
                  <c:v>1895.6499999999996</c:v>
                </c:pt>
                <c:pt idx="36">
                  <c:v>1725.9999999999995</c:v>
                </c:pt>
                <c:pt idx="37">
                  <c:v>1565.12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8-493C-9F6C-DAEDCB55C458}"/>
            </c:ext>
          </c:extLst>
        </c:ser>
        <c:ser>
          <c:idx val="1"/>
          <c:order val="2"/>
          <c:tx>
            <c:strRef>
              <c:f>'图8-发电量'!$A$42</c:f>
              <c:strCache>
                <c:ptCount val="1"/>
                <c:pt idx="0">
                  <c:v>Nuclear</c:v>
                </c:pt>
              </c:strCache>
              <c:extLst xmlns:c15="http://schemas.microsoft.com/office/drawing/2012/chart"/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'图8-发电量'!$C$42:$AN$42</c:f>
              <c:numCache>
                <c:formatCode>0_ </c:formatCode>
                <c:ptCount val="38"/>
                <c:pt idx="0">
                  <c:v>435.62069999999994</c:v>
                </c:pt>
                <c:pt idx="1">
                  <c:v>440.4883999999999</c:v>
                </c:pt>
                <c:pt idx="2">
                  <c:v>479.42989999999998</c:v>
                </c:pt>
                <c:pt idx="3">
                  <c:v>518.37099999999998</c:v>
                </c:pt>
                <c:pt idx="4">
                  <c:v>562.18100000000004</c:v>
                </c:pt>
                <c:pt idx="5">
                  <c:v>586.51900000000001</c:v>
                </c:pt>
                <c:pt idx="6">
                  <c:v>596.25400000000002</c:v>
                </c:pt>
                <c:pt idx="7">
                  <c:v>596.25400000000002</c:v>
                </c:pt>
                <c:pt idx="8">
                  <c:v>596.25400000000002</c:v>
                </c:pt>
                <c:pt idx="9">
                  <c:v>596.25400000000002</c:v>
                </c:pt>
                <c:pt idx="10">
                  <c:v>596.25400000000002</c:v>
                </c:pt>
                <c:pt idx="11">
                  <c:v>596.25400000000002</c:v>
                </c:pt>
                <c:pt idx="12">
                  <c:v>601.12199999999996</c:v>
                </c:pt>
                <c:pt idx="13">
                  <c:v>601.12199999999996</c:v>
                </c:pt>
                <c:pt idx="14">
                  <c:v>605.9899999999999</c:v>
                </c:pt>
                <c:pt idx="15">
                  <c:v>610.85699999999997</c:v>
                </c:pt>
                <c:pt idx="16">
                  <c:v>615.72500000000002</c:v>
                </c:pt>
                <c:pt idx="17">
                  <c:v>620.59299999999996</c:v>
                </c:pt>
                <c:pt idx="18">
                  <c:v>625.45999999999992</c:v>
                </c:pt>
                <c:pt idx="19">
                  <c:v>630.32799999999997</c:v>
                </c:pt>
                <c:pt idx="20">
                  <c:v>630.32799999999997</c:v>
                </c:pt>
                <c:pt idx="21">
                  <c:v>630.327</c:v>
                </c:pt>
                <c:pt idx="22">
                  <c:v>635.19499999999994</c:v>
                </c:pt>
                <c:pt idx="23">
                  <c:v>635.19499999999994</c:v>
                </c:pt>
                <c:pt idx="24">
                  <c:v>640.06200000000001</c:v>
                </c:pt>
                <c:pt idx="25">
                  <c:v>644.92999999999995</c:v>
                </c:pt>
                <c:pt idx="26">
                  <c:v>649.798</c:v>
                </c:pt>
                <c:pt idx="27">
                  <c:v>654.66599999999994</c:v>
                </c:pt>
                <c:pt idx="28">
                  <c:v>654.66599999999994</c:v>
                </c:pt>
                <c:pt idx="29">
                  <c:v>654.66599999999994</c:v>
                </c:pt>
                <c:pt idx="30">
                  <c:v>649.798</c:v>
                </c:pt>
                <c:pt idx="31">
                  <c:v>644.93099999999993</c:v>
                </c:pt>
                <c:pt idx="32">
                  <c:v>644.93099999999993</c:v>
                </c:pt>
                <c:pt idx="33">
                  <c:v>649.798</c:v>
                </c:pt>
                <c:pt idx="34">
                  <c:v>649.798</c:v>
                </c:pt>
                <c:pt idx="35">
                  <c:v>649.79899999999998</c:v>
                </c:pt>
                <c:pt idx="36">
                  <c:v>644.93099999999993</c:v>
                </c:pt>
                <c:pt idx="37">
                  <c:v>644.92999999999995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C7C8-493C-9F6C-DAEDCB55C458}"/>
            </c:ext>
          </c:extLst>
        </c:ser>
        <c:ser>
          <c:idx val="2"/>
          <c:order val="3"/>
          <c:tx>
            <c:strRef>
              <c:f>'图8-发电量'!$A$43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rgbClr val="00B0F0"/>
            </a:solidFill>
            <a:ln w="25400"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'图8-发电量'!$C$43:$AN$43</c:f>
              <c:numCache>
                <c:formatCode>0_ </c:formatCode>
                <c:ptCount val="38"/>
                <c:pt idx="0">
                  <c:v>1236.97</c:v>
                </c:pt>
                <c:pt idx="1">
                  <c:v>1238.96145</c:v>
                </c:pt>
                <c:pt idx="2">
                  <c:v>1240.75812</c:v>
                </c:pt>
                <c:pt idx="3">
                  <c:v>1243.3809200000001</c:v>
                </c:pt>
                <c:pt idx="4">
                  <c:v>1246.4805999999999</c:v>
                </c:pt>
                <c:pt idx="5">
                  <c:v>1250.8295000000001</c:v>
                </c:pt>
                <c:pt idx="6">
                  <c:v>1256.5554</c:v>
                </c:pt>
                <c:pt idx="7">
                  <c:v>1263.3424</c:v>
                </c:pt>
                <c:pt idx="8">
                  <c:v>1274.2903999999999</c:v>
                </c:pt>
                <c:pt idx="9">
                  <c:v>1287.4447</c:v>
                </c:pt>
                <c:pt idx="10">
                  <c:v>1301.5862999999999</c:v>
                </c:pt>
                <c:pt idx="11">
                  <c:v>1315.4492</c:v>
                </c:pt>
                <c:pt idx="12">
                  <c:v>1335.357</c:v>
                </c:pt>
                <c:pt idx="13">
                  <c:v>1353.6529999999998</c:v>
                </c:pt>
                <c:pt idx="14">
                  <c:v>1372.825</c:v>
                </c:pt>
                <c:pt idx="15">
                  <c:v>1392.8709999999999</c:v>
                </c:pt>
                <c:pt idx="16">
                  <c:v>1413.403</c:v>
                </c:pt>
                <c:pt idx="17">
                  <c:v>1434.12</c:v>
                </c:pt>
                <c:pt idx="18">
                  <c:v>1453.8429999999998</c:v>
                </c:pt>
                <c:pt idx="19">
                  <c:v>1473.606</c:v>
                </c:pt>
                <c:pt idx="20">
                  <c:v>1493.931</c:v>
                </c:pt>
                <c:pt idx="21">
                  <c:v>1514.2949999999998</c:v>
                </c:pt>
                <c:pt idx="22">
                  <c:v>1533.7059999999999</c:v>
                </c:pt>
                <c:pt idx="23">
                  <c:v>1553.903</c:v>
                </c:pt>
                <c:pt idx="24">
                  <c:v>1572.5169999999998</c:v>
                </c:pt>
                <c:pt idx="25">
                  <c:v>1590.0879999999997</c:v>
                </c:pt>
                <c:pt idx="26">
                  <c:v>1605.8309999999999</c:v>
                </c:pt>
                <c:pt idx="27">
                  <c:v>1621.2489999999998</c:v>
                </c:pt>
                <c:pt idx="28">
                  <c:v>1633.806</c:v>
                </c:pt>
                <c:pt idx="29">
                  <c:v>1645.2639999999999</c:v>
                </c:pt>
                <c:pt idx="30">
                  <c:v>1656.8429999999996</c:v>
                </c:pt>
                <c:pt idx="31">
                  <c:v>1666.9549999999999</c:v>
                </c:pt>
                <c:pt idx="32">
                  <c:v>1676.1569999999999</c:v>
                </c:pt>
                <c:pt idx="33">
                  <c:v>1683.874</c:v>
                </c:pt>
                <c:pt idx="34">
                  <c:v>1690.732</c:v>
                </c:pt>
                <c:pt idx="35">
                  <c:v>1696.1989999999998</c:v>
                </c:pt>
                <c:pt idx="36">
                  <c:v>1700.8769999999997</c:v>
                </c:pt>
                <c:pt idx="37">
                  <c:v>1708.3390000000002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C8-493C-9F6C-DAEDCB55C458}"/>
            </c:ext>
          </c:extLst>
        </c:ser>
        <c:ser>
          <c:idx val="3"/>
          <c:order val="4"/>
          <c:tx>
            <c:strRef>
              <c:f>'图8-发电量'!$A$44</c:f>
              <c:strCache>
                <c:ptCount val="1"/>
                <c:pt idx="0">
                  <c:v>Onshore Wind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'图8-发电量'!$C$44:$AN$44</c:f>
              <c:numCache>
                <c:formatCode>0_ </c:formatCode>
                <c:ptCount val="38"/>
                <c:pt idx="0">
                  <c:v>761.45699999999999</c:v>
                </c:pt>
                <c:pt idx="1">
                  <c:v>770.83400000000006</c:v>
                </c:pt>
                <c:pt idx="2">
                  <c:v>775.27299999999991</c:v>
                </c:pt>
                <c:pt idx="3">
                  <c:v>782.07299999999987</c:v>
                </c:pt>
                <c:pt idx="4">
                  <c:v>790.505</c:v>
                </c:pt>
                <c:pt idx="5">
                  <c:v>802.90099999999984</c:v>
                </c:pt>
                <c:pt idx="6">
                  <c:v>819.98800000000006</c:v>
                </c:pt>
                <c:pt idx="7">
                  <c:v>841.18200000000002</c:v>
                </c:pt>
                <c:pt idx="8">
                  <c:v>876.94399999999996</c:v>
                </c:pt>
                <c:pt idx="9">
                  <c:v>918.08199999999999</c:v>
                </c:pt>
                <c:pt idx="10">
                  <c:v>959.05</c:v>
                </c:pt>
                <c:pt idx="11">
                  <c:v>995.28700000000003</c:v>
                </c:pt>
                <c:pt idx="12">
                  <c:v>1052.1610000000001</c:v>
                </c:pt>
                <c:pt idx="13">
                  <c:v>1100.1249999999998</c:v>
                </c:pt>
                <c:pt idx="14">
                  <c:v>1150.22</c:v>
                </c:pt>
                <c:pt idx="15">
                  <c:v>1200.829</c:v>
                </c:pt>
                <c:pt idx="16">
                  <c:v>1255.2809999999999</c:v>
                </c:pt>
                <c:pt idx="17">
                  <c:v>1312.0409999999999</c:v>
                </c:pt>
                <c:pt idx="18">
                  <c:v>1364.5529999999999</c:v>
                </c:pt>
                <c:pt idx="19">
                  <c:v>1418.3869999999999</c:v>
                </c:pt>
                <c:pt idx="20">
                  <c:v>1463.78</c:v>
                </c:pt>
                <c:pt idx="21">
                  <c:v>1508.576</c:v>
                </c:pt>
                <c:pt idx="22">
                  <c:v>1546.3889999999999</c:v>
                </c:pt>
                <c:pt idx="23">
                  <c:v>1574.2198000000001</c:v>
                </c:pt>
                <c:pt idx="24">
                  <c:v>1606.46</c:v>
                </c:pt>
                <c:pt idx="25">
                  <c:v>1662.12</c:v>
                </c:pt>
                <c:pt idx="26">
                  <c:v>1721.1499999999996</c:v>
                </c:pt>
                <c:pt idx="27">
                  <c:v>1793.09</c:v>
                </c:pt>
                <c:pt idx="28">
                  <c:v>1875.2999999999997</c:v>
                </c:pt>
                <c:pt idx="29">
                  <c:v>1952.5199999999998</c:v>
                </c:pt>
                <c:pt idx="30">
                  <c:v>2032.8999999999999</c:v>
                </c:pt>
                <c:pt idx="31">
                  <c:v>2105.1099999999997</c:v>
                </c:pt>
                <c:pt idx="32">
                  <c:v>2172.7800000000002</c:v>
                </c:pt>
                <c:pt idx="33">
                  <c:v>2231.16</c:v>
                </c:pt>
                <c:pt idx="34">
                  <c:v>2284.5899999999997</c:v>
                </c:pt>
                <c:pt idx="35">
                  <c:v>2328.41</c:v>
                </c:pt>
                <c:pt idx="36">
                  <c:v>2366.9899999999998</c:v>
                </c:pt>
                <c:pt idx="37">
                  <c:v>2430.44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C8-493C-9F6C-DAEDCB55C458}"/>
            </c:ext>
          </c:extLst>
        </c:ser>
        <c:ser>
          <c:idx val="6"/>
          <c:order val="5"/>
          <c:tx>
            <c:strRef>
              <c:f>'图8-发电量'!$A$47</c:f>
              <c:strCache>
                <c:ptCount val="1"/>
                <c:pt idx="0">
                  <c:v>Offshore Wind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'图8-发电量'!$C$47:$AN$47</c:f>
              <c:numCache>
                <c:formatCode>0_ </c:formatCode>
                <c:ptCount val="38"/>
                <c:pt idx="0">
                  <c:v>95.841699999999989</c:v>
                </c:pt>
                <c:pt idx="1">
                  <c:v>130.381</c:v>
                </c:pt>
                <c:pt idx="2">
                  <c:v>148.4051</c:v>
                </c:pt>
                <c:pt idx="3">
                  <c:v>159.89019999999999</c:v>
                </c:pt>
                <c:pt idx="4">
                  <c:v>164.8364</c:v>
                </c:pt>
                <c:pt idx="5">
                  <c:v>171.7107</c:v>
                </c:pt>
                <c:pt idx="6">
                  <c:v>177.24369999999999</c:v>
                </c:pt>
                <c:pt idx="7">
                  <c:v>184.20169999999999</c:v>
                </c:pt>
                <c:pt idx="8">
                  <c:v>195.85470000000001</c:v>
                </c:pt>
                <c:pt idx="9">
                  <c:v>210.27369999999996</c:v>
                </c:pt>
                <c:pt idx="10">
                  <c:v>226.20269999999996</c:v>
                </c:pt>
                <c:pt idx="11">
                  <c:v>242.21470000000002</c:v>
                </c:pt>
                <c:pt idx="12">
                  <c:v>265.77169999999995</c:v>
                </c:pt>
                <c:pt idx="13">
                  <c:v>287.81969999999995</c:v>
                </c:pt>
                <c:pt idx="14">
                  <c:v>311.37689999999998</c:v>
                </c:pt>
                <c:pt idx="15">
                  <c:v>336.52700000000004</c:v>
                </c:pt>
                <c:pt idx="16">
                  <c:v>362.85039999999998</c:v>
                </c:pt>
                <c:pt idx="17">
                  <c:v>390.0127</c:v>
                </c:pt>
                <c:pt idx="18">
                  <c:v>416.0849</c:v>
                </c:pt>
                <c:pt idx="19">
                  <c:v>442.74339999999995</c:v>
                </c:pt>
                <c:pt idx="20">
                  <c:v>470.32490000000001</c:v>
                </c:pt>
                <c:pt idx="21">
                  <c:v>497.57069999999999</c:v>
                </c:pt>
                <c:pt idx="22">
                  <c:v>524.14550000000008</c:v>
                </c:pt>
                <c:pt idx="23">
                  <c:v>553.15149999999994</c:v>
                </c:pt>
                <c:pt idx="24">
                  <c:v>580.73299999999995</c:v>
                </c:pt>
                <c:pt idx="25">
                  <c:v>606.72109999999998</c:v>
                </c:pt>
                <c:pt idx="26">
                  <c:v>622.98489999999993</c:v>
                </c:pt>
                <c:pt idx="27">
                  <c:v>636.06259999999997</c:v>
                </c:pt>
                <c:pt idx="28">
                  <c:v>641.76340000000005</c:v>
                </c:pt>
                <c:pt idx="29">
                  <c:v>639.6673199999999</c:v>
                </c:pt>
                <c:pt idx="30">
                  <c:v>636.48199999999997</c:v>
                </c:pt>
                <c:pt idx="31">
                  <c:v>637.99099999999999</c:v>
                </c:pt>
                <c:pt idx="32">
                  <c:v>641.428</c:v>
                </c:pt>
                <c:pt idx="33">
                  <c:v>644.94899999999996</c:v>
                </c:pt>
                <c:pt idx="34">
                  <c:v>653.66799999999989</c:v>
                </c:pt>
                <c:pt idx="35">
                  <c:v>662.97299999999996</c:v>
                </c:pt>
                <c:pt idx="36">
                  <c:v>672.36299999999994</c:v>
                </c:pt>
                <c:pt idx="37">
                  <c:v>688.70999999999992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C7C8-493C-9F6C-DAEDCB55C458}"/>
            </c:ext>
          </c:extLst>
        </c:ser>
        <c:ser>
          <c:idx val="4"/>
          <c:order val="6"/>
          <c:tx>
            <c:strRef>
              <c:f>'图8-发电量'!$A$45</c:f>
              <c:strCache>
                <c:ptCount val="1"/>
                <c:pt idx="0">
                  <c:v>Solar PV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'图8-发电量'!$C$45:$AN$45</c:f>
              <c:numCache>
                <c:formatCode>0_ </c:formatCode>
                <c:ptCount val="38"/>
                <c:pt idx="0">
                  <c:v>464.11099999999999</c:v>
                </c:pt>
                <c:pt idx="1">
                  <c:v>484.67199999999991</c:v>
                </c:pt>
                <c:pt idx="2">
                  <c:v>504.48799999999994</c:v>
                </c:pt>
                <c:pt idx="3">
                  <c:v>534.92599999999993</c:v>
                </c:pt>
                <c:pt idx="4">
                  <c:v>572.53499999999997</c:v>
                </c:pt>
                <c:pt idx="5">
                  <c:v>627.76799999999992</c:v>
                </c:pt>
                <c:pt idx="6">
                  <c:v>703.85399999999993</c:v>
                </c:pt>
                <c:pt idx="7">
                  <c:v>798.12799999999993</c:v>
                </c:pt>
                <c:pt idx="8">
                  <c:v>957.06899999999985</c:v>
                </c:pt>
                <c:pt idx="9">
                  <c:v>1156.299</c:v>
                </c:pt>
                <c:pt idx="10">
                  <c:v>1379.3209999999999</c:v>
                </c:pt>
                <c:pt idx="11">
                  <c:v>1606.1680000000001</c:v>
                </c:pt>
                <c:pt idx="12">
                  <c:v>1945.5329999999999</c:v>
                </c:pt>
                <c:pt idx="13">
                  <c:v>2265.4009999999998</c:v>
                </c:pt>
                <c:pt idx="14">
                  <c:v>2611.4389999999999</c:v>
                </c:pt>
                <c:pt idx="15">
                  <c:v>2983.402</c:v>
                </c:pt>
                <c:pt idx="16">
                  <c:v>3370.6980000000003</c:v>
                </c:pt>
                <c:pt idx="17">
                  <c:v>3767.8390000000004</c:v>
                </c:pt>
                <c:pt idx="18">
                  <c:v>4153.7420000000002</c:v>
                </c:pt>
                <c:pt idx="19">
                  <c:v>4552.1579999999994</c:v>
                </c:pt>
                <c:pt idx="20">
                  <c:v>4972.1710000000003</c:v>
                </c:pt>
                <c:pt idx="21">
                  <c:v>5407.7969999999996</c:v>
                </c:pt>
                <c:pt idx="22">
                  <c:v>5832.5312999999987</c:v>
                </c:pt>
                <c:pt idx="23">
                  <c:v>6267.0526</c:v>
                </c:pt>
                <c:pt idx="24">
                  <c:v>6678.87</c:v>
                </c:pt>
                <c:pt idx="25">
                  <c:v>7085.7</c:v>
                </c:pt>
                <c:pt idx="26">
                  <c:v>7462.19</c:v>
                </c:pt>
                <c:pt idx="27">
                  <c:v>7850.15</c:v>
                </c:pt>
                <c:pt idx="28">
                  <c:v>8196.02</c:v>
                </c:pt>
                <c:pt idx="29">
                  <c:v>8519.17</c:v>
                </c:pt>
                <c:pt idx="30">
                  <c:v>8855.57</c:v>
                </c:pt>
                <c:pt idx="31">
                  <c:v>9153.27</c:v>
                </c:pt>
                <c:pt idx="32">
                  <c:v>9431.69</c:v>
                </c:pt>
                <c:pt idx="33">
                  <c:v>9668.3799999999992</c:v>
                </c:pt>
                <c:pt idx="34">
                  <c:v>9884.89</c:v>
                </c:pt>
                <c:pt idx="35">
                  <c:v>10060.4</c:v>
                </c:pt>
                <c:pt idx="36">
                  <c:v>10215.1</c:v>
                </c:pt>
                <c:pt idx="37">
                  <c:v>10472.4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C8-493C-9F6C-DAEDCB55C458}"/>
            </c:ext>
          </c:extLst>
        </c:ser>
        <c:ser>
          <c:idx val="9"/>
          <c:order val="7"/>
          <c:tx>
            <c:strRef>
              <c:f>'图8-发电量'!$A$51</c:f>
              <c:strCache>
                <c:ptCount val="1"/>
                <c:pt idx="0">
                  <c:v>Distributed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'图8-发电量'!$C$51:$AN$51</c:f>
              <c:numCache>
                <c:formatCode>0_ </c:formatCode>
                <c:ptCount val="38"/>
                <c:pt idx="0">
                  <c:v>170.69630000000001</c:v>
                </c:pt>
                <c:pt idx="1">
                  <c:v>209.75019999999995</c:v>
                </c:pt>
                <c:pt idx="2">
                  <c:v>251.5566</c:v>
                </c:pt>
                <c:pt idx="3">
                  <c:v>296.11650000000003</c:v>
                </c:pt>
                <c:pt idx="4">
                  <c:v>343.42859999999996</c:v>
                </c:pt>
                <c:pt idx="5">
                  <c:v>393.49330000000003</c:v>
                </c:pt>
                <c:pt idx="6">
                  <c:v>446.31140000000005</c:v>
                </c:pt>
                <c:pt idx="7">
                  <c:v>501.8818</c:v>
                </c:pt>
                <c:pt idx="8">
                  <c:v>554.93039999999996</c:v>
                </c:pt>
                <c:pt idx="9">
                  <c:v>595.95939999999985</c:v>
                </c:pt>
                <c:pt idx="10">
                  <c:v>638.45259999999996</c:v>
                </c:pt>
                <c:pt idx="11">
                  <c:v>682.4070999999999</c:v>
                </c:pt>
                <c:pt idx="12">
                  <c:v>726</c:v>
                </c:pt>
                <c:pt idx="13">
                  <c:v>770.93409999999994</c:v>
                </c:pt>
                <c:pt idx="14">
                  <c:v>817.21349999999995</c:v>
                </c:pt>
                <c:pt idx="15">
                  <c:v>864.83519999999987</c:v>
                </c:pt>
                <c:pt idx="16">
                  <c:v>913.79819999999984</c:v>
                </c:pt>
                <c:pt idx="17">
                  <c:v>963.16099999999994</c:v>
                </c:pt>
                <c:pt idx="18">
                  <c:v>1013.81</c:v>
                </c:pt>
                <c:pt idx="19">
                  <c:v>1065.7470000000001</c:v>
                </c:pt>
                <c:pt idx="20">
                  <c:v>1101.67</c:v>
                </c:pt>
                <c:pt idx="21">
                  <c:v>1128.242</c:v>
                </c:pt>
                <c:pt idx="22">
                  <c:v>1154.057</c:v>
                </c:pt>
                <c:pt idx="23">
                  <c:v>1179.8509999999999</c:v>
                </c:pt>
                <c:pt idx="24">
                  <c:v>1205.6259999999997</c:v>
                </c:pt>
                <c:pt idx="25">
                  <c:v>1225.325</c:v>
                </c:pt>
                <c:pt idx="26">
                  <c:v>1221.3929999999998</c:v>
                </c:pt>
                <c:pt idx="27">
                  <c:v>1216.567</c:v>
                </c:pt>
                <c:pt idx="28">
                  <c:v>1210.7660000000001</c:v>
                </c:pt>
                <c:pt idx="29">
                  <c:v>1205.0109999999997</c:v>
                </c:pt>
                <c:pt idx="30">
                  <c:v>1199.2740000000001</c:v>
                </c:pt>
                <c:pt idx="31">
                  <c:v>1193.5719999999999</c:v>
                </c:pt>
                <c:pt idx="32">
                  <c:v>1187.213</c:v>
                </c:pt>
                <c:pt idx="33">
                  <c:v>1180.0809999999999</c:v>
                </c:pt>
                <c:pt idx="34">
                  <c:v>1172.998</c:v>
                </c:pt>
                <c:pt idx="35">
                  <c:v>1165.9570000000001</c:v>
                </c:pt>
                <c:pt idx="36">
                  <c:v>1158.96</c:v>
                </c:pt>
                <c:pt idx="37">
                  <c:v>1266.2679999999998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C8-493C-9F6C-DAEDCB55C458}"/>
            </c:ext>
          </c:extLst>
        </c:ser>
        <c:ser>
          <c:idx val="10"/>
          <c:order val="8"/>
          <c:tx>
            <c:strRef>
              <c:f>'图8-发电量'!$A$49</c:f>
              <c:strCache>
                <c:ptCount val="1"/>
                <c:pt idx="0">
                  <c:v>Solar Thermal</c:v>
                </c:pt>
              </c:strCache>
            </c:strRef>
          </c:tx>
          <c:spPr>
            <a:solidFill>
              <a:srgbClr val="FF0000"/>
            </a:solidFill>
            <a:ln w="25400"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'图8-发电量'!$C$49:$AN$49</c:f>
              <c:numCache>
                <c:formatCode>0_ </c:formatCode>
                <c:ptCount val="38"/>
                <c:pt idx="0">
                  <c:v>2.6675300000000002</c:v>
                </c:pt>
                <c:pt idx="1">
                  <c:v>2.6675300000000002</c:v>
                </c:pt>
                <c:pt idx="2">
                  <c:v>2.6675300000000002</c:v>
                </c:pt>
                <c:pt idx="3">
                  <c:v>2.6675300000000002</c:v>
                </c:pt>
                <c:pt idx="4">
                  <c:v>2.6675300000000002</c:v>
                </c:pt>
                <c:pt idx="5">
                  <c:v>2.6675300000000002</c:v>
                </c:pt>
                <c:pt idx="6">
                  <c:v>2.6675300000000002</c:v>
                </c:pt>
                <c:pt idx="7">
                  <c:v>2.6675300000000002</c:v>
                </c:pt>
                <c:pt idx="8">
                  <c:v>2.6675300000000002</c:v>
                </c:pt>
                <c:pt idx="9">
                  <c:v>2.6675300000000002</c:v>
                </c:pt>
                <c:pt idx="10">
                  <c:v>2.6675300000000002</c:v>
                </c:pt>
                <c:pt idx="11">
                  <c:v>2.6675300000000002</c:v>
                </c:pt>
                <c:pt idx="12">
                  <c:v>2.9100329999999999</c:v>
                </c:pt>
                <c:pt idx="13">
                  <c:v>3.1525350000000003</c:v>
                </c:pt>
                <c:pt idx="14">
                  <c:v>3.6375409999999997</c:v>
                </c:pt>
                <c:pt idx="15">
                  <c:v>4.1225499999999995</c:v>
                </c:pt>
                <c:pt idx="16">
                  <c:v>4.8500499999999995</c:v>
                </c:pt>
                <c:pt idx="17">
                  <c:v>5.5775600000000001</c:v>
                </c:pt>
                <c:pt idx="18">
                  <c:v>6.3050700000000006</c:v>
                </c:pt>
                <c:pt idx="19">
                  <c:v>7.27508</c:v>
                </c:pt>
                <c:pt idx="20">
                  <c:v>8.4875899999999991</c:v>
                </c:pt>
                <c:pt idx="21">
                  <c:v>9.9426099999999984</c:v>
                </c:pt>
                <c:pt idx="22">
                  <c:v>11.397629999999999</c:v>
                </c:pt>
                <c:pt idx="23">
                  <c:v>13.095129999999997</c:v>
                </c:pt>
                <c:pt idx="24">
                  <c:v>15.035129999999999</c:v>
                </c:pt>
                <c:pt idx="25">
                  <c:v>16.97523</c:v>
                </c:pt>
                <c:pt idx="26">
                  <c:v>18.915230000000001</c:v>
                </c:pt>
                <c:pt idx="27">
                  <c:v>21.097729999999999</c:v>
                </c:pt>
                <c:pt idx="28">
                  <c:v>24.250229999999998</c:v>
                </c:pt>
                <c:pt idx="29">
                  <c:v>27.402829999999998</c:v>
                </c:pt>
                <c:pt idx="30">
                  <c:v>31.040329999999997</c:v>
                </c:pt>
                <c:pt idx="31">
                  <c:v>34.67783</c:v>
                </c:pt>
                <c:pt idx="32">
                  <c:v>38.315429999999999</c:v>
                </c:pt>
                <c:pt idx="33">
                  <c:v>41.710429999999995</c:v>
                </c:pt>
                <c:pt idx="34">
                  <c:v>45.105529999999995</c:v>
                </c:pt>
                <c:pt idx="35">
                  <c:v>48.015529999999998</c:v>
                </c:pt>
                <c:pt idx="36">
                  <c:v>50.683029999999995</c:v>
                </c:pt>
                <c:pt idx="37">
                  <c:v>55.53313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C8-493C-9F6C-DAEDCB55C458}"/>
            </c:ext>
          </c:extLst>
        </c:ser>
        <c:ser>
          <c:idx val="5"/>
          <c:order val="9"/>
          <c:tx>
            <c:strRef>
              <c:f>'图8-发电量'!$A$46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'图8-发电量'!$C$46:$AN$46</c:f>
              <c:numCache>
                <c:formatCode>0_ </c:formatCode>
                <c:ptCount val="38"/>
                <c:pt idx="0">
                  <c:v>141.03056000000001</c:v>
                </c:pt>
                <c:pt idx="1">
                  <c:v>140.39455999999998</c:v>
                </c:pt>
                <c:pt idx="2">
                  <c:v>139.62155999999999</c:v>
                </c:pt>
                <c:pt idx="3">
                  <c:v>138.75755999999998</c:v>
                </c:pt>
                <c:pt idx="4">
                  <c:v>137.80256</c:v>
                </c:pt>
                <c:pt idx="5">
                  <c:v>136.71155999999999</c:v>
                </c:pt>
                <c:pt idx="6">
                  <c:v>135.48355999999998</c:v>
                </c:pt>
                <c:pt idx="7">
                  <c:v>134.11955999999998</c:v>
                </c:pt>
                <c:pt idx="8">
                  <c:v>132.61956000000001</c:v>
                </c:pt>
                <c:pt idx="9">
                  <c:v>130.93755999999999</c:v>
                </c:pt>
                <c:pt idx="10">
                  <c:v>129.02755999999999</c:v>
                </c:pt>
                <c:pt idx="11">
                  <c:v>126.93655999999999</c:v>
                </c:pt>
                <c:pt idx="12">
                  <c:v>124.70902</c:v>
                </c:pt>
                <c:pt idx="13">
                  <c:v>122.29949000000001</c:v>
                </c:pt>
                <c:pt idx="14">
                  <c:v>119.70794999999998</c:v>
                </c:pt>
                <c:pt idx="15">
                  <c:v>116.97941999999998</c:v>
                </c:pt>
                <c:pt idx="16">
                  <c:v>114.16088000000001</c:v>
                </c:pt>
                <c:pt idx="17">
                  <c:v>111.25133999999998</c:v>
                </c:pt>
                <c:pt idx="18">
                  <c:v>108.20530999999998</c:v>
                </c:pt>
                <c:pt idx="19">
                  <c:v>105.02277000000001</c:v>
                </c:pt>
                <c:pt idx="20">
                  <c:v>101.70384000000001</c:v>
                </c:pt>
                <c:pt idx="21">
                  <c:v>98.248599999999996</c:v>
                </c:pt>
                <c:pt idx="22">
                  <c:v>94.656869999999984</c:v>
                </c:pt>
                <c:pt idx="23">
                  <c:v>90.974299999999985</c:v>
                </c:pt>
                <c:pt idx="24">
                  <c:v>87.109759999999994</c:v>
                </c:pt>
                <c:pt idx="25">
                  <c:v>83.154419999999988</c:v>
                </c:pt>
                <c:pt idx="26">
                  <c:v>79.10808999999999</c:v>
                </c:pt>
                <c:pt idx="27">
                  <c:v>75.016249999999999</c:v>
                </c:pt>
                <c:pt idx="28">
                  <c:v>70.879019999999997</c:v>
                </c:pt>
                <c:pt idx="29">
                  <c:v>66.696279999999987</c:v>
                </c:pt>
                <c:pt idx="30">
                  <c:v>62.513549999999995</c:v>
                </c:pt>
                <c:pt idx="31">
                  <c:v>58.330810000000007</c:v>
                </c:pt>
                <c:pt idx="32">
                  <c:v>54.193580000000004</c:v>
                </c:pt>
                <c:pt idx="33">
                  <c:v>50.147239999999996</c:v>
                </c:pt>
                <c:pt idx="34">
                  <c:v>46.191839999999992</c:v>
                </c:pt>
                <c:pt idx="35">
                  <c:v>42.372839999999997</c:v>
                </c:pt>
                <c:pt idx="36">
                  <c:v>38.735639999999997</c:v>
                </c:pt>
                <c:pt idx="37">
                  <c:v>35.325800000000001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C8-493C-9F6C-DAEDCB55C458}"/>
            </c:ext>
          </c:extLst>
        </c:ser>
        <c:ser>
          <c:idx val="7"/>
          <c:order val="10"/>
          <c:tx>
            <c:strRef>
              <c:f>'图8-发电量'!$A$49</c:f>
              <c:strCache>
                <c:ptCount val="1"/>
                <c:pt idx="0">
                  <c:v>Solar Thermal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'图8-发电量'!$C$49:$AN$49</c:f>
              <c:numCache>
                <c:formatCode>0_ </c:formatCode>
                <c:ptCount val="38"/>
                <c:pt idx="0">
                  <c:v>2.6675300000000002</c:v>
                </c:pt>
                <c:pt idx="1">
                  <c:v>2.6675300000000002</c:v>
                </c:pt>
                <c:pt idx="2">
                  <c:v>2.6675300000000002</c:v>
                </c:pt>
                <c:pt idx="3">
                  <c:v>2.6675300000000002</c:v>
                </c:pt>
                <c:pt idx="4">
                  <c:v>2.6675300000000002</c:v>
                </c:pt>
                <c:pt idx="5">
                  <c:v>2.6675300000000002</c:v>
                </c:pt>
                <c:pt idx="6">
                  <c:v>2.6675300000000002</c:v>
                </c:pt>
                <c:pt idx="7">
                  <c:v>2.6675300000000002</c:v>
                </c:pt>
                <c:pt idx="8">
                  <c:v>2.6675300000000002</c:v>
                </c:pt>
                <c:pt idx="9">
                  <c:v>2.6675300000000002</c:v>
                </c:pt>
                <c:pt idx="10">
                  <c:v>2.6675300000000002</c:v>
                </c:pt>
                <c:pt idx="11">
                  <c:v>2.6675300000000002</c:v>
                </c:pt>
                <c:pt idx="12">
                  <c:v>2.9100329999999999</c:v>
                </c:pt>
                <c:pt idx="13">
                  <c:v>3.1525350000000003</c:v>
                </c:pt>
                <c:pt idx="14">
                  <c:v>3.6375409999999997</c:v>
                </c:pt>
                <c:pt idx="15">
                  <c:v>4.1225499999999995</c:v>
                </c:pt>
                <c:pt idx="16">
                  <c:v>4.8500499999999995</c:v>
                </c:pt>
                <c:pt idx="17">
                  <c:v>5.5775600000000001</c:v>
                </c:pt>
                <c:pt idx="18">
                  <c:v>6.3050700000000006</c:v>
                </c:pt>
                <c:pt idx="19">
                  <c:v>7.27508</c:v>
                </c:pt>
                <c:pt idx="20">
                  <c:v>8.4875899999999991</c:v>
                </c:pt>
                <c:pt idx="21">
                  <c:v>9.9426099999999984</c:v>
                </c:pt>
                <c:pt idx="22">
                  <c:v>11.397629999999999</c:v>
                </c:pt>
                <c:pt idx="23">
                  <c:v>13.095129999999997</c:v>
                </c:pt>
                <c:pt idx="24">
                  <c:v>15.035129999999999</c:v>
                </c:pt>
                <c:pt idx="25">
                  <c:v>16.97523</c:v>
                </c:pt>
                <c:pt idx="26">
                  <c:v>18.915230000000001</c:v>
                </c:pt>
                <c:pt idx="27">
                  <c:v>21.097729999999999</c:v>
                </c:pt>
                <c:pt idx="28">
                  <c:v>24.250229999999998</c:v>
                </c:pt>
                <c:pt idx="29">
                  <c:v>27.402829999999998</c:v>
                </c:pt>
                <c:pt idx="30">
                  <c:v>31.040329999999997</c:v>
                </c:pt>
                <c:pt idx="31">
                  <c:v>34.67783</c:v>
                </c:pt>
                <c:pt idx="32">
                  <c:v>38.315429999999999</c:v>
                </c:pt>
                <c:pt idx="33">
                  <c:v>41.710429999999995</c:v>
                </c:pt>
                <c:pt idx="34">
                  <c:v>45.105529999999995</c:v>
                </c:pt>
                <c:pt idx="35">
                  <c:v>48.015529999999998</c:v>
                </c:pt>
                <c:pt idx="36">
                  <c:v>50.683029999999995</c:v>
                </c:pt>
                <c:pt idx="37">
                  <c:v>55.53313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7C8-493C-9F6C-DAEDCB55C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383968"/>
        <c:axId val="1593385632"/>
        <c:extLst>
          <c:ext xmlns:c15="http://schemas.microsoft.com/office/drawing/2012/chart" uri="{02D57815-91ED-43cb-92C2-25804820EDAC}">
            <c15:filteredAreaSeries>
              <c15:ser>
                <c:idx val="8"/>
                <c:order val="0"/>
                <c:tx>
                  <c:strRef>
                    <c:extLst>
                      <c:ext uri="{02D57815-91ED-43cb-92C2-25804820EDAC}">
                        <c15:formulaRef>
                          <c15:sqref>'图8-发电量'!$A$50</c15:sqref>
                        </c15:formulaRef>
                      </c:ext>
                    </c:extLst>
                    <c:strCache>
                      <c:ptCount val="1"/>
                      <c:pt idx="0">
                        <c:v>Import</c:v>
                      </c:pt>
                    </c:strCache>
                  </c:strRef>
                </c:tx>
                <c:spPr>
                  <a:solidFill>
                    <a:srgbClr val="CC99FF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'图8-发电量'!$C$3:$AN$3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'图8-发电量'!$C$50:$AN$50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C7C8-493C-9F6C-DAEDCB55C458}"/>
                  </c:ext>
                </c:extLst>
              </c15:ser>
            </c15:filteredAreaSeries>
          </c:ext>
        </c:extLst>
      </c:areaChart>
      <c:catAx>
        <c:axId val="159338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3385632"/>
        <c:crosses val="autoZero"/>
        <c:auto val="1"/>
        <c:lblAlgn val="ctr"/>
        <c:lblOffset val="100"/>
        <c:tickLblSkip val="5"/>
        <c:noMultiLvlLbl val="0"/>
      </c:catAx>
      <c:valAx>
        <c:axId val="1593385632"/>
        <c:scaling>
          <c:orientation val="minMax"/>
        </c:scaling>
        <c:delete val="0"/>
        <c:axPos val="l"/>
        <c:title>
          <c:tx>
            <c:strRef>
              <c:f>'图8-发电量'!$F$37</c:f>
              <c:strCache>
                <c:ptCount val="1"/>
                <c:pt idx="0">
                  <c:v>TWh</c:v>
                </c:pt>
              </c:strCache>
            </c:strRef>
          </c:tx>
          <c:layout>
            <c:manualLayout>
              <c:xMode val="edge"/>
              <c:yMode val="edge"/>
              <c:x val="0.04"/>
              <c:y val="7.294173060335046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 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3383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2298390880690397"/>
          <c:w val="1"/>
          <c:h val="0.17701609119309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'图9-装机量'!$I$1</c:f>
          <c:strCache>
            <c:ptCount val="1"/>
            <c:pt idx="0">
              <c:v>Electricity Generation Capacity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019414239886681"/>
          <c:y val="0.1468582216696597"/>
          <c:w val="0.86080760738241058"/>
          <c:h val="0.6036091541188930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'图9-装机量'!$A$4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'图9-装机量'!$K$3:$P$3</c:f>
              <c:strCache>
                <c:ptCount val="6"/>
                <c:pt idx="0">
                  <c:v>First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'图9-装机量'!$C$4:$I$4</c:f>
              <c:numCache>
                <c:formatCode>0_ </c:formatCode>
                <c:ptCount val="7"/>
                <c:pt idx="0">
                  <c:v>1124.337</c:v>
                </c:pt>
                <c:pt idx="1">
                  <c:v>1316.085</c:v>
                </c:pt>
                <c:pt idx="2">
                  <c:v>1405.2250000000001</c:v>
                </c:pt>
                <c:pt idx="3">
                  <c:v>1299.175</c:v>
                </c:pt>
                <c:pt idx="4">
                  <c:v>1148.1490000000001</c:v>
                </c:pt>
                <c:pt idx="5">
                  <c:v>747.03200000000004</c:v>
                </c:pt>
                <c:pt idx="6">
                  <c:v>343.13100000000003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9-4EC5-B81A-D8D15C14F314}"/>
            </c:ext>
          </c:extLst>
        </c:ser>
        <c:ser>
          <c:idx val="1"/>
          <c:order val="1"/>
          <c:tx>
            <c:strRef>
              <c:f>'图9-装机量'!$A$5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'图9-装机量'!$K$3:$P$3</c:f>
              <c:strCache>
                <c:ptCount val="6"/>
                <c:pt idx="0">
                  <c:v>First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'图9-装机量'!$C$5:$I$5</c:f>
              <c:numCache>
                <c:formatCode>0_ </c:formatCode>
                <c:ptCount val="7"/>
                <c:pt idx="0">
                  <c:v>114.41</c:v>
                </c:pt>
                <c:pt idx="1">
                  <c:v>197.75</c:v>
                </c:pt>
                <c:pt idx="2">
                  <c:v>241.16499999999999</c:v>
                </c:pt>
                <c:pt idx="3">
                  <c:v>233.34</c:v>
                </c:pt>
                <c:pt idx="4">
                  <c:v>218.995</c:v>
                </c:pt>
                <c:pt idx="5">
                  <c:v>170.64500000000001</c:v>
                </c:pt>
                <c:pt idx="6">
                  <c:v>101.86500000000001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A9-4EC5-B81A-D8D15C14F314}"/>
            </c:ext>
          </c:extLst>
        </c:ser>
        <c:ser>
          <c:idx val="3"/>
          <c:order val="3"/>
          <c:tx>
            <c:strRef>
              <c:f>'图9-装机量'!$A$7</c:f>
              <c:strCache>
                <c:ptCount val="1"/>
                <c:pt idx="0">
                  <c:v>Nuclear</c:v>
                </c:pt>
              </c:strCache>
              <c:extLst xmlns:c15="http://schemas.microsoft.com/office/drawing/2012/chart"/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'图9-装机量'!$K$3:$P$3</c:f>
              <c:strCache>
                <c:ptCount val="6"/>
                <c:pt idx="0">
                  <c:v>First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  <c:extLst xmlns:c15="http://schemas.microsoft.com/office/drawing/2012/chart"/>
            </c:strRef>
          </c:cat>
          <c:val>
            <c:numRef>
              <c:f>'图9-装机量'!$C$7:$I$7</c:f>
              <c:numCache>
                <c:formatCode>0_ </c:formatCode>
                <c:ptCount val="7"/>
                <c:pt idx="0">
                  <c:v>55.57</c:v>
                </c:pt>
                <c:pt idx="1">
                  <c:v>64.02</c:v>
                </c:pt>
                <c:pt idx="2">
                  <c:v>79.62</c:v>
                </c:pt>
                <c:pt idx="3">
                  <c:v>80.27</c:v>
                </c:pt>
                <c:pt idx="4">
                  <c:v>82.87</c:v>
                </c:pt>
                <c:pt idx="5">
                  <c:v>87.42</c:v>
                </c:pt>
                <c:pt idx="6">
                  <c:v>86.12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59A9-4EC5-B81A-D8D15C14F314}"/>
            </c:ext>
          </c:extLst>
        </c:ser>
        <c:ser>
          <c:idx val="4"/>
          <c:order val="4"/>
          <c:tx>
            <c:strRef>
              <c:f>'图9-装机量'!$A$8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'图9-装机量'!$K$3:$P$3</c:f>
              <c:strCache>
                <c:ptCount val="6"/>
                <c:pt idx="0">
                  <c:v>First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'图9-装机量'!$C$8:$I$8</c:f>
              <c:numCache>
                <c:formatCode>0_ </c:formatCode>
                <c:ptCount val="7"/>
                <c:pt idx="0">
                  <c:v>368.33699999999999</c:v>
                </c:pt>
                <c:pt idx="1">
                  <c:v>369.46500000000003</c:v>
                </c:pt>
                <c:pt idx="2">
                  <c:v>376.19</c:v>
                </c:pt>
                <c:pt idx="3">
                  <c:v>397.63400000000001</c:v>
                </c:pt>
                <c:pt idx="4">
                  <c:v>427.04300000000001</c:v>
                </c:pt>
                <c:pt idx="5">
                  <c:v>482.76499999999999</c:v>
                </c:pt>
                <c:pt idx="6">
                  <c:v>508.69800000000004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A9-4EC5-B81A-D8D15C14F314}"/>
            </c:ext>
          </c:extLst>
        </c:ser>
        <c:ser>
          <c:idx val="5"/>
          <c:order val="5"/>
          <c:tx>
            <c:strRef>
              <c:f>'图9-装机量'!$A$9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'图9-装机量'!$K$3:$P$3</c:f>
              <c:strCache>
                <c:ptCount val="6"/>
                <c:pt idx="0">
                  <c:v>First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'图9-装机量'!$C$9:$I$9</c:f>
              <c:numCache>
                <c:formatCode>0_ </c:formatCode>
                <c:ptCount val="7"/>
                <c:pt idx="0">
                  <c:v>365.64</c:v>
                </c:pt>
                <c:pt idx="1">
                  <c:v>468.84100000000001</c:v>
                </c:pt>
                <c:pt idx="2">
                  <c:v>517.82399999999996</c:v>
                </c:pt>
                <c:pt idx="3">
                  <c:v>661.62300000000005</c:v>
                </c:pt>
                <c:pt idx="4">
                  <c:v>848.10699999999997</c:v>
                </c:pt>
                <c:pt idx="5">
                  <c:v>1199.8399999999999</c:v>
                </c:pt>
                <c:pt idx="6">
                  <c:v>1559.5330000000001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A9-4EC5-B81A-D8D15C14F314}"/>
            </c:ext>
          </c:extLst>
        </c:ser>
        <c:ser>
          <c:idx val="6"/>
          <c:order val="6"/>
          <c:tx>
            <c:strRef>
              <c:f>'图9-装机量'!$A$10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'图9-装机量'!$K$3:$P$3</c:f>
              <c:strCache>
                <c:ptCount val="6"/>
                <c:pt idx="0">
                  <c:v>First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'图9-装机量'!$C$10:$I$10</c:f>
              <c:numCache>
                <c:formatCode>0_ </c:formatCode>
                <c:ptCount val="7"/>
                <c:pt idx="0">
                  <c:v>234.42400000000001</c:v>
                </c:pt>
                <c:pt idx="1">
                  <c:v>385.56200000000001</c:v>
                </c:pt>
                <c:pt idx="2">
                  <c:v>610.05799999999999</c:v>
                </c:pt>
                <c:pt idx="3">
                  <c:v>1490.7809999999999</c:v>
                </c:pt>
                <c:pt idx="4">
                  <c:v>2906.2429999999999</c:v>
                </c:pt>
                <c:pt idx="5">
                  <c:v>6173.8600000000006</c:v>
                </c:pt>
                <c:pt idx="6">
                  <c:v>8400.7999999999993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A9-4EC5-B81A-D8D15C14F314}"/>
            </c:ext>
          </c:extLst>
        </c:ser>
        <c:ser>
          <c:idx val="7"/>
          <c:order val="7"/>
          <c:tx>
            <c:strRef>
              <c:f>'图9-装机量'!$A$11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'图9-装机量'!$K$3:$P$3</c:f>
              <c:strCache>
                <c:ptCount val="6"/>
                <c:pt idx="0">
                  <c:v>First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'图9-装机量'!$C$11:$I$11</c:f>
              <c:numCache>
                <c:formatCode>0_ </c:formatCode>
                <c:ptCount val="7"/>
                <c:pt idx="0">
                  <c:v>41.887</c:v>
                </c:pt>
                <c:pt idx="1">
                  <c:v>44.137</c:v>
                </c:pt>
                <c:pt idx="2">
                  <c:v>42.691000000000003</c:v>
                </c:pt>
                <c:pt idx="3">
                  <c:v>40.134999999999998</c:v>
                </c:pt>
                <c:pt idx="4">
                  <c:v>36.265000000000001</c:v>
                </c:pt>
                <c:pt idx="5">
                  <c:v>25.227</c:v>
                </c:pt>
                <c:pt idx="6">
                  <c:v>12.656000000000001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A9-4EC5-B81A-D8D15C14F314}"/>
            </c:ext>
          </c:extLst>
        </c:ser>
        <c:ser>
          <c:idx val="8"/>
          <c:order val="8"/>
          <c:tx>
            <c:strRef>
              <c:f>'图9-装机量'!$A$12</c:f>
              <c:strCache>
                <c:ptCount val="1"/>
                <c:pt idx="0">
                  <c:v>Pumped Hydro</c:v>
                </c:pt>
              </c:strCache>
            </c:strRef>
          </c:tx>
          <c:spPr>
            <a:pattFill prst="pct80">
              <a:fgClr>
                <a:srgbClr val="00B0F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'图9-装机量'!$K$3:$P$3</c:f>
              <c:strCache>
                <c:ptCount val="6"/>
                <c:pt idx="0">
                  <c:v>First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'图9-装机量'!$C$12:$I$12</c:f>
              <c:numCache>
                <c:formatCode>0_ </c:formatCode>
                <c:ptCount val="7"/>
                <c:pt idx="0">
                  <c:v>54.423000000000002</c:v>
                </c:pt>
                <c:pt idx="1">
                  <c:v>70.173000000000002</c:v>
                </c:pt>
                <c:pt idx="2">
                  <c:v>144.648</c:v>
                </c:pt>
                <c:pt idx="3">
                  <c:v>455.20800000000003</c:v>
                </c:pt>
                <c:pt idx="4">
                  <c:v>525.50800000000004</c:v>
                </c:pt>
                <c:pt idx="5">
                  <c:v>585.80100000000004</c:v>
                </c:pt>
                <c:pt idx="6">
                  <c:v>597.601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A9-4EC5-B81A-D8D15C14F314}"/>
            </c:ext>
          </c:extLst>
        </c:ser>
        <c:ser>
          <c:idx val="9"/>
          <c:order val="9"/>
          <c:tx>
            <c:strRef>
              <c:f>'图9-装机量'!$A$13</c:f>
              <c:strCache>
                <c:ptCount val="1"/>
                <c:pt idx="0">
                  <c:v>Battery Storage</c:v>
                </c:pt>
              </c:strCache>
            </c:strRef>
          </c:tx>
          <c:spPr>
            <a:pattFill prst="pct80">
              <a:fgClr>
                <a:schemeClr val="accent2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'图9-装机量'!$K$3:$P$3</c:f>
              <c:strCache>
                <c:ptCount val="6"/>
                <c:pt idx="0">
                  <c:v>First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'图9-装机量'!$C$13:$I$13</c:f>
              <c:numCache>
                <c:formatCode>0_ </c:formatCode>
                <c:ptCount val="7"/>
                <c:pt idx="0">
                  <c:v>15.26</c:v>
                </c:pt>
                <c:pt idx="1">
                  <c:v>35.44</c:v>
                </c:pt>
                <c:pt idx="2">
                  <c:v>77.164100000000005</c:v>
                </c:pt>
                <c:pt idx="3">
                  <c:v>112.98100000000001</c:v>
                </c:pt>
                <c:pt idx="4">
                  <c:v>148.79900000000001</c:v>
                </c:pt>
                <c:pt idx="5">
                  <c:v>210</c:v>
                </c:pt>
                <c:pt idx="6">
                  <c:v>281.63499999999999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9A9-4EC5-B81A-D8D15C14F314}"/>
            </c:ext>
          </c:extLst>
        </c:ser>
        <c:ser>
          <c:idx val="10"/>
          <c:order val="10"/>
          <c:tx>
            <c:strRef>
              <c:f>'图9-装机量'!$A$14</c:f>
              <c:strCache>
                <c:ptCount val="1"/>
                <c:pt idx="0">
                  <c:v>Demand Response</c:v>
                </c:pt>
              </c:strCache>
            </c:strRef>
          </c:tx>
          <c:spPr>
            <a:pattFill prst="pct80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'图9-装机量'!$K$3:$P$3</c:f>
              <c:strCache>
                <c:ptCount val="6"/>
                <c:pt idx="0">
                  <c:v>First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'图9-装机量'!$C$14:$I$14</c:f>
              <c:numCache>
                <c:formatCode>0_ </c:formatCode>
                <c:ptCount val="7"/>
                <c:pt idx="0">
                  <c:v>2.4132100000000003</c:v>
                </c:pt>
                <c:pt idx="1">
                  <c:v>4.8911699999999998</c:v>
                </c:pt>
                <c:pt idx="2">
                  <c:v>5.6715200000000001</c:v>
                </c:pt>
                <c:pt idx="3">
                  <c:v>6.1296499999999998</c:v>
                </c:pt>
                <c:pt idx="4">
                  <c:v>6.5927800000000003</c:v>
                </c:pt>
                <c:pt idx="5">
                  <c:v>7.5284200000000006</c:v>
                </c:pt>
                <c:pt idx="6">
                  <c:v>8.4729299999999999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9A9-4EC5-B81A-D8D15C14F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432033328"/>
        <c:axId val="432034160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'图9-装机量'!$A$6</c15:sqref>
                        </c15:formulaRef>
                      </c:ext>
                    </c:extLst>
                    <c:strCache>
                      <c:ptCount val="1"/>
                      <c:pt idx="0">
                        <c:v>Oil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'图9-装机量'!$K$3:$P$3</c15:sqref>
                        </c15:formulaRef>
                      </c:ext>
                    </c:extLst>
                    <c:strCache>
                      <c:ptCount val="6"/>
                      <c:pt idx="0">
                        <c:v>First Year</c:v>
                      </c:pt>
                      <c:pt idx="1">
                        <c:v>2020</c:v>
                      </c:pt>
                      <c:pt idx="2">
                        <c:v>2030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'图9-装机量'!$C$6:$I$6</c15:sqref>
                        </c15:formulaRef>
                      </c:ext>
                    </c:extLst>
                    <c:numCache>
                      <c:formatCode>0_ </c:formatCode>
                      <c:ptCount val="7"/>
                      <c:pt idx="0">
                        <c:v>1.6400000000000001</c:v>
                      </c:pt>
                      <c:pt idx="1">
                        <c:v>0.161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59A9-4EC5-B81A-D8D15C14F314}"/>
                  </c:ext>
                </c:extLst>
              </c15:ser>
            </c15:filteredBarSeries>
          </c:ext>
        </c:extLst>
      </c:barChart>
      <c:catAx>
        <c:axId val="43203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2034160"/>
        <c:crosses val="autoZero"/>
        <c:auto val="1"/>
        <c:lblAlgn val="ctr"/>
        <c:lblOffset val="100"/>
        <c:noMultiLvlLbl val="0"/>
      </c:catAx>
      <c:valAx>
        <c:axId val="432034160"/>
        <c:scaling>
          <c:orientation val="minMax"/>
        </c:scaling>
        <c:delete val="0"/>
        <c:axPos val="l"/>
        <c:title>
          <c:tx>
            <c:strRef>
              <c:f>'图9-装机量'!$H$1</c:f>
              <c:strCache>
                <c:ptCount val="1"/>
                <c:pt idx="0">
                  <c:v>GW</c:v>
                </c:pt>
              </c:strCache>
            </c:strRef>
          </c:tx>
          <c:layout>
            <c:manualLayout>
              <c:xMode val="edge"/>
              <c:yMode val="edge"/>
              <c:x val="5.5555555555555552E-2"/>
              <c:y val="5.967644395327778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 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2033328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legend>
      <c:legendPos val="b"/>
      <c:layout>
        <c:manualLayout>
          <c:xMode val="edge"/>
          <c:yMode val="edge"/>
          <c:x val="0"/>
          <c:y val="0.82834707065125635"/>
          <c:w val="1"/>
          <c:h val="0.171652929348743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'图10-供热量'!$H$1</c:f>
          <c:strCache>
            <c:ptCount val="1"/>
            <c:pt idx="0">
              <c:v>District Heating Demand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553425087731768"/>
          <c:y val="0.17012908474160029"/>
          <c:w val="0.82456273623322529"/>
          <c:h val="0.61311599207993739"/>
        </c:manualLayout>
      </c:layout>
      <c:areaChart>
        <c:grouping val="stacked"/>
        <c:varyColors val="0"/>
        <c:ser>
          <c:idx val="0"/>
          <c:order val="0"/>
          <c:tx>
            <c:strRef>
              <c:f>'图10-供热量'!$B$31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noFill/>
            </a:ln>
            <a:effectLst/>
          </c:spPr>
          <c:cat>
            <c:numRef>
              <c:f>'图10-供热量'!$C$30:$AN$30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'图10-供热量'!$C$31:$AN$31</c:f>
              <c:numCache>
                <c:formatCode>0.00_ </c:formatCode>
                <c:ptCount val="38"/>
                <c:pt idx="0">
                  <c:v>5859.2800000000007</c:v>
                </c:pt>
                <c:pt idx="1">
                  <c:v>6082.6171000000004</c:v>
                </c:pt>
                <c:pt idx="2">
                  <c:v>6315.3182000000006</c:v>
                </c:pt>
                <c:pt idx="3">
                  <c:v>6477.2575999999999</c:v>
                </c:pt>
                <c:pt idx="4">
                  <c:v>6619.421519999999</c:v>
                </c:pt>
                <c:pt idx="5">
                  <c:v>6739.4466000000002</c:v>
                </c:pt>
                <c:pt idx="6">
                  <c:v>6862.5239699999993</c:v>
                </c:pt>
                <c:pt idx="7">
                  <c:v>6986.5796399999999</c:v>
                </c:pt>
                <c:pt idx="8">
                  <c:v>7051.2560899999999</c:v>
                </c:pt>
                <c:pt idx="9">
                  <c:v>7113.7901400000001</c:v>
                </c:pt>
                <c:pt idx="10">
                  <c:v>7176.5466699999997</c:v>
                </c:pt>
                <c:pt idx="11">
                  <c:v>7232.3098299999992</c:v>
                </c:pt>
                <c:pt idx="12">
                  <c:v>7290.2397099999998</c:v>
                </c:pt>
                <c:pt idx="13">
                  <c:v>7294.2751499999995</c:v>
                </c:pt>
                <c:pt idx="14">
                  <c:v>7283.7788700000001</c:v>
                </c:pt>
                <c:pt idx="15">
                  <c:v>7279.9588299999996</c:v>
                </c:pt>
                <c:pt idx="16">
                  <c:v>7277.1122799999994</c:v>
                </c:pt>
                <c:pt idx="17">
                  <c:v>7271.3623499999994</c:v>
                </c:pt>
                <c:pt idx="18">
                  <c:v>7239.1116599999996</c:v>
                </c:pt>
                <c:pt idx="19">
                  <c:v>7193.7142699999995</c:v>
                </c:pt>
                <c:pt idx="20">
                  <c:v>7160.096739999999</c:v>
                </c:pt>
                <c:pt idx="21">
                  <c:v>7123.3921799999989</c:v>
                </c:pt>
                <c:pt idx="22">
                  <c:v>7085.5613299999995</c:v>
                </c:pt>
                <c:pt idx="23">
                  <c:v>7040.1035399999992</c:v>
                </c:pt>
                <c:pt idx="24">
                  <c:v>6994.4148100000002</c:v>
                </c:pt>
                <c:pt idx="25">
                  <c:v>6946.5704000000005</c:v>
                </c:pt>
                <c:pt idx="26">
                  <c:v>6889.3460599999999</c:v>
                </c:pt>
                <c:pt idx="27">
                  <c:v>6840.7937199999997</c:v>
                </c:pt>
                <c:pt idx="28">
                  <c:v>6790.4957899999999</c:v>
                </c:pt>
                <c:pt idx="29">
                  <c:v>6726.0813900000003</c:v>
                </c:pt>
                <c:pt idx="30">
                  <c:v>6672.8626399999994</c:v>
                </c:pt>
                <c:pt idx="31">
                  <c:v>6619.7464499999996</c:v>
                </c:pt>
                <c:pt idx="32">
                  <c:v>6556.2344400000002</c:v>
                </c:pt>
                <c:pt idx="33">
                  <c:v>6508.9683500000001</c:v>
                </c:pt>
                <c:pt idx="34">
                  <c:v>6460.6077800000003</c:v>
                </c:pt>
                <c:pt idx="35">
                  <c:v>6399.16615</c:v>
                </c:pt>
                <c:pt idx="36">
                  <c:v>6350.5171199999995</c:v>
                </c:pt>
                <c:pt idx="37">
                  <c:v>6298.5387400000009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BC-4C65-8D77-D7FB81D21C30}"/>
            </c:ext>
          </c:extLst>
        </c:ser>
        <c:ser>
          <c:idx val="1"/>
          <c:order val="1"/>
          <c:tx>
            <c:strRef>
              <c:f>'图10-供热量'!$B$32</c:f>
              <c:strCache>
                <c:ptCount val="1"/>
                <c:pt idx="0">
                  <c:v>Urban Residentals</c:v>
                </c:pt>
              </c:strCache>
            </c:strRef>
          </c:tx>
          <c:spPr>
            <a:solidFill>
              <a:srgbClr val="7030A0"/>
            </a:solidFill>
            <a:ln w="25400">
              <a:noFill/>
            </a:ln>
            <a:effectLst/>
          </c:spPr>
          <c:cat>
            <c:numRef>
              <c:f>'图10-供热量'!$C$30:$AN$30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'图10-供热量'!$C$32:$AN$32</c:f>
              <c:numCache>
                <c:formatCode>0.00_ </c:formatCode>
                <c:ptCount val="38"/>
                <c:pt idx="0">
                  <c:v>1579.9999999999998</c:v>
                </c:pt>
                <c:pt idx="1">
                  <c:v>1610</c:v>
                </c:pt>
                <c:pt idx="2">
                  <c:v>1640</c:v>
                </c:pt>
                <c:pt idx="3">
                  <c:v>1660</c:v>
                </c:pt>
                <c:pt idx="4">
                  <c:v>1680</c:v>
                </c:pt>
                <c:pt idx="5">
                  <c:v>1699.9999999999998</c:v>
                </c:pt>
                <c:pt idx="6">
                  <c:v>1720</c:v>
                </c:pt>
                <c:pt idx="7">
                  <c:v>1730</c:v>
                </c:pt>
                <c:pt idx="8">
                  <c:v>1749.9999999999998</c:v>
                </c:pt>
                <c:pt idx="9">
                  <c:v>1770</c:v>
                </c:pt>
                <c:pt idx="10">
                  <c:v>1790</c:v>
                </c:pt>
                <c:pt idx="11">
                  <c:v>1800</c:v>
                </c:pt>
                <c:pt idx="12">
                  <c:v>1820</c:v>
                </c:pt>
                <c:pt idx="13">
                  <c:v>1820</c:v>
                </c:pt>
                <c:pt idx="14">
                  <c:v>1830</c:v>
                </c:pt>
                <c:pt idx="15">
                  <c:v>1830</c:v>
                </c:pt>
                <c:pt idx="16">
                  <c:v>1830</c:v>
                </c:pt>
                <c:pt idx="17">
                  <c:v>1840</c:v>
                </c:pt>
                <c:pt idx="18">
                  <c:v>1840</c:v>
                </c:pt>
                <c:pt idx="19">
                  <c:v>1830</c:v>
                </c:pt>
                <c:pt idx="20">
                  <c:v>1830</c:v>
                </c:pt>
                <c:pt idx="21">
                  <c:v>1830</c:v>
                </c:pt>
                <c:pt idx="22">
                  <c:v>1830</c:v>
                </c:pt>
                <c:pt idx="23">
                  <c:v>1820</c:v>
                </c:pt>
                <c:pt idx="24">
                  <c:v>1820</c:v>
                </c:pt>
                <c:pt idx="25">
                  <c:v>1810</c:v>
                </c:pt>
                <c:pt idx="26">
                  <c:v>1800</c:v>
                </c:pt>
                <c:pt idx="27">
                  <c:v>1800</c:v>
                </c:pt>
                <c:pt idx="28">
                  <c:v>1780</c:v>
                </c:pt>
                <c:pt idx="29">
                  <c:v>1770</c:v>
                </c:pt>
                <c:pt idx="30">
                  <c:v>1760</c:v>
                </c:pt>
                <c:pt idx="31">
                  <c:v>1749.9999999999998</c:v>
                </c:pt>
                <c:pt idx="32">
                  <c:v>1730</c:v>
                </c:pt>
                <c:pt idx="33">
                  <c:v>1720</c:v>
                </c:pt>
                <c:pt idx="34">
                  <c:v>1699.9999999999998</c:v>
                </c:pt>
                <c:pt idx="35">
                  <c:v>1680</c:v>
                </c:pt>
                <c:pt idx="36">
                  <c:v>1660</c:v>
                </c:pt>
                <c:pt idx="37">
                  <c:v>1869.9999999999998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BC-4C65-8D77-D7FB81D21C30}"/>
            </c:ext>
          </c:extLst>
        </c:ser>
        <c:ser>
          <c:idx val="2"/>
          <c:order val="2"/>
          <c:tx>
            <c:strRef>
              <c:f>'图10-供热量'!$B$33</c:f>
              <c:strCache>
                <c:ptCount val="1"/>
                <c:pt idx="0">
                  <c:v>Rural Residentials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 w="25400">
              <a:noFill/>
            </a:ln>
            <a:effectLst/>
          </c:spPr>
          <c:cat>
            <c:numRef>
              <c:f>'图10-供热量'!$C$30:$AN$30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'图10-供热量'!$C$33:$AN$33</c:f>
              <c:numCache>
                <c:formatCode>0.00_ 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BC-4C65-8D77-D7FB81D21C30}"/>
            </c:ext>
          </c:extLst>
        </c:ser>
        <c:ser>
          <c:idx val="3"/>
          <c:order val="3"/>
          <c:tx>
            <c:strRef>
              <c:f>'图10-供热量'!$B$34</c:f>
              <c:strCache>
                <c:ptCount val="1"/>
                <c:pt idx="0">
                  <c:v>Commercial Buildings</c:v>
                </c:pt>
              </c:strCache>
            </c:strRef>
          </c:tx>
          <c:spPr>
            <a:solidFill>
              <a:srgbClr val="002060"/>
            </a:solidFill>
            <a:ln w="25400">
              <a:noFill/>
            </a:ln>
            <a:effectLst/>
          </c:spPr>
          <c:cat>
            <c:numRef>
              <c:f>'图10-供热量'!$C$30:$AN$30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'图10-供热量'!$C$34:$AN$34</c:f>
              <c:numCache>
                <c:formatCode>0.00_ </c:formatCode>
                <c:ptCount val="38"/>
                <c:pt idx="0">
                  <c:v>388</c:v>
                </c:pt>
                <c:pt idx="1">
                  <c:v>396.00000000000006</c:v>
                </c:pt>
                <c:pt idx="2">
                  <c:v>404</c:v>
                </c:pt>
                <c:pt idx="3">
                  <c:v>409.00000000000006</c:v>
                </c:pt>
                <c:pt idx="4">
                  <c:v>415</c:v>
                </c:pt>
                <c:pt idx="5">
                  <c:v>420</c:v>
                </c:pt>
                <c:pt idx="6">
                  <c:v>424.99999999999994</c:v>
                </c:pt>
                <c:pt idx="7">
                  <c:v>431</c:v>
                </c:pt>
                <c:pt idx="8">
                  <c:v>435.99999999999994</c:v>
                </c:pt>
                <c:pt idx="9">
                  <c:v>440.99999999999994</c:v>
                </c:pt>
                <c:pt idx="10">
                  <c:v>445.99999999999994</c:v>
                </c:pt>
                <c:pt idx="11">
                  <c:v>451</c:v>
                </c:pt>
                <c:pt idx="12">
                  <c:v>454</c:v>
                </c:pt>
                <c:pt idx="13">
                  <c:v>456</c:v>
                </c:pt>
                <c:pt idx="14">
                  <c:v>457.99999999999994</c:v>
                </c:pt>
                <c:pt idx="15">
                  <c:v>460</c:v>
                </c:pt>
                <c:pt idx="16">
                  <c:v>461</c:v>
                </c:pt>
                <c:pt idx="17">
                  <c:v>462</c:v>
                </c:pt>
                <c:pt idx="18">
                  <c:v>462.99999999999994</c:v>
                </c:pt>
                <c:pt idx="19">
                  <c:v>462.99999999999994</c:v>
                </c:pt>
                <c:pt idx="20">
                  <c:v>462.99999999999994</c:v>
                </c:pt>
                <c:pt idx="21">
                  <c:v>462.99999999999994</c:v>
                </c:pt>
                <c:pt idx="22">
                  <c:v>462.99999999999994</c:v>
                </c:pt>
                <c:pt idx="23">
                  <c:v>462</c:v>
                </c:pt>
                <c:pt idx="24">
                  <c:v>461</c:v>
                </c:pt>
                <c:pt idx="25">
                  <c:v>460</c:v>
                </c:pt>
                <c:pt idx="26">
                  <c:v>459</c:v>
                </c:pt>
                <c:pt idx="27">
                  <c:v>457</c:v>
                </c:pt>
                <c:pt idx="28">
                  <c:v>454</c:v>
                </c:pt>
                <c:pt idx="29">
                  <c:v>452</c:v>
                </c:pt>
                <c:pt idx="30">
                  <c:v>449</c:v>
                </c:pt>
                <c:pt idx="31">
                  <c:v>447</c:v>
                </c:pt>
                <c:pt idx="32">
                  <c:v>443</c:v>
                </c:pt>
                <c:pt idx="33">
                  <c:v>440</c:v>
                </c:pt>
                <c:pt idx="34">
                  <c:v>435.99999999999994</c:v>
                </c:pt>
                <c:pt idx="35">
                  <c:v>432</c:v>
                </c:pt>
                <c:pt idx="36">
                  <c:v>427.99999999999994</c:v>
                </c:pt>
                <c:pt idx="37">
                  <c:v>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BC-4C65-8D77-D7FB81D21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414824"/>
        <c:axId val="686411872"/>
      </c:areaChart>
      <c:catAx>
        <c:axId val="686414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6411872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686411872"/>
        <c:scaling>
          <c:orientation val="minMax"/>
        </c:scaling>
        <c:delete val="0"/>
        <c:axPos val="l"/>
        <c:title>
          <c:tx>
            <c:strRef>
              <c:f>'图10-供热量'!$D$28</c:f>
              <c:strCache>
                <c:ptCount val="1"/>
                <c:pt idx="0">
                  <c:v>trillion btu</c:v>
                </c:pt>
              </c:strCache>
            </c:strRef>
          </c:tx>
          <c:layout>
            <c:manualLayout>
              <c:xMode val="edge"/>
              <c:yMode val="edge"/>
              <c:x val="1.3149243918474688E-2"/>
              <c:y val="7.26810025939739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);[Red]\(0\)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6414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863486362450308"/>
          <c:w val="1"/>
          <c:h val="0.113651363754969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'图11-工业碳排放'!$N$1</c:f>
          <c:strCache>
            <c:ptCount val="1"/>
            <c:pt idx="0">
              <c:v>CO2 Emission by Industrial Sector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3678579366951148E-2"/>
          <c:y val="0.15117025248698987"/>
          <c:w val="0.84584215869175028"/>
          <c:h val="0.58861241287816579"/>
        </c:manualLayout>
      </c:layout>
      <c:areaChart>
        <c:grouping val="stacked"/>
        <c:varyColors val="0"/>
        <c:ser>
          <c:idx val="1"/>
          <c:order val="2"/>
          <c:tx>
            <c:strRef>
              <c:f>'图11-工业碳排放'!$B$5</c:f>
              <c:strCache>
                <c:ptCount val="1"/>
                <c:pt idx="0">
                  <c:v>Iron and Steel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'图11-工业碳排放'!$D$47:$AO$47</c:f>
              <c:numCache>
                <c:formatCode>0_ </c:formatCode>
                <c:ptCount val="38"/>
                <c:pt idx="0">
                  <c:v>1478.37</c:v>
                </c:pt>
                <c:pt idx="1">
                  <c:v>1478.25</c:v>
                </c:pt>
                <c:pt idx="2">
                  <c:v>1547.94</c:v>
                </c:pt>
                <c:pt idx="3">
                  <c:v>1582.22</c:v>
                </c:pt>
                <c:pt idx="4">
                  <c:v>1605.21</c:v>
                </c:pt>
                <c:pt idx="5">
                  <c:v>1616.86</c:v>
                </c:pt>
                <c:pt idx="6">
                  <c:v>1629.35</c:v>
                </c:pt>
                <c:pt idx="7">
                  <c:v>1642.71</c:v>
                </c:pt>
                <c:pt idx="8">
                  <c:v>1640.32</c:v>
                </c:pt>
                <c:pt idx="9">
                  <c:v>1629.99</c:v>
                </c:pt>
                <c:pt idx="10">
                  <c:v>1628.25</c:v>
                </c:pt>
                <c:pt idx="11">
                  <c:v>1618.01</c:v>
                </c:pt>
                <c:pt idx="12">
                  <c:v>1607.58</c:v>
                </c:pt>
                <c:pt idx="13">
                  <c:v>1582.43</c:v>
                </c:pt>
                <c:pt idx="14">
                  <c:v>1557.2</c:v>
                </c:pt>
                <c:pt idx="15">
                  <c:v>1524.71</c:v>
                </c:pt>
                <c:pt idx="16">
                  <c:v>1499.49</c:v>
                </c:pt>
                <c:pt idx="17">
                  <c:v>1475.05</c:v>
                </c:pt>
                <c:pt idx="18">
                  <c:v>1439.85</c:v>
                </c:pt>
                <c:pt idx="19">
                  <c:v>1404.67</c:v>
                </c:pt>
                <c:pt idx="20">
                  <c:v>1370.13</c:v>
                </c:pt>
                <c:pt idx="21">
                  <c:v>1334.99</c:v>
                </c:pt>
                <c:pt idx="22">
                  <c:v>1300.45</c:v>
                </c:pt>
                <c:pt idx="23">
                  <c:v>1267.48</c:v>
                </c:pt>
                <c:pt idx="24">
                  <c:v>1242.25</c:v>
                </c:pt>
                <c:pt idx="25">
                  <c:v>1217.01</c:v>
                </c:pt>
                <c:pt idx="26">
                  <c:v>1184.05</c:v>
                </c:pt>
                <c:pt idx="27">
                  <c:v>1156.51</c:v>
                </c:pt>
                <c:pt idx="28">
                  <c:v>1124.75</c:v>
                </c:pt>
                <c:pt idx="29">
                  <c:v>1093</c:v>
                </c:pt>
                <c:pt idx="30">
                  <c:v>1061.9000000000001</c:v>
                </c:pt>
                <c:pt idx="31">
                  <c:v>1030.22</c:v>
                </c:pt>
                <c:pt idx="32">
                  <c:v>999.24</c:v>
                </c:pt>
                <c:pt idx="33">
                  <c:v>977.11800000000005</c:v>
                </c:pt>
                <c:pt idx="34">
                  <c:v>955.93200000000002</c:v>
                </c:pt>
                <c:pt idx="35">
                  <c:v>934.74800000000005</c:v>
                </c:pt>
                <c:pt idx="36">
                  <c:v>912.63400000000013</c:v>
                </c:pt>
                <c:pt idx="37">
                  <c:v>891.44799999999998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C-49E7-8D29-19B2F87421F9}"/>
            </c:ext>
          </c:extLst>
        </c:ser>
        <c:ser>
          <c:idx val="2"/>
          <c:order val="3"/>
          <c:tx>
            <c:strRef>
              <c:f>'图11-工业碳排放'!$B$6</c:f>
              <c:strCache>
                <c:ptCount val="1"/>
                <c:pt idx="0">
                  <c:v>Non-metallic Mineral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'图11-工业碳排放'!$D$48:$AO$48</c:f>
              <c:numCache>
                <c:formatCode>0_ </c:formatCode>
                <c:ptCount val="38"/>
                <c:pt idx="0">
                  <c:v>1380.68</c:v>
                </c:pt>
                <c:pt idx="1">
                  <c:v>1381.34</c:v>
                </c:pt>
                <c:pt idx="2">
                  <c:v>1378.61</c:v>
                </c:pt>
                <c:pt idx="3">
                  <c:v>1385.47</c:v>
                </c:pt>
                <c:pt idx="4">
                  <c:v>1374.61</c:v>
                </c:pt>
                <c:pt idx="5">
                  <c:v>1336.66</c:v>
                </c:pt>
                <c:pt idx="6">
                  <c:v>1304.42</c:v>
                </c:pt>
                <c:pt idx="7">
                  <c:v>1276.1400000000001</c:v>
                </c:pt>
                <c:pt idx="8">
                  <c:v>1246.3399999999999</c:v>
                </c:pt>
                <c:pt idx="9">
                  <c:v>1216.8699999999999</c:v>
                </c:pt>
                <c:pt idx="10">
                  <c:v>1188.1199999999999</c:v>
                </c:pt>
                <c:pt idx="11">
                  <c:v>1158.8699999999999</c:v>
                </c:pt>
                <c:pt idx="12">
                  <c:v>1131.5999999999999</c:v>
                </c:pt>
                <c:pt idx="13">
                  <c:v>1112.6600000000001</c:v>
                </c:pt>
                <c:pt idx="14">
                  <c:v>1091.02</c:v>
                </c:pt>
                <c:pt idx="15">
                  <c:v>1069.3499999999999</c:v>
                </c:pt>
                <c:pt idx="16">
                  <c:v>1047.5999999999999</c:v>
                </c:pt>
                <c:pt idx="17">
                  <c:v>1025</c:v>
                </c:pt>
                <c:pt idx="18">
                  <c:v>1002.38</c:v>
                </c:pt>
                <c:pt idx="19">
                  <c:v>978.95500000000004</c:v>
                </c:pt>
                <c:pt idx="20">
                  <c:v>956.27900000000011</c:v>
                </c:pt>
                <c:pt idx="21">
                  <c:v>932.625</c:v>
                </c:pt>
                <c:pt idx="22">
                  <c:v>909.90499999999997</c:v>
                </c:pt>
                <c:pt idx="23">
                  <c:v>886.26100000000008</c:v>
                </c:pt>
                <c:pt idx="24">
                  <c:v>863.44299999999998</c:v>
                </c:pt>
                <c:pt idx="25">
                  <c:v>840.61300000000006</c:v>
                </c:pt>
                <c:pt idx="26">
                  <c:v>816.89100000000008</c:v>
                </c:pt>
                <c:pt idx="27">
                  <c:v>793.90100000000007</c:v>
                </c:pt>
                <c:pt idx="28">
                  <c:v>776.32400000000007</c:v>
                </c:pt>
                <c:pt idx="29">
                  <c:v>759.44200000000001</c:v>
                </c:pt>
                <c:pt idx="30">
                  <c:v>741.7360000000001</c:v>
                </c:pt>
                <c:pt idx="31">
                  <c:v>723.95299999999997</c:v>
                </c:pt>
                <c:pt idx="32">
                  <c:v>707.00400000000013</c:v>
                </c:pt>
                <c:pt idx="33">
                  <c:v>694.89100000000008</c:v>
                </c:pt>
                <c:pt idx="34">
                  <c:v>682.74900000000014</c:v>
                </c:pt>
                <c:pt idx="35">
                  <c:v>670.59400000000005</c:v>
                </c:pt>
                <c:pt idx="36">
                  <c:v>658.42499999999995</c:v>
                </c:pt>
                <c:pt idx="37">
                  <c:v>646.22900000000004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2C-49E7-8D29-19B2F87421F9}"/>
            </c:ext>
          </c:extLst>
        </c:ser>
        <c:ser>
          <c:idx val="3"/>
          <c:order val="4"/>
          <c:tx>
            <c:strRef>
              <c:f>'图11-工业碳排放'!$B$7</c:f>
              <c:strCache>
                <c:ptCount val="1"/>
                <c:pt idx="0">
                  <c:v>Chemicals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'图11-工业碳排放'!$D$49:$AO$49</c:f>
              <c:numCache>
                <c:formatCode>0_ </c:formatCode>
                <c:ptCount val="38"/>
                <c:pt idx="0">
                  <c:v>664.93</c:v>
                </c:pt>
                <c:pt idx="1">
                  <c:v>689.23900000000003</c:v>
                </c:pt>
                <c:pt idx="2">
                  <c:v>712.26800000000003</c:v>
                </c:pt>
                <c:pt idx="3">
                  <c:v>726.21600000000001</c:v>
                </c:pt>
                <c:pt idx="4">
                  <c:v>733.07500000000005</c:v>
                </c:pt>
                <c:pt idx="5">
                  <c:v>744.99800000000005</c:v>
                </c:pt>
                <c:pt idx="6">
                  <c:v>755.98</c:v>
                </c:pt>
                <c:pt idx="7">
                  <c:v>767.19400000000007</c:v>
                </c:pt>
                <c:pt idx="8">
                  <c:v>774.39400000000012</c:v>
                </c:pt>
                <c:pt idx="9">
                  <c:v>780.64600000000007</c:v>
                </c:pt>
                <c:pt idx="10">
                  <c:v>787.62400000000014</c:v>
                </c:pt>
                <c:pt idx="11">
                  <c:v>789.8610000000001</c:v>
                </c:pt>
                <c:pt idx="12">
                  <c:v>792.00199999999995</c:v>
                </c:pt>
                <c:pt idx="13">
                  <c:v>791.00199999999995</c:v>
                </c:pt>
                <c:pt idx="14">
                  <c:v>790.07600000000002</c:v>
                </c:pt>
                <c:pt idx="15">
                  <c:v>788.64199999999994</c:v>
                </c:pt>
                <c:pt idx="16">
                  <c:v>787.63199999999995</c:v>
                </c:pt>
                <c:pt idx="17">
                  <c:v>786.13600000000008</c:v>
                </c:pt>
                <c:pt idx="18">
                  <c:v>783.22500000000002</c:v>
                </c:pt>
                <c:pt idx="19">
                  <c:v>779.38100000000009</c:v>
                </c:pt>
                <c:pt idx="20">
                  <c:v>776.15199999999993</c:v>
                </c:pt>
                <c:pt idx="21">
                  <c:v>772.87</c:v>
                </c:pt>
                <c:pt idx="22">
                  <c:v>769.51800000000003</c:v>
                </c:pt>
                <c:pt idx="23">
                  <c:v>765.39199999999994</c:v>
                </c:pt>
                <c:pt idx="24">
                  <c:v>760.67100000000005</c:v>
                </c:pt>
                <c:pt idx="25">
                  <c:v>756.96500000000003</c:v>
                </c:pt>
                <c:pt idx="26">
                  <c:v>752.85900000000004</c:v>
                </c:pt>
                <c:pt idx="27">
                  <c:v>748.12</c:v>
                </c:pt>
                <c:pt idx="28">
                  <c:v>743.82799999999997</c:v>
                </c:pt>
                <c:pt idx="29">
                  <c:v>739.04900000000009</c:v>
                </c:pt>
                <c:pt idx="30">
                  <c:v>734.86500000000001</c:v>
                </c:pt>
                <c:pt idx="31">
                  <c:v>730.09699999999998</c:v>
                </c:pt>
                <c:pt idx="32">
                  <c:v>725.803</c:v>
                </c:pt>
                <c:pt idx="33">
                  <c:v>721.44400000000007</c:v>
                </c:pt>
                <c:pt idx="34">
                  <c:v>716.77199999999993</c:v>
                </c:pt>
                <c:pt idx="35">
                  <c:v>712.58699999999999</c:v>
                </c:pt>
                <c:pt idx="36">
                  <c:v>707.80100000000004</c:v>
                </c:pt>
                <c:pt idx="37">
                  <c:v>703.55200000000002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2C-49E7-8D29-19B2F87421F9}"/>
            </c:ext>
          </c:extLst>
        </c:ser>
        <c:ser>
          <c:idx val="4"/>
          <c:order val="5"/>
          <c:tx>
            <c:strRef>
              <c:f>'图11-工业碳排放'!$B$8</c:f>
              <c:strCache>
                <c:ptCount val="1"/>
                <c:pt idx="0">
                  <c:v>Petrochem &amp; Coke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'图11-工业碳排放'!$D$50:$AO$50</c:f>
              <c:numCache>
                <c:formatCode>0_ </c:formatCode>
                <c:ptCount val="38"/>
                <c:pt idx="0">
                  <c:v>286.32299999999998</c:v>
                </c:pt>
                <c:pt idx="1">
                  <c:v>291.47000000000003</c:v>
                </c:pt>
                <c:pt idx="2">
                  <c:v>296.392</c:v>
                </c:pt>
                <c:pt idx="3">
                  <c:v>302.04600000000005</c:v>
                </c:pt>
                <c:pt idx="4">
                  <c:v>306.02600000000001</c:v>
                </c:pt>
                <c:pt idx="5">
                  <c:v>307.88200000000001</c:v>
                </c:pt>
                <c:pt idx="6">
                  <c:v>310.00700000000001</c:v>
                </c:pt>
                <c:pt idx="7">
                  <c:v>312.63400000000001</c:v>
                </c:pt>
                <c:pt idx="8">
                  <c:v>311.03500000000003</c:v>
                </c:pt>
                <c:pt idx="9">
                  <c:v>309.59399999999999</c:v>
                </c:pt>
                <c:pt idx="10">
                  <c:v>307.98800000000006</c:v>
                </c:pt>
                <c:pt idx="11">
                  <c:v>305.8</c:v>
                </c:pt>
                <c:pt idx="12">
                  <c:v>304.01800000000003</c:v>
                </c:pt>
                <c:pt idx="13">
                  <c:v>299.17700000000002</c:v>
                </c:pt>
                <c:pt idx="14">
                  <c:v>294.07600000000002</c:v>
                </c:pt>
                <c:pt idx="15">
                  <c:v>288.779</c:v>
                </c:pt>
                <c:pt idx="16">
                  <c:v>283.64600000000002</c:v>
                </c:pt>
                <c:pt idx="17">
                  <c:v>278.34899999999999</c:v>
                </c:pt>
                <c:pt idx="18">
                  <c:v>271.755</c:v>
                </c:pt>
                <c:pt idx="19">
                  <c:v>265.35900000000004</c:v>
                </c:pt>
                <c:pt idx="20">
                  <c:v>258.76400000000001</c:v>
                </c:pt>
                <c:pt idx="21">
                  <c:v>252.21900000000002</c:v>
                </c:pt>
                <c:pt idx="22">
                  <c:v>245.78400000000002</c:v>
                </c:pt>
                <c:pt idx="23">
                  <c:v>240.42100000000002</c:v>
                </c:pt>
                <c:pt idx="24">
                  <c:v>235.12400000000002</c:v>
                </c:pt>
                <c:pt idx="25">
                  <c:v>229.613</c:v>
                </c:pt>
                <c:pt idx="26">
                  <c:v>224.21799999999999</c:v>
                </c:pt>
                <c:pt idx="27">
                  <c:v>218.71799999999999</c:v>
                </c:pt>
                <c:pt idx="28">
                  <c:v>212.79100000000003</c:v>
                </c:pt>
                <c:pt idx="29">
                  <c:v>206.815</c:v>
                </c:pt>
                <c:pt idx="30">
                  <c:v>200.892</c:v>
                </c:pt>
                <c:pt idx="31">
                  <c:v>194.923</c:v>
                </c:pt>
                <c:pt idx="32">
                  <c:v>189.00700000000001</c:v>
                </c:pt>
                <c:pt idx="33">
                  <c:v>185.12299999999999</c:v>
                </c:pt>
                <c:pt idx="34">
                  <c:v>180.834</c:v>
                </c:pt>
                <c:pt idx="35">
                  <c:v>176.79400000000001</c:v>
                </c:pt>
                <c:pt idx="36">
                  <c:v>172.767</c:v>
                </c:pt>
                <c:pt idx="37">
                  <c:v>168.71600000000001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2C-49E7-8D29-19B2F87421F9}"/>
            </c:ext>
          </c:extLst>
        </c:ser>
        <c:ser>
          <c:idx val="5"/>
          <c:order val="6"/>
          <c:tx>
            <c:strRef>
              <c:f>'图11-工业碳排放'!$B$9</c:f>
              <c:strCache>
                <c:ptCount val="1"/>
                <c:pt idx="0">
                  <c:v>Non-ferrous Metals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'图11-工业碳排放'!$D$51:$AO$51</c:f>
              <c:numCache>
                <c:formatCode>0_ </c:formatCode>
                <c:ptCount val="38"/>
                <c:pt idx="0">
                  <c:v>66.8292</c:v>
                </c:pt>
                <c:pt idx="1">
                  <c:v>69.126800000000003</c:v>
                </c:pt>
                <c:pt idx="2">
                  <c:v>71.399000000000001</c:v>
                </c:pt>
                <c:pt idx="3">
                  <c:v>72.341300000000004</c:v>
                </c:pt>
                <c:pt idx="4">
                  <c:v>73.191299999999998</c:v>
                </c:pt>
                <c:pt idx="5">
                  <c:v>73.823100000000011</c:v>
                </c:pt>
                <c:pt idx="6">
                  <c:v>74.449200000000005</c:v>
                </c:pt>
                <c:pt idx="7">
                  <c:v>75.170400000000001</c:v>
                </c:pt>
                <c:pt idx="8">
                  <c:v>75.579599999999999</c:v>
                </c:pt>
                <c:pt idx="9">
                  <c:v>75.967100000000002</c:v>
                </c:pt>
                <c:pt idx="10">
                  <c:v>76.483400000000003</c:v>
                </c:pt>
                <c:pt idx="11">
                  <c:v>76.7988</c:v>
                </c:pt>
                <c:pt idx="12">
                  <c:v>77.267899999999997</c:v>
                </c:pt>
                <c:pt idx="13">
                  <c:v>76.948700000000002</c:v>
                </c:pt>
                <c:pt idx="14">
                  <c:v>76.46820000000001</c:v>
                </c:pt>
                <c:pt idx="15">
                  <c:v>76.070099999999996</c:v>
                </c:pt>
                <c:pt idx="16">
                  <c:v>75.640200000000007</c:v>
                </c:pt>
                <c:pt idx="17">
                  <c:v>75.24860000000001</c:v>
                </c:pt>
                <c:pt idx="18">
                  <c:v>74.622400000000013</c:v>
                </c:pt>
                <c:pt idx="19">
                  <c:v>73.827500000000001</c:v>
                </c:pt>
                <c:pt idx="20">
                  <c:v>73.191400000000002</c:v>
                </c:pt>
                <c:pt idx="21">
                  <c:v>72.409900000000007</c:v>
                </c:pt>
                <c:pt idx="22">
                  <c:v>71.775700000000001</c:v>
                </c:pt>
                <c:pt idx="23">
                  <c:v>70.767600000000002</c:v>
                </c:pt>
                <c:pt idx="24">
                  <c:v>69.668000000000006</c:v>
                </c:pt>
                <c:pt idx="25">
                  <c:v>68.561999999999998</c:v>
                </c:pt>
                <c:pt idx="26">
                  <c:v>67.61930000000001</c:v>
                </c:pt>
                <c:pt idx="27">
                  <c:v>66.545000000000002</c:v>
                </c:pt>
                <c:pt idx="28">
                  <c:v>65.447600000000008</c:v>
                </c:pt>
                <c:pt idx="29">
                  <c:v>64.49730000000001</c:v>
                </c:pt>
                <c:pt idx="30">
                  <c:v>63.399099999999997</c:v>
                </c:pt>
                <c:pt idx="31">
                  <c:v>62.448900000000002</c:v>
                </c:pt>
                <c:pt idx="32">
                  <c:v>61.291900000000005</c:v>
                </c:pt>
                <c:pt idx="33">
                  <c:v>60.342399999999998</c:v>
                </c:pt>
                <c:pt idx="34">
                  <c:v>59.399700000000003</c:v>
                </c:pt>
                <c:pt idx="35">
                  <c:v>58.301700000000004</c:v>
                </c:pt>
                <c:pt idx="36">
                  <c:v>57.351400000000005</c:v>
                </c:pt>
                <c:pt idx="37">
                  <c:v>56.343699999999998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2C-49E7-8D29-19B2F87421F9}"/>
            </c:ext>
          </c:extLst>
        </c:ser>
        <c:ser>
          <c:idx val="7"/>
          <c:order val="7"/>
          <c:tx>
            <c:strRef>
              <c:f>'图11-工业碳排放'!$B$11</c:f>
              <c:strCache>
                <c:ptCount val="1"/>
                <c:pt idx="0">
                  <c:v>Other Sectors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'图11-工业碳排放'!$D$53:$AO$53</c:f>
              <c:numCache>
                <c:formatCode>0_ </c:formatCode>
                <c:ptCount val="38"/>
                <c:pt idx="0">
                  <c:v>301.86541000000028</c:v>
                </c:pt>
                <c:pt idx="1">
                  <c:v>310.74674999999991</c:v>
                </c:pt>
                <c:pt idx="2">
                  <c:v>322.06711999999942</c:v>
                </c:pt>
                <c:pt idx="3">
                  <c:v>329.86658000000057</c:v>
                </c:pt>
                <c:pt idx="4">
                  <c:v>337.38204000000025</c:v>
                </c:pt>
                <c:pt idx="5">
                  <c:v>343.93402000000003</c:v>
                </c:pt>
                <c:pt idx="6">
                  <c:v>349.8037300000002</c:v>
                </c:pt>
                <c:pt idx="7">
                  <c:v>355.80725000000035</c:v>
                </c:pt>
                <c:pt idx="8">
                  <c:v>361.61704000000026</c:v>
                </c:pt>
                <c:pt idx="9">
                  <c:v>368.07965000000024</c:v>
                </c:pt>
                <c:pt idx="10">
                  <c:v>374.48157000000009</c:v>
                </c:pt>
                <c:pt idx="11">
                  <c:v>380.40722000000011</c:v>
                </c:pt>
                <c:pt idx="12">
                  <c:v>386.72156000000018</c:v>
                </c:pt>
                <c:pt idx="13">
                  <c:v>392.03854999999925</c:v>
                </c:pt>
                <c:pt idx="14">
                  <c:v>397.05324000000024</c:v>
                </c:pt>
                <c:pt idx="15">
                  <c:v>401.96138999999965</c:v>
                </c:pt>
                <c:pt idx="16">
                  <c:v>406.72870999999986</c:v>
                </c:pt>
                <c:pt idx="17">
                  <c:v>411.53550000000047</c:v>
                </c:pt>
                <c:pt idx="18">
                  <c:v>415.33544000000052</c:v>
                </c:pt>
                <c:pt idx="19">
                  <c:v>419.21179999999993</c:v>
                </c:pt>
                <c:pt idx="20">
                  <c:v>422.79974999999916</c:v>
                </c:pt>
                <c:pt idx="21">
                  <c:v>426.16</c:v>
                </c:pt>
                <c:pt idx="22">
                  <c:v>429.75896999999998</c:v>
                </c:pt>
                <c:pt idx="23">
                  <c:v>432.66348999999985</c:v>
                </c:pt>
                <c:pt idx="24">
                  <c:v>435.46612000000022</c:v>
                </c:pt>
                <c:pt idx="25">
                  <c:v>438.0231</c:v>
                </c:pt>
                <c:pt idx="26">
                  <c:v>440.35984000000053</c:v>
                </c:pt>
                <c:pt idx="27">
                  <c:v>442.32022000000057</c:v>
                </c:pt>
                <c:pt idx="28">
                  <c:v>444.26806000000039</c:v>
                </c:pt>
                <c:pt idx="29">
                  <c:v>445.71224000000046</c:v>
                </c:pt>
                <c:pt idx="30">
                  <c:v>446.87819000000019</c:v>
                </c:pt>
                <c:pt idx="31">
                  <c:v>448.01311999999979</c:v>
                </c:pt>
                <c:pt idx="32">
                  <c:v>448.52985999999976</c:v>
                </c:pt>
                <c:pt idx="33">
                  <c:v>448.60314000000011</c:v>
                </c:pt>
                <c:pt idx="34">
                  <c:v>448.17660000000035</c:v>
                </c:pt>
                <c:pt idx="35">
                  <c:v>447.33206000000007</c:v>
                </c:pt>
                <c:pt idx="36">
                  <c:v>446.10266000000064</c:v>
                </c:pt>
                <c:pt idx="37">
                  <c:v>444.62477999999942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F2C-49E7-8D29-19B2F8742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372384"/>
        <c:axId val="415376224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'图11-工业碳排放'!$B$4</c15:sqref>
                        </c15:formulaRef>
                      </c:ext>
                    </c:extLst>
                    <c:strCache>
                      <c:ptCount val="1"/>
                      <c:pt idx="0">
                        <c:v>Agricultural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'图11-工业碳排放'!$D$3:$AO$3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'图11-工业碳排放'!$D$46:$AO$46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84.548899999999989</c:v>
                      </c:pt>
                      <c:pt idx="1">
                        <c:v>88.403500000000008</c:v>
                      </c:pt>
                      <c:pt idx="2">
                        <c:v>90.617000000000004</c:v>
                      </c:pt>
                      <c:pt idx="3">
                        <c:v>95.701700000000002</c:v>
                      </c:pt>
                      <c:pt idx="4">
                        <c:v>99.233000000000004</c:v>
                      </c:pt>
                      <c:pt idx="5">
                        <c:v>102.50700000000001</c:v>
                      </c:pt>
                      <c:pt idx="6">
                        <c:v>105.792</c:v>
                      </c:pt>
                      <c:pt idx="7">
                        <c:v>110.221</c:v>
                      </c:pt>
                      <c:pt idx="8">
                        <c:v>112.10600000000001</c:v>
                      </c:pt>
                      <c:pt idx="9">
                        <c:v>115.22499999999999</c:v>
                      </c:pt>
                      <c:pt idx="10">
                        <c:v>118.17800000000001</c:v>
                      </c:pt>
                      <c:pt idx="11">
                        <c:v>121.05300000000001</c:v>
                      </c:pt>
                      <c:pt idx="12">
                        <c:v>123.02</c:v>
                      </c:pt>
                      <c:pt idx="13">
                        <c:v>126.36399999999999</c:v>
                      </c:pt>
                      <c:pt idx="14">
                        <c:v>128.72899999999998</c:v>
                      </c:pt>
                      <c:pt idx="15">
                        <c:v>130.327</c:v>
                      </c:pt>
                      <c:pt idx="16">
                        <c:v>132.50899999999999</c:v>
                      </c:pt>
                      <c:pt idx="17">
                        <c:v>133.92600000000002</c:v>
                      </c:pt>
                      <c:pt idx="18">
                        <c:v>135.33600000000001</c:v>
                      </c:pt>
                      <c:pt idx="19">
                        <c:v>136.56399999999999</c:v>
                      </c:pt>
                      <c:pt idx="20">
                        <c:v>137.792</c:v>
                      </c:pt>
                      <c:pt idx="21">
                        <c:v>138.928</c:v>
                      </c:pt>
                      <c:pt idx="22">
                        <c:v>140.06399999999999</c:v>
                      </c:pt>
                      <c:pt idx="23">
                        <c:v>140.25399999999999</c:v>
                      </c:pt>
                      <c:pt idx="24">
                        <c:v>141.292</c:v>
                      </c:pt>
                      <c:pt idx="25">
                        <c:v>141.48099999999999</c:v>
                      </c:pt>
                      <c:pt idx="26">
                        <c:v>141.572</c:v>
                      </c:pt>
                      <c:pt idx="27">
                        <c:v>142.429</c:v>
                      </c:pt>
                      <c:pt idx="28">
                        <c:v>142.429</c:v>
                      </c:pt>
                      <c:pt idx="29">
                        <c:v>142.429</c:v>
                      </c:pt>
                      <c:pt idx="30">
                        <c:v>142.429</c:v>
                      </c:pt>
                      <c:pt idx="31">
                        <c:v>142.429</c:v>
                      </c:pt>
                      <c:pt idx="32">
                        <c:v>142.33800000000002</c:v>
                      </c:pt>
                      <c:pt idx="33">
                        <c:v>141.48099999999999</c:v>
                      </c:pt>
                      <c:pt idx="34">
                        <c:v>141.47999999999999</c:v>
                      </c:pt>
                      <c:pt idx="35">
                        <c:v>141.38800000000001</c:v>
                      </c:pt>
                      <c:pt idx="36">
                        <c:v>141.291</c:v>
                      </c:pt>
                      <c:pt idx="37">
                        <c:v>141.19999999999999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0F2C-49E7-8D29-19B2F87421F9}"/>
                  </c:ext>
                </c:extLst>
              </c15:ser>
            </c15:filteredAreaSeries>
            <c15:filteredAreaSeries>
              <c15:ser>
                <c:idx val="6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'图11-工业碳排放'!$B$10</c15:sqref>
                        </c15:formulaRef>
                      </c:ext>
                    </c:extLst>
                    <c:strCache>
                      <c:ptCount val="1"/>
                      <c:pt idx="0">
                        <c:v>Construction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'图11-工业碳排放'!$D$3:$AO$3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'图11-工业碳排放'!$D$52:$AO$52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29.5504</c:v>
                      </c:pt>
                      <c:pt idx="1">
                        <c:v>30.853900000000003</c:v>
                      </c:pt>
                      <c:pt idx="2">
                        <c:v>31.914000000000001</c:v>
                      </c:pt>
                      <c:pt idx="3">
                        <c:v>33.2547</c:v>
                      </c:pt>
                      <c:pt idx="4">
                        <c:v>34.383800000000001</c:v>
                      </c:pt>
                      <c:pt idx="5">
                        <c:v>35.4711</c:v>
                      </c:pt>
                      <c:pt idx="6">
                        <c:v>36.497399999999999</c:v>
                      </c:pt>
                      <c:pt idx="7">
                        <c:v>37.541000000000004</c:v>
                      </c:pt>
                      <c:pt idx="8">
                        <c:v>38.441600000000001</c:v>
                      </c:pt>
                      <c:pt idx="9">
                        <c:v>39.499100000000006</c:v>
                      </c:pt>
                      <c:pt idx="10">
                        <c:v>40.423500000000004</c:v>
                      </c:pt>
                      <c:pt idx="11">
                        <c:v>41.349800000000002</c:v>
                      </c:pt>
                      <c:pt idx="12">
                        <c:v>42.151299999999999</c:v>
                      </c:pt>
                      <c:pt idx="13">
                        <c:v>42.947800000000001</c:v>
                      </c:pt>
                      <c:pt idx="14">
                        <c:v>43.656800000000004</c:v>
                      </c:pt>
                      <c:pt idx="15">
                        <c:v>44.331000000000003</c:v>
                      </c:pt>
                      <c:pt idx="16">
                        <c:v>44.831600000000002</c:v>
                      </c:pt>
                      <c:pt idx="17">
                        <c:v>45.416199999999996</c:v>
                      </c:pt>
                      <c:pt idx="18">
                        <c:v>45.8337</c:v>
                      </c:pt>
                      <c:pt idx="19">
                        <c:v>46.282399999999996</c:v>
                      </c:pt>
                      <c:pt idx="20">
                        <c:v>46.622799999999998</c:v>
                      </c:pt>
                      <c:pt idx="21">
                        <c:v>46.898400000000002</c:v>
                      </c:pt>
                      <c:pt idx="22">
                        <c:v>47.186900000000009</c:v>
                      </c:pt>
                      <c:pt idx="23">
                        <c:v>47.520700000000005</c:v>
                      </c:pt>
                      <c:pt idx="24">
                        <c:v>47.712600000000002</c:v>
                      </c:pt>
                      <c:pt idx="25">
                        <c:v>47.924700000000001</c:v>
                      </c:pt>
                      <c:pt idx="26">
                        <c:v>48.071800000000003</c:v>
                      </c:pt>
                      <c:pt idx="27">
                        <c:v>48.283600000000007</c:v>
                      </c:pt>
                      <c:pt idx="28">
                        <c:v>48.475000000000001</c:v>
                      </c:pt>
                      <c:pt idx="29">
                        <c:v>48.686599999999999</c:v>
                      </c:pt>
                      <c:pt idx="30">
                        <c:v>48.795200000000001</c:v>
                      </c:pt>
                      <c:pt idx="31">
                        <c:v>49.083100000000002</c:v>
                      </c:pt>
                      <c:pt idx="32">
                        <c:v>49.273900000000005</c:v>
                      </c:pt>
                      <c:pt idx="33">
                        <c:v>49.567300000000003</c:v>
                      </c:pt>
                      <c:pt idx="34">
                        <c:v>49.757899999999999</c:v>
                      </c:pt>
                      <c:pt idx="35">
                        <c:v>50.094899999999996</c:v>
                      </c:pt>
                      <c:pt idx="36">
                        <c:v>50.458500000000001</c:v>
                      </c:pt>
                      <c:pt idx="37">
                        <c:v>49.854300000000002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F2C-49E7-8D29-19B2F87421F9}"/>
                  </c:ext>
                </c:extLst>
              </c15:ser>
            </c15:filteredAreaSeries>
          </c:ext>
        </c:extLst>
      </c:areaChart>
      <c:catAx>
        <c:axId val="41537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376224"/>
        <c:crosses val="autoZero"/>
        <c:auto val="1"/>
        <c:lblAlgn val="ctr"/>
        <c:lblOffset val="100"/>
        <c:tickLblSkip val="10"/>
        <c:noMultiLvlLbl val="0"/>
      </c:catAx>
      <c:valAx>
        <c:axId val="415376224"/>
        <c:scaling>
          <c:orientation val="minMax"/>
        </c:scaling>
        <c:delete val="0"/>
        <c:axPos val="l"/>
        <c:title>
          <c:tx>
            <c:strRef>
              <c:f>'图11-工业碳排放'!$D$44</c:f>
              <c:strCache>
                <c:ptCount val="1"/>
                <c:pt idx="0">
                  <c:v>mt</c:v>
                </c:pt>
              </c:strCache>
            </c:strRef>
          </c:tx>
          <c:layout>
            <c:manualLayout>
              <c:xMode val="edge"/>
              <c:yMode val="edge"/>
              <c:x val="4.0024250670370659E-2"/>
              <c:y val="6.769982412192512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372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4629418754715635"/>
          <c:w val="1"/>
          <c:h val="0.153705956733674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'图3-交通能耗载客'!$G$1</c:f>
          <c:strCache>
            <c:ptCount val="1"/>
            <c:pt idx="0">
              <c:v>Passenger Transport Fuel Use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787714035745532"/>
          <c:y val="0.16344062255375974"/>
          <c:w val="0.8195831771028621"/>
          <c:h val="0.59118020758768786"/>
        </c:manualLayout>
      </c:layout>
      <c:areaChart>
        <c:grouping val="stacked"/>
        <c:varyColors val="0"/>
        <c:ser>
          <c:idx val="9"/>
          <c:order val="0"/>
          <c:tx>
            <c:strRef>
              <c:f>'图3-交通能耗载客'!$A$62</c:f>
              <c:strCache>
                <c:ptCount val="1"/>
                <c:pt idx="0">
                  <c:v>petroleum gasoline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  <a:effectLst/>
          </c:spPr>
          <c:cat>
            <c:numRef>
              <c:f>'图3-交通能耗载客'!$C$3:$AN$3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'图3-交通能耗载客'!$C$62:$AN$62</c:f>
              <c:numCache>
                <c:formatCode>0.00_ </c:formatCode>
                <c:ptCount val="38"/>
                <c:pt idx="0">
                  <c:v>5354.3222999999998</c:v>
                </c:pt>
                <c:pt idx="1">
                  <c:v>5302.7439999999997</c:v>
                </c:pt>
                <c:pt idx="2">
                  <c:v>5230.6634999999997</c:v>
                </c:pt>
                <c:pt idx="3">
                  <c:v>5142.6028999999999</c:v>
                </c:pt>
                <c:pt idx="4">
                  <c:v>5038.1993199999997</c:v>
                </c:pt>
                <c:pt idx="5">
                  <c:v>4917.7750699999997</c:v>
                </c:pt>
                <c:pt idx="6">
                  <c:v>4780.8466200000003</c:v>
                </c:pt>
                <c:pt idx="7">
                  <c:v>4624.9248099999995</c:v>
                </c:pt>
                <c:pt idx="8">
                  <c:v>4382.72048</c:v>
                </c:pt>
                <c:pt idx="9">
                  <c:v>4138.0380269999996</c:v>
                </c:pt>
                <c:pt idx="10">
                  <c:v>3928.3514809999997</c:v>
                </c:pt>
                <c:pt idx="11">
                  <c:v>3716.9938999999999</c:v>
                </c:pt>
                <c:pt idx="12">
                  <c:v>3504.6627100000001</c:v>
                </c:pt>
                <c:pt idx="13">
                  <c:v>3306.6429800000001</c:v>
                </c:pt>
                <c:pt idx="14">
                  <c:v>3121.9811129999998</c:v>
                </c:pt>
                <c:pt idx="15">
                  <c:v>2919.731025</c:v>
                </c:pt>
                <c:pt idx="16">
                  <c:v>2747.0171970000001</c:v>
                </c:pt>
                <c:pt idx="17">
                  <c:v>2595.1401860000001</c:v>
                </c:pt>
                <c:pt idx="18">
                  <c:v>2446.5714520000001</c:v>
                </c:pt>
                <c:pt idx="19">
                  <c:v>2315.4977269999999</c:v>
                </c:pt>
                <c:pt idx="20">
                  <c:v>2201.1398074999997</c:v>
                </c:pt>
                <c:pt idx="21">
                  <c:v>2102.3369647</c:v>
                </c:pt>
                <c:pt idx="22">
                  <c:v>2018.1751193</c:v>
                </c:pt>
                <c:pt idx="23">
                  <c:v>1948.3672956</c:v>
                </c:pt>
                <c:pt idx="24">
                  <c:v>1892.2650087</c:v>
                </c:pt>
                <c:pt idx="25">
                  <c:v>1846.8592427999999</c:v>
                </c:pt>
                <c:pt idx="26">
                  <c:v>1809.7444258999999</c:v>
                </c:pt>
                <c:pt idx="27">
                  <c:v>1780.5270168</c:v>
                </c:pt>
                <c:pt idx="28">
                  <c:v>1743.5624252</c:v>
                </c:pt>
                <c:pt idx="29">
                  <c:v>1707.2820426999999</c:v>
                </c:pt>
                <c:pt idx="30">
                  <c:v>1671.5995743999999</c:v>
                </c:pt>
                <c:pt idx="31">
                  <c:v>1636.4844673</c:v>
                </c:pt>
                <c:pt idx="32">
                  <c:v>1601.9150775999999</c:v>
                </c:pt>
                <c:pt idx="33">
                  <c:v>1568.4541655</c:v>
                </c:pt>
                <c:pt idx="34">
                  <c:v>1535.8984146</c:v>
                </c:pt>
                <c:pt idx="35">
                  <c:v>1504.013107</c:v>
                </c:pt>
                <c:pt idx="36">
                  <c:v>1472.6839399</c:v>
                </c:pt>
                <c:pt idx="37">
                  <c:v>1441.9091953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0D-4D2A-A5C1-F173EFFD26C7}"/>
            </c:ext>
          </c:extLst>
        </c:ser>
        <c:ser>
          <c:idx val="8"/>
          <c:order val="1"/>
          <c:tx>
            <c:strRef>
              <c:f>'图3-交通能耗载客'!$A$61</c:f>
              <c:strCache>
                <c:ptCount val="1"/>
                <c:pt idx="0">
                  <c:v>petroleum diesel</c:v>
                </c:pt>
              </c:strCache>
            </c:strRef>
          </c:tx>
          <c:spPr>
            <a:solidFill>
              <a:srgbClr val="002060"/>
            </a:solidFill>
            <a:ln w="25400">
              <a:noFill/>
            </a:ln>
            <a:effectLst/>
          </c:spPr>
          <c:cat>
            <c:numRef>
              <c:f>'图3-交通能耗载客'!$C$3:$AN$3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'图3-交通能耗载客'!$C$61:$AN$61</c:f>
              <c:numCache>
                <c:formatCode>0.00_ </c:formatCode>
                <c:ptCount val="38"/>
                <c:pt idx="0">
                  <c:v>965.84183999999993</c:v>
                </c:pt>
                <c:pt idx="1">
                  <c:v>907.53009999999995</c:v>
                </c:pt>
                <c:pt idx="2">
                  <c:v>851.80169999999998</c:v>
                </c:pt>
                <c:pt idx="3">
                  <c:v>798.21140000000003</c:v>
                </c:pt>
                <c:pt idx="4">
                  <c:v>745.3021</c:v>
                </c:pt>
                <c:pt idx="5">
                  <c:v>692.79430000000002</c:v>
                </c:pt>
                <c:pt idx="6">
                  <c:v>638.39769999999999</c:v>
                </c:pt>
                <c:pt idx="7">
                  <c:v>581.39019999999994</c:v>
                </c:pt>
                <c:pt idx="8">
                  <c:v>525.73590000000002</c:v>
                </c:pt>
                <c:pt idx="9">
                  <c:v>465.82889999999998</c:v>
                </c:pt>
                <c:pt idx="10">
                  <c:v>430.88459999999998</c:v>
                </c:pt>
                <c:pt idx="11">
                  <c:v>413.56329999999997</c:v>
                </c:pt>
                <c:pt idx="12">
                  <c:v>406.50349999999997</c:v>
                </c:pt>
                <c:pt idx="13">
                  <c:v>400.2473</c:v>
                </c:pt>
                <c:pt idx="14">
                  <c:v>395.36799999999999</c:v>
                </c:pt>
                <c:pt idx="15">
                  <c:v>391.03359999999998</c:v>
                </c:pt>
                <c:pt idx="16">
                  <c:v>386.63740000000001</c:v>
                </c:pt>
                <c:pt idx="17">
                  <c:v>383.21109999999999</c:v>
                </c:pt>
                <c:pt idx="18">
                  <c:v>378.57850000000002</c:v>
                </c:pt>
                <c:pt idx="19">
                  <c:v>374.3125</c:v>
                </c:pt>
                <c:pt idx="20">
                  <c:v>370.71100000000001</c:v>
                </c:pt>
                <c:pt idx="21">
                  <c:v>367.1952</c:v>
                </c:pt>
                <c:pt idx="22">
                  <c:v>363.87029999999999</c:v>
                </c:pt>
                <c:pt idx="23">
                  <c:v>360.94060000000002</c:v>
                </c:pt>
                <c:pt idx="24">
                  <c:v>357.80070000000001</c:v>
                </c:pt>
                <c:pt idx="25">
                  <c:v>354.65190000000001</c:v>
                </c:pt>
                <c:pt idx="26">
                  <c:v>341.93860000000001</c:v>
                </c:pt>
                <c:pt idx="27">
                  <c:v>329.98480000000001</c:v>
                </c:pt>
                <c:pt idx="28">
                  <c:v>316.9821</c:v>
                </c:pt>
                <c:pt idx="29">
                  <c:v>306.83789999999999</c:v>
                </c:pt>
                <c:pt idx="30">
                  <c:v>297.4495</c:v>
                </c:pt>
                <c:pt idx="31">
                  <c:v>287.8229</c:v>
                </c:pt>
                <c:pt idx="32">
                  <c:v>278.14139999999998</c:v>
                </c:pt>
                <c:pt idx="33">
                  <c:v>269.22480000000002</c:v>
                </c:pt>
                <c:pt idx="34">
                  <c:v>259.40050000000002</c:v>
                </c:pt>
                <c:pt idx="35">
                  <c:v>249.63679999999999</c:v>
                </c:pt>
                <c:pt idx="36">
                  <c:v>239.66829999999999</c:v>
                </c:pt>
                <c:pt idx="37">
                  <c:v>229.9374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0D-4D2A-A5C1-F173EFFD26C7}"/>
            </c:ext>
          </c:extLst>
        </c:ser>
        <c:ser>
          <c:idx val="5"/>
          <c:order val="2"/>
          <c:tx>
            <c:strRef>
              <c:f>'图3-交通能耗载客'!$A$58</c:f>
              <c:strCache>
                <c:ptCount val="1"/>
                <c:pt idx="0">
                  <c:v>jet fuel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  <a:effectLst/>
          </c:spPr>
          <c:cat>
            <c:numRef>
              <c:f>'图3-交通能耗载客'!$C$3:$AN$3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'图3-交通能耗载客'!$C$58:$AN$58</c:f>
              <c:numCache>
                <c:formatCode>0.00_ </c:formatCode>
                <c:ptCount val="38"/>
                <c:pt idx="0">
                  <c:v>1727.99</c:v>
                </c:pt>
                <c:pt idx="1">
                  <c:v>1566.45</c:v>
                </c:pt>
                <c:pt idx="2">
                  <c:v>1434.34</c:v>
                </c:pt>
                <c:pt idx="3">
                  <c:v>1324.51</c:v>
                </c:pt>
                <c:pt idx="4">
                  <c:v>1231.0899999999999</c:v>
                </c:pt>
                <c:pt idx="5">
                  <c:v>1151.1600000000001</c:v>
                </c:pt>
                <c:pt idx="6">
                  <c:v>1081.9499999999998</c:v>
                </c:pt>
                <c:pt idx="7">
                  <c:v>1021.22</c:v>
                </c:pt>
                <c:pt idx="8">
                  <c:v>1004.24</c:v>
                </c:pt>
                <c:pt idx="9">
                  <c:v>988.43700000000001</c:v>
                </c:pt>
                <c:pt idx="10">
                  <c:v>973.452</c:v>
                </c:pt>
                <c:pt idx="11">
                  <c:v>959.66599999999994</c:v>
                </c:pt>
                <c:pt idx="12">
                  <c:v>947.43700000000001</c:v>
                </c:pt>
                <c:pt idx="13">
                  <c:v>935.69600000000003</c:v>
                </c:pt>
                <c:pt idx="14">
                  <c:v>924.96199999999999</c:v>
                </c:pt>
                <c:pt idx="15">
                  <c:v>915.06100000000004</c:v>
                </c:pt>
                <c:pt idx="16">
                  <c:v>906.19100000000003</c:v>
                </c:pt>
                <c:pt idx="17">
                  <c:v>898.12799999999993</c:v>
                </c:pt>
                <c:pt idx="18">
                  <c:v>887.38699999999994</c:v>
                </c:pt>
                <c:pt idx="19">
                  <c:v>877.84799999999996</c:v>
                </c:pt>
                <c:pt idx="20">
                  <c:v>869.29</c:v>
                </c:pt>
                <c:pt idx="21">
                  <c:v>861.76900000000001</c:v>
                </c:pt>
                <c:pt idx="22">
                  <c:v>855.07100000000003</c:v>
                </c:pt>
                <c:pt idx="23">
                  <c:v>849.25099999999998</c:v>
                </c:pt>
                <c:pt idx="24">
                  <c:v>844.23599999999999</c:v>
                </c:pt>
                <c:pt idx="25">
                  <c:v>839.96100000000001</c:v>
                </c:pt>
                <c:pt idx="26">
                  <c:v>836.274</c:v>
                </c:pt>
                <c:pt idx="27">
                  <c:v>833.75299999999993</c:v>
                </c:pt>
                <c:pt idx="28">
                  <c:v>829.69299999999998</c:v>
                </c:pt>
                <c:pt idx="29">
                  <c:v>826.29499999999996</c:v>
                </c:pt>
                <c:pt idx="30">
                  <c:v>823.34799999999996</c:v>
                </c:pt>
                <c:pt idx="31">
                  <c:v>820.88400000000001</c:v>
                </c:pt>
                <c:pt idx="32">
                  <c:v>818.86299999999994</c:v>
                </c:pt>
                <c:pt idx="33">
                  <c:v>817.32899999999995</c:v>
                </c:pt>
                <c:pt idx="34">
                  <c:v>816.16499999999996</c:v>
                </c:pt>
                <c:pt idx="35">
                  <c:v>815.33600000000001</c:v>
                </c:pt>
                <c:pt idx="36">
                  <c:v>814.76900000000001</c:v>
                </c:pt>
                <c:pt idx="37">
                  <c:v>814.53700000000003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580D-4D2A-A5C1-F173EFFD26C7}"/>
            </c:ext>
          </c:extLst>
        </c:ser>
        <c:ser>
          <c:idx val="7"/>
          <c:order val="3"/>
          <c:tx>
            <c:strRef>
              <c:f>'图3-交通能耗载客'!$A$60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4472C4"/>
            </a:solidFill>
            <a:ln w="25400">
              <a:noFill/>
            </a:ln>
            <a:effectLst/>
          </c:spPr>
          <c:cat>
            <c:numRef>
              <c:f>'图3-交通能耗载客'!$C$3:$AN$3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'图3-交通能耗载客'!$C$60:$AN$60</c:f>
              <c:numCache>
                <c:formatCode>0.00_ </c:formatCode>
                <c:ptCount val="38"/>
                <c:pt idx="0">
                  <c:v>6.31419</c:v>
                </c:pt>
                <c:pt idx="1">
                  <c:v>7.5150499999999996</c:v>
                </c:pt>
                <c:pt idx="2">
                  <c:v>7.7289199999999996</c:v>
                </c:pt>
                <c:pt idx="3">
                  <c:v>7.9310399999999994</c:v>
                </c:pt>
                <c:pt idx="4">
                  <c:v>8.118269999999999</c:v>
                </c:pt>
                <c:pt idx="5">
                  <c:v>8.2914200000000005</c:v>
                </c:pt>
                <c:pt idx="6">
                  <c:v>8.4476200000000006</c:v>
                </c:pt>
                <c:pt idx="7">
                  <c:v>8.5854199999999992</c:v>
                </c:pt>
                <c:pt idx="8">
                  <c:v>8.5750799999999998</c:v>
                </c:pt>
                <c:pt idx="9">
                  <c:v>8.5377700000000001</c:v>
                </c:pt>
                <c:pt idx="10">
                  <c:v>4.5441399999999996</c:v>
                </c:pt>
                <c:pt idx="11">
                  <c:v>2.65985</c:v>
                </c:pt>
                <c:pt idx="12">
                  <c:v>2.7934000000000001</c:v>
                </c:pt>
                <c:pt idx="13">
                  <c:v>2.93906</c:v>
                </c:pt>
                <c:pt idx="14">
                  <c:v>3.0966100000000001</c:v>
                </c:pt>
                <c:pt idx="15">
                  <c:v>3.1649699999999998</c:v>
                </c:pt>
                <c:pt idx="16">
                  <c:v>3.2452000000000001</c:v>
                </c:pt>
                <c:pt idx="17">
                  <c:v>3.3397600000000001</c:v>
                </c:pt>
                <c:pt idx="18">
                  <c:v>3.42401</c:v>
                </c:pt>
                <c:pt idx="19">
                  <c:v>3.5155499999999997</c:v>
                </c:pt>
                <c:pt idx="20">
                  <c:v>3.6107199999999997</c:v>
                </c:pt>
                <c:pt idx="21">
                  <c:v>3.7058399999999998</c:v>
                </c:pt>
                <c:pt idx="22">
                  <c:v>3.79881</c:v>
                </c:pt>
                <c:pt idx="23">
                  <c:v>3.8866700000000001</c:v>
                </c:pt>
                <c:pt idx="24">
                  <c:v>3.96929</c:v>
                </c:pt>
                <c:pt idx="25">
                  <c:v>4.0452899999999996</c:v>
                </c:pt>
                <c:pt idx="26">
                  <c:v>4.1151599999999995</c:v>
                </c:pt>
                <c:pt idx="27">
                  <c:v>4.1796699999999998</c:v>
                </c:pt>
                <c:pt idx="28">
                  <c:v>4.2140300000000002</c:v>
                </c:pt>
                <c:pt idx="29">
                  <c:v>4.2333400000000001</c:v>
                </c:pt>
                <c:pt idx="30">
                  <c:v>4.2392500000000002</c:v>
                </c:pt>
                <c:pt idx="31">
                  <c:v>4.2334100000000001</c:v>
                </c:pt>
                <c:pt idx="32">
                  <c:v>4.2188099999999995</c:v>
                </c:pt>
                <c:pt idx="33">
                  <c:v>4.1983499999999996</c:v>
                </c:pt>
                <c:pt idx="34">
                  <c:v>4.1734299999999998</c:v>
                </c:pt>
                <c:pt idx="35">
                  <c:v>4.1455000000000002</c:v>
                </c:pt>
                <c:pt idx="36">
                  <c:v>4.1154200000000003</c:v>
                </c:pt>
                <c:pt idx="37">
                  <c:v>4.0843499999999997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0D-4D2A-A5C1-F173EFFD26C7}"/>
            </c:ext>
          </c:extLst>
        </c:ser>
        <c:ser>
          <c:idx val="2"/>
          <c:order val="4"/>
          <c:tx>
            <c:strRef>
              <c:f>'图3-交通能耗载客'!$A$55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70AD47"/>
            </a:solidFill>
            <a:ln w="25400">
              <a:noFill/>
            </a:ln>
            <a:effectLst/>
          </c:spPr>
          <c:cat>
            <c:numRef>
              <c:f>'图3-交通能耗载客'!$C$3:$AN$3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'图3-交通能耗载客'!$C$55:$AN$55</c:f>
              <c:numCache>
                <c:formatCode>0.00_ </c:formatCode>
                <c:ptCount val="38"/>
                <c:pt idx="0">
                  <c:v>637.27867000000003</c:v>
                </c:pt>
                <c:pt idx="1">
                  <c:v>642.87919999999997</c:v>
                </c:pt>
                <c:pt idx="2">
                  <c:v>655.19069999999999</c:v>
                </c:pt>
                <c:pt idx="3">
                  <c:v>672.32470000000001</c:v>
                </c:pt>
                <c:pt idx="4">
                  <c:v>694.36099999999999</c:v>
                </c:pt>
                <c:pt idx="5">
                  <c:v>721.65059999999994</c:v>
                </c:pt>
                <c:pt idx="6">
                  <c:v>753.83500000000004</c:v>
                </c:pt>
                <c:pt idx="7">
                  <c:v>791.48320000000001</c:v>
                </c:pt>
                <c:pt idx="8">
                  <c:v>837.8605</c:v>
                </c:pt>
                <c:pt idx="9">
                  <c:v>888.35849999999994</c:v>
                </c:pt>
                <c:pt idx="10">
                  <c:v>921.91829999999993</c:v>
                </c:pt>
                <c:pt idx="11">
                  <c:v>950.82139999999993</c:v>
                </c:pt>
                <c:pt idx="12">
                  <c:v>976.46129999999994</c:v>
                </c:pt>
                <c:pt idx="13">
                  <c:v>998.79809999999998</c:v>
                </c:pt>
                <c:pt idx="14">
                  <c:v>1020.0995</c:v>
                </c:pt>
                <c:pt idx="15">
                  <c:v>1039.0754999999999</c:v>
                </c:pt>
                <c:pt idx="16">
                  <c:v>1054.9894999999999</c:v>
                </c:pt>
                <c:pt idx="17">
                  <c:v>1068.9028000000001</c:v>
                </c:pt>
                <c:pt idx="18">
                  <c:v>1076.6927000000001</c:v>
                </c:pt>
                <c:pt idx="19">
                  <c:v>1082.8422</c:v>
                </c:pt>
                <c:pt idx="20">
                  <c:v>1087.2338999999999</c:v>
                </c:pt>
                <c:pt idx="21">
                  <c:v>1090.1026999999999</c:v>
                </c:pt>
                <c:pt idx="22">
                  <c:v>1091.3697999999999</c:v>
                </c:pt>
                <c:pt idx="23">
                  <c:v>1090.7706000000001</c:v>
                </c:pt>
                <c:pt idx="24">
                  <c:v>1088.4958999999999</c:v>
                </c:pt>
                <c:pt idx="25">
                  <c:v>1084.64715</c:v>
                </c:pt>
                <c:pt idx="26">
                  <c:v>1082.3520900000001</c:v>
                </c:pt>
                <c:pt idx="27">
                  <c:v>1078.0415699999999</c:v>
                </c:pt>
                <c:pt idx="28">
                  <c:v>1070.578</c:v>
                </c:pt>
                <c:pt idx="29">
                  <c:v>1065.7938999999999</c:v>
                </c:pt>
                <c:pt idx="30">
                  <c:v>1060.9296999999999</c:v>
                </c:pt>
                <c:pt idx="31">
                  <c:v>1056.6284000000001</c:v>
                </c:pt>
                <c:pt idx="32">
                  <c:v>1052.1993</c:v>
                </c:pt>
                <c:pt idx="33">
                  <c:v>1048.1277</c:v>
                </c:pt>
                <c:pt idx="34">
                  <c:v>1043.3996999999999</c:v>
                </c:pt>
                <c:pt idx="35">
                  <c:v>1040.4519</c:v>
                </c:pt>
                <c:pt idx="36">
                  <c:v>1034.6213</c:v>
                </c:pt>
                <c:pt idx="37">
                  <c:v>1034.3605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0D-4D2A-A5C1-F173EFFD26C7}"/>
            </c:ext>
          </c:extLst>
        </c:ser>
        <c:ser>
          <c:idx val="6"/>
          <c:order val="9"/>
          <c:tx>
            <c:strRef>
              <c:f>'图3-交通能耗载客'!$A$59</c:f>
              <c:strCache>
                <c:ptCount val="1"/>
                <c:pt idx="0">
                  <c:v>LPG propane or butane</c:v>
                </c:pt>
              </c:strCache>
            </c:strRef>
          </c:tx>
          <c:spPr>
            <a:solidFill>
              <a:srgbClr val="5B9BD5">
                <a:lumMod val="40000"/>
                <a:lumOff val="60000"/>
              </a:srgbClr>
            </a:solidFill>
            <a:ln w="25400">
              <a:noFill/>
            </a:ln>
            <a:effectLst/>
          </c:spPr>
          <c:cat>
            <c:numRef>
              <c:f>'图3-交通能耗载客'!$C$3:$AN$3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'图3-交通能耗载客'!$C$59:$AN$59</c:f>
              <c:numCache>
                <c:formatCode>0.00_ </c:formatCode>
                <c:ptCount val="38"/>
                <c:pt idx="0">
                  <c:v>3.12493</c:v>
                </c:pt>
                <c:pt idx="1">
                  <c:v>5.4726999999999997</c:v>
                </c:pt>
                <c:pt idx="2">
                  <c:v>7.1898400000000002</c:v>
                </c:pt>
                <c:pt idx="3">
                  <c:v>8.9378600000000006</c:v>
                </c:pt>
                <c:pt idx="4">
                  <c:v>10.723749999999999</c:v>
                </c:pt>
                <c:pt idx="5">
                  <c:v>12.544499999999999</c:v>
                </c:pt>
                <c:pt idx="6">
                  <c:v>14.381819999999999</c:v>
                </c:pt>
                <c:pt idx="7">
                  <c:v>16.238669999999999</c:v>
                </c:pt>
                <c:pt idx="8">
                  <c:v>17.81392</c:v>
                </c:pt>
                <c:pt idx="9">
                  <c:v>19.354040000000001</c:v>
                </c:pt>
                <c:pt idx="10">
                  <c:v>17.65559</c:v>
                </c:pt>
                <c:pt idx="11">
                  <c:v>17.304400000000001</c:v>
                </c:pt>
                <c:pt idx="12">
                  <c:v>18.2515</c:v>
                </c:pt>
                <c:pt idx="13">
                  <c:v>19.194299999999998</c:v>
                </c:pt>
                <c:pt idx="14">
                  <c:v>20.135100000000001</c:v>
                </c:pt>
                <c:pt idx="15">
                  <c:v>19.972300000000001</c:v>
                </c:pt>
                <c:pt idx="16">
                  <c:v>19.838899999999999</c:v>
                </c:pt>
                <c:pt idx="17">
                  <c:v>19.739799999999999</c:v>
                </c:pt>
                <c:pt idx="18">
                  <c:v>19.557099999999998</c:v>
                </c:pt>
                <c:pt idx="19">
                  <c:v>19.396899999999999</c:v>
                </c:pt>
                <c:pt idx="20">
                  <c:v>19.260999999999999</c:v>
                </c:pt>
                <c:pt idx="21">
                  <c:v>19.1678</c:v>
                </c:pt>
                <c:pt idx="22">
                  <c:v>19.114999999999998</c:v>
                </c:pt>
                <c:pt idx="23">
                  <c:v>19.121600000000001</c:v>
                </c:pt>
                <c:pt idx="24">
                  <c:v>19.1797</c:v>
                </c:pt>
                <c:pt idx="25">
                  <c:v>19.2928</c:v>
                </c:pt>
                <c:pt idx="26">
                  <c:v>19.4621</c:v>
                </c:pt>
                <c:pt idx="27">
                  <c:v>19.686499999999999</c:v>
                </c:pt>
                <c:pt idx="28">
                  <c:v>19.804300000000001</c:v>
                </c:pt>
                <c:pt idx="29">
                  <c:v>19.908100000000001</c:v>
                </c:pt>
                <c:pt idx="30">
                  <c:v>19.9939</c:v>
                </c:pt>
                <c:pt idx="31">
                  <c:v>20.065100000000001</c:v>
                </c:pt>
                <c:pt idx="32">
                  <c:v>20.1219</c:v>
                </c:pt>
                <c:pt idx="33">
                  <c:v>20.1694</c:v>
                </c:pt>
                <c:pt idx="34">
                  <c:v>20.204799999999999</c:v>
                </c:pt>
                <c:pt idx="35">
                  <c:v>20.228899999999999</c:v>
                </c:pt>
                <c:pt idx="36">
                  <c:v>20.234099999999998</c:v>
                </c:pt>
                <c:pt idx="37">
                  <c:v>20.227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580D-4D2A-A5C1-F173EFFD2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511720"/>
        <c:axId val="720512048"/>
        <c:extLst>
          <c:ext xmlns:c15="http://schemas.microsoft.com/office/drawing/2012/chart" uri="{02D57815-91ED-43cb-92C2-25804820EDAC}">
            <c15:filteredAreaSeries>
              <c15:ser>
                <c:idx val="4"/>
                <c:order val="5"/>
                <c:tx>
                  <c:strRef>
                    <c:extLst>
                      <c:ext uri="{02D57815-91ED-43cb-92C2-25804820EDAC}">
                        <c15:formulaRef>
                          <c15:sqref>'图3-交通能耗载客'!$A$57</c15:sqref>
                        </c15:formulaRef>
                      </c:ext>
                    </c:extLst>
                    <c:strCache>
                      <c:ptCount val="1"/>
                      <c:pt idx="0">
                        <c:v>hydrogen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'图3-交通能耗载客'!$C$3:$AN$3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'图3-交通能耗载客'!$C$57:$AN$57</c15:sqref>
                        </c15:formulaRef>
                      </c:ext>
                    </c:extLst>
                    <c:numCache>
                      <c:formatCode>0.00_ </c:formatCode>
                      <c:ptCount val="38"/>
                      <c:pt idx="0">
                        <c:v>9.5952456999999995</c:v>
                      </c:pt>
                      <c:pt idx="1">
                        <c:v>18.336255999999999</c:v>
                      </c:pt>
                      <c:pt idx="2">
                        <c:v>31.244921999999999</c:v>
                      </c:pt>
                      <c:pt idx="3">
                        <c:v>46.960318000000001</c:v>
                      </c:pt>
                      <c:pt idx="4">
                        <c:v>66.147216</c:v>
                      </c:pt>
                      <c:pt idx="5">
                        <c:v>89.604383999999996</c:v>
                      </c:pt>
                      <c:pt idx="6">
                        <c:v>118.257002</c:v>
                      </c:pt>
                      <c:pt idx="7">
                        <c:v>153.53611000000001</c:v>
                      </c:pt>
                      <c:pt idx="8">
                        <c:v>194.038657</c:v>
                      </c:pt>
                      <c:pt idx="9">
                        <c:v>243.28977899999998</c:v>
                      </c:pt>
                      <c:pt idx="10">
                        <c:v>262.04117200000002</c:v>
                      </c:pt>
                      <c:pt idx="11">
                        <c:v>278.00824999999998</c:v>
                      </c:pt>
                      <c:pt idx="12">
                        <c:v>290.36129199999999</c:v>
                      </c:pt>
                      <c:pt idx="13">
                        <c:v>302.94098700000001</c:v>
                      </c:pt>
                      <c:pt idx="14">
                        <c:v>315.76052900000002</c:v>
                      </c:pt>
                      <c:pt idx="15">
                        <c:v>328.69794999999999</c:v>
                      </c:pt>
                      <c:pt idx="16">
                        <c:v>341.84934399999997</c:v>
                      </c:pt>
                      <c:pt idx="17">
                        <c:v>354.97330999999997</c:v>
                      </c:pt>
                      <c:pt idx="18">
                        <c:v>365.78438999999997</c:v>
                      </c:pt>
                      <c:pt idx="19">
                        <c:v>376.19015999999999</c:v>
                      </c:pt>
                      <c:pt idx="20">
                        <c:v>386.34402999999998</c:v>
                      </c:pt>
                      <c:pt idx="21">
                        <c:v>396.17525999999998</c:v>
                      </c:pt>
                      <c:pt idx="22">
                        <c:v>405.54161999999997</c:v>
                      </c:pt>
                      <c:pt idx="23">
                        <c:v>414.48050000000001</c:v>
                      </c:pt>
                      <c:pt idx="24">
                        <c:v>422.80498999999998</c:v>
                      </c:pt>
                      <c:pt idx="25">
                        <c:v>430.78152999999998</c:v>
                      </c:pt>
                      <c:pt idx="26">
                        <c:v>438.05635999999998</c:v>
                      </c:pt>
                      <c:pt idx="27">
                        <c:v>445.04122000000001</c:v>
                      </c:pt>
                      <c:pt idx="28">
                        <c:v>449.10557</c:v>
                      </c:pt>
                      <c:pt idx="29">
                        <c:v>453.02298999999999</c:v>
                      </c:pt>
                      <c:pt idx="30">
                        <c:v>455.47638000000001</c:v>
                      </c:pt>
                      <c:pt idx="31">
                        <c:v>458.51056999999997</c:v>
                      </c:pt>
                      <c:pt idx="32">
                        <c:v>458.87831</c:v>
                      </c:pt>
                      <c:pt idx="33">
                        <c:v>462.16681</c:v>
                      </c:pt>
                      <c:pt idx="34">
                        <c:v>458.83965000000001</c:v>
                      </c:pt>
                      <c:pt idx="35">
                        <c:v>465.87905000000001</c:v>
                      </c:pt>
                      <c:pt idx="36">
                        <c:v>452.02506</c:v>
                      </c:pt>
                      <c:pt idx="37">
                        <c:v>476.31488999999999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580D-4D2A-A5C1-F173EFFD26C7}"/>
                  </c:ext>
                </c:extLst>
              </c15:ser>
            </c15:filteredAreaSeries>
            <c15:filteredAreaSeries>
              <c15:ser>
                <c:idx val="0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'图3-交通能耗载客'!$A$53</c15:sqref>
                        </c15:formulaRef>
                      </c:ext>
                    </c:extLst>
                    <c:strCache>
                      <c:ptCount val="1"/>
                      <c:pt idx="0">
                        <c:v>biofuel diesel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 w="25400"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'图3-交通能耗载客'!$C$53:$AN$53</c15:sqref>
                        </c15:formulaRef>
                      </c:ext>
                    </c:extLst>
                    <c:numCache>
                      <c:formatCode>0.00_ 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80D-4D2A-A5C1-F173EFFD26C7}"/>
                  </c:ext>
                </c:extLst>
              </c15:ser>
            </c15:filteredAreaSeries>
            <c15:filteredAreaSeries>
              <c15:ser>
                <c:idx val="1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'图3-交通能耗载客'!$A$54</c15:sqref>
                        </c15:formulaRef>
                      </c:ext>
                    </c:extLst>
                    <c:strCache>
                      <c:ptCount val="1"/>
                      <c:pt idx="0">
                        <c:v>biofuel gasoline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 w="25400"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'图3-交通能耗载客'!$C$54:$AN$54</c15:sqref>
                        </c15:formulaRef>
                      </c:ext>
                    </c:extLst>
                    <c:numCache>
                      <c:formatCode>0.00_ 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80D-4D2A-A5C1-F173EFFD26C7}"/>
                  </c:ext>
                </c:extLst>
              </c15:ser>
            </c15:filteredAreaSeries>
            <c15:filteredAreaSeries>
              <c15:ser>
                <c:idx val="3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'图3-交通能耗载客'!$A$56</c15:sqref>
                        </c15:formulaRef>
                      </c:ext>
                    </c:extLst>
                    <c:strCache>
                      <c:ptCount val="1"/>
                      <c:pt idx="0">
                        <c:v>heavy or residual fuel oil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 w="25400"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'图3-交通能耗载客'!$C$56:$AN$56</c15:sqref>
                        </c15:formulaRef>
                      </c:ext>
                    </c:extLst>
                    <c:numCache>
                      <c:formatCode>0.00_ 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80D-4D2A-A5C1-F173EFFD26C7}"/>
                  </c:ext>
                </c:extLst>
              </c15:ser>
            </c15:filteredAreaSeries>
          </c:ext>
        </c:extLst>
      </c:areaChart>
      <c:catAx>
        <c:axId val="720511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2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720512048"/>
        <c:scaling>
          <c:orientation val="minMax"/>
        </c:scaling>
        <c:delete val="0"/>
        <c:axPos val="l"/>
        <c:title>
          <c:tx>
            <c:strRef>
              <c:f>'图3-交通能耗载客'!$D$50</c:f>
              <c:strCache>
                <c:ptCount val="1"/>
                <c:pt idx="0">
                  <c:v>trillion btu</c:v>
                </c:pt>
              </c:strCache>
            </c:strRef>
          </c:tx>
          <c:layout>
            <c:manualLayout>
              <c:xMode val="edge"/>
              <c:yMode val="edge"/>
              <c:x val="1.0582010582010581E-2"/>
              <c:y val="6.491719236849777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1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502430804104032"/>
          <c:w val="1"/>
          <c:h val="0.149756919589596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'图7-用电量'!$G$1</c:f>
          <c:strCache>
            <c:ptCount val="1"/>
            <c:pt idx="0">
              <c:v>Electricity Demand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023392909219681"/>
          <c:y val="0.13588709306073582"/>
          <c:w val="0.82849622963796188"/>
          <c:h val="0.65251891759144143"/>
        </c:manualLayout>
      </c:layout>
      <c:areaChart>
        <c:grouping val="stacked"/>
        <c:varyColors val="0"/>
        <c:ser>
          <c:idx val="0"/>
          <c:order val="0"/>
          <c:tx>
            <c:strRef>
              <c:f>'图7-用电量'!$A$35</c:f>
              <c:strCache>
                <c:ptCount val="1"/>
                <c:pt idx="0">
                  <c:v>Transportation</c:v>
                </c:pt>
              </c:strCache>
            </c:strRef>
          </c:tx>
          <c:spPr>
            <a:ln w="25400">
              <a:noFill/>
            </a:ln>
          </c:spPr>
          <c:cat>
            <c:numRef>
              <c:f>'图7-用电量'!$C$3:$AN$3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'图7-用电量'!$C$35:$AN$35</c:f>
              <c:numCache>
                <c:formatCode>0.0_ </c:formatCode>
                <c:ptCount val="38"/>
                <c:pt idx="0">
                  <c:v>202.80940699999999</c:v>
                </c:pt>
                <c:pt idx="1">
                  <c:v>211.72564</c:v>
                </c:pt>
                <c:pt idx="2">
                  <c:v>224.00784999999999</c:v>
                </c:pt>
                <c:pt idx="3">
                  <c:v>239.56838000000002</c:v>
                </c:pt>
                <c:pt idx="4">
                  <c:v>258.46067999999997</c:v>
                </c:pt>
                <c:pt idx="5">
                  <c:v>280.63684999999998</c:v>
                </c:pt>
                <c:pt idx="6">
                  <c:v>306.16137999999995</c:v>
                </c:pt>
                <c:pt idx="7">
                  <c:v>335.15209999999996</c:v>
                </c:pt>
                <c:pt idx="8">
                  <c:v>368.54249999999996</c:v>
                </c:pt>
                <c:pt idx="9">
                  <c:v>404.5102</c:v>
                </c:pt>
                <c:pt idx="10">
                  <c:v>437.1703</c:v>
                </c:pt>
                <c:pt idx="11">
                  <c:v>469.96069999999992</c:v>
                </c:pt>
                <c:pt idx="12">
                  <c:v>503.06359999999995</c:v>
                </c:pt>
                <c:pt idx="13">
                  <c:v>531.52994000000001</c:v>
                </c:pt>
                <c:pt idx="14">
                  <c:v>563.49810000000002</c:v>
                </c:pt>
                <c:pt idx="15">
                  <c:v>595.63927999999999</c:v>
                </c:pt>
                <c:pt idx="16">
                  <c:v>627.32364999999993</c:v>
                </c:pt>
                <c:pt idx="17">
                  <c:v>658.24645999999996</c:v>
                </c:pt>
                <c:pt idx="18">
                  <c:v>687.26240999999993</c:v>
                </c:pt>
                <c:pt idx="19">
                  <c:v>715.50840000000005</c:v>
                </c:pt>
                <c:pt idx="20">
                  <c:v>742.50405000000001</c:v>
                </c:pt>
                <c:pt idx="21">
                  <c:v>768.27012999999999</c:v>
                </c:pt>
                <c:pt idx="22">
                  <c:v>792.66799000000003</c:v>
                </c:pt>
                <c:pt idx="23">
                  <c:v>810.98352999999986</c:v>
                </c:pt>
                <c:pt idx="24">
                  <c:v>827.74854000000005</c:v>
                </c:pt>
                <c:pt idx="25">
                  <c:v>843.03775999999982</c:v>
                </c:pt>
                <c:pt idx="26">
                  <c:v>857.7996599999999</c:v>
                </c:pt>
                <c:pt idx="27">
                  <c:v>871.43884800000012</c:v>
                </c:pt>
                <c:pt idx="28">
                  <c:v>880.19</c:v>
                </c:pt>
                <c:pt idx="29">
                  <c:v>888.9668999999999</c:v>
                </c:pt>
                <c:pt idx="30">
                  <c:v>897.08630000000005</c:v>
                </c:pt>
                <c:pt idx="31">
                  <c:v>904.90340000000003</c:v>
                </c:pt>
                <c:pt idx="32">
                  <c:v>912.26940000000002</c:v>
                </c:pt>
                <c:pt idx="33">
                  <c:v>919.40170000000001</c:v>
                </c:pt>
                <c:pt idx="34">
                  <c:v>926.19970000000001</c:v>
                </c:pt>
                <c:pt idx="35">
                  <c:v>933.59419999999989</c:v>
                </c:pt>
                <c:pt idx="36">
                  <c:v>939.86709999999982</c:v>
                </c:pt>
                <c:pt idx="37">
                  <c:v>948.00199999999995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86-4547-BE7B-0DC61DC87E3D}"/>
            </c:ext>
          </c:extLst>
        </c:ser>
        <c:ser>
          <c:idx val="3"/>
          <c:order val="1"/>
          <c:tx>
            <c:strRef>
              <c:f>'图7-用电量'!$A$36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ysClr val="window" lastClr="FFFFFF">
                <a:lumMod val="50000"/>
              </a:sysClr>
            </a:solidFill>
            <a:ln w="25400">
              <a:noFill/>
            </a:ln>
          </c:spPr>
          <c:cat>
            <c:numRef>
              <c:f>'图7-用电量'!$C$3:$AN$3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'图7-用电量'!$C$36:$AN$36</c:f>
              <c:numCache>
                <c:formatCode>0.0_ </c:formatCode>
                <c:ptCount val="38"/>
                <c:pt idx="0">
                  <c:v>5151.12</c:v>
                </c:pt>
                <c:pt idx="1">
                  <c:v>5330.12</c:v>
                </c:pt>
                <c:pt idx="2">
                  <c:v>5550.4299999999994</c:v>
                </c:pt>
                <c:pt idx="3">
                  <c:v>5724.02</c:v>
                </c:pt>
                <c:pt idx="4">
                  <c:v>5868.1299999999992</c:v>
                </c:pt>
                <c:pt idx="5">
                  <c:v>5994.6500000000005</c:v>
                </c:pt>
                <c:pt idx="6">
                  <c:v>6120.3099999999995</c:v>
                </c:pt>
                <c:pt idx="7">
                  <c:v>6244.9400000000005</c:v>
                </c:pt>
                <c:pt idx="8">
                  <c:v>6326.85</c:v>
                </c:pt>
                <c:pt idx="9">
                  <c:v>6414.3799999999992</c:v>
                </c:pt>
                <c:pt idx="10">
                  <c:v>6498.2900000000009</c:v>
                </c:pt>
                <c:pt idx="11">
                  <c:v>6584.94</c:v>
                </c:pt>
                <c:pt idx="12">
                  <c:v>6662.46</c:v>
                </c:pt>
                <c:pt idx="13">
                  <c:v>6708.7499999999991</c:v>
                </c:pt>
                <c:pt idx="14">
                  <c:v>6748.76</c:v>
                </c:pt>
                <c:pt idx="15">
                  <c:v>6788.08</c:v>
                </c:pt>
                <c:pt idx="16">
                  <c:v>6815.86</c:v>
                </c:pt>
                <c:pt idx="17">
                  <c:v>6853.87</c:v>
                </c:pt>
                <c:pt idx="18">
                  <c:v>6864.4099999999989</c:v>
                </c:pt>
                <c:pt idx="19">
                  <c:v>6876.2</c:v>
                </c:pt>
                <c:pt idx="20">
                  <c:v>6890.670000000001</c:v>
                </c:pt>
                <c:pt idx="21">
                  <c:v>6895.09</c:v>
                </c:pt>
                <c:pt idx="22">
                  <c:v>6901.8999999999987</c:v>
                </c:pt>
                <c:pt idx="23">
                  <c:v>6897.19</c:v>
                </c:pt>
                <c:pt idx="24">
                  <c:v>6900.4400000000005</c:v>
                </c:pt>
                <c:pt idx="25">
                  <c:v>6890.74</c:v>
                </c:pt>
                <c:pt idx="26">
                  <c:v>6879.9299999999985</c:v>
                </c:pt>
                <c:pt idx="27">
                  <c:v>6872.2999999999984</c:v>
                </c:pt>
                <c:pt idx="28">
                  <c:v>6853.1900000000005</c:v>
                </c:pt>
                <c:pt idx="29">
                  <c:v>6836.33</c:v>
                </c:pt>
                <c:pt idx="30">
                  <c:v>6815.6599999999989</c:v>
                </c:pt>
                <c:pt idx="31">
                  <c:v>6791.1900000000005</c:v>
                </c:pt>
                <c:pt idx="32">
                  <c:v>6762.2999999999993</c:v>
                </c:pt>
                <c:pt idx="33">
                  <c:v>6735.7299999999987</c:v>
                </c:pt>
                <c:pt idx="34">
                  <c:v>6714.91</c:v>
                </c:pt>
                <c:pt idx="35">
                  <c:v>6683.23</c:v>
                </c:pt>
                <c:pt idx="36">
                  <c:v>6650.6999999999989</c:v>
                </c:pt>
                <c:pt idx="37">
                  <c:v>6613.39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86-4547-BE7B-0DC61DC87E3D}"/>
            </c:ext>
          </c:extLst>
        </c:ser>
        <c:ser>
          <c:idx val="2"/>
          <c:order val="2"/>
          <c:tx>
            <c:strRef>
              <c:f>'图7-用电量'!$A$42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rgbClr val="7030A0"/>
            </a:solidFill>
            <a:ln w="25400">
              <a:noFill/>
            </a:ln>
          </c:spPr>
          <c:cat>
            <c:numRef>
              <c:f>'图7-用电量'!$C$3:$AN$3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'图7-用电量'!$C$42:$AN$42</c:f>
              <c:numCache>
                <c:formatCode>0.0_ </c:formatCode>
                <c:ptCount val="38"/>
                <c:pt idx="0">
                  <c:v>1303.7679999999998</c:v>
                </c:pt>
                <c:pt idx="1">
                  <c:v>1288.4409999999998</c:v>
                </c:pt>
                <c:pt idx="2">
                  <c:v>1373.7418999999998</c:v>
                </c:pt>
                <c:pt idx="3">
                  <c:v>1454.298</c:v>
                </c:pt>
                <c:pt idx="4">
                  <c:v>1525.2771</c:v>
                </c:pt>
                <c:pt idx="5">
                  <c:v>1588.0192400000001</c:v>
                </c:pt>
                <c:pt idx="6">
                  <c:v>1642.5222700000004</c:v>
                </c:pt>
                <c:pt idx="7">
                  <c:v>1701.41284</c:v>
                </c:pt>
                <c:pt idx="8">
                  <c:v>1749.6605600000003</c:v>
                </c:pt>
                <c:pt idx="9">
                  <c:v>1805.4409599999999</c:v>
                </c:pt>
                <c:pt idx="10">
                  <c:v>1863.1315599999996</c:v>
                </c:pt>
                <c:pt idx="11">
                  <c:v>1923.0539500000002</c:v>
                </c:pt>
                <c:pt idx="12">
                  <c:v>1981.1606799999997</c:v>
                </c:pt>
                <c:pt idx="13">
                  <c:v>2039.6592600000001</c:v>
                </c:pt>
                <c:pt idx="14">
                  <c:v>2106.6899509999998</c:v>
                </c:pt>
                <c:pt idx="15">
                  <c:v>2196.6755000000003</c:v>
                </c:pt>
                <c:pt idx="16">
                  <c:v>2300.7447000000002</c:v>
                </c:pt>
                <c:pt idx="17">
                  <c:v>2395.7238000000002</c:v>
                </c:pt>
                <c:pt idx="18">
                  <c:v>2496.8588</c:v>
                </c:pt>
                <c:pt idx="19">
                  <c:v>2596.5346</c:v>
                </c:pt>
                <c:pt idx="20">
                  <c:v>2700.6101999999996</c:v>
                </c:pt>
                <c:pt idx="21">
                  <c:v>2806.1490999999996</c:v>
                </c:pt>
                <c:pt idx="22">
                  <c:v>2910.2023999999997</c:v>
                </c:pt>
                <c:pt idx="23">
                  <c:v>3010.456200000001</c:v>
                </c:pt>
                <c:pt idx="24">
                  <c:v>3107.7922000000003</c:v>
                </c:pt>
                <c:pt idx="25">
                  <c:v>3205.4210999999991</c:v>
                </c:pt>
                <c:pt idx="26">
                  <c:v>3302.4417000000003</c:v>
                </c:pt>
                <c:pt idx="27">
                  <c:v>3396.2372</c:v>
                </c:pt>
                <c:pt idx="28">
                  <c:v>3482.1105000000002</c:v>
                </c:pt>
                <c:pt idx="29">
                  <c:v>3562.7211000000002</c:v>
                </c:pt>
                <c:pt idx="30">
                  <c:v>3634.2291000000005</c:v>
                </c:pt>
                <c:pt idx="31">
                  <c:v>3696.9684000000007</c:v>
                </c:pt>
                <c:pt idx="32">
                  <c:v>3753.2618000000007</c:v>
                </c:pt>
                <c:pt idx="33">
                  <c:v>3796.9344000000001</c:v>
                </c:pt>
                <c:pt idx="34">
                  <c:v>3828.5716000000002</c:v>
                </c:pt>
                <c:pt idx="35">
                  <c:v>3851.4085999999998</c:v>
                </c:pt>
                <c:pt idx="36">
                  <c:v>3862.2432000000003</c:v>
                </c:pt>
                <c:pt idx="37">
                  <c:v>3974.7789999999995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86-4547-BE7B-0DC61DC87E3D}"/>
            </c:ext>
          </c:extLst>
        </c:ser>
        <c:ser>
          <c:idx val="1"/>
          <c:order val="3"/>
          <c:tx>
            <c:strRef>
              <c:f>'图7-用电量'!$A$41</c:f>
              <c:strCache>
                <c:ptCount val="1"/>
                <c:pt idx="0">
                  <c:v>Commercial</c:v>
                </c:pt>
              </c:strCache>
            </c:strRef>
          </c:tx>
          <c:spPr>
            <a:solidFill>
              <a:srgbClr val="002060"/>
            </a:solidFill>
            <a:ln w="25400">
              <a:noFill/>
            </a:ln>
          </c:spPr>
          <c:cat>
            <c:numRef>
              <c:f>'图7-用电量'!$C$3:$AN$3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'图7-用电量'!$C$41:$AN$41</c:f>
              <c:numCache>
                <c:formatCode>0.0_ </c:formatCode>
                <c:ptCount val="38"/>
                <c:pt idx="0">
                  <c:v>1211.5287999999998</c:v>
                </c:pt>
                <c:pt idx="1">
                  <c:v>1214.5488</c:v>
                </c:pt>
                <c:pt idx="2">
                  <c:v>1347.9749999999999</c:v>
                </c:pt>
                <c:pt idx="3">
                  <c:v>1472.2549999999999</c:v>
                </c:pt>
                <c:pt idx="4">
                  <c:v>1579.8369999999998</c:v>
                </c:pt>
                <c:pt idx="5">
                  <c:v>1679.502</c:v>
                </c:pt>
                <c:pt idx="6">
                  <c:v>1767.4429999999998</c:v>
                </c:pt>
                <c:pt idx="7">
                  <c:v>1855.3789999999999</c:v>
                </c:pt>
                <c:pt idx="8">
                  <c:v>1946.2429999999997</c:v>
                </c:pt>
                <c:pt idx="9">
                  <c:v>2054.6959999999999</c:v>
                </c:pt>
                <c:pt idx="10">
                  <c:v>2171.9389999999999</c:v>
                </c:pt>
                <c:pt idx="11">
                  <c:v>2289.1929999999998</c:v>
                </c:pt>
                <c:pt idx="12">
                  <c:v>2406.4479999999999</c:v>
                </c:pt>
                <c:pt idx="13">
                  <c:v>2520.7689999999998</c:v>
                </c:pt>
                <c:pt idx="14">
                  <c:v>2643.89</c:v>
                </c:pt>
                <c:pt idx="15">
                  <c:v>2764.08</c:v>
                </c:pt>
                <c:pt idx="16">
                  <c:v>2890.1179999999999</c:v>
                </c:pt>
                <c:pt idx="17">
                  <c:v>3019.098</c:v>
                </c:pt>
                <c:pt idx="18">
                  <c:v>3148.0739999999996</c:v>
                </c:pt>
                <c:pt idx="19">
                  <c:v>3274.1209999999996</c:v>
                </c:pt>
                <c:pt idx="20">
                  <c:v>3411.3170000000005</c:v>
                </c:pt>
                <c:pt idx="21">
                  <c:v>3554.654</c:v>
                </c:pt>
                <c:pt idx="22">
                  <c:v>3691.2509999999997</c:v>
                </c:pt>
                <c:pt idx="23">
                  <c:v>3829.6069999999991</c:v>
                </c:pt>
                <c:pt idx="24">
                  <c:v>3961.81</c:v>
                </c:pt>
                <c:pt idx="25">
                  <c:v>4102.8130000000001</c:v>
                </c:pt>
                <c:pt idx="26">
                  <c:v>4217.4259999999995</c:v>
                </c:pt>
                <c:pt idx="27">
                  <c:v>4358.1109999999999</c:v>
                </c:pt>
                <c:pt idx="28">
                  <c:v>4467.7280000000001</c:v>
                </c:pt>
                <c:pt idx="29">
                  <c:v>4545.396999999999</c:v>
                </c:pt>
                <c:pt idx="30">
                  <c:v>4655.0250000000005</c:v>
                </c:pt>
                <c:pt idx="31">
                  <c:v>4735.0519999999997</c:v>
                </c:pt>
                <c:pt idx="32">
                  <c:v>4812.1480000000001</c:v>
                </c:pt>
                <c:pt idx="33">
                  <c:v>4861.3869999999997</c:v>
                </c:pt>
                <c:pt idx="34">
                  <c:v>4907.6840000000002</c:v>
                </c:pt>
                <c:pt idx="35">
                  <c:v>4924.67</c:v>
                </c:pt>
                <c:pt idx="36">
                  <c:v>4944.5869999999995</c:v>
                </c:pt>
                <c:pt idx="37">
                  <c:v>5024.3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86-4547-BE7B-0DC61DC87E3D}"/>
            </c:ext>
          </c:extLst>
        </c:ser>
        <c:ser>
          <c:idx val="4"/>
          <c:order val="4"/>
          <c:tx>
            <c:strRef>
              <c:f>'图7-用电量'!$A$37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00B0F0"/>
            </a:solidFill>
            <a:ln w="25400">
              <a:noFill/>
            </a:ln>
          </c:spPr>
          <c:cat>
            <c:numRef>
              <c:f>'图7-用电量'!$C$3:$AN$3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'图7-用电量'!$C$37:$AN$37</c:f>
              <c:numCache>
                <c:formatCode>0.0_ </c:formatCode>
                <c:ptCount val="38"/>
                <c:pt idx="0">
                  <c:v>9.4029000000000001E-2</c:v>
                </c:pt>
                <c:pt idx="1">
                  <c:v>0.13583599999999998</c:v>
                </c:pt>
                <c:pt idx="2">
                  <c:v>0.19836000000000001</c:v>
                </c:pt>
                <c:pt idx="3">
                  <c:v>0.274447</c:v>
                </c:pt>
                <c:pt idx="4">
                  <c:v>0.36735200000000001</c:v>
                </c:pt>
                <c:pt idx="5">
                  <c:v>0.48032900000000001</c:v>
                </c:pt>
                <c:pt idx="6">
                  <c:v>0.61899799999999994</c:v>
                </c:pt>
                <c:pt idx="7">
                  <c:v>0.78981499999999993</c:v>
                </c:pt>
                <c:pt idx="8">
                  <c:v>0.98839099999999991</c:v>
                </c:pt>
                <c:pt idx="9">
                  <c:v>1.22889</c:v>
                </c:pt>
                <c:pt idx="10">
                  <c:v>1.32236</c:v>
                </c:pt>
                <c:pt idx="11">
                  <c:v>1.4024099999999999</c:v>
                </c:pt>
                <c:pt idx="12">
                  <c:v>1.4672699999999999</c:v>
                </c:pt>
                <c:pt idx="13">
                  <c:v>1.53773</c:v>
                </c:pt>
                <c:pt idx="14">
                  <c:v>1.6102199999999998</c:v>
                </c:pt>
                <c:pt idx="15">
                  <c:v>1.69248</c:v>
                </c:pt>
                <c:pt idx="16">
                  <c:v>1.7775899999999998</c:v>
                </c:pt>
                <c:pt idx="17">
                  <c:v>1.8661599999999996</c:v>
                </c:pt>
                <c:pt idx="18">
                  <c:v>1.9505299999999999</c:v>
                </c:pt>
                <c:pt idx="19">
                  <c:v>2.0347299999999997</c:v>
                </c:pt>
                <c:pt idx="20">
                  <c:v>2.1253099999999998</c:v>
                </c:pt>
                <c:pt idx="21">
                  <c:v>2.2169500000000002</c:v>
                </c:pt>
                <c:pt idx="22">
                  <c:v>2.3115100000000002</c:v>
                </c:pt>
                <c:pt idx="23">
                  <c:v>2.4130699999999998</c:v>
                </c:pt>
                <c:pt idx="24">
                  <c:v>2.5134100000000004</c:v>
                </c:pt>
                <c:pt idx="25">
                  <c:v>2.6183199999999998</c:v>
                </c:pt>
                <c:pt idx="26">
                  <c:v>2.7242999999999999</c:v>
                </c:pt>
                <c:pt idx="27">
                  <c:v>2.8385099999999999</c:v>
                </c:pt>
                <c:pt idx="28">
                  <c:v>2.9398399999999998</c:v>
                </c:pt>
                <c:pt idx="29">
                  <c:v>3.04732</c:v>
                </c:pt>
                <c:pt idx="30">
                  <c:v>3.1570399999999994</c:v>
                </c:pt>
                <c:pt idx="31">
                  <c:v>3.2754799999999999</c:v>
                </c:pt>
                <c:pt idx="32">
                  <c:v>3.3846099999999999</c:v>
                </c:pt>
                <c:pt idx="33">
                  <c:v>3.5229200000000001</c:v>
                </c:pt>
                <c:pt idx="34">
                  <c:v>3.6277599999999999</c:v>
                </c:pt>
                <c:pt idx="35">
                  <c:v>3.8161199999999993</c:v>
                </c:pt>
                <c:pt idx="36">
                  <c:v>3.8614299999999999</c:v>
                </c:pt>
                <c:pt idx="37">
                  <c:v>4.2290999999999999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86-4547-BE7B-0DC61DC87E3D}"/>
            </c:ext>
          </c:extLst>
        </c:ser>
        <c:ser>
          <c:idx val="6"/>
          <c:order val="6"/>
          <c:tx>
            <c:strRef>
              <c:f>'图7-用电量'!$A$40</c:f>
              <c:strCache>
                <c:ptCount val="1"/>
                <c:pt idx="0">
                  <c:v>Export</c:v>
                </c:pt>
              </c:strCache>
            </c:strRef>
          </c:tx>
          <c:spPr>
            <a:blipFill>
              <a:blip xmlns:r="http://schemas.openxmlformats.org/officeDocument/2006/relationships" r:embed="rId1"/>
              <a:tile tx="0" ty="0" sx="100000" sy="100000" flip="none" algn="tl"/>
            </a:blipFill>
            <a:ln w="25400">
              <a:noFill/>
            </a:ln>
          </c:spPr>
          <c:val>
            <c:numRef>
              <c:f>'图7-用电量'!$C$40:$AN$40</c:f>
              <c:numCache>
                <c:formatCode>0.0_ </c:formatCode>
                <c:ptCount val="38"/>
                <c:pt idx="0">
                  <c:v>17.080499999999997</c:v>
                </c:pt>
                <c:pt idx="1">
                  <c:v>17.080499999999997</c:v>
                </c:pt>
                <c:pt idx="2">
                  <c:v>17.080499999999997</c:v>
                </c:pt>
                <c:pt idx="3">
                  <c:v>17.080499999999997</c:v>
                </c:pt>
                <c:pt idx="4">
                  <c:v>17.080499999999997</c:v>
                </c:pt>
                <c:pt idx="5">
                  <c:v>17.080499999999997</c:v>
                </c:pt>
                <c:pt idx="6">
                  <c:v>17.080499999999997</c:v>
                </c:pt>
                <c:pt idx="7">
                  <c:v>17.080499999999997</c:v>
                </c:pt>
                <c:pt idx="8">
                  <c:v>17.080499999999997</c:v>
                </c:pt>
                <c:pt idx="9">
                  <c:v>17.080499999999997</c:v>
                </c:pt>
                <c:pt idx="10">
                  <c:v>17.080499999999997</c:v>
                </c:pt>
                <c:pt idx="11">
                  <c:v>17.080499999999997</c:v>
                </c:pt>
                <c:pt idx="12">
                  <c:v>17.080499999999997</c:v>
                </c:pt>
                <c:pt idx="13">
                  <c:v>17.080499999999997</c:v>
                </c:pt>
                <c:pt idx="14">
                  <c:v>17.080499999999997</c:v>
                </c:pt>
                <c:pt idx="15">
                  <c:v>17.080499999999997</c:v>
                </c:pt>
                <c:pt idx="16">
                  <c:v>17.080499999999997</c:v>
                </c:pt>
                <c:pt idx="17">
                  <c:v>17.080499999999997</c:v>
                </c:pt>
                <c:pt idx="18">
                  <c:v>17.080499999999997</c:v>
                </c:pt>
                <c:pt idx="19">
                  <c:v>17.080499999999997</c:v>
                </c:pt>
                <c:pt idx="20">
                  <c:v>17.080499999999997</c:v>
                </c:pt>
                <c:pt idx="21">
                  <c:v>17.080499999999997</c:v>
                </c:pt>
                <c:pt idx="22">
                  <c:v>17.080499999999997</c:v>
                </c:pt>
                <c:pt idx="23">
                  <c:v>17.080499999999997</c:v>
                </c:pt>
                <c:pt idx="24">
                  <c:v>17.080499999999997</c:v>
                </c:pt>
                <c:pt idx="25">
                  <c:v>17.080499999999997</c:v>
                </c:pt>
                <c:pt idx="26">
                  <c:v>17.080499999999997</c:v>
                </c:pt>
                <c:pt idx="27">
                  <c:v>17.080499999999997</c:v>
                </c:pt>
                <c:pt idx="28">
                  <c:v>17.080499999999997</c:v>
                </c:pt>
                <c:pt idx="29">
                  <c:v>17.080499999999997</c:v>
                </c:pt>
                <c:pt idx="30">
                  <c:v>17.080499999999997</c:v>
                </c:pt>
                <c:pt idx="31">
                  <c:v>17.080499999999997</c:v>
                </c:pt>
                <c:pt idx="32">
                  <c:v>17.080499999999997</c:v>
                </c:pt>
                <c:pt idx="33">
                  <c:v>17.080499999999997</c:v>
                </c:pt>
                <c:pt idx="34">
                  <c:v>17.080499999999997</c:v>
                </c:pt>
                <c:pt idx="35">
                  <c:v>17.080499999999997</c:v>
                </c:pt>
                <c:pt idx="36">
                  <c:v>17.080499999999997</c:v>
                </c:pt>
                <c:pt idx="37">
                  <c:v>17.080499999999997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886-4547-BE7B-0DC61DC87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039416"/>
        <c:axId val="454044664"/>
        <c:extLst>
          <c:ext xmlns:c15="http://schemas.microsoft.com/office/drawing/2012/chart" uri="{02D57815-91ED-43cb-92C2-25804820EDAC}">
            <c15:filteredArea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'图7-用电量'!$A$38</c15:sqref>
                        </c15:formulaRef>
                      </c:ext>
                    </c:extLst>
                    <c:strCache>
                      <c:ptCount val="1"/>
                      <c:pt idx="0">
                        <c:v>District Heat</c:v>
                      </c:pt>
                    </c:strCache>
                  </c:strRef>
                </c:tx>
                <c:spPr>
                  <a:ln w="25400">
                    <a:noFill/>
                  </a:ln>
                </c:spPr>
                <c:val>
                  <c:numRef>
                    <c:extLst>
                      <c:ext uri="{02D57815-91ED-43cb-92C2-25804820EDAC}">
                        <c15:formulaRef>
                          <c15:sqref>'图7-用电量'!$C$38:$AN$38</c15:sqref>
                        </c15:formulaRef>
                      </c:ext>
                    </c:extLst>
                    <c:numCache>
                      <c:formatCode>0.0_ 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9886-4547-BE7B-0DC61DC87E3D}"/>
                  </c:ext>
                </c:extLst>
              </c15:ser>
            </c15:filteredAreaSeries>
          </c:ext>
        </c:extLst>
      </c:areaChart>
      <c:catAx>
        <c:axId val="454039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44664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454044664"/>
        <c:scaling>
          <c:orientation val="minMax"/>
          <c:min val="0"/>
        </c:scaling>
        <c:delete val="0"/>
        <c:axPos val="l"/>
        <c:title>
          <c:tx>
            <c:strRef>
              <c:f>'图7-用电量'!$D$32</c:f>
              <c:strCache>
                <c:ptCount val="1"/>
                <c:pt idx="0">
                  <c:v>TWh</c:v>
                </c:pt>
              </c:strCache>
            </c:strRef>
          </c:tx>
          <c:layout>
            <c:manualLayout>
              <c:xMode val="edge"/>
              <c:yMode val="edge"/>
              <c:x val="4.2328042328042326E-2"/>
              <c:y val="5.0343356203281633E-2"/>
            </c:manualLayout>
          </c:layout>
          <c:overlay val="0"/>
          <c:txPr>
            <a:bodyPr rot="0" vert="horz"/>
            <a:lstStyle/>
            <a:p>
              <a:pPr>
                <a:defRPr/>
              </a:pPr>
              <a:endParaRPr lang="zh-CN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39416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88496262528587433"/>
          <c:w val="0.95120401616464612"/>
          <c:h val="0.115037374714125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600" b="1">
                <a:solidFill>
                  <a:sysClr val="windowText" lastClr="000000"/>
                </a:solidFill>
              </a:rPr>
              <a:t>Passenger Turnover</a:t>
            </a:r>
            <a:endParaRPr lang="zh-CN" altLang="en-US" sz="16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145603674540681"/>
          <c:y val="0.18039370078740158"/>
          <c:w val="0.83265507436570452"/>
          <c:h val="0.62398019367881874"/>
        </c:manualLayout>
      </c:layout>
      <c:areaChart>
        <c:grouping val="stacked"/>
        <c:varyColors val="0"/>
        <c:ser>
          <c:idx val="0"/>
          <c:order val="0"/>
          <c:tx>
            <c:strRef>
              <c:f>'图n-交通周转量'!$B$47</c:f>
              <c:strCache>
                <c:ptCount val="1"/>
                <c:pt idx="0">
                  <c:v>LDVs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'图n-交通周转量'!$C$46:$AN$46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'图n-交通周转量'!$C$47:$AN$47</c:f>
              <c:numCache>
                <c:formatCode>0_ </c:formatCode>
                <c:ptCount val="38"/>
                <c:pt idx="0">
                  <c:v>2579.7969822</c:v>
                </c:pt>
                <c:pt idx="1">
                  <c:v>2617.0104655</c:v>
                </c:pt>
                <c:pt idx="2">
                  <c:v>2654.2339590000001</c:v>
                </c:pt>
                <c:pt idx="3">
                  <c:v>2691.4462460000004</c:v>
                </c:pt>
                <c:pt idx="4">
                  <c:v>2728.6669270000002</c:v>
                </c:pt>
                <c:pt idx="5">
                  <c:v>2765.958095</c:v>
                </c:pt>
                <c:pt idx="6">
                  <c:v>2803.1765169999999</c:v>
                </c:pt>
                <c:pt idx="7">
                  <c:v>2840.3981790000003</c:v>
                </c:pt>
                <c:pt idx="8">
                  <c:v>2832.302381</c:v>
                </c:pt>
                <c:pt idx="9">
                  <c:v>2823.6859040000004</c:v>
                </c:pt>
                <c:pt idx="10">
                  <c:v>2815.2176930000005</c:v>
                </c:pt>
                <c:pt idx="11">
                  <c:v>2806.8808509999999</c:v>
                </c:pt>
                <c:pt idx="12">
                  <c:v>2798.5592729999998</c:v>
                </c:pt>
                <c:pt idx="13">
                  <c:v>2789.8932520000003</c:v>
                </c:pt>
                <c:pt idx="14">
                  <c:v>2781.3841779999998</c:v>
                </c:pt>
                <c:pt idx="15">
                  <c:v>2772.883327</c:v>
                </c:pt>
                <c:pt idx="16">
                  <c:v>2764.3794660000003</c:v>
                </c:pt>
                <c:pt idx="17">
                  <c:v>2755.9093680000001</c:v>
                </c:pt>
                <c:pt idx="18">
                  <c:v>2731.8259990000001</c:v>
                </c:pt>
                <c:pt idx="19">
                  <c:v>2707.7314679999999</c:v>
                </c:pt>
                <c:pt idx="20">
                  <c:v>2683.6425490000001</c:v>
                </c:pt>
                <c:pt idx="21">
                  <c:v>2659.5550400000006</c:v>
                </c:pt>
                <c:pt idx="22">
                  <c:v>2635.47478</c:v>
                </c:pt>
                <c:pt idx="23">
                  <c:v>2611.3784000000001</c:v>
                </c:pt>
                <c:pt idx="24">
                  <c:v>2587.2972700000005</c:v>
                </c:pt>
                <c:pt idx="25">
                  <c:v>2563.2226100000003</c:v>
                </c:pt>
                <c:pt idx="26">
                  <c:v>2539.143</c:v>
                </c:pt>
                <c:pt idx="27">
                  <c:v>2515.0540900000005</c:v>
                </c:pt>
                <c:pt idx="28">
                  <c:v>2479.2812700000004</c:v>
                </c:pt>
                <c:pt idx="29">
                  <c:v>2443.5197600000001</c:v>
                </c:pt>
                <c:pt idx="30">
                  <c:v>2407.7445600000001</c:v>
                </c:pt>
                <c:pt idx="31">
                  <c:v>2371.9644600000001</c:v>
                </c:pt>
                <c:pt idx="32">
                  <c:v>2336.19569</c:v>
                </c:pt>
                <c:pt idx="33">
                  <c:v>2300.4231599999998</c:v>
                </c:pt>
                <c:pt idx="34">
                  <c:v>2264.64608</c:v>
                </c:pt>
                <c:pt idx="35">
                  <c:v>2228.8946599999999</c:v>
                </c:pt>
                <c:pt idx="36">
                  <c:v>2193.0950400000002</c:v>
                </c:pt>
                <c:pt idx="37">
                  <c:v>2157.3966400000004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84-46DD-8F31-5EFECF55AFE9}"/>
            </c:ext>
          </c:extLst>
        </c:ser>
        <c:ser>
          <c:idx val="1"/>
          <c:order val="1"/>
          <c:tx>
            <c:strRef>
              <c:f>'图n-交通周转量'!$B$48</c:f>
              <c:strCache>
                <c:ptCount val="1"/>
                <c:pt idx="0">
                  <c:v>HDVs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'图n-交通周转量'!$C$46:$AN$46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'图n-交通周转量'!$C$48:$AN$48</c:f>
              <c:numCache>
                <c:formatCode>0_ </c:formatCode>
                <c:ptCount val="38"/>
                <c:pt idx="0">
                  <c:v>1496.2066</c:v>
                </c:pt>
                <c:pt idx="1">
                  <c:v>1517.79142</c:v>
                </c:pt>
                <c:pt idx="2">
                  <c:v>1539.3761400000001</c:v>
                </c:pt>
                <c:pt idx="3">
                  <c:v>1560.96126</c:v>
                </c:pt>
                <c:pt idx="4">
                  <c:v>1582.5470200000002</c:v>
                </c:pt>
                <c:pt idx="5">
                  <c:v>1604.4366400000001</c:v>
                </c:pt>
                <c:pt idx="6">
                  <c:v>1625.9796300000003</c:v>
                </c:pt>
                <c:pt idx="7">
                  <c:v>1647.57167</c:v>
                </c:pt>
                <c:pt idx="8">
                  <c:v>1643.7556099999999</c:v>
                </c:pt>
                <c:pt idx="9">
                  <c:v>1638.2422900000001</c:v>
                </c:pt>
                <c:pt idx="10">
                  <c:v>1633.4898499999999</c:v>
                </c:pt>
                <c:pt idx="11">
                  <c:v>1628.664</c:v>
                </c:pt>
                <c:pt idx="12">
                  <c:v>1623.549</c:v>
                </c:pt>
                <c:pt idx="13">
                  <c:v>1618.0850000000003</c:v>
                </c:pt>
                <c:pt idx="14">
                  <c:v>1613.183</c:v>
                </c:pt>
                <c:pt idx="15">
                  <c:v>1608.1029999999998</c:v>
                </c:pt>
                <c:pt idx="16">
                  <c:v>1603.2340000000002</c:v>
                </c:pt>
                <c:pt idx="17">
                  <c:v>1598.2260000000001</c:v>
                </c:pt>
                <c:pt idx="18">
                  <c:v>1584.3710000000001</c:v>
                </c:pt>
                <c:pt idx="19">
                  <c:v>1570.2480000000003</c:v>
                </c:pt>
                <c:pt idx="20">
                  <c:v>1556.4190000000003</c:v>
                </c:pt>
                <c:pt idx="21">
                  <c:v>1542.4180000000001</c:v>
                </c:pt>
                <c:pt idx="22">
                  <c:v>1528.4259999999999</c:v>
                </c:pt>
                <c:pt idx="23">
                  <c:v>1514.5360000000001</c:v>
                </c:pt>
                <c:pt idx="24">
                  <c:v>1500.509</c:v>
                </c:pt>
                <c:pt idx="25">
                  <c:v>1486.6660000000002</c:v>
                </c:pt>
                <c:pt idx="26">
                  <c:v>1472.5</c:v>
                </c:pt>
                <c:pt idx="27">
                  <c:v>1458.84</c:v>
                </c:pt>
                <c:pt idx="28">
                  <c:v>1437.63</c:v>
                </c:pt>
                <c:pt idx="29">
                  <c:v>1417.6180000000002</c:v>
                </c:pt>
                <c:pt idx="30">
                  <c:v>1395.6890000000001</c:v>
                </c:pt>
                <c:pt idx="31">
                  <c:v>1376.8660000000002</c:v>
                </c:pt>
                <c:pt idx="32">
                  <c:v>1352.9340000000002</c:v>
                </c:pt>
                <c:pt idx="33">
                  <c:v>1337.5830000000003</c:v>
                </c:pt>
                <c:pt idx="34">
                  <c:v>1307.3659000000002</c:v>
                </c:pt>
                <c:pt idx="35">
                  <c:v>1303.5388</c:v>
                </c:pt>
                <c:pt idx="36">
                  <c:v>1250.9326000000001</c:v>
                </c:pt>
                <c:pt idx="37">
                  <c:v>1289.2203000000002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84-46DD-8F31-5EFECF55AFE9}"/>
            </c:ext>
          </c:extLst>
        </c:ser>
        <c:ser>
          <c:idx val="2"/>
          <c:order val="2"/>
          <c:tx>
            <c:strRef>
              <c:f>'图n-交通周转量'!$B$49</c:f>
              <c:strCache>
                <c:ptCount val="1"/>
                <c:pt idx="0">
                  <c:v>aircrafts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'图n-交通周转量'!$C$46:$AN$46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'图n-交通周转量'!$C$49:$AN$49</c:f>
              <c:numCache>
                <c:formatCode>0_ </c:formatCode>
                <c:ptCount val="38"/>
                <c:pt idx="0">
                  <c:v>217.696</c:v>
                </c:pt>
                <c:pt idx="1">
                  <c:v>216.48000000000002</c:v>
                </c:pt>
                <c:pt idx="2">
                  <c:v>215.26499999999999</c:v>
                </c:pt>
                <c:pt idx="3">
                  <c:v>214.05</c:v>
                </c:pt>
                <c:pt idx="4">
                  <c:v>212.83500000000004</c:v>
                </c:pt>
                <c:pt idx="5">
                  <c:v>211.62</c:v>
                </c:pt>
                <c:pt idx="6">
                  <c:v>210.40700000000004</c:v>
                </c:pt>
                <c:pt idx="7">
                  <c:v>209.191</c:v>
                </c:pt>
                <c:pt idx="8">
                  <c:v>216.30600000000001</c:v>
                </c:pt>
                <c:pt idx="9">
                  <c:v>223.42500000000001</c:v>
                </c:pt>
                <c:pt idx="10">
                  <c:v>230.53500000000003</c:v>
                </c:pt>
                <c:pt idx="11">
                  <c:v>237.64900000000003</c:v>
                </c:pt>
                <c:pt idx="12">
                  <c:v>244.87</c:v>
                </c:pt>
                <c:pt idx="13">
                  <c:v>252.001</c:v>
                </c:pt>
                <c:pt idx="14">
                  <c:v>259.11</c:v>
                </c:pt>
                <c:pt idx="15">
                  <c:v>266.21800000000002</c:v>
                </c:pt>
                <c:pt idx="16">
                  <c:v>273.33000000000004</c:v>
                </c:pt>
                <c:pt idx="17">
                  <c:v>280.447</c:v>
                </c:pt>
                <c:pt idx="18">
                  <c:v>286.34899999999999</c:v>
                </c:pt>
                <c:pt idx="19">
                  <c:v>292.25300000000004</c:v>
                </c:pt>
                <c:pt idx="20">
                  <c:v>298.15599999999995</c:v>
                </c:pt>
                <c:pt idx="21">
                  <c:v>304.06000000000006</c:v>
                </c:pt>
                <c:pt idx="22">
                  <c:v>309.96100000000001</c:v>
                </c:pt>
                <c:pt idx="23">
                  <c:v>315.86500000000001</c:v>
                </c:pt>
                <c:pt idx="24">
                  <c:v>321.767</c:v>
                </c:pt>
                <c:pt idx="25">
                  <c:v>327.67</c:v>
                </c:pt>
                <c:pt idx="26">
                  <c:v>333.572</c:v>
                </c:pt>
                <c:pt idx="27">
                  <c:v>339.47300000000007</c:v>
                </c:pt>
                <c:pt idx="28">
                  <c:v>344.53399999999999</c:v>
                </c:pt>
                <c:pt idx="29">
                  <c:v>349.59700000000004</c:v>
                </c:pt>
                <c:pt idx="30">
                  <c:v>354.65900000000005</c:v>
                </c:pt>
                <c:pt idx="31">
                  <c:v>359.72100000000006</c:v>
                </c:pt>
                <c:pt idx="32">
                  <c:v>364.78200000000004</c:v>
                </c:pt>
                <c:pt idx="33">
                  <c:v>369.84300000000002</c:v>
                </c:pt>
                <c:pt idx="34">
                  <c:v>374.90600000000006</c:v>
                </c:pt>
                <c:pt idx="35">
                  <c:v>379.96600000000007</c:v>
                </c:pt>
                <c:pt idx="36">
                  <c:v>385.029</c:v>
                </c:pt>
                <c:pt idx="37">
                  <c:v>390.08600000000001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84-46DD-8F31-5EFECF55AFE9}"/>
            </c:ext>
          </c:extLst>
        </c:ser>
        <c:ser>
          <c:idx val="3"/>
          <c:order val="3"/>
          <c:tx>
            <c:strRef>
              <c:f>'图n-交通周转量'!$B$50</c:f>
              <c:strCache>
                <c:ptCount val="1"/>
                <c:pt idx="0">
                  <c:v>rail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'图n-交通周转量'!$C$46:$AN$46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'图n-交通周转量'!$C$50:$AN$50</c:f>
              <c:numCache>
                <c:formatCode>0_ </c:formatCode>
                <c:ptCount val="38"/>
                <c:pt idx="0">
                  <c:v>406.18580000000003</c:v>
                </c:pt>
                <c:pt idx="1">
                  <c:v>403.64550000000003</c:v>
                </c:pt>
                <c:pt idx="2">
                  <c:v>401.10520000000002</c:v>
                </c:pt>
                <c:pt idx="3">
                  <c:v>398.56580000000002</c:v>
                </c:pt>
                <c:pt idx="4">
                  <c:v>396.02629999999999</c:v>
                </c:pt>
                <c:pt idx="5">
                  <c:v>393.66400000000004</c:v>
                </c:pt>
                <c:pt idx="6">
                  <c:v>391.08430000000004</c:v>
                </c:pt>
                <c:pt idx="7">
                  <c:v>388.52480000000003</c:v>
                </c:pt>
                <c:pt idx="8">
                  <c:v>396.11920000000003</c:v>
                </c:pt>
                <c:pt idx="9">
                  <c:v>403.00100000000003</c:v>
                </c:pt>
                <c:pt idx="10">
                  <c:v>410.09750000000008</c:v>
                </c:pt>
                <c:pt idx="11">
                  <c:v>417.31950000000006</c:v>
                </c:pt>
                <c:pt idx="12">
                  <c:v>424.35410000000002</c:v>
                </c:pt>
                <c:pt idx="13">
                  <c:v>431.2946</c:v>
                </c:pt>
                <c:pt idx="14">
                  <c:v>438.4092</c:v>
                </c:pt>
                <c:pt idx="15">
                  <c:v>445.53060000000005</c:v>
                </c:pt>
                <c:pt idx="16">
                  <c:v>452.64460000000003</c:v>
                </c:pt>
                <c:pt idx="17">
                  <c:v>459.78050000000002</c:v>
                </c:pt>
                <c:pt idx="18">
                  <c:v>465.21170000000001</c:v>
                </c:pt>
                <c:pt idx="19">
                  <c:v>470.64330000000001</c:v>
                </c:pt>
                <c:pt idx="20">
                  <c:v>476.0745</c:v>
                </c:pt>
                <c:pt idx="21">
                  <c:v>481.50510000000008</c:v>
                </c:pt>
                <c:pt idx="22">
                  <c:v>486.93530000000004</c:v>
                </c:pt>
                <c:pt idx="23">
                  <c:v>492.3657</c:v>
                </c:pt>
                <c:pt idx="24">
                  <c:v>497.79660000000001</c:v>
                </c:pt>
                <c:pt idx="25">
                  <c:v>503.22790000000003</c:v>
                </c:pt>
                <c:pt idx="26">
                  <c:v>508.65770000000003</c:v>
                </c:pt>
                <c:pt idx="27">
                  <c:v>514.08690000000001</c:v>
                </c:pt>
                <c:pt idx="28">
                  <c:v>518.57210000000009</c:v>
                </c:pt>
                <c:pt idx="29">
                  <c:v>523.05840000000012</c:v>
                </c:pt>
                <c:pt idx="30">
                  <c:v>527.53919999999994</c:v>
                </c:pt>
                <c:pt idx="31">
                  <c:v>532.02290000000005</c:v>
                </c:pt>
                <c:pt idx="32">
                  <c:v>536.50480000000005</c:v>
                </c:pt>
                <c:pt idx="33">
                  <c:v>540.99059999999997</c:v>
                </c:pt>
                <c:pt idx="34">
                  <c:v>545.47100000000012</c:v>
                </c:pt>
                <c:pt idx="35">
                  <c:v>549.95590000000004</c:v>
                </c:pt>
                <c:pt idx="36">
                  <c:v>554.44690000000003</c:v>
                </c:pt>
                <c:pt idx="37">
                  <c:v>558.93520000000001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84-46DD-8F31-5EFECF55AFE9}"/>
            </c:ext>
          </c:extLst>
        </c:ser>
        <c:ser>
          <c:idx val="4"/>
          <c:order val="4"/>
          <c:tx>
            <c:strRef>
              <c:f>'图n-交通周转量'!$B$51</c:f>
              <c:strCache>
                <c:ptCount val="1"/>
                <c:pt idx="0">
                  <c:v>ships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'图n-交通周转量'!$C$46:$AN$46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'图n-交通周转量'!$C$51:$AN$51</c:f>
              <c:numCache>
                <c:formatCode>0_ </c:formatCode>
                <c:ptCount val="38"/>
                <c:pt idx="0">
                  <c:v>1.2199621000000003</c:v>
                </c:pt>
                <c:pt idx="1">
                  <c:v>1.1866514000000001</c:v>
                </c:pt>
                <c:pt idx="2">
                  <c:v>1.1533397000000001</c:v>
                </c:pt>
                <c:pt idx="3">
                  <c:v>1.1200301000000001</c:v>
                </c:pt>
                <c:pt idx="4">
                  <c:v>1.0867180000000001</c:v>
                </c:pt>
                <c:pt idx="5">
                  <c:v>1.0535349999999999</c:v>
                </c:pt>
                <c:pt idx="6">
                  <c:v>1.0201930000000001</c:v>
                </c:pt>
                <c:pt idx="7">
                  <c:v>0.98686400000000007</c:v>
                </c:pt>
                <c:pt idx="8">
                  <c:v>0.9779770000000001</c:v>
                </c:pt>
                <c:pt idx="9">
                  <c:v>0.96865100000000004</c:v>
                </c:pt>
                <c:pt idx="10">
                  <c:v>0.95945199999999997</c:v>
                </c:pt>
                <c:pt idx="11">
                  <c:v>0.95032300000000014</c:v>
                </c:pt>
                <c:pt idx="12">
                  <c:v>0.94119200000000003</c:v>
                </c:pt>
                <c:pt idx="13">
                  <c:v>0.93194400000000011</c:v>
                </c:pt>
                <c:pt idx="14">
                  <c:v>0.92276000000000002</c:v>
                </c:pt>
                <c:pt idx="15">
                  <c:v>0.91358000000000006</c:v>
                </c:pt>
                <c:pt idx="16">
                  <c:v>0.90440300000000007</c:v>
                </c:pt>
                <c:pt idx="17">
                  <c:v>0.89523700000000006</c:v>
                </c:pt>
                <c:pt idx="18">
                  <c:v>0.88414500000000007</c:v>
                </c:pt>
                <c:pt idx="19">
                  <c:v>0.87305490000000008</c:v>
                </c:pt>
                <c:pt idx="20">
                  <c:v>0.86196380000000017</c:v>
                </c:pt>
                <c:pt idx="21">
                  <c:v>0.85087259999999998</c:v>
                </c:pt>
                <c:pt idx="22">
                  <c:v>0.83978130000000006</c:v>
                </c:pt>
                <c:pt idx="23">
                  <c:v>0.82868960000000003</c:v>
                </c:pt>
                <c:pt idx="24">
                  <c:v>0.81759999999999999</c:v>
                </c:pt>
                <c:pt idx="25">
                  <c:v>0.80650910000000009</c:v>
                </c:pt>
                <c:pt idx="26">
                  <c:v>0.79541919999999999</c:v>
                </c:pt>
                <c:pt idx="27">
                  <c:v>0.78432700000000011</c:v>
                </c:pt>
                <c:pt idx="28">
                  <c:v>0.77358800000000016</c:v>
                </c:pt>
                <c:pt idx="29">
                  <c:v>0.76284800000000008</c:v>
                </c:pt>
                <c:pt idx="30">
                  <c:v>0.75210900000000014</c:v>
                </c:pt>
                <c:pt idx="31">
                  <c:v>0.741371</c:v>
                </c:pt>
                <c:pt idx="32">
                  <c:v>0.73063199999999995</c:v>
                </c:pt>
                <c:pt idx="33">
                  <c:v>0.71989300000000001</c:v>
                </c:pt>
                <c:pt idx="34">
                  <c:v>0.70915500000000009</c:v>
                </c:pt>
                <c:pt idx="35">
                  <c:v>0.69841700000000007</c:v>
                </c:pt>
                <c:pt idx="36">
                  <c:v>0.68767900000000004</c:v>
                </c:pt>
                <c:pt idx="37">
                  <c:v>0.67693900000000007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84-46DD-8F31-5EFECF55AFE9}"/>
            </c:ext>
          </c:extLst>
        </c:ser>
        <c:ser>
          <c:idx val="5"/>
          <c:order val="5"/>
          <c:tx>
            <c:strRef>
              <c:f>'图n-交通周转量'!$B$52</c:f>
              <c:strCache>
                <c:ptCount val="1"/>
                <c:pt idx="0">
                  <c:v>motorbikes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'图n-交通周转量'!$C$46:$AN$46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'图n-交通周转量'!$C$52:$AN$52</c:f>
              <c:numCache>
                <c:formatCode>0_ </c:formatCode>
                <c:ptCount val="38"/>
                <c:pt idx="0">
                  <c:v>340.46029999999996</c:v>
                </c:pt>
                <c:pt idx="1">
                  <c:v>340.46040000000005</c:v>
                </c:pt>
                <c:pt idx="2">
                  <c:v>340.46010000000001</c:v>
                </c:pt>
                <c:pt idx="3">
                  <c:v>340.46060000000006</c:v>
                </c:pt>
                <c:pt idx="4">
                  <c:v>340.45979999999997</c:v>
                </c:pt>
                <c:pt idx="5">
                  <c:v>340.48370000000006</c:v>
                </c:pt>
                <c:pt idx="6">
                  <c:v>340.48500000000001</c:v>
                </c:pt>
                <c:pt idx="7">
                  <c:v>340.48599999999999</c:v>
                </c:pt>
                <c:pt idx="8">
                  <c:v>340.60300000000001</c:v>
                </c:pt>
                <c:pt idx="9">
                  <c:v>340.55099999999999</c:v>
                </c:pt>
                <c:pt idx="10">
                  <c:v>340.54900000000004</c:v>
                </c:pt>
                <c:pt idx="11">
                  <c:v>340.59100000000001</c:v>
                </c:pt>
                <c:pt idx="12">
                  <c:v>340.57120000000003</c:v>
                </c:pt>
                <c:pt idx="13">
                  <c:v>340.4910000000001</c:v>
                </c:pt>
                <c:pt idx="14">
                  <c:v>340.47910000000002</c:v>
                </c:pt>
                <c:pt idx="15">
                  <c:v>340.47089999999997</c:v>
                </c:pt>
                <c:pt idx="16">
                  <c:v>340.45830000000007</c:v>
                </c:pt>
                <c:pt idx="17">
                  <c:v>340.45640000000003</c:v>
                </c:pt>
                <c:pt idx="18">
                  <c:v>340.45659999999998</c:v>
                </c:pt>
                <c:pt idx="19">
                  <c:v>340.4572</c:v>
                </c:pt>
                <c:pt idx="20">
                  <c:v>340.4579</c:v>
                </c:pt>
                <c:pt idx="21">
                  <c:v>340.45800000000003</c:v>
                </c:pt>
                <c:pt idx="22">
                  <c:v>340.46000000000004</c:v>
                </c:pt>
                <c:pt idx="23">
                  <c:v>340.46089999999998</c:v>
                </c:pt>
                <c:pt idx="24">
                  <c:v>340.4622</c:v>
                </c:pt>
                <c:pt idx="25">
                  <c:v>340.46430000000004</c:v>
                </c:pt>
                <c:pt idx="26">
                  <c:v>340.46520000000004</c:v>
                </c:pt>
                <c:pt idx="27">
                  <c:v>340.46469999999999</c:v>
                </c:pt>
                <c:pt idx="28">
                  <c:v>340.46559999999999</c:v>
                </c:pt>
                <c:pt idx="29">
                  <c:v>340.46620000000001</c:v>
                </c:pt>
                <c:pt idx="30">
                  <c:v>340.46420000000006</c:v>
                </c:pt>
                <c:pt idx="31">
                  <c:v>340.46460000000002</c:v>
                </c:pt>
                <c:pt idx="32">
                  <c:v>340.46360000000004</c:v>
                </c:pt>
                <c:pt idx="33">
                  <c:v>340.46380000000005</c:v>
                </c:pt>
                <c:pt idx="34">
                  <c:v>340.4622</c:v>
                </c:pt>
                <c:pt idx="35">
                  <c:v>340.46200000000005</c:v>
                </c:pt>
                <c:pt idx="36">
                  <c:v>340.46460000000002</c:v>
                </c:pt>
                <c:pt idx="37">
                  <c:v>340.46690000000007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84-46DD-8F31-5EFECF55A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840847"/>
        <c:axId val="444052863"/>
      </c:areaChart>
      <c:catAx>
        <c:axId val="1357840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4052863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44405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 algn="l"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>
                    <a:solidFill>
                      <a:sysClr val="windowText" lastClr="000000"/>
                    </a:solidFill>
                  </a:rPr>
                  <a:t>billion person</a:t>
                </a:r>
                <a:r>
                  <a:rPr lang="en-US" altLang="zh-CN" sz="1200" baseline="0">
                    <a:solidFill>
                      <a:sysClr val="windowText" lastClr="000000"/>
                    </a:solidFill>
                  </a:rPr>
                  <a:t>-mile</a:t>
                </a:r>
                <a:endParaRPr lang="zh-CN" altLang="en-US" sz="12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3.0039253942814672E-2"/>
              <c:y val="3.319808982210557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 algn="l"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7840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9891051314795933"/>
          <c:w val="1"/>
          <c:h val="9.6670297129614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600" b="1">
                <a:solidFill>
                  <a:sysClr val="windowText" lastClr="000000"/>
                </a:solidFill>
              </a:rPr>
              <a:t>Freight Turnover </a:t>
            </a:r>
            <a:endParaRPr lang="zh-CN" altLang="en-US" sz="16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034492563429569"/>
          <c:y val="0.18039370078740158"/>
          <c:w val="0.84376618547681548"/>
          <c:h val="0.60630358705161858"/>
        </c:manualLayout>
      </c:layout>
      <c:areaChart>
        <c:grouping val="stacked"/>
        <c:varyColors val="0"/>
        <c:ser>
          <c:idx val="0"/>
          <c:order val="0"/>
          <c:tx>
            <c:strRef>
              <c:f>'图n-交通周转量'!$B$39</c:f>
              <c:strCache>
                <c:ptCount val="1"/>
                <c:pt idx="0">
                  <c:v>LDVs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'图n-交通周转量'!$C$38:$AN$38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'图n-交通周转量'!$C$39:$AN$39</c:f>
              <c:numCache>
                <c:formatCode>0_ </c:formatCode>
                <c:ptCount val="38"/>
                <c:pt idx="0">
                  <c:v>510.21564720000015</c:v>
                </c:pt>
                <c:pt idx="1">
                  <c:v>523.74131790000001</c:v>
                </c:pt>
                <c:pt idx="2">
                  <c:v>537.2659963000001</c:v>
                </c:pt>
                <c:pt idx="3">
                  <c:v>550.79075230000001</c:v>
                </c:pt>
                <c:pt idx="4">
                  <c:v>564.31531330000007</c:v>
                </c:pt>
                <c:pt idx="5">
                  <c:v>577.84963299999993</c:v>
                </c:pt>
                <c:pt idx="6">
                  <c:v>591.37562579999997</c:v>
                </c:pt>
                <c:pt idx="7">
                  <c:v>604.90025479999997</c:v>
                </c:pt>
                <c:pt idx="8">
                  <c:v>613.38720929999999</c:v>
                </c:pt>
                <c:pt idx="9">
                  <c:v>621.79597760000001</c:v>
                </c:pt>
                <c:pt idx="10">
                  <c:v>630.22441540000011</c:v>
                </c:pt>
                <c:pt idx="11">
                  <c:v>638.67988860000003</c:v>
                </c:pt>
                <c:pt idx="12">
                  <c:v>647.14942040000005</c:v>
                </c:pt>
                <c:pt idx="13">
                  <c:v>655.53812600000003</c:v>
                </c:pt>
                <c:pt idx="14">
                  <c:v>663.9574265</c:v>
                </c:pt>
                <c:pt idx="15">
                  <c:v>672.37725850000004</c:v>
                </c:pt>
                <c:pt idx="16">
                  <c:v>680.79378570000006</c:v>
                </c:pt>
                <c:pt idx="17">
                  <c:v>689.22076020000009</c:v>
                </c:pt>
                <c:pt idx="18">
                  <c:v>695.15026540000008</c:v>
                </c:pt>
                <c:pt idx="19">
                  <c:v>701.07849180000005</c:v>
                </c:pt>
                <c:pt idx="20">
                  <c:v>707.00850220000007</c:v>
                </c:pt>
                <c:pt idx="21">
                  <c:v>712.93975720000003</c:v>
                </c:pt>
                <c:pt idx="22">
                  <c:v>718.86728600000004</c:v>
                </c:pt>
                <c:pt idx="23">
                  <c:v>724.79869100000008</c:v>
                </c:pt>
                <c:pt idx="24">
                  <c:v>730.73028699999998</c:v>
                </c:pt>
                <c:pt idx="25">
                  <c:v>736.66201200000012</c:v>
                </c:pt>
                <c:pt idx="26">
                  <c:v>742.59256000000005</c:v>
                </c:pt>
                <c:pt idx="27">
                  <c:v>748.52170100000012</c:v>
                </c:pt>
                <c:pt idx="28">
                  <c:v>750.15947800000004</c:v>
                </c:pt>
                <c:pt idx="29">
                  <c:v>751.79740200000003</c:v>
                </c:pt>
                <c:pt idx="30">
                  <c:v>753.43392700000015</c:v>
                </c:pt>
                <c:pt idx="31">
                  <c:v>755.0722770000001</c:v>
                </c:pt>
                <c:pt idx="32">
                  <c:v>756.70723400000008</c:v>
                </c:pt>
                <c:pt idx="33">
                  <c:v>758.34690200000011</c:v>
                </c:pt>
                <c:pt idx="34">
                  <c:v>759.97966199999996</c:v>
                </c:pt>
                <c:pt idx="35">
                  <c:v>761.62036499999999</c:v>
                </c:pt>
                <c:pt idx="36">
                  <c:v>763.25673600000005</c:v>
                </c:pt>
                <c:pt idx="37">
                  <c:v>764.90682900000002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F-489E-831B-0D4E27F0C6C8}"/>
            </c:ext>
          </c:extLst>
        </c:ser>
        <c:ser>
          <c:idx val="1"/>
          <c:order val="1"/>
          <c:tx>
            <c:strRef>
              <c:f>'图n-交通周转量'!$B$40</c:f>
              <c:strCache>
                <c:ptCount val="1"/>
                <c:pt idx="0">
                  <c:v>HDVs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'图n-交通周转量'!$C$38:$AN$38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'图n-交通周转量'!$C$40:$AN$40</c:f>
              <c:numCache>
                <c:formatCode>0_ </c:formatCode>
                <c:ptCount val="38"/>
                <c:pt idx="0">
                  <c:v>4715.8184799999999</c:v>
                </c:pt>
                <c:pt idx="1">
                  <c:v>4840.8216200000006</c:v>
                </c:pt>
                <c:pt idx="2">
                  <c:v>4965.8250100000005</c:v>
                </c:pt>
                <c:pt idx="3">
                  <c:v>5090.8315300000004</c:v>
                </c:pt>
                <c:pt idx="4">
                  <c:v>5215.8428700000004</c:v>
                </c:pt>
                <c:pt idx="5">
                  <c:v>5340.8639400000002</c:v>
                </c:pt>
                <c:pt idx="6">
                  <c:v>5465.8899799999999</c:v>
                </c:pt>
                <c:pt idx="7">
                  <c:v>5590.8931199999997</c:v>
                </c:pt>
                <c:pt idx="8">
                  <c:v>5668.8759499999996</c:v>
                </c:pt>
                <c:pt idx="9">
                  <c:v>5746.7998200000002</c:v>
                </c:pt>
                <c:pt idx="10">
                  <c:v>5824.6738000000005</c:v>
                </c:pt>
                <c:pt idx="11">
                  <c:v>5902.6046400000005</c:v>
                </c:pt>
                <c:pt idx="12">
                  <c:v>5981.4747100000004</c:v>
                </c:pt>
                <c:pt idx="13">
                  <c:v>6059.4621500000003</c:v>
                </c:pt>
                <c:pt idx="14">
                  <c:v>6137.30069</c:v>
                </c:pt>
                <c:pt idx="15">
                  <c:v>6215.1224999999995</c:v>
                </c:pt>
                <c:pt idx="16">
                  <c:v>6292.990600000001</c:v>
                </c:pt>
                <c:pt idx="17">
                  <c:v>6370.8933000000006</c:v>
                </c:pt>
                <c:pt idx="18">
                  <c:v>6425.6809999999996</c:v>
                </c:pt>
                <c:pt idx="19">
                  <c:v>6480.4727000000012</c:v>
                </c:pt>
                <c:pt idx="20">
                  <c:v>6535.2714000000005</c:v>
                </c:pt>
                <c:pt idx="21">
                  <c:v>6590.0467000000008</c:v>
                </c:pt>
                <c:pt idx="22">
                  <c:v>6644.8319000000001</c:v>
                </c:pt>
                <c:pt idx="23">
                  <c:v>6699.6266999999998</c:v>
                </c:pt>
                <c:pt idx="24">
                  <c:v>6754.4152000000004</c:v>
                </c:pt>
                <c:pt idx="25">
                  <c:v>6809.2123000000011</c:v>
                </c:pt>
                <c:pt idx="26">
                  <c:v>6863.9772000000003</c:v>
                </c:pt>
                <c:pt idx="27">
                  <c:v>6918.7828</c:v>
                </c:pt>
                <c:pt idx="28">
                  <c:v>6933.8372000000008</c:v>
                </c:pt>
                <c:pt idx="29">
                  <c:v>6949.029700000001</c:v>
                </c:pt>
                <c:pt idx="30">
                  <c:v>6963.9856</c:v>
                </c:pt>
                <c:pt idx="31">
                  <c:v>6979.3653000000004</c:v>
                </c:pt>
                <c:pt idx="32">
                  <c:v>6993.9713000000002</c:v>
                </c:pt>
                <c:pt idx="33">
                  <c:v>7010.0165000000006</c:v>
                </c:pt>
                <c:pt idx="34">
                  <c:v>7023.3229000000001</c:v>
                </c:pt>
                <c:pt idx="35">
                  <c:v>7041.9530000000013</c:v>
                </c:pt>
                <c:pt idx="36">
                  <c:v>7049.7408000000005</c:v>
                </c:pt>
                <c:pt idx="37">
                  <c:v>7079.5896000000012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5F-489E-831B-0D4E27F0C6C8}"/>
            </c:ext>
          </c:extLst>
        </c:ser>
        <c:ser>
          <c:idx val="2"/>
          <c:order val="2"/>
          <c:tx>
            <c:strRef>
              <c:f>'图n-交通周转量'!$B$41</c:f>
              <c:strCache>
                <c:ptCount val="1"/>
                <c:pt idx="0">
                  <c:v>aircrafts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'图n-交通周转量'!$C$38:$AN$38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'图n-交通周转量'!$C$41:$AN$41</c:f>
              <c:numCache>
                <c:formatCode>0_ </c:formatCode>
                <c:ptCount val="38"/>
                <c:pt idx="0">
                  <c:v>17.613300000000002</c:v>
                </c:pt>
                <c:pt idx="1">
                  <c:v>19.437100000000001</c:v>
                </c:pt>
                <c:pt idx="2">
                  <c:v>21.260900000000003</c:v>
                </c:pt>
                <c:pt idx="3">
                  <c:v>23.084700000000005</c:v>
                </c:pt>
                <c:pt idx="4">
                  <c:v>24.9085</c:v>
                </c:pt>
                <c:pt idx="5">
                  <c:v>26.732300000000002</c:v>
                </c:pt>
                <c:pt idx="6">
                  <c:v>28.556400000000004</c:v>
                </c:pt>
                <c:pt idx="7">
                  <c:v>30.380199999999999</c:v>
                </c:pt>
                <c:pt idx="8">
                  <c:v>32.007899999999999</c:v>
                </c:pt>
                <c:pt idx="9">
                  <c:v>33.636200000000002</c:v>
                </c:pt>
                <c:pt idx="10">
                  <c:v>35.263300000000001</c:v>
                </c:pt>
                <c:pt idx="11">
                  <c:v>36.890900000000002</c:v>
                </c:pt>
                <c:pt idx="12">
                  <c:v>38.535299999999999</c:v>
                </c:pt>
                <c:pt idx="13">
                  <c:v>40.165700000000008</c:v>
                </c:pt>
                <c:pt idx="14">
                  <c:v>41.792700000000004</c:v>
                </c:pt>
                <c:pt idx="15">
                  <c:v>43.419499999999999</c:v>
                </c:pt>
                <c:pt idx="16">
                  <c:v>45.046900000000001</c:v>
                </c:pt>
                <c:pt idx="17">
                  <c:v>46.675100000000008</c:v>
                </c:pt>
                <c:pt idx="18">
                  <c:v>47.923000000000002</c:v>
                </c:pt>
                <c:pt idx="19">
                  <c:v>49.171400000000006</c:v>
                </c:pt>
                <c:pt idx="20">
                  <c:v>50.419600000000003</c:v>
                </c:pt>
                <c:pt idx="21">
                  <c:v>51.667700000000004</c:v>
                </c:pt>
                <c:pt idx="22">
                  <c:v>52.915700000000008</c:v>
                </c:pt>
                <c:pt idx="23">
                  <c:v>54.163800000000009</c:v>
                </c:pt>
                <c:pt idx="24">
                  <c:v>55.411799999999999</c:v>
                </c:pt>
                <c:pt idx="25">
                  <c:v>56.6599</c:v>
                </c:pt>
                <c:pt idx="26">
                  <c:v>57.907799999999995</c:v>
                </c:pt>
                <c:pt idx="27">
                  <c:v>59.155400000000007</c:v>
                </c:pt>
                <c:pt idx="28">
                  <c:v>61.227200000000003</c:v>
                </c:pt>
                <c:pt idx="29">
                  <c:v>63.29910000000001</c:v>
                </c:pt>
                <c:pt idx="30">
                  <c:v>65.370900000000006</c:v>
                </c:pt>
                <c:pt idx="31">
                  <c:v>67.44250000000001</c:v>
                </c:pt>
                <c:pt idx="32">
                  <c:v>69.514200000000017</c:v>
                </c:pt>
                <c:pt idx="33">
                  <c:v>71.585599999999999</c:v>
                </c:pt>
                <c:pt idx="34">
                  <c:v>73.657300000000006</c:v>
                </c:pt>
                <c:pt idx="35">
                  <c:v>75.728500000000011</c:v>
                </c:pt>
                <c:pt idx="36">
                  <c:v>77.800300000000007</c:v>
                </c:pt>
                <c:pt idx="37">
                  <c:v>79.870700000000014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5F-489E-831B-0D4E27F0C6C8}"/>
            </c:ext>
          </c:extLst>
        </c:ser>
        <c:ser>
          <c:idx val="3"/>
          <c:order val="3"/>
          <c:tx>
            <c:strRef>
              <c:f>'图n-交通周转量'!$B$42</c:f>
              <c:strCache>
                <c:ptCount val="1"/>
                <c:pt idx="0">
                  <c:v>rail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'图n-交通周转量'!$C$38:$AN$38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'图n-交通周转量'!$C$42:$AN$42</c:f>
              <c:numCache>
                <c:formatCode>0_ </c:formatCode>
                <c:ptCount val="38"/>
                <c:pt idx="0">
                  <c:v>3865.4170000000004</c:v>
                </c:pt>
                <c:pt idx="1">
                  <c:v>4136.3680000000013</c:v>
                </c:pt>
                <c:pt idx="2">
                  <c:v>4407.3229999999994</c:v>
                </c:pt>
                <c:pt idx="3">
                  <c:v>4678.2760000000007</c:v>
                </c:pt>
                <c:pt idx="4">
                  <c:v>4949.2300000000005</c:v>
                </c:pt>
                <c:pt idx="5">
                  <c:v>5220.8100000000004</c:v>
                </c:pt>
                <c:pt idx="6">
                  <c:v>5491.79</c:v>
                </c:pt>
                <c:pt idx="7">
                  <c:v>5762.78</c:v>
                </c:pt>
                <c:pt idx="8">
                  <c:v>6058.09</c:v>
                </c:pt>
                <c:pt idx="9">
                  <c:v>6348.8499999999995</c:v>
                </c:pt>
                <c:pt idx="10">
                  <c:v>6640.9300000000012</c:v>
                </c:pt>
                <c:pt idx="11">
                  <c:v>6934.21</c:v>
                </c:pt>
                <c:pt idx="12">
                  <c:v>7226.01</c:v>
                </c:pt>
                <c:pt idx="13">
                  <c:v>7515.9400000000005</c:v>
                </c:pt>
                <c:pt idx="14">
                  <c:v>7807.7400000000016</c:v>
                </c:pt>
                <c:pt idx="15">
                  <c:v>8099.59</c:v>
                </c:pt>
                <c:pt idx="16">
                  <c:v>8391.2899999999991</c:v>
                </c:pt>
                <c:pt idx="17">
                  <c:v>8683.33</c:v>
                </c:pt>
                <c:pt idx="18">
                  <c:v>9005.4100000000017</c:v>
                </c:pt>
                <c:pt idx="19">
                  <c:v>9327.5000000000018</c:v>
                </c:pt>
                <c:pt idx="20">
                  <c:v>9649.6</c:v>
                </c:pt>
                <c:pt idx="21">
                  <c:v>9971.6610000000019</c:v>
                </c:pt>
                <c:pt idx="22">
                  <c:v>10293.751000000002</c:v>
                </c:pt>
                <c:pt idx="23">
                  <c:v>10615.835999999999</c:v>
                </c:pt>
                <c:pt idx="24">
                  <c:v>10937.984</c:v>
                </c:pt>
                <c:pt idx="25">
                  <c:v>11260.091</c:v>
                </c:pt>
                <c:pt idx="26">
                  <c:v>11582.242</c:v>
                </c:pt>
                <c:pt idx="27">
                  <c:v>11904.360999999999</c:v>
                </c:pt>
                <c:pt idx="28">
                  <c:v>12124.457</c:v>
                </c:pt>
                <c:pt idx="29">
                  <c:v>12344.564999999999</c:v>
                </c:pt>
                <c:pt idx="30">
                  <c:v>12564.538</c:v>
                </c:pt>
                <c:pt idx="31">
                  <c:v>12784.591</c:v>
                </c:pt>
                <c:pt idx="32">
                  <c:v>13004.685000000001</c:v>
                </c:pt>
                <c:pt idx="33">
                  <c:v>13224.799000000001</c:v>
                </c:pt>
                <c:pt idx="34">
                  <c:v>13444.770000000002</c:v>
                </c:pt>
                <c:pt idx="35">
                  <c:v>13664.926000000001</c:v>
                </c:pt>
                <c:pt idx="36">
                  <c:v>13885.161000000002</c:v>
                </c:pt>
                <c:pt idx="37">
                  <c:v>14105.304000000002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5F-489E-831B-0D4E27F0C6C8}"/>
            </c:ext>
          </c:extLst>
        </c:ser>
        <c:ser>
          <c:idx val="4"/>
          <c:order val="4"/>
          <c:tx>
            <c:strRef>
              <c:f>'图n-交通周转量'!$B$43</c:f>
              <c:strCache>
                <c:ptCount val="1"/>
                <c:pt idx="0">
                  <c:v>ships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'图n-交通周转量'!$C$38:$AN$38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'图n-交通周转量'!$C$43:$AN$43</c:f>
              <c:numCache>
                <c:formatCode>0_ </c:formatCode>
                <c:ptCount val="38"/>
                <c:pt idx="0">
                  <c:v>7732.7845000000007</c:v>
                </c:pt>
                <c:pt idx="1">
                  <c:v>7948.1585000000005</c:v>
                </c:pt>
                <c:pt idx="2">
                  <c:v>8163.5448000000015</c:v>
                </c:pt>
                <c:pt idx="3">
                  <c:v>8378.9161000000004</c:v>
                </c:pt>
                <c:pt idx="4">
                  <c:v>8594.2952999999998</c:v>
                </c:pt>
                <c:pt idx="5">
                  <c:v>8809.6756000000005</c:v>
                </c:pt>
                <c:pt idx="6">
                  <c:v>9025.0809000000008</c:v>
                </c:pt>
                <c:pt idx="7">
                  <c:v>9240.4546000000009</c:v>
                </c:pt>
                <c:pt idx="8">
                  <c:v>9427.947900000001</c:v>
                </c:pt>
                <c:pt idx="9">
                  <c:v>9615.4786000000022</c:v>
                </c:pt>
                <c:pt idx="10">
                  <c:v>9802.9199000000008</c:v>
                </c:pt>
                <c:pt idx="11">
                  <c:v>9990.4058999999997</c:v>
                </c:pt>
                <c:pt idx="12">
                  <c:v>10179.0123</c:v>
                </c:pt>
                <c:pt idx="13">
                  <c:v>10366.678100000001</c:v>
                </c:pt>
                <c:pt idx="14">
                  <c:v>10554.018599999999</c:v>
                </c:pt>
                <c:pt idx="15">
                  <c:v>10741.437600000001</c:v>
                </c:pt>
                <c:pt idx="16">
                  <c:v>10928.938400000001</c:v>
                </c:pt>
                <c:pt idx="17">
                  <c:v>11116.424199999999</c:v>
                </c:pt>
                <c:pt idx="18">
                  <c:v>11236.910900000001</c:v>
                </c:pt>
                <c:pt idx="19">
                  <c:v>11357.4071</c:v>
                </c:pt>
                <c:pt idx="20">
                  <c:v>11477.914000000001</c:v>
                </c:pt>
                <c:pt idx="21">
                  <c:v>11598.4326</c:v>
                </c:pt>
                <c:pt idx="22">
                  <c:v>11718.863600000002</c:v>
                </c:pt>
                <c:pt idx="23">
                  <c:v>11839.40797</c:v>
                </c:pt>
                <c:pt idx="24">
                  <c:v>11959.866320000001</c:v>
                </c:pt>
                <c:pt idx="25">
                  <c:v>12080.339249999999</c:v>
                </c:pt>
                <c:pt idx="26">
                  <c:v>12200.827360000001</c:v>
                </c:pt>
                <c:pt idx="27">
                  <c:v>12321.331110000001</c:v>
                </c:pt>
                <c:pt idx="28">
                  <c:v>12448.452870000001</c:v>
                </c:pt>
                <c:pt idx="29">
                  <c:v>12575.68986</c:v>
                </c:pt>
                <c:pt idx="30">
                  <c:v>12702.8109</c:v>
                </c:pt>
                <c:pt idx="31">
                  <c:v>12829.946842000001</c:v>
                </c:pt>
                <c:pt idx="32">
                  <c:v>12957.126891000002</c:v>
                </c:pt>
                <c:pt idx="33">
                  <c:v>13084.323193</c:v>
                </c:pt>
                <c:pt idx="34">
                  <c:v>13211.519774</c:v>
                </c:pt>
                <c:pt idx="35">
                  <c:v>13338.716621000001</c:v>
                </c:pt>
                <c:pt idx="36">
                  <c:v>13465.813722000001</c:v>
                </c:pt>
                <c:pt idx="37">
                  <c:v>13593.011062000001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5F-489E-831B-0D4E27F0C6C8}"/>
            </c:ext>
          </c:extLst>
        </c:ser>
        <c:ser>
          <c:idx val="5"/>
          <c:order val="5"/>
          <c:tx>
            <c:strRef>
              <c:f>'图n-交通周转量'!$B$44</c:f>
              <c:strCache>
                <c:ptCount val="1"/>
                <c:pt idx="0">
                  <c:v>motorbikes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'图n-交通周转量'!$C$38:$AN$38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'图n-交通周转量'!$C$44:$AN$44</c:f>
              <c:numCache>
                <c:formatCode>0_ 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5F-489E-831B-0D4E27F0C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334831"/>
        <c:axId val="444047103"/>
      </c:areaChart>
      <c:catAx>
        <c:axId val="4583348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4047103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44404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 algn="l"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>
                    <a:solidFill>
                      <a:sysClr val="windowText" lastClr="000000"/>
                    </a:solidFill>
                  </a:rPr>
                  <a:t>billion t</a:t>
                </a:r>
                <a:r>
                  <a:rPr lang="en-US" altLang="zh-CN" sz="1200" baseline="0">
                    <a:solidFill>
                      <a:sysClr val="windowText" lastClr="000000"/>
                    </a:solidFill>
                  </a:rPr>
                  <a:t>-mile</a:t>
                </a:r>
                <a:endParaRPr lang="zh-CN" altLang="en-US" sz="12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3.0555633670791147E-2"/>
              <c:y val="5.237812386635300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 algn="l"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8334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6765091863517049E-2"/>
          <c:y val="0.90922575014818452"/>
          <c:w val="0.98323490813648295"/>
          <c:h val="6.69647334818355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'图3-交通能耗载客'!$G$2</c:f>
          <c:strCache>
            <c:ptCount val="1"/>
            <c:pt idx="0">
              <c:v>载客运输燃料消费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787714035745532"/>
          <c:y val="0.16344062255375974"/>
          <c:w val="0.8195831771028621"/>
          <c:h val="0.65178615830915876"/>
        </c:manualLayout>
      </c:layout>
      <c:areaChart>
        <c:grouping val="stacked"/>
        <c:varyColors val="0"/>
        <c:ser>
          <c:idx val="9"/>
          <c:order val="0"/>
          <c:tx>
            <c:strRef>
              <c:f>'图3-交通能耗载客'!$B$13</c:f>
              <c:strCache>
                <c:ptCount val="1"/>
                <c:pt idx="0">
                  <c:v>汽油</c:v>
                </c:pt>
              </c:strCache>
            </c:strRef>
          </c:tx>
          <c:spPr>
            <a:solidFill>
              <a:srgbClr val="F38E2D"/>
            </a:solidFill>
            <a:ln>
              <a:noFill/>
            </a:ln>
            <a:effectLst/>
          </c:spPr>
          <c:cat>
            <c:numRef>
              <c:f>'图3-交通能耗载客'!$C$3:$AN$3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'图3-交通能耗载客'!$C$13:$AN$13</c:f>
              <c:numCache>
                <c:formatCode>0_);[Red]\(0\)</c:formatCode>
                <c:ptCount val="38"/>
                <c:pt idx="0">
                  <c:v>19280.264664578161</c:v>
                </c:pt>
                <c:pt idx="1">
                  <c:v>19094.537467141989</c:v>
                </c:pt>
                <c:pt idx="2">
                  <c:v>18834.984336178033</c:v>
                </c:pt>
                <c:pt idx="3">
                  <c:v>18517.888804868391</c:v>
                </c:pt>
                <c:pt idx="4">
                  <c:v>18141.944186381483</c:v>
                </c:pt>
                <c:pt idx="5">
                  <c:v>17708.311079903502</c:v>
                </c:pt>
                <c:pt idx="6">
                  <c:v>17215.248352598039</c:v>
                </c:pt>
                <c:pt idx="7">
                  <c:v>16653.79284145332</c:v>
                </c:pt>
                <c:pt idx="8">
                  <c:v>15781.644449245619</c:v>
                </c:pt>
                <c:pt idx="9">
                  <c:v>14900.572636923413</c:v>
                </c:pt>
                <c:pt idx="10">
                  <c:v>14145.516837708405</c:v>
                </c:pt>
                <c:pt idx="11">
                  <c:v>13384.443844298012</c:v>
                </c:pt>
                <c:pt idx="12">
                  <c:v>12619.86500306075</c:v>
                </c:pt>
                <c:pt idx="13">
                  <c:v>11906.81999207807</c:v>
                </c:pt>
                <c:pt idx="14">
                  <c:v>11241.875024305933</c:v>
                </c:pt>
                <c:pt idx="15">
                  <c:v>10513.597007669874</c:v>
                </c:pt>
                <c:pt idx="16">
                  <c:v>9891.6754780166393</c:v>
                </c:pt>
                <c:pt idx="17">
                  <c:v>9344.7847970904932</c:v>
                </c:pt>
                <c:pt idx="18">
                  <c:v>8809.8068200640973</c:v>
                </c:pt>
                <c:pt idx="19">
                  <c:v>8337.826246804223</c:v>
                </c:pt>
                <c:pt idx="20">
                  <c:v>7926.0372600914643</c:v>
                </c:pt>
                <c:pt idx="21">
                  <c:v>7570.2602164128066</c:v>
                </c:pt>
                <c:pt idx="22">
                  <c:v>7267.2036271650304</c:v>
                </c:pt>
                <c:pt idx="23">
                  <c:v>7015.8341276871579</c:v>
                </c:pt>
                <c:pt idx="24">
                  <c:v>6813.8166025710289</c:v>
                </c:pt>
                <c:pt idx="25">
                  <c:v>6650.3159511720878</c:v>
                </c:pt>
                <c:pt idx="26">
                  <c:v>6516.6700007201771</c:v>
                </c:pt>
                <c:pt idx="27">
                  <c:v>6411.4616571243396</c:v>
                </c:pt>
                <c:pt idx="28">
                  <c:v>6278.356649742539</c:v>
                </c:pt>
                <c:pt idx="29">
                  <c:v>6147.7153962766934</c:v>
                </c:pt>
                <c:pt idx="30">
                  <c:v>6019.2271592668631</c:v>
                </c:pt>
                <c:pt idx="31">
                  <c:v>5892.7819210687421</c:v>
                </c:pt>
                <c:pt idx="32">
                  <c:v>5768.301744985778</c:v>
                </c:pt>
                <c:pt idx="33">
                  <c:v>5647.8130621871751</c:v>
                </c:pt>
                <c:pt idx="34">
                  <c:v>5530.5837549962207</c:v>
                </c:pt>
                <c:pt idx="35">
                  <c:v>5415.7686327463916</c:v>
                </c:pt>
                <c:pt idx="36">
                  <c:v>5302.9561049296044</c:v>
                </c:pt>
                <c:pt idx="37">
                  <c:v>5192.1399852363993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8-4AEF-8E39-E0CBACCAF00E}"/>
            </c:ext>
          </c:extLst>
        </c:ser>
        <c:ser>
          <c:idx val="8"/>
          <c:order val="1"/>
          <c:tx>
            <c:strRef>
              <c:f>'图3-交通能耗载客'!$B$12</c:f>
              <c:strCache>
                <c:ptCount val="1"/>
                <c:pt idx="0">
                  <c:v>柴油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'图3-交通能耗载客'!$C$3:$AN$3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'图3-交通能耗载客'!$C$12:$AN$12</c:f>
              <c:numCache>
                <c:formatCode>0_);[Red]\(0\)</c:formatCode>
                <c:ptCount val="38"/>
                <c:pt idx="0">
                  <c:v>3477.8792265312745</c:v>
                </c:pt>
                <c:pt idx="1">
                  <c:v>3267.9057289978764</c:v>
                </c:pt>
                <c:pt idx="2">
                  <c:v>3067.2345252241553</c:v>
                </c:pt>
                <c:pt idx="3">
                  <c:v>2874.2623600158445</c:v>
                </c:pt>
                <c:pt idx="4">
                  <c:v>2683.742393143928</c:v>
                </c:pt>
                <c:pt idx="5">
                  <c:v>2494.6681790356852</c:v>
                </c:pt>
                <c:pt idx="6">
                  <c:v>2298.7926254005984</c:v>
                </c:pt>
                <c:pt idx="7">
                  <c:v>2093.5155377912215</c:v>
                </c:pt>
                <c:pt idx="8">
                  <c:v>1893.1111591228264</c:v>
                </c:pt>
                <c:pt idx="9">
                  <c:v>1677.3933239710493</c:v>
                </c:pt>
                <c:pt idx="10">
                  <c:v>1551.5631414065035</c:v>
                </c:pt>
                <c:pt idx="11">
                  <c:v>1489.1912426632102</c:v>
                </c:pt>
                <c:pt idx="12">
                  <c:v>1463.7697598213967</c:v>
                </c:pt>
                <c:pt idx="13">
                  <c:v>1441.2419430341006</c:v>
                </c:pt>
                <c:pt idx="14">
                  <c:v>1423.6721760109469</c:v>
                </c:pt>
                <c:pt idx="15">
                  <c:v>1408.06452774477</c:v>
                </c:pt>
                <c:pt idx="16">
                  <c:v>1392.2343451802244</c:v>
                </c:pt>
                <c:pt idx="17">
                  <c:v>1379.8966547837676</c:v>
                </c:pt>
                <c:pt idx="18">
                  <c:v>1363.215224514782</c:v>
                </c:pt>
                <c:pt idx="19">
                  <c:v>1347.8538763458287</c:v>
                </c:pt>
                <c:pt idx="20">
                  <c:v>1334.8853120161323</c:v>
                </c:pt>
                <c:pt idx="21">
                  <c:v>1322.2253429836883</c:v>
                </c:pt>
                <c:pt idx="22">
                  <c:v>1310.2527816787299</c:v>
                </c:pt>
                <c:pt idx="23">
                  <c:v>1299.7032876021754</c:v>
                </c:pt>
                <c:pt idx="24">
                  <c:v>1288.3968888408774</c:v>
                </c:pt>
                <c:pt idx="25">
                  <c:v>1277.0584422599118</c:v>
                </c:pt>
                <c:pt idx="26">
                  <c:v>1231.2793921716902</c:v>
                </c:pt>
                <c:pt idx="27">
                  <c:v>1188.2352093910918</c:v>
                </c:pt>
                <c:pt idx="28">
                  <c:v>1141.4140650318682</c:v>
                </c:pt>
                <c:pt idx="29">
                  <c:v>1104.8860321918551</c:v>
                </c:pt>
                <c:pt idx="30">
                  <c:v>1071.0795434085919</c:v>
                </c:pt>
                <c:pt idx="31">
                  <c:v>1036.4153253393831</c:v>
                </c:pt>
                <c:pt idx="32">
                  <c:v>1001.5534190342446</c:v>
                </c:pt>
                <c:pt idx="33">
                  <c:v>969.44582478124687</c:v>
                </c:pt>
                <c:pt idx="34">
                  <c:v>934.06971300997463</c:v>
                </c:pt>
                <c:pt idx="35">
                  <c:v>898.91181448273403</c:v>
                </c:pt>
                <c:pt idx="36">
                  <c:v>863.01645601526798</c:v>
                </c:pt>
                <c:pt idx="37">
                  <c:v>827.97666630657898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D8-4AEF-8E39-E0CBACCAF00E}"/>
            </c:ext>
          </c:extLst>
        </c:ser>
        <c:ser>
          <c:idx val="5"/>
          <c:order val="2"/>
          <c:tx>
            <c:strRef>
              <c:f>'图3-交通能耗载客'!$B$9</c:f>
              <c:strCache>
                <c:ptCount val="1"/>
                <c:pt idx="0">
                  <c:v>航空煤油</c:v>
                </c:pt>
              </c:strCache>
              <c:extLst xmlns:c15="http://schemas.microsoft.com/office/drawing/2012/chart"/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cat>
            <c:numRef>
              <c:f>'图3-交通能耗载客'!$C$3:$AN$3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'图3-交通能耗载客'!$C$9:$AN$9</c:f>
              <c:numCache>
                <c:formatCode>0_);[Red]\(0\)</c:formatCode>
                <c:ptCount val="38"/>
                <c:pt idx="0">
                  <c:v>6222.2822368657971</c:v>
                </c:pt>
                <c:pt idx="1">
                  <c:v>5640.5963054985432</c:v>
                </c:pt>
                <c:pt idx="2">
                  <c:v>5164.8842317525487</c:v>
                </c:pt>
                <c:pt idx="3">
                  <c:v>4769.3997335349841</c:v>
                </c:pt>
                <c:pt idx="4">
                  <c:v>4433.0056533794259</c:v>
                </c:pt>
                <c:pt idx="5">
                  <c:v>4145.1874257318796</c:v>
                </c:pt>
                <c:pt idx="6">
                  <c:v>3895.9706168305074</c:v>
                </c:pt>
                <c:pt idx="7">
                  <c:v>3677.2892585790942</c:v>
                </c:pt>
                <c:pt idx="8">
                  <c:v>3616.1463397068892</c:v>
                </c:pt>
                <c:pt idx="9">
                  <c:v>3559.2416549638119</c:v>
                </c:pt>
                <c:pt idx="10">
                  <c:v>3505.2824889272993</c:v>
                </c:pt>
                <c:pt idx="11">
                  <c:v>3455.6407763494303</c:v>
                </c:pt>
                <c:pt idx="12">
                  <c:v>3411.6056317741536</c:v>
                </c:pt>
                <c:pt idx="13">
                  <c:v>3369.3277159626959</c:v>
                </c:pt>
                <c:pt idx="14">
                  <c:v>3330.6758849159205</c:v>
                </c:pt>
                <c:pt idx="15">
                  <c:v>3295.0235857549251</c:v>
                </c:pt>
                <c:pt idx="16">
                  <c:v>3263.0837924453576</c:v>
                </c:pt>
                <c:pt idx="17">
                  <c:v>3234.0499081775961</c:v>
                </c:pt>
                <c:pt idx="18">
                  <c:v>3195.37287098052</c:v>
                </c:pt>
                <c:pt idx="19">
                  <c:v>3161.0240898779311</c:v>
                </c:pt>
                <c:pt idx="20">
                  <c:v>3130.2077706960508</c:v>
                </c:pt>
                <c:pt idx="21">
                  <c:v>3103.1255626372845</c:v>
                </c:pt>
                <c:pt idx="22">
                  <c:v>3079.0068776781541</c:v>
                </c:pt>
                <c:pt idx="23">
                  <c:v>3058.0497641424517</c:v>
                </c:pt>
                <c:pt idx="24">
                  <c:v>3039.9913578913261</c:v>
                </c:pt>
                <c:pt idx="25">
                  <c:v>3024.5976018148435</c:v>
                </c:pt>
                <c:pt idx="26">
                  <c:v>3011.3211623636175</c:v>
                </c:pt>
                <c:pt idx="27">
                  <c:v>3002.2433473767605</c:v>
                </c:pt>
                <c:pt idx="28">
                  <c:v>2987.6237802023702</c:v>
                </c:pt>
                <c:pt idx="29">
                  <c:v>2975.3879946707002</c:v>
                </c:pt>
                <c:pt idx="30">
                  <c:v>2964.7762053941169</c:v>
                </c:pt>
                <c:pt idx="31">
                  <c:v>2955.90364048828</c:v>
                </c:pt>
                <c:pt idx="32">
                  <c:v>2948.626264808614</c:v>
                </c:pt>
                <c:pt idx="33">
                  <c:v>2943.102517014152</c:v>
                </c:pt>
                <c:pt idx="34">
                  <c:v>2938.9110943070118</c:v>
                </c:pt>
                <c:pt idx="35">
                  <c:v>2935.925965935689</c:v>
                </c:pt>
                <c:pt idx="36">
                  <c:v>2933.8842677613347</c:v>
                </c:pt>
                <c:pt idx="37">
                  <c:v>2933.0488639227979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BCD8-4AEF-8E39-E0CBACCAF00E}"/>
            </c:ext>
          </c:extLst>
        </c:ser>
        <c:ser>
          <c:idx val="7"/>
          <c:order val="3"/>
          <c:tx>
            <c:strRef>
              <c:f>'图3-交通能耗载客'!$B$11</c:f>
              <c:strCache>
                <c:ptCount val="1"/>
                <c:pt idx="0">
                  <c:v>天然气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cat>
            <c:numRef>
              <c:f>'图3-交通能耗载客'!$C$3:$AN$3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'图3-交通能耗载客'!$C$11:$AN$11</c:f>
              <c:numCache>
                <c:formatCode>0_);[Red]\(0\)</c:formatCode>
                <c:ptCount val="38"/>
                <c:pt idx="0">
                  <c:v>22.736631738144112</c:v>
                </c:pt>
                <c:pt idx="1">
                  <c:v>27.060782831010773</c:v>
                </c:pt>
                <c:pt idx="2">
                  <c:v>27.830902740268634</c:v>
                </c:pt>
                <c:pt idx="3">
                  <c:v>28.558712325807505</c:v>
                </c:pt>
                <c:pt idx="4">
                  <c:v>29.232904828778228</c:v>
                </c:pt>
                <c:pt idx="5">
                  <c:v>29.856396960858458</c:v>
                </c:pt>
                <c:pt idx="6">
                  <c:v>30.41885420042491</c:v>
                </c:pt>
                <c:pt idx="7">
                  <c:v>30.91505527348674</c:v>
                </c:pt>
                <c:pt idx="8">
                  <c:v>30.877822188614029</c:v>
                </c:pt>
                <c:pt idx="9">
                  <c:v>30.743473407511441</c:v>
                </c:pt>
                <c:pt idx="10">
                  <c:v>16.362896546757412</c:v>
                </c:pt>
                <c:pt idx="11">
                  <c:v>9.5777969824637239</c:v>
                </c:pt>
                <c:pt idx="12">
                  <c:v>10.058694321414428</c:v>
                </c:pt>
                <c:pt idx="13">
                  <c:v>10.583198300385297</c:v>
                </c:pt>
                <c:pt idx="14">
                  <c:v>11.150516726081166</c:v>
                </c:pt>
                <c:pt idx="15">
                  <c:v>11.396672788160314</c:v>
                </c:pt>
                <c:pt idx="16">
                  <c:v>11.685571279392175</c:v>
                </c:pt>
                <c:pt idx="17">
                  <c:v>12.026070361168129</c:v>
                </c:pt>
                <c:pt idx="18">
                  <c:v>12.329444384429804</c:v>
                </c:pt>
                <c:pt idx="19">
                  <c:v>12.659068812790323</c:v>
                </c:pt>
                <c:pt idx="20">
                  <c:v>13.001764430521051</c:v>
                </c:pt>
                <c:pt idx="21">
                  <c:v>13.344280004321059</c:v>
                </c:pt>
                <c:pt idx="22">
                  <c:v>13.679053689100144</c:v>
                </c:pt>
                <c:pt idx="23">
                  <c:v>13.995426884159739</c:v>
                </c:pt>
                <c:pt idx="24">
                  <c:v>14.292931475279971</c:v>
                </c:pt>
                <c:pt idx="25">
                  <c:v>14.566598249972998</c:v>
                </c:pt>
                <c:pt idx="26">
                  <c:v>14.818191638759862</c:v>
                </c:pt>
                <c:pt idx="27">
                  <c:v>15.050484318173638</c:v>
                </c:pt>
                <c:pt idx="28">
                  <c:v>15.174210507363801</c:v>
                </c:pt>
                <c:pt idx="29">
                  <c:v>15.243743473407516</c:v>
                </c:pt>
                <c:pt idx="30">
                  <c:v>15.265024666018512</c:v>
                </c:pt>
                <c:pt idx="31">
                  <c:v>15.243995534910523</c:v>
                </c:pt>
                <c:pt idx="32">
                  <c:v>15.191422707140546</c:v>
                </c:pt>
                <c:pt idx="33">
                  <c:v>15.117748730690293</c:v>
                </c:pt>
                <c:pt idx="34">
                  <c:v>15.028014835619896</c:v>
                </c:pt>
                <c:pt idx="35">
                  <c:v>14.927442295920208</c:v>
                </c:pt>
                <c:pt idx="36">
                  <c:v>14.819127867199601</c:v>
                </c:pt>
                <c:pt idx="37">
                  <c:v>14.707248568650755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D8-4AEF-8E39-E0CBACCAF00E}"/>
            </c:ext>
          </c:extLst>
        </c:ser>
        <c:ser>
          <c:idx val="2"/>
          <c:order val="4"/>
          <c:tx>
            <c:strRef>
              <c:f>'图3-交通能耗载客'!$B$6</c:f>
              <c:strCache>
                <c:ptCount val="1"/>
                <c:pt idx="0">
                  <c:v>电力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cat>
            <c:numRef>
              <c:f>'图3-交通能耗载客'!$C$3:$AN$3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'图3-交通能耗载客'!$C$6:$AN$6</c:f>
              <c:numCache>
                <c:formatCode>0_);[Red]\(0\)</c:formatCode>
                <c:ptCount val="38"/>
                <c:pt idx="0">
                  <c:v>2294.7631342047466</c:v>
                </c:pt>
                <c:pt idx="1">
                  <c:v>2314.929962910951</c:v>
                </c:pt>
                <c:pt idx="2">
                  <c:v>2359.2621799719136</c:v>
                </c:pt>
                <c:pt idx="3">
                  <c:v>2420.9596341507336</c:v>
                </c:pt>
                <c:pt idx="4">
                  <c:v>2500.3096755608376</c:v>
                </c:pt>
                <c:pt idx="5">
                  <c:v>2598.576212595874</c:v>
                </c:pt>
                <c:pt idx="6">
                  <c:v>2714.4683302725871</c:v>
                </c:pt>
                <c:pt idx="7">
                  <c:v>2850.0349285225602</c:v>
                </c:pt>
                <c:pt idx="8">
                  <c:v>3017.0339562853346</c:v>
                </c:pt>
                <c:pt idx="9">
                  <c:v>3198.8711245543923</c:v>
                </c:pt>
                <c:pt idx="10">
                  <c:v>3319.7158906773261</c:v>
                </c:pt>
                <c:pt idx="11">
                  <c:v>3423.7924453566679</c:v>
                </c:pt>
                <c:pt idx="12">
                  <c:v>3516.1186129415587</c:v>
                </c:pt>
                <c:pt idx="13">
                  <c:v>3596.5507183752843</c:v>
                </c:pt>
                <c:pt idx="14">
                  <c:v>3673.2544740916792</c:v>
                </c:pt>
                <c:pt idx="15">
                  <c:v>3741.5847466781906</c:v>
                </c:pt>
                <c:pt idx="16">
                  <c:v>3798.8891289474641</c:v>
                </c:pt>
                <c:pt idx="17">
                  <c:v>3848.989233372944</c:v>
                </c:pt>
                <c:pt idx="18">
                  <c:v>3877.0397176911179</c:v>
                </c:pt>
                <c:pt idx="19">
                  <c:v>3899.1833207302593</c:v>
                </c:pt>
                <c:pt idx="20">
                  <c:v>3914.9972993410402</c:v>
                </c:pt>
                <c:pt idx="21">
                  <c:v>3925.327499909979</c:v>
                </c:pt>
                <c:pt idx="22">
                  <c:v>3929.8901732022623</c:v>
                </c:pt>
                <c:pt idx="23">
                  <c:v>3927.7325267365245</c:v>
                </c:pt>
                <c:pt idx="24">
                  <c:v>3919.5416081523904</c:v>
                </c:pt>
                <c:pt idx="25">
                  <c:v>3905.682726585288</c:v>
                </c:pt>
                <c:pt idx="26">
                  <c:v>3897.4184941125645</c:v>
                </c:pt>
                <c:pt idx="27">
                  <c:v>3881.896834827699</c:v>
                </c:pt>
                <c:pt idx="28">
                  <c:v>3855.0214252277565</c:v>
                </c:pt>
                <c:pt idx="29">
                  <c:v>3837.7944618486922</c:v>
                </c:pt>
                <c:pt idx="30">
                  <c:v>3820.2790680926155</c:v>
                </c:pt>
                <c:pt idx="31">
                  <c:v>3804.7906089085745</c:v>
                </c:pt>
                <c:pt idx="32">
                  <c:v>3788.8419574376157</c:v>
                </c:pt>
                <c:pt idx="33">
                  <c:v>3774.1806200712986</c:v>
                </c:pt>
                <c:pt idx="34">
                  <c:v>3757.1556659825005</c:v>
                </c:pt>
                <c:pt idx="35">
                  <c:v>3746.5409960030256</c:v>
                </c:pt>
                <c:pt idx="36">
                  <c:v>3725.5457131540106</c:v>
                </c:pt>
                <c:pt idx="37">
                  <c:v>3724.6066040113797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D8-4AEF-8E39-E0CBACCAF00E}"/>
            </c:ext>
          </c:extLst>
        </c:ser>
        <c:ser>
          <c:idx val="6"/>
          <c:order val="9"/>
          <c:tx>
            <c:strRef>
              <c:f>'图3-交通能耗载客'!$B$10</c:f>
              <c:strCache>
                <c:ptCount val="1"/>
                <c:pt idx="0">
                  <c:v>液化石油气</c:v>
                </c:pt>
              </c:strCache>
              <c:extLst xmlns:c15="http://schemas.microsoft.com/office/drawing/2012/chart"/>
            </c:strRef>
          </c:tx>
          <c:spPr>
            <a:solidFill>
              <a:srgbClr val="5B9BD5">
                <a:lumMod val="60000"/>
                <a:lumOff val="40000"/>
              </a:srgbClr>
            </a:solidFill>
            <a:ln>
              <a:noFill/>
            </a:ln>
            <a:effectLst/>
          </c:spPr>
          <c:cat>
            <c:numRef>
              <c:f>'图3-交通能耗载客'!$C$3:$AN$3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'图3-交通能耗载客'!$C$10:$AN$10</c:f>
              <c:numCache>
                <c:formatCode>0_);[Red]\(0\)</c:formatCode>
                <c:ptCount val="38"/>
                <c:pt idx="0">
                  <c:v>11.252493608440462</c:v>
                </c:pt>
                <c:pt idx="1">
                  <c:v>19.706528392927879</c:v>
                </c:pt>
                <c:pt idx="2">
                  <c:v>25.889741096827631</c:v>
                </c:pt>
                <c:pt idx="3">
                  <c:v>32.184148932339497</c:v>
                </c:pt>
                <c:pt idx="4">
                  <c:v>38.614922040978009</c:v>
                </c:pt>
                <c:pt idx="5">
                  <c:v>45.171221778113875</c:v>
                </c:pt>
                <c:pt idx="6">
                  <c:v>51.787188073890043</c:v>
                </c:pt>
                <c:pt idx="7">
                  <c:v>58.47347952900509</c:v>
                </c:pt>
                <c:pt idx="8">
                  <c:v>64.145763566310194</c:v>
                </c:pt>
                <c:pt idx="9">
                  <c:v>69.691548737892063</c:v>
                </c:pt>
                <c:pt idx="10">
                  <c:v>63.575636455295111</c:v>
                </c:pt>
                <c:pt idx="11">
                  <c:v>62.311043894710323</c:v>
                </c:pt>
                <c:pt idx="12">
                  <c:v>65.72143603039143</c:v>
                </c:pt>
                <c:pt idx="13">
                  <c:v>69.116344388030697</c:v>
                </c:pt>
                <c:pt idx="14">
                  <c:v>72.504050988441193</c:v>
                </c:pt>
                <c:pt idx="15">
                  <c:v>71.917827950019827</c:v>
                </c:pt>
                <c:pt idx="16">
                  <c:v>71.437470742861279</c:v>
                </c:pt>
                <c:pt idx="17">
                  <c:v>71.080623672176031</c:v>
                </c:pt>
                <c:pt idx="18">
                  <c:v>70.422743149328454</c:v>
                </c:pt>
                <c:pt idx="19">
                  <c:v>69.845882395304471</c:v>
                </c:pt>
                <c:pt idx="20">
                  <c:v>69.356522991609964</c:v>
                </c:pt>
                <c:pt idx="21">
                  <c:v>69.020921104749576</c:v>
                </c:pt>
                <c:pt idx="22">
                  <c:v>68.830794713910208</c:v>
                </c:pt>
                <c:pt idx="23">
                  <c:v>68.854560512765133</c:v>
                </c:pt>
                <c:pt idx="24">
                  <c:v>69.063771560260719</c:v>
                </c:pt>
                <c:pt idx="25">
                  <c:v>69.471030931547318</c:v>
                </c:pt>
                <c:pt idx="26">
                  <c:v>70.080659680962171</c:v>
                </c:pt>
                <c:pt idx="27">
                  <c:v>70.888696842029475</c:v>
                </c:pt>
                <c:pt idx="28">
                  <c:v>71.312880342803666</c:v>
                </c:pt>
                <c:pt idx="29">
                  <c:v>71.686651542976506</c:v>
                </c:pt>
                <c:pt idx="30">
                  <c:v>71.995606928090467</c:v>
                </c:pt>
                <c:pt idx="31">
                  <c:v>72.251989485434464</c:v>
                </c:pt>
                <c:pt idx="32">
                  <c:v>72.456519390731358</c:v>
                </c:pt>
                <c:pt idx="33">
                  <c:v>72.627561124914493</c:v>
                </c:pt>
                <c:pt idx="34">
                  <c:v>72.755032227863623</c:v>
                </c:pt>
                <c:pt idx="35">
                  <c:v>72.841813402470223</c:v>
                </c:pt>
                <c:pt idx="36">
                  <c:v>72.860537971265003</c:v>
                </c:pt>
                <c:pt idx="37">
                  <c:v>72.83497173310289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BCD8-4AEF-8E39-E0CBACCAF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511720"/>
        <c:axId val="720512048"/>
        <c:extLst>
          <c:ext xmlns:c15="http://schemas.microsoft.com/office/drawing/2012/chart" uri="{02D57815-91ED-43cb-92C2-25804820EDAC}">
            <c15:filteredAreaSeries>
              <c15:ser>
                <c:idx val="4"/>
                <c:order val="5"/>
                <c:tx>
                  <c:strRef>
                    <c:extLst>
                      <c:ext uri="{02D57815-91ED-43cb-92C2-25804820EDAC}">
                        <c15:formulaRef>
                          <c15:sqref>'图3-交通能耗载客'!$B$8</c15:sqref>
                        </c15:formulaRef>
                      </c:ext>
                    </c:extLst>
                    <c:strCache>
                      <c:ptCount val="1"/>
                      <c:pt idx="0">
                        <c:v>氢能</c:v>
                      </c:pt>
                    </c:strCache>
                  </c:strRef>
                </c:tx>
                <c:spPr>
                  <a:solidFill>
                    <a:srgbClr val="00B0F0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'图3-交通能耗载客'!$C$3:$AN$3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'图3-交通能耗载客'!$C$8:$AN$8</c15:sqref>
                        </c15:formulaRef>
                      </c:ext>
                    </c:extLst>
                    <c:numCache>
                      <c:formatCode>0_);[Red]\(0\)</c:formatCode>
                      <c:ptCount val="38"/>
                      <c:pt idx="0">
                        <c:v>34.55131504086998</c:v>
                      </c:pt>
                      <c:pt idx="1">
                        <c:v>66.026632098231985</c:v>
                      </c:pt>
                      <c:pt idx="2">
                        <c:v>112.50917143783086</c:v>
                      </c:pt>
                      <c:pt idx="3">
                        <c:v>169.09840481077387</c:v>
                      </c:pt>
                      <c:pt idx="4">
                        <c:v>238.18809549530093</c:v>
                      </c:pt>
                      <c:pt idx="5">
                        <c:v>322.65451010046462</c:v>
                      </c:pt>
                      <c:pt idx="6">
                        <c:v>425.82910950271878</c:v>
                      </c:pt>
                      <c:pt idx="7">
                        <c:v>552.8648950343885</c:v>
                      </c:pt>
                      <c:pt idx="8">
                        <c:v>698.70965035468669</c:v>
                      </c:pt>
                      <c:pt idx="9">
                        <c:v>876.05696229880118</c:v>
                      </c:pt>
                      <c:pt idx="10">
                        <c:v>943.57845234237175</c:v>
                      </c:pt>
                      <c:pt idx="11">
                        <c:v>1001.0739620467397</c:v>
                      </c:pt>
                      <c:pt idx="12">
                        <c:v>1045.5557668071012</c:v>
                      </c:pt>
                      <c:pt idx="13">
                        <c:v>1090.8537215080482</c:v>
                      </c:pt>
                      <c:pt idx="14">
                        <c:v>1137.0153361420189</c:v>
                      </c:pt>
                      <c:pt idx="15">
                        <c:v>1183.6014187461744</c:v>
                      </c:pt>
                      <c:pt idx="16">
                        <c:v>1230.9579921500849</c:v>
                      </c:pt>
                      <c:pt idx="17">
                        <c:v>1278.2158006553602</c:v>
                      </c:pt>
                      <c:pt idx="18">
                        <c:v>1317.1451874257323</c:v>
                      </c:pt>
                      <c:pt idx="19">
                        <c:v>1354.615102084909</c:v>
                      </c:pt>
                      <c:pt idx="20">
                        <c:v>1391.1779554211232</c:v>
                      </c:pt>
                      <c:pt idx="21">
                        <c:v>1426.579021281193</c:v>
                      </c:pt>
                      <c:pt idx="22">
                        <c:v>1460.3061466997951</c:v>
                      </c:pt>
                      <c:pt idx="23">
                        <c:v>1492.4939685283214</c:v>
                      </c:pt>
                      <c:pt idx="24">
                        <c:v>1522.4694465449575</c:v>
                      </c:pt>
                      <c:pt idx="25">
                        <c:v>1551.1919988477193</c:v>
                      </c:pt>
                      <c:pt idx="26">
                        <c:v>1577.3877786179833</c:v>
                      </c:pt>
                      <c:pt idx="27">
                        <c:v>1602.5394116164348</c:v>
                      </c:pt>
                      <c:pt idx="28">
                        <c:v>1617.1746426127979</c:v>
                      </c:pt>
                      <c:pt idx="29">
                        <c:v>1631.28079651435</c:v>
                      </c:pt>
                      <c:pt idx="30">
                        <c:v>1640.1151560980884</c:v>
                      </c:pt>
                      <c:pt idx="31">
                        <c:v>1651.0409059810597</c:v>
                      </c:pt>
                      <c:pt idx="32">
                        <c:v>1652.3650930827125</c:v>
                      </c:pt>
                      <c:pt idx="33">
                        <c:v>1664.2065824061076</c:v>
                      </c:pt>
                      <c:pt idx="34">
                        <c:v>1652.2258831154807</c:v>
                      </c:pt>
                      <c:pt idx="35">
                        <c:v>1677.5739080335607</c:v>
                      </c:pt>
                      <c:pt idx="36">
                        <c:v>1627.6873717186998</c:v>
                      </c:pt>
                      <c:pt idx="37">
                        <c:v>1715.152101112672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BCD8-4AEF-8E39-E0CBACCAF00E}"/>
                  </c:ext>
                </c:extLst>
              </c15:ser>
            </c15:filteredAreaSeries>
            <c15:filteredAreaSeries>
              <c15:ser>
                <c:idx val="0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'图3-交通能耗载客'!$B$4</c15:sqref>
                        </c15:formulaRef>
                      </c:ext>
                    </c:extLst>
                    <c:strCache>
                      <c:ptCount val="1"/>
                      <c:pt idx="0">
                        <c:v>生物柴油</c:v>
                      </c:pt>
                    </c:strCache>
                  </c:strRef>
                </c:tx>
                <c:spPr>
                  <a:solidFill>
                    <a:srgbClr val="C9D13A"/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'图3-交通能耗载客'!$C$4:$AN$4</c15:sqref>
                        </c15:formulaRef>
                      </c:ext>
                    </c:extLst>
                    <c:numCache>
                      <c:formatCode>0_);[Red]\(0\)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CD8-4AEF-8E39-E0CBACCAF00E}"/>
                  </c:ext>
                </c:extLst>
              </c15:ser>
            </c15:filteredAreaSeries>
            <c15:filteredAreaSeries>
              <c15:ser>
                <c:idx val="1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'图3-交通能耗载客'!$B$5</c15:sqref>
                        </c15:formulaRef>
                      </c:ext>
                    </c:extLst>
                    <c:strCache>
                      <c:ptCount val="1"/>
                      <c:pt idx="0">
                        <c:v>生物汽油</c:v>
                      </c:pt>
                    </c:strCache>
                  </c:strRef>
                </c:tx>
                <c:spPr>
                  <a:solidFill>
                    <a:srgbClr val="CCD43A"/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'图3-交通能耗载客'!$C$5:$AN$5</c15:sqref>
                        </c15:formulaRef>
                      </c:ext>
                    </c:extLst>
                    <c:numCache>
                      <c:formatCode>0_);[Red]\(0\)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CD8-4AEF-8E39-E0CBACCAF00E}"/>
                  </c:ext>
                </c:extLst>
              </c15:ser>
            </c15:filteredAreaSeries>
            <c15:filteredAreaSeries>
              <c15:ser>
                <c:idx val="3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'图3-交通能耗载客'!$B$7</c15:sqref>
                        </c15:formulaRef>
                      </c:ext>
                    </c:extLst>
                    <c:strCache>
                      <c:ptCount val="1"/>
                      <c:pt idx="0">
                        <c:v>燃料油、残渣油</c:v>
                      </c:pt>
                    </c:strCache>
                  </c:strRef>
                </c:tx>
                <c:spPr>
                  <a:solidFill>
                    <a:srgbClr val="E1612C"/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'图3-交通能耗载客'!$C$7:$AN$7</c15:sqref>
                        </c15:formulaRef>
                      </c:ext>
                    </c:extLst>
                    <c:numCache>
                      <c:formatCode>0_);[Red]\(0\)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CD8-4AEF-8E39-E0CBACCAF00E}"/>
                  </c:ext>
                </c:extLst>
              </c15:ser>
            </c15:filteredAreaSeries>
          </c:ext>
        </c:extLst>
      </c:areaChart>
      <c:catAx>
        <c:axId val="720511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2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720512048"/>
        <c:scaling>
          <c:orientation val="minMax"/>
        </c:scaling>
        <c:delete val="0"/>
        <c:axPos val="l"/>
        <c:title>
          <c:tx>
            <c:strRef>
              <c:f>'图3-交通能耗载客'!$E$1</c:f>
              <c:strCache>
                <c:ptCount val="1"/>
                <c:pt idx="0">
                  <c:v>万吨标煤</c:v>
                </c:pt>
              </c:strCache>
            </c:strRef>
          </c:tx>
          <c:layout>
            <c:manualLayout>
              <c:xMode val="edge"/>
              <c:yMode val="edge"/>
              <c:x val="1.0582010582010581E-2"/>
              <c:y val="6.491719236849777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1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9214681498146058E-2"/>
          <c:y val="0.89830857055331881"/>
          <c:w val="0.9707853185018539"/>
          <c:h val="0.101691455234762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'图4-交通能耗载货'!$G$2</c:f>
          <c:strCache>
            <c:ptCount val="1"/>
            <c:pt idx="0">
              <c:v>载货运输燃料消费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787714035745532"/>
          <c:y val="0.17305477682162795"/>
          <c:w val="0.8195831771028621"/>
          <c:h val="0.63348821335413563"/>
        </c:manualLayout>
      </c:layout>
      <c:areaChart>
        <c:grouping val="stacked"/>
        <c:varyColors val="0"/>
        <c:ser>
          <c:idx val="6"/>
          <c:order val="0"/>
          <c:tx>
            <c:strRef>
              <c:f>'图4-交通能耗载货'!$B$13</c:f>
              <c:strCache>
                <c:ptCount val="1"/>
                <c:pt idx="0">
                  <c:v>汽油</c:v>
                </c:pt>
              </c:strCache>
            </c:strRef>
          </c:tx>
          <c:spPr>
            <a:solidFill>
              <a:srgbClr val="ED7D31"/>
            </a:solidFill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'图4-交通能耗载货'!$C$13:$AN$13</c:f>
              <c:numCache>
                <c:formatCode>0_);[Red]\(0\)</c:formatCode>
                <c:ptCount val="38"/>
                <c:pt idx="0">
                  <c:v>5260.165481977604</c:v>
                </c:pt>
                <c:pt idx="1">
                  <c:v>5399.6090526088383</c:v>
                </c:pt>
                <c:pt idx="2">
                  <c:v>5539.0662201577197</c:v>
                </c:pt>
                <c:pt idx="3">
                  <c:v>5677.0624032263886</c:v>
                </c:pt>
                <c:pt idx="4">
                  <c:v>5795.5654819776037</c:v>
                </c:pt>
                <c:pt idx="5">
                  <c:v>5896.2711461596646</c:v>
                </c:pt>
                <c:pt idx="6">
                  <c:v>5975.4246876237821</c:v>
                </c:pt>
                <c:pt idx="7">
                  <c:v>6029.1944834539645</c:v>
                </c:pt>
                <c:pt idx="8">
                  <c:v>6001.5152497209338</c:v>
                </c:pt>
                <c:pt idx="9">
                  <c:v>5953.6818983832072</c:v>
                </c:pt>
                <c:pt idx="10">
                  <c:v>5880.4947607216172</c:v>
                </c:pt>
                <c:pt idx="11">
                  <c:v>5781.2905548953959</c:v>
                </c:pt>
                <c:pt idx="12">
                  <c:v>5655.7099132188268</c:v>
                </c:pt>
                <c:pt idx="13">
                  <c:v>5577.2096791617168</c:v>
                </c:pt>
                <c:pt idx="14">
                  <c:v>5389.5019984876326</c:v>
                </c:pt>
                <c:pt idx="15">
                  <c:v>5190.4663137805637</c:v>
                </c:pt>
                <c:pt idx="16">
                  <c:v>4990.1469158474683</c:v>
                </c:pt>
                <c:pt idx="17">
                  <c:v>4796.7354434482022</c:v>
                </c:pt>
                <c:pt idx="18">
                  <c:v>4599.4328616182356</c:v>
                </c:pt>
                <c:pt idx="19">
                  <c:v>4413.4647654027594</c:v>
                </c:pt>
                <c:pt idx="20">
                  <c:v>4244.9115984300179</c:v>
                </c:pt>
                <c:pt idx="21">
                  <c:v>4095.2540419862457</c:v>
                </c:pt>
                <c:pt idx="22">
                  <c:v>3969.759101220699</c:v>
                </c:pt>
                <c:pt idx="23">
                  <c:v>3855.9526124374356</c:v>
                </c:pt>
                <c:pt idx="24">
                  <c:v>3762.1101148680286</c:v>
                </c:pt>
                <c:pt idx="25">
                  <c:v>3690.1184689064139</c:v>
                </c:pt>
                <c:pt idx="26">
                  <c:v>3638.519318713767</c:v>
                </c:pt>
                <c:pt idx="27">
                  <c:v>3583.3448561449004</c:v>
                </c:pt>
                <c:pt idx="28">
                  <c:v>3508.1621115552202</c:v>
                </c:pt>
                <c:pt idx="29">
                  <c:v>3444.8309387490558</c:v>
                </c:pt>
                <c:pt idx="30">
                  <c:v>3390.2765474775856</c:v>
                </c:pt>
                <c:pt idx="31">
                  <c:v>3341.450433905874</c:v>
                </c:pt>
                <c:pt idx="32">
                  <c:v>3296.9133268517526</c:v>
                </c:pt>
                <c:pt idx="33">
                  <c:v>3256.781174606605</c:v>
                </c:pt>
                <c:pt idx="34">
                  <c:v>3217.3983652011098</c:v>
                </c:pt>
                <c:pt idx="35">
                  <c:v>3179.3266356991112</c:v>
                </c:pt>
                <c:pt idx="36">
                  <c:v>3141.9956069280911</c:v>
                </c:pt>
                <c:pt idx="37">
                  <c:v>3106.0383133484579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D-44AC-BA1D-A623C18F07EC}"/>
            </c:ext>
          </c:extLst>
        </c:ser>
        <c:ser>
          <c:idx val="5"/>
          <c:order val="1"/>
          <c:tx>
            <c:strRef>
              <c:f>'图4-交通能耗载货'!$B$12</c:f>
              <c:strCache>
                <c:ptCount val="1"/>
                <c:pt idx="0">
                  <c:v>柴油</c:v>
                </c:pt>
              </c:strCache>
            </c:strRef>
          </c:tx>
          <c:spPr>
            <a:solidFill>
              <a:srgbClr val="002060"/>
            </a:solidFill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'图4-交通能耗载货'!$C$12:$AN$12</c:f>
              <c:numCache>
                <c:formatCode>0_);[Red]\(0\)</c:formatCode>
                <c:ptCount val="38"/>
                <c:pt idx="0">
                  <c:v>35619.543516618061</c:v>
                </c:pt>
                <c:pt idx="1">
                  <c:v>36202.648086133027</c:v>
                </c:pt>
                <c:pt idx="2">
                  <c:v>36732.170717655121</c:v>
                </c:pt>
                <c:pt idx="3">
                  <c:v>37225.88563609522</c:v>
                </c:pt>
                <c:pt idx="4">
                  <c:v>37674.407475424014</c:v>
                </c:pt>
                <c:pt idx="5">
                  <c:v>38078.31730942351</c:v>
                </c:pt>
                <c:pt idx="6">
                  <c:v>38436.926290014773</c:v>
                </c:pt>
                <c:pt idx="7">
                  <c:v>38748.634546829438</c:v>
                </c:pt>
                <c:pt idx="8">
                  <c:v>38733.834935724328</c:v>
                </c:pt>
                <c:pt idx="9">
                  <c:v>38654.555831622929</c:v>
                </c:pt>
                <c:pt idx="10">
                  <c:v>38513.873105037637</c:v>
                </c:pt>
                <c:pt idx="11">
                  <c:v>38314.103921356822</c:v>
                </c:pt>
                <c:pt idx="12">
                  <c:v>38057.283497173317</c:v>
                </c:pt>
                <c:pt idx="13">
                  <c:v>37903.542544380842</c:v>
                </c:pt>
                <c:pt idx="14">
                  <c:v>37673.000612149372</c:v>
                </c:pt>
                <c:pt idx="15">
                  <c:v>37246.372114796017</c:v>
                </c:pt>
                <c:pt idx="16">
                  <c:v>36845.403478448752</c:v>
                </c:pt>
                <c:pt idx="17">
                  <c:v>36477.624140290238</c:v>
                </c:pt>
                <c:pt idx="18">
                  <c:v>35978.556767851362</c:v>
                </c:pt>
                <c:pt idx="19">
                  <c:v>35490.036368874011</c:v>
                </c:pt>
                <c:pt idx="20">
                  <c:v>35024.698426416056</c:v>
                </c:pt>
                <c:pt idx="21">
                  <c:v>34588.138705844234</c:v>
                </c:pt>
                <c:pt idx="22">
                  <c:v>34187.447337150275</c:v>
                </c:pt>
                <c:pt idx="23">
                  <c:v>33985.913362860549</c:v>
                </c:pt>
                <c:pt idx="24">
                  <c:v>33827.701559180452</c:v>
                </c:pt>
                <c:pt idx="25">
                  <c:v>33718.278059846612</c:v>
                </c:pt>
                <c:pt idx="26">
                  <c:v>33649.767743329379</c:v>
                </c:pt>
                <c:pt idx="27">
                  <c:v>33617.38144107163</c:v>
                </c:pt>
                <c:pt idx="28">
                  <c:v>33410.611789276591</c:v>
                </c:pt>
                <c:pt idx="29">
                  <c:v>33224.392351733833</c:v>
                </c:pt>
                <c:pt idx="30">
                  <c:v>33049.151993086321</c:v>
                </c:pt>
                <c:pt idx="31">
                  <c:v>32883.507975946137</c:v>
                </c:pt>
                <c:pt idx="32">
                  <c:v>32718.929818875815</c:v>
                </c:pt>
                <c:pt idx="33">
                  <c:v>32566.364192863068</c:v>
                </c:pt>
                <c:pt idx="34">
                  <c:v>32409.862806524801</c:v>
                </c:pt>
                <c:pt idx="35">
                  <c:v>32255.147455979266</c:v>
                </c:pt>
                <c:pt idx="36">
                  <c:v>32077.256850671572</c:v>
                </c:pt>
                <c:pt idx="37">
                  <c:v>31921.634078715215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ED-44AC-BA1D-A623C18F07EC}"/>
            </c:ext>
          </c:extLst>
        </c:ser>
        <c:ser>
          <c:idx val="1"/>
          <c:order val="2"/>
          <c:tx>
            <c:strRef>
              <c:f>'图4-交通能耗载货'!$B$9</c:f>
              <c:strCache>
                <c:ptCount val="1"/>
                <c:pt idx="0">
                  <c:v>航空煤油</c:v>
                </c:pt>
              </c:strCache>
              <c:extLst xmlns:c15="http://schemas.microsoft.com/office/drawing/2012/chart"/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'图4-交通能耗载货'!$C$9:$AN$9</c:f>
              <c:numCache>
                <c:formatCode>0_);[Red]\(0\)</c:formatCode>
                <c:ptCount val="38"/>
                <c:pt idx="0">
                  <c:v>2180.364408915776</c:v>
                </c:pt>
                <c:pt idx="1">
                  <c:v>2073.3859061611038</c:v>
                </c:pt>
                <c:pt idx="2">
                  <c:v>1983.8608620503408</c:v>
                </c:pt>
                <c:pt idx="3">
                  <c:v>1910.8350437506756</c:v>
                </c:pt>
                <c:pt idx="4">
                  <c:v>1841.7737928054451</c:v>
                </c:pt>
                <c:pt idx="5">
                  <c:v>1789.3954124806457</c:v>
                </c:pt>
                <c:pt idx="6">
                  <c:v>1750.2682654567718</c:v>
                </c:pt>
                <c:pt idx="7">
                  <c:v>1721.8033200100829</c:v>
                </c:pt>
                <c:pt idx="8">
                  <c:v>1691.7179791869221</c:v>
                </c:pt>
                <c:pt idx="9">
                  <c:v>1670.1703215584607</c:v>
                </c:pt>
                <c:pt idx="10">
                  <c:v>1655.5795614129852</c:v>
                </c:pt>
                <c:pt idx="11">
                  <c:v>1646.8726369234098</c:v>
                </c:pt>
                <c:pt idx="12">
                  <c:v>1643.8118901011851</c:v>
                </c:pt>
                <c:pt idx="13">
                  <c:v>1644.2764034424404</c:v>
                </c:pt>
                <c:pt idx="14">
                  <c:v>1648.1293435598291</c:v>
                </c:pt>
                <c:pt idx="15">
                  <c:v>1654.992618198841</c:v>
                </c:pt>
                <c:pt idx="16">
                  <c:v>1664.4701307118942</c:v>
                </c:pt>
                <c:pt idx="17">
                  <c:v>1676.2017932375504</c:v>
                </c:pt>
                <c:pt idx="18">
                  <c:v>1676.547477584531</c:v>
                </c:pt>
                <c:pt idx="19">
                  <c:v>1680.4436282452923</c:v>
                </c:pt>
                <c:pt idx="20">
                  <c:v>1686.0105865831267</c:v>
                </c:pt>
                <c:pt idx="21">
                  <c:v>1693.0503042742434</c:v>
                </c:pt>
                <c:pt idx="22">
                  <c:v>1701.3719347520801</c:v>
                </c:pt>
                <c:pt idx="23">
                  <c:v>1711.7028554967417</c:v>
                </c:pt>
                <c:pt idx="24">
                  <c:v>1722.8583774440967</c:v>
                </c:pt>
                <c:pt idx="25">
                  <c:v>1734.7520795074004</c:v>
                </c:pt>
                <c:pt idx="26">
                  <c:v>1747.3011414785212</c:v>
                </c:pt>
                <c:pt idx="27">
                  <c:v>1762.1043534622452</c:v>
                </c:pt>
                <c:pt idx="28">
                  <c:v>1800.0504123006019</c:v>
                </c:pt>
                <c:pt idx="29">
                  <c:v>1837.7516113931804</c:v>
                </c:pt>
                <c:pt idx="30">
                  <c:v>1875.9641352490012</c:v>
                </c:pt>
                <c:pt idx="31">
                  <c:v>1913.8633826653709</c:v>
                </c:pt>
                <c:pt idx="32">
                  <c:v>1950.9344280004327</c:v>
                </c:pt>
                <c:pt idx="33">
                  <c:v>1987.634582838213</c:v>
                </c:pt>
                <c:pt idx="34">
                  <c:v>2023.935040149797</c:v>
                </c:pt>
                <c:pt idx="35">
                  <c:v>2059.8213964207271</c:v>
                </c:pt>
                <c:pt idx="36">
                  <c:v>2094.8975550034215</c:v>
                </c:pt>
                <c:pt idx="37">
                  <c:v>2129.5812178171477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2AED-44AC-BA1D-A623C18F07EC}"/>
            </c:ext>
          </c:extLst>
        </c:ser>
        <c:ser>
          <c:idx val="4"/>
          <c:order val="3"/>
          <c:tx>
            <c:strRef>
              <c:f>'图4-交通能耗载货'!$B$11</c:f>
              <c:strCache>
                <c:ptCount val="1"/>
                <c:pt idx="0">
                  <c:v>天然气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'图4-交通能耗载货'!$C$11:$AN$11</c:f>
              <c:numCache>
                <c:formatCode>0_);[Red]\(0\)</c:formatCode>
                <c:ptCount val="38"/>
                <c:pt idx="0">
                  <c:v>990.86673148248201</c:v>
                </c:pt>
                <c:pt idx="1">
                  <c:v>970.13200821000351</c:v>
                </c:pt>
                <c:pt idx="2">
                  <c:v>949.48075330380641</c:v>
                </c:pt>
                <c:pt idx="3">
                  <c:v>930.53375823701003</c:v>
                </c:pt>
                <c:pt idx="4">
                  <c:v>908.54783767239235</c:v>
                </c:pt>
                <c:pt idx="5">
                  <c:v>886.64873429116733</c:v>
                </c:pt>
                <c:pt idx="6">
                  <c:v>872.16261567822573</c:v>
                </c:pt>
                <c:pt idx="7">
                  <c:v>866.97500990241645</c:v>
                </c:pt>
                <c:pt idx="8">
                  <c:v>864.39386410284135</c:v>
                </c:pt>
                <c:pt idx="9">
                  <c:v>874.85974577797003</c:v>
                </c:pt>
                <c:pt idx="10">
                  <c:v>899.79003276799563</c:v>
                </c:pt>
                <c:pt idx="11">
                  <c:v>938.863490691729</c:v>
                </c:pt>
                <c:pt idx="12">
                  <c:v>991.8320550214255</c:v>
                </c:pt>
                <c:pt idx="13">
                  <c:v>1058.3522019372729</c:v>
                </c:pt>
                <c:pt idx="14">
                  <c:v>1136.9936264448529</c:v>
                </c:pt>
                <c:pt idx="15">
                  <c:v>1275.96489143351</c:v>
                </c:pt>
                <c:pt idx="16">
                  <c:v>1424.4779446184873</c:v>
                </c:pt>
                <c:pt idx="17">
                  <c:v>1579.6739764502543</c:v>
                </c:pt>
                <c:pt idx="18">
                  <c:v>1740.9408375643661</c:v>
                </c:pt>
                <c:pt idx="19">
                  <c:v>1912.6788736451699</c:v>
                </c:pt>
                <c:pt idx="20">
                  <c:v>2091.6250909221853</c:v>
                </c:pt>
                <c:pt idx="21">
                  <c:v>2272.090500882216</c:v>
                </c:pt>
                <c:pt idx="22">
                  <c:v>2450.9133448561456</c:v>
                </c:pt>
                <c:pt idx="23">
                  <c:v>2628.6577184833104</c:v>
                </c:pt>
                <c:pt idx="24">
                  <c:v>2802.1379496597178</c:v>
                </c:pt>
                <c:pt idx="25">
                  <c:v>2967.8080695689755</c:v>
                </c:pt>
                <c:pt idx="26">
                  <c:v>3124.9812538259343</c:v>
                </c:pt>
                <c:pt idx="27">
                  <c:v>3273.8713045983227</c:v>
                </c:pt>
                <c:pt idx="28">
                  <c:v>3406.8142692016859</c:v>
                </c:pt>
                <c:pt idx="29">
                  <c:v>3531.4359871808729</c:v>
                </c:pt>
                <c:pt idx="30">
                  <c:v>3649.7738187317714</c:v>
                </c:pt>
                <c:pt idx="31">
                  <c:v>3759.849215008463</c:v>
                </c:pt>
                <c:pt idx="32">
                  <c:v>3870.0586669187292</c:v>
                </c:pt>
                <c:pt idx="33">
                  <c:v>3971.3406975982148</c:v>
                </c:pt>
                <c:pt idx="34">
                  <c:v>4071.4049518562538</c:v>
                </c:pt>
                <c:pt idx="35">
                  <c:v>4170.5311816643271</c:v>
                </c:pt>
                <c:pt idx="36">
                  <c:v>4267.068348024919</c:v>
                </c:pt>
                <c:pt idx="37">
                  <c:v>4367.5287116776508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ED-44AC-BA1D-A623C18F07EC}"/>
            </c:ext>
          </c:extLst>
        </c:ser>
        <c:ser>
          <c:idx val="8"/>
          <c:order val="4"/>
          <c:tx>
            <c:strRef>
              <c:f>'图4-交通能耗载货'!$B$6</c:f>
              <c:strCache>
                <c:ptCount val="1"/>
                <c:pt idx="0">
                  <c:v>电力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'图4-交通能耗载货'!$C$6:$AN$6</c:f>
              <c:numCache>
                <c:formatCode>0_);[Red]\(0\)</c:formatCode>
                <c:ptCount val="38"/>
                <c:pt idx="0">
                  <c:v>196.8568506715639</c:v>
                </c:pt>
                <c:pt idx="1">
                  <c:v>286.23020416981751</c:v>
                </c:pt>
                <c:pt idx="2">
                  <c:v>392.78783623204072</c:v>
                </c:pt>
                <c:pt idx="3">
                  <c:v>522.2505131252027</c:v>
                </c:pt>
                <c:pt idx="4">
                  <c:v>675.01073061827105</c:v>
                </c:pt>
                <c:pt idx="5">
                  <c:v>849.17957581649944</c:v>
                </c:pt>
                <c:pt idx="6">
                  <c:v>1046.8791185049154</c:v>
                </c:pt>
                <c:pt idx="7">
                  <c:v>1267.4750639155957</c:v>
                </c:pt>
                <c:pt idx="8">
                  <c:v>1510.6910086061002</c:v>
                </c:pt>
                <c:pt idx="9">
                  <c:v>1770.7334989737501</c:v>
                </c:pt>
                <c:pt idx="10">
                  <c:v>2051.1414785207594</c:v>
                </c:pt>
                <c:pt idx="11">
                  <c:v>2349.9088977710567</c:v>
                </c:pt>
                <c:pt idx="12">
                  <c:v>2664.2756832667178</c:v>
                </c:pt>
                <c:pt idx="13">
                  <c:v>2933.5634294767933</c:v>
                </c:pt>
                <c:pt idx="14">
                  <c:v>3249.5988621223587</c:v>
                </c:pt>
                <c:pt idx="15">
                  <c:v>3576.1423787404137</c:v>
                </c:pt>
                <c:pt idx="16">
                  <c:v>3908.1084584638661</c:v>
                </c:pt>
                <c:pt idx="17">
                  <c:v>4237.8873645169433</c:v>
                </c:pt>
                <c:pt idx="18">
                  <c:v>4566.3148608260426</c:v>
                </c:pt>
                <c:pt idx="19">
                  <c:v>4891.1839688884102</c:v>
                </c:pt>
                <c:pt idx="20">
                  <c:v>5207.0227935616304</c:v>
                </c:pt>
                <c:pt idx="21">
                  <c:v>5513.2497929494812</c:v>
                </c:pt>
                <c:pt idx="22">
                  <c:v>5808.4249756940708</c:v>
                </c:pt>
                <c:pt idx="23">
                  <c:v>6035.5979258939196</c:v>
                </c:pt>
                <c:pt idx="24">
                  <c:v>6249.7663029779278</c:v>
                </c:pt>
                <c:pt idx="25">
                  <c:v>6451.4558352237964</c:v>
                </c:pt>
                <c:pt idx="26">
                  <c:v>6641.090346044437</c:v>
                </c:pt>
                <c:pt idx="27">
                  <c:v>6824.1723380504864</c:v>
                </c:pt>
                <c:pt idx="28">
                  <c:v>6958.5585682906649</c:v>
                </c:pt>
                <c:pt idx="29">
                  <c:v>7083.6127615138112</c:v>
                </c:pt>
                <c:pt idx="30">
                  <c:v>7200.868892009652</c:v>
                </c:pt>
                <c:pt idx="31">
                  <c:v>7312.3884627849211</c:v>
                </c:pt>
                <c:pt idx="32">
                  <c:v>7418.8325951532197</c:v>
                </c:pt>
                <c:pt idx="33">
                  <c:v>7521.1213136005208</c:v>
                </c:pt>
                <c:pt idx="34">
                  <c:v>7621.6754888192736</c:v>
                </c:pt>
                <c:pt idx="35">
                  <c:v>7723.1244823737015</c:v>
                </c:pt>
                <c:pt idx="36">
                  <c:v>7821.1742465161524</c:v>
                </c:pt>
                <c:pt idx="37">
                  <c:v>7922.0611429188739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ED-44AC-BA1D-A623C18F07EC}"/>
            </c:ext>
          </c:extLst>
        </c:ser>
        <c:ser>
          <c:idx val="0"/>
          <c:order val="5"/>
          <c:tx>
            <c:strRef>
              <c:f>'图4-交通能耗载货'!$B$8</c:f>
              <c:strCache>
                <c:ptCount val="1"/>
                <c:pt idx="0">
                  <c:v>氢能</c:v>
                </c:pt>
              </c:strCache>
              <c:extLst xmlns:c15="http://schemas.microsoft.com/office/drawing/2012/chart"/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'图4-交通能耗载货'!$C$8:$AN$8</c:f>
              <c:numCache>
                <c:formatCode>0_);[Red]\(0\)</c:formatCode>
                <c:ptCount val="38"/>
                <c:pt idx="0">
                  <c:v>31.188372042778447</c:v>
                </c:pt>
                <c:pt idx="1">
                  <c:v>29.489491555939658</c:v>
                </c:pt>
                <c:pt idx="2">
                  <c:v>27.77122789960751</c:v>
                </c:pt>
                <c:pt idx="3">
                  <c:v>26.096859673760406</c:v>
                </c:pt>
                <c:pt idx="4">
                  <c:v>24.564818695761772</c:v>
                </c:pt>
                <c:pt idx="5">
                  <c:v>23.325552194735522</c:v>
                </c:pt>
                <c:pt idx="6">
                  <c:v>22.527218681358256</c:v>
                </c:pt>
                <c:pt idx="7">
                  <c:v>22.403762918152037</c:v>
                </c:pt>
                <c:pt idx="8">
                  <c:v>23.185337222282243</c:v>
                </c:pt>
                <c:pt idx="9">
                  <c:v>25.202275755284298</c:v>
                </c:pt>
                <c:pt idx="10">
                  <c:v>28.895124410356136</c:v>
                </c:pt>
                <c:pt idx="11">
                  <c:v>34.513301645601537</c:v>
                </c:pt>
                <c:pt idx="12">
                  <c:v>42.356667026754536</c:v>
                </c:pt>
                <c:pt idx="13">
                  <c:v>52.403604479493012</c:v>
                </c:pt>
                <c:pt idx="14">
                  <c:v>65.0009218249253</c:v>
                </c:pt>
                <c:pt idx="15">
                  <c:v>83.233668215044489</c:v>
                </c:pt>
                <c:pt idx="16">
                  <c:v>104.95093802887908</c:v>
                </c:pt>
                <c:pt idx="17">
                  <c:v>129.8937308703324</c:v>
                </c:pt>
                <c:pt idx="18">
                  <c:v>158.55909761981928</c:v>
                </c:pt>
                <c:pt idx="19">
                  <c:v>190.93942601994891</c:v>
                </c:pt>
                <c:pt idx="20">
                  <c:v>227.46264088437584</c:v>
                </c:pt>
                <c:pt idx="21">
                  <c:v>268.55131972201224</c:v>
                </c:pt>
                <c:pt idx="22">
                  <c:v>314.12047459580145</c:v>
                </c:pt>
                <c:pt idx="23">
                  <c:v>364.75658060566786</c:v>
                </c:pt>
                <c:pt idx="24">
                  <c:v>419.59861006085498</c:v>
                </c:pt>
                <c:pt idx="25">
                  <c:v>479.85756724640822</c:v>
                </c:pt>
                <c:pt idx="26">
                  <c:v>544.09565373951261</c:v>
                </c:pt>
                <c:pt idx="27">
                  <c:v>613.6128155269887</c:v>
                </c:pt>
                <c:pt idx="28">
                  <c:v>686.96777933815872</c:v>
                </c:pt>
                <c:pt idx="29">
                  <c:v>766.31023369702223</c:v>
                </c:pt>
                <c:pt idx="30">
                  <c:v>850.16960858449488</c:v>
                </c:pt>
                <c:pt idx="31">
                  <c:v>942.56681430269009</c:v>
                </c:pt>
                <c:pt idx="32">
                  <c:v>1037.8789384609847</c:v>
                </c:pt>
                <c:pt idx="33">
                  <c:v>1146.6218357279179</c:v>
                </c:pt>
                <c:pt idx="34">
                  <c:v>1249.5557596053441</c:v>
                </c:pt>
                <c:pt idx="35">
                  <c:v>1386.4119765222717</c:v>
                </c:pt>
                <c:pt idx="36">
                  <c:v>1484.3491411904508</c:v>
                </c:pt>
                <c:pt idx="37">
                  <c:v>1705.9858125382598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2AED-44AC-BA1D-A623C18F07EC}"/>
            </c:ext>
          </c:extLst>
        </c:ser>
        <c:ser>
          <c:idx val="9"/>
          <c:order val="8"/>
          <c:tx>
            <c:strRef>
              <c:f>'图4-交通能耗载货'!$B$7</c:f>
              <c:strCache>
                <c:ptCount val="1"/>
                <c:pt idx="0">
                  <c:v>燃料油、残渣油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'图4-交通能耗载货'!$C$7:$AN$7</c:f>
              <c:numCache>
                <c:formatCode>0_);[Red]\(0\)</c:formatCode>
                <c:ptCount val="38"/>
                <c:pt idx="0">
                  <c:v>2586.6587447337156</c:v>
                </c:pt>
                <c:pt idx="1">
                  <c:v>2656.2349213208031</c:v>
                </c:pt>
                <c:pt idx="2">
                  <c:v>2725.7354794569883</c:v>
                </c:pt>
                <c:pt idx="3">
                  <c:v>2795.1712217781146</c:v>
                </c:pt>
                <c:pt idx="4">
                  <c:v>2864.5457491627963</c:v>
                </c:pt>
                <c:pt idx="5">
                  <c:v>2933.8734651254913</c:v>
                </c:pt>
                <c:pt idx="6">
                  <c:v>3003.1651723020423</c:v>
                </c:pt>
                <c:pt idx="7">
                  <c:v>3072.4136689352208</c:v>
                </c:pt>
                <c:pt idx="8">
                  <c:v>3132.3791005005228</c:v>
                </c:pt>
                <c:pt idx="9">
                  <c:v>3192.3589355802824</c:v>
                </c:pt>
                <c:pt idx="10">
                  <c:v>3252.3171653883555</c:v>
                </c:pt>
                <c:pt idx="11">
                  <c:v>3312.2933995895005</c:v>
                </c:pt>
                <c:pt idx="12">
                  <c:v>3372.6477260451561</c:v>
                </c:pt>
                <c:pt idx="13">
                  <c:v>3432.7139822116606</c:v>
                </c:pt>
                <c:pt idx="14">
                  <c:v>3492.7190234417208</c:v>
                </c:pt>
                <c:pt idx="15">
                  <c:v>3552.7420690648528</c:v>
                </c:pt>
                <c:pt idx="16">
                  <c:v>3612.7975225955142</c:v>
                </c:pt>
                <c:pt idx="17">
                  <c:v>3672.8961866695481</c:v>
                </c:pt>
                <c:pt idx="18">
                  <c:v>3710.9214648374214</c:v>
                </c:pt>
                <c:pt idx="19">
                  <c:v>3748.9827517914382</c:v>
                </c:pt>
                <c:pt idx="20">
                  <c:v>3787.1160563177427</c:v>
                </c:pt>
                <c:pt idx="21">
                  <c:v>3825.2853696301909</c:v>
                </c:pt>
                <c:pt idx="22">
                  <c:v>3863.4906917287826</c:v>
                </c:pt>
                <c:pt idx="23">
                  <c:v>3901.7680313996625</c:v>
                </c:pt>
                <c:pt idx="24">
                  <c:v>3940.081379856686</c:v>
                </c:pt>
                <c:pt idx="25">
                  <c:v>3978.4667458859972</c:v>
                </c:pt>
                <c:pt idx="26">
                  <c:v>4016.8521119153083</c:v>
                </c:pt>
                <c:pt idx="27">
                  <c:v>4055.3094955169072</c:v>
                </c:pt>
                <c:pt idx="28">
                  <c:v>4095.9634150732791</c:v>
                </c:pt>
                <c:pt idx="29">
                  <c:v>4136.6893522019382</c:v>
                </c:pt>
                <c:pt idx="30">
                  <c:v>4177.4152893305982</c:v>
                </c:pt>
                <c:pt idx="31">
                  <c:v>4218.1772352454009</c:v>
                </c:pt>
                <c:pt idx="32">
                  <c:v>4258.723128443341</c:v>
                </c:pt>
                <c:pt idx="33">
                  <c:v>4299.2330128551375</c:v>
                </c:pt>
                <c:pt idx="34">
                  <c:v>4339.8149148392222</c:v>
                </c:pt>
                <c:pt idx="35">
                  <c:v>4380.3968168233059</c:v>
                </c:pt>
                <c:pt idx="36">
                  <c:v>4421.0147275935342</c:v>
                </c:pt>
                <c:pt idx="37">
                  <c:v>4461.6326383637615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2AED-44AC-BA1D-A623C18F07EC}"/>
            </c:ext>
          </c:extLst>
        </c:ser>
        <c:ser>
          <c:idx val="3"/>
          <c:order val="9"/>
          <c:tx>
            <c:strRef>
              <c:f>'图4-交通能耗载货'!$B$10</c:f>
              <c:strCache>
                <c:ptCount val="1"/>
                <c:pt idx="0">
                  <c:v>液化石油气</c:v>
                </c:pt>
              </c:strCache>
              <c:extLst xmlns:c15="http://schemas.microsoft.com/office/drawing/2012/chart"/>
            </c:strRef>
          </c:tx>
          <c:spPr>
            <a:solidFill>
              <a:srgbClr val="5B9BD5">
                <a:lumMod val="60000"/>
                <a:lumOff val="40000"/>
              </a:srgbClr>
            </a:solidFill>
            <a:ln>
              <a:noFill/>
            </a:ln>
            <a:effectLst/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'图4-交通能耗载货'!$C$10:$AN$10</c:f>
              <c:numCache>
                <c:formatCode>0_);[Red]\(0\)</c:formatCode>
                <c:ptCount val="38"/>
                <c:pt idx="0">
                  <c:v>10.461668647149907</c:v>
                </c:pt>
                <c:pt idx="1">
                  <c:v>24.427986028590983</c:v>
                </c:pt>
                <c:pt idx="2">
                  <c:v>40.395718555327512</c:v>
                </c:pt>
                <c:pt idx="3">
                  <c:v>58.491808001152293</c:v>
                </c:pt>
                <c:pt idx="4">
                  <c:v>79.404090598105952</c:v>
                </c:pt>
                <c:pt idx="5">
                  <c:v>103.58035360627996</c:v>
                </c:pt>
                <c:pt idx="6">
                  <c:v>129.65366749486878</c:v>
                </c:pt>
                <c:pt idx="7">
                  <c:v>157.60318317669515</c:v>
                </c:pt>
                <c:pt idx="8">
                  <c:v>183.80216772892589</c:v>
                </c:pt>
                <c:pt idx="9">
                  <c:v>210.6158582694178</c:v>
                </c:pt>
                <c:pt idx="10">
                  <c:v>237.74894674300535</c:v>
                </c:pt>
                <c:pt idx="11">
                  <c:v>265.01958877966229</c:v>
                </c:pt>
                <c:pt idx="12">
                  <c:v>292.22635122970013</c:v>
                </c:pt>
                <c:pt idx="13">
                  <c:v>318.45979619027048</c:v>
                </c:pt>
                <c:pt idx="14">
                  <c:v>343.99891973641576</c:v>
                </c:pt>
                <c:pt idx="15">
                  <c:v>363.68632746390131</c:v>
                </c:pt>
                <c:pt idx="16">
                  <c:v>381.36512909149843</c:v>
                </c:pt>
                <c:pt idx="17">
                  <c:v>398.15170501602404</c:v>
                </c:pt>
                <c:pt idx="18">
                  <c:v>413.66483021857346</c:v>
                </c:pt>
                <c:pt idx="19">
                  <c:v>428.03842137481558</c:v>
                </c:pt>
                <c:pt idx="20">
                  <c:v>440.96312700298887</c:v>
                </c:pt>
                <c:pt idx="21">
                  <c:v>454.18029599222223</c:v>
                </c:pt>
                <c:pt idx="22">
                  <c:v>467.27287458139796</c:v>
                </c:pt>
                <c:pt idx="23">
                  <c:v>482.18868603939376</c:v>
                </c:pt>
                <c:pt idx="24">
                  <c:v>496.93957725685078</c:v>
                </c:pt>
                <c:pt idx="25">
                  <c:v>512.29404774765055</c:v>
                </c:pt>
                <c:pt idx="26">
                  <c:v>527.97252529617242</c:v>
                </c:pt>
                <c:pt idx="27">
                  <c:v>544.04004177019203</c:v>
                </c:pt>
                <c:pt idx="28">
                  <c:v>558.19455547153518</c:v>
                </c:pt>
                <c:pt idx="29">
                  <c:v>573.08699722732365</c:v>
                </c:pt>
                <c:pt idx="30">
                  <c:v>587.74617406647235</c:v>
                </c:pt>
                <c:pt idx="31">
                  <c:v>602.77076806740865</c:v>
                </c:pt>
                <c:pt idx="32">
                  <c:v>618.3455763206224</c:v>
                </c:pt>
                <c:pt idx="33">
                  <c:v>633.16754888192736</c:v>
                </c:pt>
                <c:pt idx="34">
                  <c:v>647.82121637679609</c:v>
                </c:pt>
                <c:pt idx="35">
                  <c:v>662.53473047423586</c:v>
                </c:pt>
                <c:pt idx="36">
                  <c:v>675.52331568902832</c:v>
                </c:pt>
                <c:pt idx="37">
                  <c:v>688.85574880270804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2AED-44AC-BA1D-A623C18F0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511720"/>
        <c:axId val="720512048"/>
        <c:extLst>
          <c:ext xmlns:c15="http://schemas.microsoft.com/office/drawing/2012/chart" uri="{02D57815-91ED-43cb-92C2-25804820EDAC}">
            <c15:filteredAreaSeries>
              <c15:ser>
                <c:idx val="2"/>
                <c:order val="6"/>
                <c:tx>
                  <c:strRef>
                    <c:extLst>
                      <c:ext uri="{02D57815-91ED-43cb-92C2-25804820EDAC}">
                        <c15:formulaRef>
                          <c15:sqref>'图4-交通能耗载货'!$B$4</c15:sqref>
                        </c15:formulaRef>
                      </c:ext>
                    </c:extLst>
                    <c:strCache>
                      <c:ptCount val="1"/>
                      <c:pt idx="0">
                        <c:v>生物柴油</c:v>
                      </c:pt>
                    </c:strCache>
                  </c:strRef>
                </c:tx>
                <c:spPr>
                  <a:solidFill>
                    <a:srgbClr val="00B050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'图4-交通能耗载货'!$C$3:$AN$3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'图4-交通能耗载货'!$C$4:$AN$4</c15:sqref>
                        </c15:formulaRef>
                      </c:ext>
                    </c:extLst>
                    <c:numCache>
                      <c:formatCode>0_);[Red]\(0\)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2AED-44AC-BA1D-A623C18F07EC}"/>
                  </c:ext>
                </c:extLst>
              </c15:ser>
            </c15:filteredAreaSeries>
            <c15:filteredArea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'图4-交通能耗载货'!$B$5</c15:sqref>
                        </c15:formulaRef>
                      </c:ext>
                    </c:extLst>
                    <c:strCache>
                      <c:ptCount val="1"/>
                      <c:pt idx="0">
                        <c:v>生物汽油</c:v>
                      </c:pt>
                    </c:strCache>
                  </c:strRef>
                </c:tx>
                <c:spPr>
                  <a:solidFill>
                    <a:srgbClr val="4472C4"/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'图4-交通能耗载货'!$C$3:$AN$3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'图4-交通能耗载货'!$C$5:$AN$5</c15:sqref>
                        </c15:formulaRef>
                      </c:ext>
                    </c:extLst>
                    <c:numCache>
                      <c:formatCode>0_);[Red]\(0\)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AED-44AC-BA1D-A623C18F07EC}"/>
                  </c:ext>
                </c:extLst>
              </c15:ser>
            </c15:filteredAreaSeries>
          </c:ext>
        </c:extLst>
      </c:areaChart>
      <c:catAx>
        <c:axId val="720511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2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720512048"/>
        <c:scaling>
          <c:orientation val="minMax"/>
        </c:scaling>
        <c:delete val="0"/>
        <c:axPos val="l"/>
        <c:title>
          <c:tx>
            <c:strRef>
              <c:f>'图4-交通能耗载货'!$E$1</c:f>
              <c:strCache>
                <c:ptCount val="1"/>
                <c:pt idx="0">
                  <c:v>万吨标煤</c:v>
                </c:pt>
              </c:strCache>
            </c:strRef>
          </c:tx>
          <c:layout>
            <c:manualLayout>
              <c:xMode val="edge"/>
              <c:yMode val="edge"/>
              <c:x val="4.7619047619047616E-2"/>
              <c:y val="5.9419809365934523E-2"/>
            </c:manualLayout>
          </c:layout>
          <c:overlay val="0"/>
          <c:txPr>
            <a:bodyPr rot="0" vert="horz"/>
            <a:lstStyle/>
            <a:p>
              <a:pPr>
                <a:defRPr b="0"/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1720"/>
        <c:crosses val="autoZero"/>
        <c:crossBetween val="midCat"/>
      </c:valAx>
      <c:spPr>
        <a:ln>
          <a:noFill/>
        </a:ln>
      </c:spPr>
    </c:plotArea>
    <c:legend>
      <c:legendPos val="b"/>
      <c:layout>
        <c:manualLayout>
          <c:xMode val="edge"/>
          <c:yMode val="edge"/>
          <c:x val="0"/>
          <c:y val="0.88271400285490631"/>
          <c:w val="1"/>
          <c:h val="0.11728599714509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>
                <a:solidFill>
                  <a:sysClr val="windowText" lastClr="000000"/>
                </a:solidFill>
              </a:rPr>
              <a:t>分出行方式货运周转量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034492563429569"/>
          <c:y val="0.18039370078740158"/>
          <c:w val="0.84376618547681548"/>
          <c:h val="0.64345514086281019"/>
        </c:manualLayout>
      </c:layout>
      <c:areaChart>
        <c:grouping val="stacked"/>
        <c:varyColors val="0"/>
        <c:ser>
          <c:idx val="5"/>
          <c:order val="0"/>
          <c:tx>
            <c:strRef>
              <c:f>'图n-交通周转量'!$B$9</c:f>
              <c:strCache>
                <c:ptCount val="1"/>
                <c:pt idx="0">
                  <c:v>摩托车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'图n-交通周转量'!$C$3:$AN$3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'图n-交通周转量'!$C$9:$AN$9</c:f>
              <c:numCache>
                <c:formatCode>0_ 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1D-4D0B-9B56-1827548FC5FF}"/>
            </c:ext>
          </c:extLst>
        </c:ser>
        <c:ser>
          <c:idx val="0"/>
          <c:order val="1"/>
          <c:tx>
            <c:strRef>
              <c:f>'图n-交通周转量'!$B$4</c:f>
              <c:strCache>
                <c:ptCount val="1"/>
                <c:pt idx="0">
                  <c:v>轻型车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cat>
            <c:numRef>
              <c:f>'图n-交通周转量'!$C$3:$AN$3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'图n-交通周转量'!$C$4:$AN$4</c:f>
              <c:numCache>
                <c:formatCode>0_ </c:formatCode>
                <c:ptCount val="38"/>
                <c:pt idx="0">
                  <c:v>8211.1249052743697</c:v>
                </c:pt>
                <c:pt idx="1">
                  <c:v>8428.7994751445767</c:v>
                </c:pt>
                <c:pt idx="2">
                  <c:v>8646.4580754942726</c:v>
                </c:pt>
                <c:pt idx="3">
                  <c:v>8864.1179246949123</c:v>
                </c:pt>
                <c:pt idx="4">
                  <c:v>9081.7746356747539</c:v>
                </c:pt>
                <c:pt idx="5">
                  <c:v>9299.5883977075209</c:v>
                </c:pt>
                <c:pt idx="6">
                  <c:v>9517.2681512747531</c:v>
                </c:pt>
                <c:pt idx="7">
                  <c:v>9734.9259566085129</c:v>
                </c:pt>
                <c:pt idx="8">
                  <c:v>9871.5102496369927</c:v>
                </c:pt>
                <c:pt idx="9">
                  <c:v>10006.836257746945</c:v>
                </c:pt>
                <c:pt idx="10">
                  <c:v>10142.478815774977</c:v>
                </c:pt>
                <c:pt idx="11">
                  <c:v>10278.556466390784</c:v>
                </c:pt>
                <c:pt idx="12">
                  <c:v>10414.860368242178</c:v>
                </c:pt>
                <c:pt idx="13">
                  <c:v>10549.863498493442</c:v>
                </c:pt>
                <c:pt idx="14">
                  <c:v>10685.359005932161</c:v>
                </c:pt>
                <c:pt idx="15">
                  <c:v>10820.863067034241</c:v>
                </c:pt>
                <c:pt idx="16">
                  <c:v>10956.313942535809</c:v>
                </c:pt>
                <c:pt idx="17">
                  <c:v>11091.93295103309</c:v>
                </c:pt>
                <c:pt idx="18">
                  <c:v>11187.359087198978</c:v>
                </c:pt>
                <c:pt idx="19">
                  <c:v>11282.764643073793</c:v>
                </c:pt>
                <c:pt idx="20">
                  <c:v>11378.198909645569</c:v>
                </c:pt>
                <c:pt idx="21">
                  <c:v>11473.653206112769</c:v>
                </c:pt>
                <c:pt idx="22">
                  <c:v>11569.047535203841</c:v>
                </c:pt>
                <c:pt idx="23">
                  <c:v>11664.504245687041</c:v>
                </c:pt>
                <c:pt idx="24">
                  <c:v>11759.964030017281</c:v>
                </c:pt>
                <c:pt idx="25">
                  <c:v>11855.425890401282</c:v>
                </c:pt>
                <c:pt idx="26">
                  <c:v>11950.868808806401</c:v>
                </c:pt>
                <c:pt idx="27">
                  <c:v>12046.289083741442</c:v>
                </c:pt>
                <c:pt idx="28">
                  <c:v>12072.646549624322</c:v>
                </c:pt>
                <c:pt idx="29">
                  <c:v>12099.006381242882</c:v>
                </c:pt>
                <c:pt idx="30">
                  <c:v>12125.343698138882</c:v>
                </c:pt>
                <c:pt idx="31">
                  <c:v>12151.710385562881</c:v>
                </c:pt>
                <c:pt idx="32">
                  <c:v>12178.022467944962</c:v>
                </c:pt>
                <c:pt idx="33">
                  <c:v>12204.410366522881</c:v>
                </c:pt>
                <c:pt idx="34">
                  <c:v>12230.687091617281</c:v>
                </c:pt>
                <c:pt idx="35">
                  <c:v>12257.091646905601</c:v>
                </c:pt>
                <c:pt idx="36">
                  <c:v>12283.426485411841</c:v>
                </c:pt>
                <c:pt idx="37">
                  <c:v>12309.982158101762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D-4D0B-9B56-1827548FC5FF}"/>
            </c:ext>
          </c:extLst>
        </c:ser>
        <c:ser>
          <c:idx val="1"/>
          <c:order val="2"/>
          <c:tx>
            <c:strRef>
              <c:f>'图n-交通周转量'!$B$5</c:f>
              <c:strCache>
                <c:ptCount val="1"/>
                <c:pt idx="0">
                  <c:v>重型车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'图n-交通周转量'!$C$3:$AN$3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'图n-交通周转量'!$C$5:$AN$5</c:f>
              <c:numCache>
                <c:formatCode>0_ </c:formatCode>
                <c:ptCount val="38"/>
                <c:pt idx="0">
                  <c:v>75893.741758771212</c:v>
                </c:pt>
                <c:pt idx="1">
                  <c:v>77905.47229217281</c:v>
                </c:pt>
                <c:pt idx="2">
                  <c:v>79917.206848934409</c:v>
                </c:pt>
                <c:pt idx="3">
                  <c:v>81928.99177816321</c:v>
                </c:pt>
                <c:pt idx="4">
                  <c:v>83940.854277772814</c:v>
                </c:pt>
                <c:pt idx="5">
                  <c:v>85952.873366553613</c:v>
                </c:pt>
                <c:pt idx="6">
                  <c:v>87964.972439731209</c:v>
                </c:pt>
                <c:pt idx="7">
                  <c:v>89976.702973132808</c:v>
                </c:pt>
                <c:pt idx="8">
                  <c:v>91231.714968768007</c:v>
                </c:pt>
                <c:pt idx="9">
                  <c:v>92485.778095180809</c:v>
                </c:pt>
                <c:pt idx="10">
                  <c:v>93739.038319872008</c:v>
                </c:pt>
                <c:pt idx="11">
                  <c:v>94993.213617561618</c:v>
                </c:pt>
                <c:pt idx="12">
                  <c:v>96262.504356902413</c:v>
                </c:pt>
                <c:pt idx="13">
                  <c:v>97517.590543296013</c:v>
                </c:pt>
                <c:pt idx="14">
                  <c:v>98770.280416473615</c:v>
                </c:pt>
                <c:pt idx="15">
                  <c:v>100022.7010464</c:v>
                </c:pt>
                <c:pt idx="16">
                  <c:v>101275.86664166402</c:v>
                </c:pt>
                <c:pt idx="17">
                  <c:v>102529.58906995201</c:v>
                </c:pt>
                <c:pt idx="18">
                  <c:v>103411.31163264</c:v>
                </c:pt>
                <c:pt idx="19">
                  <c:v>104293.09856908802</c:v>
                </c:pt>
                <c:pt idx="20">
                  <c:v>105174.99815961601</c:v>
                </c:pt>
                <c:pt idx="21">
                  <c:v>106056.52116364801</c:v>
                </c:pt>
                <c:pt idx="22">
                  <c:v>106938.20349273601</c:v>
                </c:pt>
                <c:pt idx="23">
                  <c:v>107820.04031884801</c:v>
                </c:pt>
                <c:pt idx="24">
                  <c:v>108701.77575628801</c:v>
                </c:pt>
                <c:pt idx="25">
                  <c:v>109583.64959731202</c:v>
                </c:pt>
                <c:pt idx="26">
                  <c:v>110465.00522956801</c:v>
                </c:pt>
                <c:pt idx="27">
                  <c:v>111347.01586483201</c:v>
                </c:pt>
                <c:pt idx="28">
                  <c:v>111589.29294796802</c:v>
                </c:pt>
                <c:pt idx="29">
                  <c:v>111833.79253516802</c:v>
                </c:pt>
                <c:pt idx="30">
                  <c:v>112074.48441446401</c:v>
                </c:pt>
                <c:pt idx="31">
                  <c:v>112321.99669363201</c:v>
                </c:pt>
                <c:pt idx="32">
                  <c:v>112557.05747827201</c:v>
                </c:pt>
                <c:pt idx="33">
                  <c:v>112815.27994176002</c:v>
                </c:pt>
                <c:pt idx="34">
                  <c:v>113029.42569177601</c:v>
                </c:pt>
                <c:pt idx="35">
                  <c:v>113329.24808832002</c:v>
                </c:pt>
                <c:pt idx="36">
                  <c:v>113454.58058035202</c:v>
                </c:pt>
                <c:pt idx="37">
                  <c:v>113934.95045222402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1D-4D0B-9B56-1827548FC5FF}"/>
            </c:ext>
          </c:extLst>
        </c:ser>
        <c:ser>
          <c:idx val="3"/>
          <c:order val="3"/>
          <c:tx>
            <c:strRef>
              <c:f>'图n-交通周转量'!$B$7</c:f>
              <c:strCache>
                <c:ptCount val="1"/>
                <c:pt idx="0">
                  <c:v>铁路机车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cat>
            <c:numRef>
              <c:f>'图n-交通周转量'!$C$3:$AN$3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'图n-交通周转量'!$C$7:$AN$7</c:f>
              <c:numCache>
                <c:formatCode>0_ </c:formatCode>
                <c:ptCount val="38"/>
                <c:pt idx="0">
                  <c:v>62207.856564480004</c:v>
                </c:pt>
                <c:pt idx="1">
                  <c:v>66568.390225920011</c:v>
                </c:pt>
                <c:pt idx="2">
                  <c:v>70928.988261120001</c:v>
                </c:pt>
                <c:pt idx="3">
                  <c:v>75289.554109440011</c:v>
                </c:pt>
                <c:pt idx="4">
                  <c:v>79650.13605120001</c:v>
                </c:pt>
                <c:pt idx="5">
                  <c:v>84020.792486400009</c:v>
                </c:pt>
                <c:pt idx="6">
                  <c:v>88381.792857600012</c:v>
                </c:pt>
                <c:pt idx="7">
                  <c:v>92742.954163200004</c:v>
                </c:pt>
                <c:pt idx="8">
                  <c:v>97495.507929600019</c:v>
                </c:pt>
                <c:pt idx="9">
                  <c:v>102174.83654400001</c:v>
                </c:pt>
                <c:pt idx="10">
                  <c:v>106875.40849920001</c:v>
                </c:pt>
                <c:pt idx="11">
                  <c:v>111595.29258240001</c:v>
                </c:pt>
                <c:pt idx="12">
                  <c:v>116291.35837440002</c:v>
                </c:pt>
                <c:pt idx="13">
                  <c:v>120957.32943360001</c:v>
                </c:pt>
                <c:pt idx="14">
                  <c:v>125653.39522560002</c:v>
                </c:pt>
                <c:pt idx="15">
                  <c:v>130350.26568960001</c:v>
                </c:pt>
                <c:pt idx="16">
                  <c:v>135044.72213760001</c:v>
                </c:pt>
                <c:pt idx="17">
                  <c:v>139744.65035520002</c:v>
                </c:pt>
                <c:pt idx="18">
                  <c:v>144928.02551040001</c:v>
                </c:pt>
                <c:pt idx="19">
                  <c:v>150111.56160000002</c:v>
                </c:pt>
                <c:pt idx="20">
                  <c:v>155295.25862400001</c:v>
                </c:pt>
                <c:pt idx="21">
                  <c:v>160478.32800384003</c:v>
                </c:pt>
                <c:pt idx="22">
                  <c:v>165661.86409344003</c:v>
                </c:pt>
                <c:pt idx="23">
                  <c:v>170845.31971584001</c:v>
                </c:pt>
                <c:pt idx="24">
                  <c:v>176029.78922496003</c:v>
                </c:pt>
                <c:pt idx="25">
                  <c:v>181213.59890304002</c:v>
                </c:pt>
                <c:pt idx="26">
                  <c:v>186398.11669248002</c:v>
                </c:pt>
                <c:pt idx="27">
                  <c:v>191582.11949184001</c:v>
                </c:pt>
                <c:pt idx="28">
                  <c:v>195124.22126208001</c:v>
                </c:pt>
                <c:pt idx="29">
                  <c:v>198666.51615360001</c:v>
                </c:pt>
                <c:pt idx="30">
                  <c:v>202206.63843072002</c:v>
                </c:pt>
                <c:pt idx="31">
                  <c:v>205748.04818304002</c:v>
                </c:pt>
                <c:pt idx="32">
                  <c:v>209290.11776640001</c:v>
                </c:pt>
                <c:pt idx="33">
                  <c:v>212832.50921856004</c:v>
                </c:pt>
                <c:pt idx="34">
                  <c:v>216372.59930880004</c:v>
                </c:pt>
                <c:pt idx="35">
                  <c:v>219915.66668544002</c:v>
                </c:pt>
                <c:pt idx="36">
                  <c:v>223460.00544384003</c:v>
                </c:pt>
                <c:pt idx="37">
                  <c:v>227002.86360576004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1D-4D0B-9B56-1827548FC5FF}"/>
            </c:ext>
          </c:extLst>
        </c:ser>
        <c:ser>
          <c:idx val="4"/>
          <c:order val="4"/>
          <c:tx>
            <c:strRef>
              <c:f>'图n-交通周转量'!$B$8</c:f>
              <c:strCache>
                <c:ptCount val="1"/>
                <c:pt idx="0">
                  <c:v>船只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cat>
            <c:numRef>
              <c:f>'图n-交通周转量'!$C$3:$AN$3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'图n-交通周转量'!$C$8:$AN$8</c:f>
              <c:numCache>
                <c:formatCode>0_ </c:formatCode>
                <c:ptCount val="38"/>
                <c:pt idx="0">
                  <c:v>124447.10338368002</c:v>
                </c:pt>
                <c:pt idx="1">
                  <c:v>127913.21193024001</c:v>
                </c:pt>
                <c:pt idx="2">
                  <c:v>131379.51842611202</c:v>
                </c:pt>
                <c:pt idx="3">
                  <c:v>134845.58352038401</c:v>
                </c:pt>
                <c:pt idx="4">
                  <c:v>138311.77575283201</c:v>
                </c:pt>
                <c:pt idx="5">
                  <c:v>141777.98568806401</c:v>
                </c:pt>
                <c:pt idx="6">
                  <c:v>145244.59795929602</c:v>
                </c:pt>
                <c:pt idx="7">
                  <c:v>148710.70167782402</c:v>
                </c:pt>
                <c:pt idx="8">
                  <c:v>151728.11385177603</c:v>
                </c:pt>
                <c:pt idx="9">
                  <c:v>154746.12792038402</c:v>
                </c:pt>
                <c:pt idx="10">
                  <c:v>157762.70323545602</c:v>
                </c:pt>
                <c:pt idx="11">
                  <c:v>160779.997927296</c:v>
                </c:pt>
                <c:pt idx="12">
                  <c:v>163815.32370931201</c:v>
                </c:pt>
                <c:pt idx="13">
                  <c:v>166835.51200166403</c:v>
                </c:pt>
                <c:pt idx="14">
                  <c:v>169850.46509798401</c:v>
                </c:pt>
                <c:pt idx="15">
                  <c:v>172866.68152934403</c:v>
                </c:pt>
                <c:pt idx="16">
                  <c:v>175884.21440409601</c:v>
                </c:pt>
                <c:pt idx="17">
                  <c:v>178901.50587724801</c:v>
                </c:pt>
                <c:pt idx="18">
                  <c:v>180840.55135449601</c:v>
                </c:pt>
                <c:pt idx="19">
                  <c:v>182779.74971942403</c:v>
                </c:pt>
                <c:pt idx="20">
                  <c:v>184719.12028416002</c:v>
                </c:pt>
                <c:pt idx="21">
                  <c:v>186658.67914214401</c:v>
                </c:pt>
                <c:pt idx="22">
                  <c:v>188596.82821478404</c:v>
                </c:pt>
                <c:pt idx="23">
                  <c:v>190536.80180071681</c:v>
                </c:pt>
                <c:pt idx="24">
                  <c:v>192475.39102894082</c:v>
                </c:pt>
                <c:pt idx="25">
                  <c:v>194414.21489952001</c:v>
                </c:pt>
                <c:pt idx="26">
                  <c:v>196353.28306851842</c:v>
                </c:pt>
                <c:pt idx="27">
                  <c:v>198292.60293891843</c:v>
                </c:pt>
                <c:pt idx="28">
                  <c:v>200338.42935617283</c:v>
                </c:pt>
                <c:pt idx="29">
                  <c:v>202386.11022051843</c:v>
                </c:pt>
                <c:pt idx="30">
                  <c:v>204431.92505049604</c:v>
                </c:pt>
                <c:pt idx="31">
                  <c:v>206477.97970491651</c:v>
                </c:pt>
                <c:pt idx="32">
                  <c:v>208524.74419269507</c:v>
                </c:pt>
                <c:pt idx="33">
                  <c:v>210571.77024715394</c:v>
                </c:pt>
                <c:pt idx="34">
                  <c:v>212618.80079168259</c:v>
                </c:pt>
                <c:pt idx="35">
                  <c:v>214665.83561706627</c:v>
                </c:pt>
                <c:pt idx="36">
                  <c:v>216711.26518618371</c:v>
                </c:pt>
                <c:pt idx="37">
                  <c:v>218758.30794563331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1D-4D0B-9B56-1827548FC5FF}"/>
            </c:ext>
          </c:extLst>
        </c:ser>
        <c:ser>
          <c:idx val="2"/>
          <c:order val="5"/>
          <c:tx>
            <c:strRef>
              <c:f>'图n-交通周转量'!$B$6</c:f>
              <c:strCache>
                <c:ptCount val="1"/>
                <c:pt idx="0">
                  <c:v>飞机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'图n-交通周转量'!$C$3:$AN$3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'图n-交通周转量'!$C$6:$AN$6</c:f>
              <c:numCache>
                <c:formatCode>0_ </c:formatCode>
                <c:ptCount val="38"/>
                <c:pt idx="0">
                  <c:v>283.45858675200003</c:v>
                </c:pt>
                <c:pt idx="1">
                  <c:v>312.80980262400004</c:v>
                </c:pt>
                <c:pt idx="2">
                  <c:v>342.16101849600005</c:v>
                </c:pt>
                <c:pt idx="3">
                  <c:v>371.51223436800007</c:v>
                </c:pt>
                <c:pt idx="4">
                  <c:v>400.86345024000002</c:v>
                </c:pt>
                <c:pt idx="5">
                  <c:v>430.21466611200003</c:v>
                </c:pt>
                <c:pt idx="6">
                  <c:v>459.57071001600008</c:v>
                </c:pt>
                <c:pt idx="7">
                  <c:v>488.92192588800003</c:v>
                </c:pt>
                <c:pt idx="8">
                  <c:v>515.11721817600005</c:v>
                </c:pt>
                <c:pt idx="9">
                  <c:v>541.32216652800003</c:v>
                </c:pt>
                <c:pt idx="10">
                  <c:v>567.50780275200009</c:v>
                </c:pt>
                <c:pt idx="11">
                  <c:v>593.70148569600008</c:v>
                </c:pt>
                <c:pt idx="12">
                  <c:v>620.16553843200006</c:v>
                </c:pt>
                <c:pt idx="13">
                  <c:v>646.40428300800011</c:v>
                </c:pt>
                <c:pt idx="14">
                  <c:v>672.58830988800003</c:v>
                </c:pt>
                <c:pt idx="15">
                  <c:v>698.76911808000011</c:v>
                </c:pt>
                <c:pt idx="16">
                  <c:v>724.95958233600004</c:v>
                </c:pt>
                <c:pt idx="17">
                  <c:v>751.1629213440001</c:v>
                </c:pt>
                <c:pt idx="18">
                  <c:v>771.24592512000004</c:v>
                </c:pt>
                <c:pt idx="19">
                  <c:v>791.33697561600013</c:v>
                </c:pt>
                <c:pt idx="20">
                  <c:v>811.42480742400005</c:v>
                </c:pt>
                <c:pt idx="21">
                  <c:v>831.51102988800005</c:v>
                </c:pt>
                <c:pt idx="22">
                  <c:v>851.59564300800014</c:v>
                </c:pt>
                <c:pt idx="23">
                  <c:v>871.68186547200014</c:v>
                </c:pt>
                <c:pt idx="24">
                  <c:v>891.76647859200011</c:v>
                </c:pt>
                <c:pt idx="25">
                  <c:v>911.85270105600011</c:v>
                </c:pt>
                <c:pt idx="26">
                  <c:v>931.93570483200006</c:v>
                </c:pt>
                <c:pt idx="27">
                  <c:v>952.01388057600013</c:v>
                </c:pt>
                <c:pt idx="28">
                  <c:v>985.35626956800013</c:v>
                </c:pt>
                <c:pt idx="29">
                  <c:v>1018.7002679040002</c:v>
                </c:pt>
                <c:pt idx="30">
                  <c:v>1052.0426568960002</c:v>
                </c:pt>
                <c:pt idx="31">
                  <c:v>1085.3818272000001</c:v>
                </c:pt>
                <c:pt idx="32">
                  <c:v>1118.7226068480002</c:v>
                </c:pt>
                <c:pt idx="33">
                  <c:v>1152.058558464</c:v>
                </c:pt>
                <c:pt idx="34">
                  <c:v>1185.3993381120001</c:v>
                </c:pt>
                <c:pt idx="35">
                  <c:v>1218.7320710400002</c:v>
                </c:pt>
                <c:pt idx="36">
                  <c:v>1252.0744600320002</c:v>
                </c:pt>
                <c:pt idx="37">
                  <c:v>1285.3943182080002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1D-4D0B-9B56-1827548FC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334831"/>
        <c:axId val="444047103"/>
      </c:areaChart>
      <c:catAx>
        <c:axId val="45833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4047103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444047103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200">
                    <a:solidFill>
                      <a:sysClr val="windowText" lastClr="000000"/>
                    </a:solidFill>
                  </a:rPr>
                  <a:t>亿吨公里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8.41240157480314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8334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90557226786280198"/>
          <c:w val="1"/>
          <c:h val="9.44277321371980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>
                <a:solidFill>
                  <a:sysClr val="windowText" lastClr="000000"/>
                </a:solidFill>
              </a:rPr>
              <a:t>分出行方式客运周转量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145603674540681"/>
          <c:y val="0.18039370078740158"/>
          <c:w val="0.83265507436570452"/>
          <c:h val="0.63932717388654592"/>
        </c:manualLayout>
      </c:layout>
      <c:areaChart>
        <c:grouping val="stacked"/>
        <c:varyColors val="0"/>
        <c:ser>
          <c:idx val="5"/>
          <c:order val="0"/>
          <c:tx>
            <c:strRef>
              <c:f>'图n-交通周转量'!$B$17</c:f>
              <c:strCache>
                <c:ptCount val="1"/>
                <c:pt idx="0">
                  <c:v>摩托车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'图n-交通周转量'!$C$11:$AN$11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'图n-交通周转量'!$C$17:$AN$17</c:f>
              <c:numCache>
                <c:formatCode>0_ </c:formatCode>
                <c:ptCount val="38"/>
                <c:pt idx="0">
                  <c:v>5479.1774104320002</c:v>
                </c:pt>
                <c:pt idx="1">
                  <c:v>5479.179019776001</c:v>
                </c:pt>
                <c:pt idx="2">
                  <c:v>5479.1741917440004</c:v>
                </c:pt>
                <c:pt idx="3">
                  <c:v>5479.1822384640009</c:v>
                </c:pt>
                <c:pt idx="4">
                  <c:v>5479.1693637120006</c:v>
                </c:pt>
                <c:pt idx="5">
                  <c:v>5479.5539969280007</c:v>
                </c:pt>
                <c:pt idx="6">
                  <c:v>5479.5749184000006</c:v>
                </c:pt>
                <c:pt idx="7">
                  <c:v>5479.5910118400006</c:v>
                </c:pt>
                <c:pt idx="8">
                  <c:v>5481.4739443200006</c:v>
                </c:pt>
                <c:pt idx="9">
                  <c:v>5480.6370854400002</c:v>
                </c:pt>
                <c:pt idx="10">
                  <c:v>5480.6048985600009</c:v>
                </c:pt>
                <c:pt idx="11">
                  <c:v>5481.2808230400005</c:v>
                </c:pt>
                <c:pt idx="12">
                  <c:v>5480.9621729280007</c:v>
                </c:pt>
                <c:pt idx="13">
                  <c:v>5479.671479040001</c:v>
                </c:pt>
                <c:pt idx="14">
                  <c:v>5479.4799671040009</c:v>
                </c:pt>
                <c:pt idx="15">
                  <c:v>5479.3480008960005</c:v>
                </c:pt>
                <c:pt idx="16">
                  <c:v>5479.145223552001</c:v>
                </c:pt>
                <c:pt idx="17">
                  <c:v>5479.1146460160007</c:v>
                </c:pt>
                <c:pt idx="18">
                  <c:v>5479.1178647040006</c:v>
                </c:pt>
                <c:pt idx="19">
                  <c:v>5479.127520768001</c:v>
                </c:pt>
                <c:pt idx="20">
                  <c:v>5479.1387861760004</c:v>
                </c:pt>
                <c:pt idx="21">
                  <c:v>5479.1403955200003</c:v>
                </c:pt>
                <c:pt idx="22">
                  <c:v>5479.1725824000005</c:v>
                </c:pt>
                <c:pt idx="23">
                  <c:v>5479.1870664960006</c:v>
                </c:pt>
                <c:pt idx="24">
                  <c:v>5479.2079879680005</c:v>
                </c:pt>
                <c:pt idx="25">
                  <c:v>5479.2417841920005</c:v>
                </c:pt>
                <c:pt idx="26">
                  <c:v>5479.2562682880007</c:v>
                </c:pt>
                <c:pt idx="27">
                  <c:v>5479.2482215680002</c:v>
                </c:pt>
                <c:pt idx="28">
                  <c:v>5479.2627056640004</c:v>
                </c:pt>
                <c:pt idx="29">
                  <c:v>5479.2723617280008</c:v>
                </c:pt>
                <c:pt idx="30">
                  <c:v>5479.2401748480006</c:v>
                </c:pt>
                <c:pt idx="31">
                  <c:v>5479.2466122240003</c:v>
                </c:pt>
                <c:pt idx="32">
                  <c:v>5479.2305187840002</c:v>
                </c:pt>
                <c:pt idx="33">
                  <c:v>5479.2337374720009</c:v>
                </c:pt>
                <c:pt idx="34">
                  <c:v>5479.2079879680005</c:v>
                </c:pt>
                <c:pt idx="35">
                  <c:v>5479.2047692800006</c:v>
                </c:pt>
                <c:pt idx="36">
                  <c:v>5479.2466122240003</c:v>
                </c:pt>
                <c:pt idx="37">
                  <c:v>5479.2836271360011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19-4F9A-BDF2-0872ED6AFC61}"/>
            </c:ext>
          </c:extLst>
        </c:ser>
        <c:ser>
          <c:idx val="0"/>
          <c:order val="1"/>
          <c:tx>
            <c:strRef>
              <c:f>'图n-交通周转量'!$B$12</c:f>
              <c:strCache>
                <c:ptCount val="1"/>
                <c:pt idx="0">
                  <c:v>轻型车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'图n-交通周转量'!$C$11:$AN$11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'图n-交通周转量'!$C$12:$AN$12</c:f>
              <c:numCache>
                <c:formatCode>0_ </c:formatCode>
                <c:ptCount val="38"/>
                <c:pt idx="0">
                  <c:v>41517.807945216773</c:v>
                </c:pt>
                <c:pt idx="1">
                  <c:v>42116.700905896323</c:v>
                </c:pt>
                <c:pt idx="2">
                  <c:v>42715.754965128966</c:v>
                </c:pt>
                <c:pt idx="3">
                  <c:v>43314.628673226245</c:v>
                </c:pt>
                <c:pt idx="4">
                  <c:v>43913.637469658883</c:v>
                </c:pt>
                <c:pt idx="5">
                  <c:v>44513.780644396807</c:v>
                </c:pt>
                <c:pt idx="6">
                  <c:v>45112.753085748482</c:v>
                </c:pt>
                <c:pt idx="7">
                  <c:v>45711.777669845767</c:v>
                </c:pt>
                <c:pt idx="8">
                  <c:v>45581.488430480647</c:v>
                </c:pt>
                <c:pt idx="9">
                  <c:v>45442.819674869766</c:v>
                </c:pt>
                <c:pt idx="10">
                  <c:v>45306.537029233928</c:v>
                </c:pt>
                <c:pt idx="11">
                  <c:v>45172.368562717442</c:v>
                </c:pt>
                <c:pt idx="12">
                  <c:v>45038.445746469122</c:v>
                </c:pt>
                <c:pt idx="13">
                  <c:v>44898.979657466887</c:v>
                </c:pt>
                <c:pt idx="14">
                  <c:v>44762.039385592325</c:v>
                </c:pt>
                <c:pt idx="15">
                  <c:v>44625.231450074883</c:v>
                </c:pt>
                <c:pt idx="16">
                  <c:v>44488.375073303047</c:v>
                </c:pt>
                <c:pt idx="17">
                  <c:v>44352.062059345924</c:v>
                </c:pt>
                <c:pt idx="18">
                  <c:v>43964.477805346563</c:v>
                </c:pt>
                <c:pt idx="19">
                  <c:v>43576.713916369925</c:v>
                </c:pt>
                <c:pt idx="20">
                  <c:v>43189.040343778564</c:v>
                </c:pt>
                <c:pt idx="21">
                  <c:v>42801.389462937608</c:v>
                </c:pt>
                <c:pt idx="22">
                  <c:v>42413.855243443206</c:v>
                </c:pt>
                <c:pt idx="23">
                  <c:v>42026.061597696003</c:v>
                </c:pt>
                <c:pt idx="24">
                  <c:v>41638.513376908806</c:v>
                </c:pt>
                <c:pt idx="25">
                  <c:v>41251.069280678406</c:v>
                </c:pt>
                <c:pt idx="26">
                  <c:v>40863.545521920001</c:v>
                </c:pt>
                <c:pt idx="27">
                  <c:v>40475.872094169608</c:v>
                </c:pt>
                <c:pt idx="28">
                  <c:v>39900.164361868803</c:v>
                </c:pt>
                <c:pt idx="29">
                  <c:v>39324.638646374406</c:v>
                </c:pt>
                <c:pt idx="30">
                  <c:v>38748.892611686402</c:v>
                </c:pt>
                <c:pt idx="31">
                  <c:v>38173.067719142404</c:v>
                </c:pt>
                <c:pt idx="32">
                  <c:v>37597.425165273606</c:v>
                </c:pt>
                <c:pt idx="33">
                  <c:v>37021.722100070401</c:v>
                </c:pt>
                <c:pt idx="34">
                  <c:v>36445.945809715202</c:v>
                </c:pt>
                <c:pt idx="35">
                  <c:v>35870.582477030403</c:v>
                </c:pt>
                <c:pt idx="36">
                  <c:v>35294.443440537601</c:v>
                </c:pt>
                <c:pt idx="37">
                  <c:v>34719.933382041607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19-4F9A-BDF2-0872ED6AFC61}"/>
            </c:ext>
          </c:extLst>
        </c:ser>
        <c:ser>
          <c:idx val="1"/>
          <c:order val="2"/>
          <c:tx>
            <c:strRef>
              <c:f>'图n-交通周转量'!$B$13</c:f>
              <c:strCache>
                <c:ptCount val="1"/>
                <c:pt idx="0">
                  <c:v>重型车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'图n-交通周转量'!$C$11:$AN$11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'图n-交通周转量'!$C$13:$AN$13</c:f>
              <c:numCache>
                <c:formatCode>0_ </c:formatCode>
                <c:ptCount val="38"/>
                <c:pt idx="0">
                  <c:v>24079.111144704002</c:v>
                </c:pt>
                <c:pt idx="1">
                  <c:v>24426.485150284803</c:v>
                </c:pt>
                <c:pt idx="2">
                  <c:v>24773.857546521602</c:v>
                </c:pt>
                <c:pt idx="3">
                  <c:v>25121.236380134404</c:v>
                </c:pt>
                <c:pt idx="4">
                  <c:v>25468.625513548803</c:v>
                </c:pt>
                <c:pt idx="5">
                  <c:v>25820.904799641605</c:v>
                </c:pt>
                <c:pt idx="6">
                  <c:v>26167.605616627203</c:v>
                </c:pt>
                <c:pt idx="7">
                  <c:v>26515.095816844801</c:v>
                </c:pt>
                <c:pt idx="8">
                  <c:v>26453.682284198403</c:v>
                </c:pt>
                <c:pt idx="9">
                  <c:v>26364.953999577603</c:v>
                </c:pt>
                <c:pt idx="10">
                  <c:v>26288.470891584002</c:v>
                </c:pt>
                <c:pt idx="11">
                  <c:v>26210.806364160002</c:v>
                </c:pt>
                <c:pt idx="12">
                  <c:v>26128.488418560002</c:v>
                </c:pt>
                <c:pt idx="13">
                  <c:v>26040.553862400004</c:v>
                </c:pt>
                <c:pt idx="14">
                  <c:v>25961.663819520003</c:v>
                </c:pt>
                <c:pt idx="15">
                  <c:v>25879.909144320001</c:v>
                </c:pt>
                <c:pt idx="16">
                  <c:v>25801.550184960004</c:v>
                </c:pt>
                <c:pt idx="17">
                  <c:v>25720.954237440004</c:v>
                </c:pt>
                <c:pt idx="18">
                  <c:v>25497.979626240001</c:v>
                </c:pt>
                <c:pt idx="19">
                  <c:v>25270.691973120003</c:v>
                </c:pt>
                <c:pt idx="20">
                  <c:v>25048.135791360004</c:v>
                </c:pt>
                <c:pt idx="21">
                  <c:v>24822.811537920003</c:v>
                </c:pt>
                <c:pt idx="22">
                  <c:v>24597.632125440003</c:v>
                </c:pt>
                <c:pt idx="23">
                  <c:v>24374.094243840002</c:v>
                </c:pt>
                <c:pt idx="24">
                  <c:v>24148.351560960004</c:v>
                </c:pt>
                <c:pt idx="25">
                  <c:v>23925.570071040001</c:v>
                </c:pt>
                <c:pt idx="26">
                  <c:v>23697.590400000001</c:v>
                </c:pt>
                <c:pt idx="27">
                  <c:v>23477.754009600001</c:v>
                </c:pt>
                <c:pt idx="28">
                  <c:v>23136.412147200004</c:v>
                </c:pt>
                <c:pt idx="29">
                  <c:v>22814.350225920003</c:v>
                </c:pt>
                <c:pt idx="30">
                  <c:v>22461.437180160003</c:v>
                </c:pt>
                <c:pt idx="31">
                  <c:v>22158.510359040003</c:v>
                </c:pt>
                <c:pt idx="32">
                  <c:v>21773.362152960002</c:v>
                </c:pt>
                <c:pt idx="33">
                  <c:v>21526.311755520004</c:v>
                </c:pt>
                <c:pt idx="34">
                  <c:v>21040.014669696004</c:v>
                </c:pt>
                <c:pt idx="35">
                  <c:v>20978.423465472002</c:v>
                </c:pt>
                <c:pt idx="36">
                  <c:v>20131.808742144003</c:v>
                </c:pt>
                <c:pt idx="37">
                  <c:v>20747.989544832002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19-4F9A-BDF2-0872ED6AFC61}"/>
            </c:ext>
          </c:extLst>
        </c:ser>
        <c:ser>
          <c:idx val="3"/>
          <c:order val="3"/>
          <c:tx>
            <c:strRef>
              <c:f>'图n-交通周转量'!$B$15</c:f>
              <c:strCache>
                <c:ptCount val="1"/>
                <c:pt idx="0">
                  <c:v>铁路机车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cat>
            <c:numRef>
              <c:f>'图n-交通周转量'!$C$11:$AN$11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'图n-交通周转量'!$C$15:$AN$15</c:f>
              <c:numCache>
                <c:formatCode>0_ </c:formatCode>
                <c:ptCount val="38"/>
                <c:pt idx="0">
                  <c:v>6536.9268011520007</c:v>
                </c:pt>
                <c:pt idx="1">
                  <c:v>6496.0446355200011</c:v>
                </c:pt>
                <c:pt idx="2">
                  <c:v>6455.1624698880005</c:v>
                </c:pt>
                <c:pt idx="3">
                  <c:v>6414.294788352001</c:v>
                </c:pt>
                <c:pt idx="4">
                  <c:v>6373.4254974720006</c:v>
                </c:pt>
                <c:pt idx="5">
                  <c:v>6335.407964160001</c:v>
                </c:pt>
                <c:pt idx="6">
                  <c:v>6293.8917169920005</c:v>
                </c:pt>
                <c:pt idx="7">
                  <c:v>6252.7005573120005</c:v>
                </c:pt>
                <c:pt idx="8">
                  <c:v>6374.9205780480006</c:v>
                </c:pt>
                <c:pt idx="9">
                  <c:v>6485.672413440001</c:v>
                </c:pt>
                <c:pt idx="10">
                  <c:v>6599.879510400001</c:v>
                </c:pt>
                <c:pt idx="11">
                  <c:v>6716.106334080001</c:v>
                </c:pt>
                <c:pt idx="12">
                  <c:v>6829.3172471040007</c:v>
                </c:pt>
                <c:pt idx="13">
                  <c:v>6941.0137674240004</c:v>
                </c:pt>
                <c:pt idx="14">
                  <c:v>7055.5121556480008</c:v>
                </c:pt>
                <c:pt idx="15">
                  <c:v>7170.1199792640009</c:v>
                </c:pt>
                <c:pt idx="16">
                  <c:v>7284.6087114240008</c:v>
                </c:pt>
                <c:pt idx="17">
                  <c:v>7399.4498899200007</c:v>
                </c:pt>
                <c:pt idx="18">
                  <c:v>7486.856581248001</c:v>
                </c:pt>
                <c:pt idx="19">
                  <c:v>7574.269709952001</c:v>
                </c:pt>
                <c:pt idx="20">
                  <c:v>7661.6764012800013</c:v>
                </c:pt>
                <c:pt idx="21">
                  <c:v>7749.0734365440012</c:v>
                </c:pt>
                <c:pt idx="22">
                  <c:v>7836.4640344320005</c:v>
                </c:pt>
                <c:pt idx="23">
                  <c:v>7923.8578510080006</c:v>
                </c:pt>
                <c:pt idx="24">
                  <c:v>8011.2597143040011</c:v>
                </c:pt>
                <c:pt idx="25">
                  <c:v>8098.6680149760014</c:v>
                </c:pt>
                <c:pt idx="26">
                  <c:v>8186.052175488001</c:v>
                </c:pt>
                <c:pt idx="27">
                  <c:v>8273.4266799360012</c:v>
                </c:pt>
                <c:pt idx="28">
                  <c:v>8345.6089770240014</c:v>
                </c:pt>
                <c:pt idx="29">
                  <c:v>8417.8089768960017</c:v>
                </c:pt>
                <c:pt idx="30">
                  <c:v>8489.9204628480002</c:v>
                </c:pt>
                <c:pt idx="31">
                  <c:v>8562.0786197760008</c:v>
                </c:pt>
                <c:pt idx="32">
                  <c:v>8634.2078085120011</c:v>
                </c:pt>
                <c:pt idx="33">
                  <c:v>8706.3997616640008</c:v>
                </c:pt>
                <c:pt idx="34">
                  <c:v>8778.5048102400015</c:v>
                </c:pt>
                <c:pt idx="35">
                  <c:v>8850.6822792960011</c:v>
                </c:pt>
                <c:pt idx="36">
                  <c:v>8922.9579183360001</c:v>
                </c:pt>
                <c:pt idx="37">
                  <c:v>8995.1901050880006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19-4F9A-BDF2-0872ED6AFC61}"/>
            </c:ext>
          </c:extLst>
        </c:ser>
        <c:ser>
          <c:idx val="4"/>
          <c:order val="4"/>
          <c:tx>
            <c:strRef>
              <c:f>'图n-交通周转量'!$B$16</c:f>
              <c:strCache>
                <c:ptCount val="1"/>
                <c:pt idx="0">
                  <c:v>船只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cat>
            <c:numRef>
              <c:f>'图n-交通周转量'!$C$11:$AN$11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'图n-交通周转量'!$C$16:$AN$16</c:f>
              <c:numCache>
                <c:formatCode>0_ </c:formatCode>
                <c:ptCount val="38"/>
                <c:pt idx="0">
                  <c:v>19.633386858624004</c:v>
                </c:pt>
                <c:pt idx="1">
                  <c:v>19.097303106816003</c:v>
                </c:pt>
                <c:pt idx="2">
                  <c:v>18.561203261568004</c:v>
                </c:pt>
                <c:pt idx="3">
                  <c:v>18.025137212544003</c:v>
                </c:pt>
                <c:pt idx="4">
                  <c:v>17.489030929920002</c:v>
                </c:pt>
                <c:pt idx="5">
                  <c:v>16.955002310400001</c:v>
                </c:pt>
                <c:pt idx="6">
                  <c:v>16.418414833920004</c:v>
                </c:pt>
                <c:pt idx="7">
                  <c:v>15.882036572160002</c:v>
                </c:pt>
                <c:pt idx="8">
                  <c:v>15.739014170880003</c:v>
                </c:pt>
                <c:pt idx="9">
                  <c:v>15.588926749440002</c:v>
                </c:pt>
                <c:pt idx="10">
                  <c:v>15.440883194880001</c:v>
                </c:pt>
                <c:pt idx="11">
                  <c:v>15.293966181120002</c:v>
                </c:pt>
                <c:pt idx="12">
                  <c:v>15.147016980480002</c:v>
                </c:pt>
                <c:pt idx="13">
                  <c:v>14.998184847360001</c:v>
                </c:pt>
                <c:pt idx="14">
                  <c:v>14.850382694400002</c:v>
                </c:pt>
                <c:pt idx="15">
                  <c:v>14.702644915200002</c:v>
                </c:pt>
                <c:pt idx="16">
                  <c:v>14.554955416320002</c:v>
                </c:pt>
                <c:pt idx="17">
                  <c:v>14.407442945280001</c:v>
                </c:pt>
                <c:pt idx="18">
                  <c:v>14.228934508800002</c:v>
                </c:pt>
                <c:pt idx="19">
                  <c:v>14.050456649856002</c:v>
                </c:pt>
                <c:pt idx="20">
                  <c:v>13.871962697472002</c:v>
                </c:pt>
                <c:pt idx="21">
                  <c:v>13.693467135744001</c:v>
                </c:pt>
                <c:pt idx="22">
                  <c:v>13.514969964672002</c:v>
                </c:pt>
                <c:pt idx="23">
                  <c:v>13.336466356224001</c:v>
                </c:pt>
                <c:pt idx="24">
                  <c:v>13.157996544000001</c:v>
                </c:pt>
                <c:pt idx="25">
                  <c:v>12.979505810304001</c:v>
                </c:pt>
                <c:pt idx="26">
                  <c:v>12.801031170048001</c:v>
                </c:pt>
                <c:pt idx="27">
                  <c:v>12.622519514880002</c:v>
                </c:pt>
                <c:pt idx="28">
                  <c:v>12.449692062720002</c:v>
                </c:pt>
                <c:pt idx="29">
                  <c:v>12.276848517120001</c:v>
                </c:pt>
                <c:pt idx="30">
                  <c:v>12.104021064960001</c:v>
                </c:pt>
                <c:pt idx="31">
                  <c:v>11.931209706240001</c:v>
                </c:pt>
                <c:pt idx="32">
                  <c:v>11.758382254080001</c:v>
                </c:pt>
                <c:pt idx="33">
                  <c:v>11.585554801920001</c:v>
                </c:pt>
                <c:pt idx="34">
                  <c:v>11.412743443200002</c:v>
                </c:pt>
                <c:pt idx="35">
                  <c:v>11.239932084480001</c:v>
                </c:pt>
                <c:pt idx="36">
                  <c:v>11.067120725760001</c:v>
                </c:pt>
                <c:pt idx="37">
                  <c:v>10.894277180160001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19-4F9A-BDF2-0872ED6AFC61}"/>
            </c:ext>
          </c:extLst>
        </c:ser>
        <c:ser>
          <c:idx val="2"/>
          <c:order val="5"/>
          <c:tx>
            <c:strRef>
              <c:f>'图n-交通周转量'!$B$14</c:f>
              <c:strCache>
                <c:ptCount val="1"/>
                <c:pt idx="0">
                  <c:v>飞机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'图n-交通周转量'!$C$11:$AN$11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'图n-交通周转量'!$C$14:$AN$14</c:f>
              <c:numCache>
                <c:formatCode>0_ </c:formatCode>
                <c:ptCount val="38"/>
                <c:pt idx="0">
                  <c:v>3503.4775142400003</c:v>
                </c:pt>
                <c:pt idx="1">
                  <c:v>3483.9078912000004</c:v>
                </c:pt>
                <c:pt idx="2">
                  <c:v>3464.3543616000002</c:v>
                </c:pt>
                <c:pt idx="3">
                  <c:v>3444.8008320000004</c:v>
                </c:pt>
                <c:pt idx="4">
                  <c:v>3425.2473024000005</c:v>
                </c:pt>
                <c:pt idx="5">
                  <c:v>3405.6937728000003</c:v>
                </c:pt>
                <c:pt idx="6">
                  <c:v>3386.1724300800006</c:v>
                </c:pt>
                <c:pt idx="7">
                  <c:v>3366.6028070400002</c:v>
                </c:pt>
                <c:pt idx="8">
                  <c:v>3481.1076326400002</c:v>
                </c:pt>
                <c:pt idx="9">
                  <c:v>3595.6768320000006</c:v>
                </c:pt>
                <c:pt idx="10">
                  <c:v>3710.1011904000006</c:v>
                </c:pt>
                <c:pt idx="11">
                  <c:v>3824.5899225600006</c:v>
                </c:pt>
                <c:pt idx="12">
                  <c:v>3940.8006528000005</c:v>
                </c:pt>
                <c:pt idx="13">
                  <c:v>4055.5629734400004</c:v>
                </c:pt>
                <c:pt idx="14">
                  <c:v>4169.9712384000004</c:v>
                </c:pt>
                <c:pt idx="15">
                  <c:v>4284.3634099200008</c:v>
                </c:pt>
                <c:pt idx="16">
                  <c:v>4398.8199552000005</c:v>
                </c:pt>
                <c:pt idx="17">
                  <c:v>4513.3569676800007</c:v>
                </c:pt>
                <c:pt idx="18">
                  <c:v>4608.3404505600001</c:v>
                </c:pt>
                <c:pt idx="19">
                  <c:v>4703.3561203200006</c:v>
                </c:pt>
                <c:pt idx="20">
                  <c:v>4798.3556966400001</c:v>
                </c:pt>
                <c:pt idx="21">
                  <c:v>4893.3713664000006</c:v>
                </c:pt>
                <c:pt idx="22">
                  <c:v>4988.3387558400009</c:v>
                </c:pt>
                <c:pt idx="23">
                  <c:v>5083.3544256000005</c:v>
                </c:pt>
                <c:pt idx="24">
                  <c:v>5178.3379084800008</c:v>
                </c:pt>
                <c:pt idx="25">
                  <c:v>5273.3374848000003</c:v>
                </c:pt>
                <c:pt idx="26">
                  <c:v>5368.3209676800006</c:v>
                </c:pt>
                <c:pt idx="27">
                  <c:v>5463.2883571200009</c:v>
                </c:pt>
                <c:pt idx="28">
                  <c:v>5544.7372569600002</c:v>
                </c:pt>
                <c:pt idx="29">
                  <c:v>5626.2183436800005</c:v>
                </c:pt>
                <c:pt idx="30">
                  <c:v>5707.6833369600008</c:v>
                </c:pt>
                <c:pt idx="31">
                  <c:v>5789.1483302400011</c:v>
                </c:pt>
                <c:pt idx="32">
                  <c:v>5870.5972300800004</c:v>
                </c:pt>
                <c:pt idx="33">
                  <c:v>5952.0461299200006</c:v>
                </c:pt>
                <c:pt idx="34">
                  <c:v>6033.5272166400009</c:v>
                </c:pt>
                <c:pt idx="35">
                  <c:v>6114.960023040001</c:v>
                </c:pt>
                <c:pt idx="36">
                  <c:v>6196.4411097600005</c:v>
                </c:pt>
                <c:pt idx="37">
                  <c:v>6277.8256358400004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19-4F9A-BDF2-0872ED6AF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840847"/>
        <c:axId val="444052863"/>
      </c:areaChart>
      <c:catAx>
        <c:axId val="135784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4052863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444052863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200">
                    <a:solidFill>
                      <a:sysClr val="windowText" lastClr="000000"/>
                    </a:solidFill>
                  </a:rPr>
                  <a:t>亿人公里</a:t>
                </a:r>
              </a:p>
            </c:rich>
          </c:tx>
          <c:layout>
            <c:manualLayout>
              <c:xMode val="edge"/>
              <c:yMode val="edge"/>
              <c:x val="3.888888888888889E-2"/>
              <c:y val="9.801290463692036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 " sourceLinked="0"/>
        <c:majorTickMark val="in"/>
        <c:minorTickMark val="none"/>
        <c:tickLblPos val="nextTo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7840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6951631046119169E-3"/>
          <c:y val="0.89558031252285419"/>
          <c:w val="0.99130483689538806"/>
          <c:h val="0.104419687477145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'图12-保有量销量选择'!$D$22</c:f>
          <c:strCache>
            <c:ptCount val="1"/>
            <c:pt idx="0">
              <c:v>载客轻型车保有量变化趋势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6735322145944467"/>
          <c:y val="0.12436671411198186"/>
          <c:w val="0.79899887514060763"/>
          <c:h val="0.682462478567888"/>
        </c:manualLayout>
      </c:layout>
      <c:areaChart>
        <c:grouping val="stacked"/>
        <c:varyColors val="0"/>
        <c:ser>
          <c:idx val="4"/>
          <c:order val="0"/>
          <c:tx>
            <c:strRef>
              <c:f>'图12-保有量销量选择'!$B$4</c:f>
              <c:strCache>
                <c:ptCount val="1"/>
                <c:pt idx="0">
                  <c:v>汽油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'图12-保有量销量选择'!$D$3:$AP$3</c:f>
              <c:strCache>
                <c:ptCount val="39"/>
                <c:pt idx="0">
                  <c:v>起始年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strCache>
            </c:strRef>
          </c:cat>
          <c:val>
            <c:numRef>
              <c:f>'图12-保有量销量选择'!$D$4:$AP$4</c:f>
              <c:numCache>
                <c:formatCode>General</c:formatCode>
                <c:ptCount val="39"/>
                <c:pt idx="0">
                  <c:v>261344000</c:v>
                </c:pt>
                <c:pt idx="1">
                  <c:v>264763000</c:v>
                </c:pt>
                <c:pt idx="2">
                  <c:v>265723000</c:v>
                </c:pt>
                <c:pt idx="3">
                  <c:v>266268000</c:v>
                </c:pt>
                <c:pt idx="4">
                  <c:v>266381000</c:v>
                </c:pt>
                <c:pt idx="5">
                  <c:v>266044000</c:v>
                </c:pt>
                <c:pt idx="6">
                  <c:v>265237000</c:v>
                </c:pt>
                <c:pt idx="7">
                  <c:v>263945000</c:v>
                </c:pt>
                <c:pt idx="8">
                  <c:v>262149000</c:v>
                </c:pt>
                <c:pt idx="9">
                  <c:v>259592000</c:v>
                </c:pt>
                <c:pt idx="10">
                  <c:v>256280000</c:v>
                </c:pt>
                <c:pt idx="11">
                  <c:v>252220000</c:v>
                </c:pt>
                <c:pt idx="12">
                  <c:v>247416000</c:v>
                </c:pt>
                <c:pt idx="13">
                  <c:v>241873000</c:v>
                </c:pt>
                <c:pt idx="14">
                  <c:v>236281000</c:v>
                </c:pt>
                <c:pt idx="15">
                  <c:v>230639000</c:v>
                </c:pt>
                <c:pt idx="16">
                  <c:v>221529000</c:v>
                </c:pt>
                <c:pt idx="17">
                  <c:v>214828000</c:v>
                </c:pt>
                <c:pt idx="18">
                  <c:v>208488000</c:v>
                </c:pt>
                <c:pt idx="19">
                  <c:v>202402000</c:v>
                </c:pt>
                <c:pt idx="20">
                  <c:v>196603000</c:v>
                </c:pt>
                <c:pt idx="21">
                  <c:v>191135000</c:v>
                </c:pt>
                <c:pt idx="22">
                  <c:v>186017000</c:v>
                </c:pt>
                <c:pt idx="23">
                  <c:v>181276000</c:v>
                </c:pt>
                <c:pt idx="24">
                  <c:v>177165000</c:v>
                </c:pt>
                <c:pt idx="25">
                  <c:v>173689000</c:v>
                </c:pt>
                <c:pt idx="26">
                  <c:v>170847000</c:v>
                </c:pt>
                <c:pt idx="27">
                  <c:v>168636000</c:v>
                </c:pt>
                <c:pt idx="28">
                  <c:v>167046000</c:v>
                </c:pt>
                <c:pt idx="29">
                  <c:v>165303000</c:v>
                </c:pt>
                <c:pt idx="30">
                  <c:v>163435000</c:v>
                </c:pt>
                <c:pt idx="31">
                  <c:v>161443000</c:v>
                </c:pt>
                <c:pt idx="32">
                  <c:v>159328000</c:v>
                </c:pt>
                <c:pt idx="33">
                  <c:v>157096000</c:v>
                </c:pt>
                <c:pt idx="34">
                  <c:v>154874000</c:v>
                </c:pt>
                <c:pt idx="35">
                  <c:v>152646000</c:v>
                </c:pt>
                <c:pt idx="36">
                  <c:v>150387000</c:v>
                </c:pt>
                <c:pt idx="37">
                  <c:v>148097000</c:v>
                </c:pt>
                <c:pt idx="38">
                  <c:v>145766000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C5-4B38-9D97-05F2EA15F3A8}"/>
            </c:ext>
          </c:extLst>
        </c:ser>
        <c:ser>
          <c:idx val="0"/>
          <c:order val="1"/>
          <c:tx>
            <c:strRef>
              <c:f>'图12-保有量销量选择'!$B$5</c:f>
              <c:strCache>
                <c:ptCount val="1"/>
                <c:pt idx="0">
                  <c:v>柴油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strRef>
              <c:f>'图12-保有量销量选择'!$D$3:$AP$3</c:f>
              <c:strCache>
                <c:ptCount val="39"/>
                <c:pt idx="0">
                  <c:v>起始年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strCache>
            </c:strRef>
          </c:cat>
          <c:val>
            <c:numRef>
              <c:f>'图12-保有量销量选择'!$D$5:$AP$5</c:f>
              <c:numCache>
                <c:formatCode>General</c:formatCode>
                <c:ptCount val="39"/>
                <c:pt idx="0">
                  <c:v>1843350</c:v>
                </c:pt>
                <c:pt idx="1">
                  <c:v>1872960</c:v>
                </c:pt>
                <c:pt idx="2">
                  <c:v>1900120</c:v>
                </c:pt>
                <c:pt idx="3">
                  <c:v>1939600</c:v>
                </c:pt>
                <c:pt idx="4">
                  <c:v>1990700</c:v>
                </c:pt>
                <c:pt idx="5">
                  <c:v>2052840</c:v>
                </c:pt>
                <c:pt idx="6">
                  <c:v>2125200</c:v>
                </c:pt>
                <c:pt idx="7">
                  <c:v>2206690</c:v>
                </c:pt>
                <c:pt idx="8">
                  <c:v>2296410</c:v>
                </c:pt>
                <c:pt idx="9">
                  <c:v>2390480</c:v>
                </c:pt>
                <c:pt idx="10">
                  <c:v>2485960</c:v>
                </c:pt>
                <c:pt idx="11">
                  <c:v>2582150</c:v>
                </c:pt>
                <c:pt idx="12">
                  <c:v>2677910</c:v>
                </c:pt>
                <c:pt idx="13">
                  <c:v>2772470</c:v>
                </c:pt>
                <c:pt idx="14">
                  <c:v>2876970</c:v>
                </c:pt>
                <c:pt idx="15">
                  <c:v>2991740</c:v>
                </c:pt>
                <c:pt idx="16">
                  <c:v>3086920</c:v>
                </c:pt>
                <c:pt idx="17">
                  <c:v>3194590</c:v>
                </c:pt>
                <c:pt idx="18">
                  <c:v>3299910</c:v>
                </c:pt>
                <c:pt idx="19">
                  <c:v>3399680</c:v>
                </c:pt>
                <c:pt idx="20">
                  <c:v>3495360</c:v>
                </c:pt>
                <c:pt idx="21">
                  <c:v>3587520</c:v>
                </c:pt>
                <c:pt idx="22">
                  <c:v>3677310</c:v>
                </c:pt>
                <c:pt idx="23">
                  <c:v>3765580</c:v>
                </c:pt>
                <c:pt idx="24">
                  <c:v>3856040</c:v>
                </c:pt>
                <c:pt idx="25">
                  <c:v>3951580</c:v>
                </c:pt>
                <c:pt idx="26">
                  <c:v>4052700</c:v>
                </c:pt>
                <c:pt idx="27">
                  <c:v>4160610</c:v>
                </c:pt>
                <c:pt idx="28">
                  <c:v>4275910</c:v>
                </c:pt>
                <c:pt idx="29">
                  <c:v>4383690</c:v>
                </c:pt>
                <c:pt idx="30">
                  <c:v>4484790</c:v>
                </c:pt>
                <c:pt idx="31">
                  <c:v>4578990</c:v>
                </c:pt>
                <c:pt idx="32">
                  <c:v>4666040</c:v>
                </c:pt>
                <c:pt idx="33">
                  <c:v>4745720</c:v>
                </c:pt>
                <c:pt idx="34">
                  <c:v>4821800</c:v>
                </c:pt>
                <c:pt idx="35">
                  <c:v>4892970</c:v>
                </c:pt>
                <c:pt idx="36">
                  <c:v>4959200</c:v>
                </c:pt>
                <c:pt idx="37">
                  <c:v>5020160</c:v>
                </c:pt>
                <c:pt idx="38">
                  <c:v>5075710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C5-4B38-9D97-05F2EA15F3A8}"/>
            </c:ext>
          </c:extLst>
        </c:ser>
        <c:ser>
          <c:idx val="3"/>
          <c:order val="2"/>
          <c:tx>
            <c:strRef>
              <c:f>'图12-保有量销量选择'!$B$6</c:f>
              <c:strCache>
                <c:ptCount val="1"/>
                <c:pt idx="0">
                  <c:v>天然气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'图12-保有量销量选择'!$D$3:$AP$3</c:f>
              <c:strCache>
                <c:ptCount val="39"/>
                <c:pt idx="0">
                  <c:v>起始年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strCache>
            </c:strRef>
          </c:cat>
          <c:val>
            <c:numRef>
              <c:f>'图12-保有量销量选择'!$D$6:$AP$6</c:f>
              <c:numCache>
                <c:formatCode>General</c:formatCode>
                <c:ptCount val="39"/>
                <c:pt idx="0">
                  <c:v>69802</c:v>
                </c:pt>
                <c:pt idx="1">
                  <c:v>83934</c:v>
                </c:pt>
                <c:pt idx="2">
                  <c:v>96272</c:v>
                </c:pt>
                <c:pt idx="3">
                  <c:v>108484</c:v>
                </c:pt>
                <c:pt idx="4">
                  <c:v>120696</c:v>
                </c:pt>
                <c:pt idx="5">
                  <c:v>132872</c:v>
                </c:pt>
                <c:pt idx="6">
                  <c:v>145228</c:v>
                </c:pt>
                <c:pt idx="7">
                  <c:v>158070</c:v>
                </c:pt>
                <c:pt idx="8">
                  <c:v>171549</c:v>
                </c:pt>
                <c:pt idx="9">
                  <c:v>185532</c:v>
                </c:pt>
                <c:pt idx="10">
                  <c:v>199998</c:v>
                </c:pt>
                <c:pt idx="11">
                  <c:v>215031</c:v>
                </c:pt>
                <c:pt idx="12">
                  <c:v>230583</c:v>
                </c:pt>
                <c:pt idx="13">
                  <c:v>246573</c:v>
                </c:pt>
                <c:pt idx="14">
                  <c:v>264078</c:v>
                </c:pt>
                <c:pt idx="15">
                  <c:v>283089</c:v>
                </c:pt>
                <c:pt idx="16">
                  <c:v>289365</c:v>
                </c:pt>
                <c:pt idx="17">
                  <c:v>298668</c:v>
                </c:pt>
                <c:pt idx="18">
                  <c:v>309066</c:v>
                </c:pt>
                <c:pt idx="19">
                  <c:v>319965</c:v>
                </c:pt>
                <c:pt idx="20">
                  <c:v>331275</c:v>
                </c:pt>
                <c:pt idx="21">
                  <c:v>342621</c:v>
                </c:pt>
                <c:pt idx="22">
                  <c:v>353610</c:v>
                </c:pt>
                <c:pt idx="23">
                  <c:v>363990</c:v>
                </c:pt>
                <c:pt idx="24">
                  <c:v>373839</c:v>
                </c:pt>
                <c:pt idx="25">
                  <c:v>383127</c:v>
                </c:pt>
                <c:pt idx="26">
                  <c:v>391704</c:v>
                </c:pt>
                <c:pt idx="27">
                  <c:v>399603</c:v>
                </c:pt>
                <c:pt idx="28">
                  <c:v>406881</c:v>
                </c:pt>
                <c:pt idx="29">
                  <c:v>412923</c:v>
                </c:pt>
                <c:pt idx="30">
                  <c:v>417315</c:v>
                </c:pt>
                <c:pt idx="31">
                  <c:v>420183</c:v>
                </c:pt>
                <c:pt idx="32">
                  <c:v>421656</c:v>
                </c:pt>
                <c:pt idx="33">
                  <c:v>422010</c:v>
                </c:pt>
                <c:pt idx="34">
                  <c:v>421686</c:v>
                </c:pt>
                <c:pt idx="35">
                  <c:v>420822</c:v>
                </c:pt>
                <c:pt idx="36">
                  <c:v>419547</c:v>
                </c:pt>
                <c:pt idx="37">
                  <c:v>417957</c:v>
                </c:pt>
                <c:pt idx="38">
                  <c:v>416139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C5-4B38-9D97-05F2EA15F3A8}"/>
            </c:ext>
          </c:extLst>
        </c:ser>
        <c:ser>
          <c:idx val="5"/>
          <c:order val="3"/>
          <c:tx>
            <c:strRef>
              <c:f>'图12-保有量销量选择'!$B$7</c:f>
              <c:strCache>
                <c:ptCount val="1"/>
                <c:pt idx="0">
                  <c:v>液化石油气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cat>
            <c:strRef>
              <c:f>'图12-保有量销量选择'!$D$3:$AP$3</c:f>
              <c:strCache>
                <c:ptCount val="39"/>
                <c:pt idx="0">
                  <c:v>起始年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strCache>
            </c:strRef>
          </c:cat>
          <c:val>
            <c:numRef>
              <c:f>'图12-保有量销量选择'!$D$7:$AP$7</c:f>
              <c:numCache>
                <c:formatCode>General</c:formatCode>
                <c:ptCount val="39"/>
                <c:pt idx="0">
                  <c:v>3345</c:v>
                </c:pt>
                <c:pt idx="1">
                  <c:v>65507</c:v>
                </c:pt>
                <c:pt idx="2">
                  <c:v>122104</c:v>
                </c:pt>
                <c:pt idx="3">
                  <c:v>179382</c:v>
                </c:pt>
                <c:pt idx="4">
                  <c:v>237278</c:v>
                </c:pt>
                <c:pt idx="5">
                  <c:v>296101</c:v>
                </c:pt>
                <c:pt idx="6">
                  <c:v>355719</c:v>
                </c:pt>
                <c:pt idx="7">
                  <c:v>415475</c:v>
                </c:pt>
                <c:pt idx="8">
                  <c:v>475324</c:v>
                </c:pt>
                <c:pt idx="9">
                  <c:v>533520</c:v>
                </c:pt>
                <c:pt idx="10">
                  <c:v>590198</c:v>
                </c:pt>
                <c:pt idx="11">
                  <c:v>645283</c:v>
                </c:pt>
                <c:pt idx="12">
                  <c:v>698688</c:v>
                </c:pt>
                <c:pt idx="13">
                  <c:v>750353</c:v>
                </c:pt>
                <c:pt idx="14">
                  <c:v>803254</c:v>
                </c:pt>
                <c:pt idx="15">
                  <c:v>857325</c:v>
                </c:pt>
                <c:pt idx="16">
                  <c:v>850473</c:v>
                </c:pt>
                <c:pt idx="17">
                  <c:v>850395</c:v>
                </c:pt>
                <c:pt idx="18">
                  <c:v>850815</c:v>
                </c:pt>
                <c:pt idx="19">
                  <c:v>851193</c:v>
                </c:pt>
                <c:pt idx="20">
                  <c:v>851304</c:v>
                </c:pt>
                <c:pt idx="21">
                  <c:v>851244</c:v>
                </c:pt>
                <c:pt idx="22">
                  <c:v>851856</c:v>
                </c:pt>
                <c:pt idx="23">
                  <c:v>853047</c:v>
                </c:pt>
                <c:pt idx="24">
                  <c:v>856620</c:v>
                </c:pt>
                <c:pt idx="25">
                  <c:v>862239</c:v>
                </c:pt>
                <c:pt idx="26">
                  <c:v>870081</c:v>
                </c:pt>
                <c:pt idx="27">
                  <c:v>880212</c:v>
                </c:pt>
                <c:pt idx="28">
                  <c:v>892587</c:v>
                </c:pt>
                <c:pt idx="29">
                  <c:v>903831</c:v>
                </c:pt>
                <c:pt idx="30">
                  <c:v>914043</c:v>
                </c:pt>
                <c:pt idx="31">
                  <c:v>923004</c:v>
                </c:pt>
                <c:pt idx="32">
                  <c:v>930819</c:v>
                </c:pt>
                <c:pt idx="33">
                  <c:v>937473</c:v>
                </c:pt>
                <c:pt idx="34">
                  <c:v>943539</c:v>
                </c:pt>
                <c:pt idx="35">
                  <c:v>948891</c:v>
                </c:pt>
                <c:pt idx="36">
                  <c:v>953526</c:v>
                </c:pt>
                <c:pt idx="37">
                  <c:v>957099</c:v>
                </c:pt>
                <c:pt idx="38">
                  <c:v>959850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C5-4B38-9D97-05F2EA15F3A8}"/>
            </c:ext>
          </c:extLst>
        </c:ser>
        <c:ser>
          <c:idx val="6"/>
          <c:order val="4"/>
          <c:tx>
            <c:strRef>
              <c:f>'图12-保有量销量选择'!$B$8</c:f>
              <c:strCache>
                <c:ptCount val="1"/>
                <c:pt idx="0">
                  <c:v>插电混合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  <a:effectLst/>
          </c:spPr>
          <c:cat>
            <c:strRef>
              <c:f>'图12-保有量销量选择'!$D$3:$AP$3</c:f>
              <c:strCache>
                <c:ptCount val="39"/>
                <c:pt idx="0">
                  <c:v>起始年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strCache>
            </c:strRef>
          </c:cat>
          <c:val>
            <c:numRef>
              <c:f>'图12-保有量销量选择'!$D$8:$AP$8</c:f>
              <c:numCache>
                <c:formatCode>General</c:formatCode>
                <c:ptCount val="39"/>
                <c:pt idx="0">
                  <c:v>2166640</c:v>
                </c:pt>
                <c:pt idx="1">
                  <c:v>2192240</c:v>
                </c:pt>
                <c:pt idx="2">
                  <c:v>2275460</c:v>
                </c:pt>
                <c:pt idx="3">
                  <c:v>2383010</c:v>
                </c:pt>
                <c:pt idx="4">
                  <c:v>2509130</c:v>
                </c:pt>
                <c:pt idx="5">
                  <c:v>2650860</c:v>
                </c:pt>
                <c:pt idx="6">
                  <c:v>2807980</c:v>
                </c:pt>
                <c:pt idx="7">
                  <c:v>2984360</c:v>
                </c:pt>
                <c:pt idx="8">
                  <c:v>3186350</c:v>
                </c:pt>
                <c:pt idx="9">
                  <c:v>3415670</c:v>
                </c:pt>
                <c:pt idx="10">
                  <c:v>3684620</c:v>
                </c:pt>
                <c:pt idx="11">
                  <c:v>4004360</c:v>
                </c:pt>
                <c:pt idx="12">
                  <c:v>4386660</c:v>
                </c:pt>
                <c:pt idx="13">
                  <c:v>4841780</c:v>
                </c:pt>
                <c:pt idx="14">
                  <c:v>5339630</c:v>
                </c:pt>
                <c:pt idx="15">
                  <c:v>5879780</c:v>
                </c:pt>
                <c:pt idx="16">
                  <c:v>6433790</c:v>
                </c:pt>
                <c:pt idx="17">
                  <c:v>6965570</c:v>
                </c:pt>
                <c:pt idx="18">
                  <c:v>7504350</c:v>
                </c:pt>
                <c:pt idx="19">
                  <c:v>8050150</c:v>
                </c:pt>
                <c:pt idx="20">
                  <c:v>8599120</c:v>
                </c:pt>
                <c:pt idx="21">
                  <c:v>9145580</c:v>
                </c:pt>
                <c:pt idx="22">
                  <c:v>9680880</c:v>
                </c:pt>
                <c:pt idx="23">
                  <c:v>10194700</c:v>
                </c:pt>
                <c:pt idx="24">
                  <c:v>10682600</c:v>
                </c:pt>
                <c:pt idx="25">
                  <c:v>11129600</c:v>
                </c:pt>
                <c:pt idx="26">
                  <c:v>11522600</c:v>
                </c:pt>
                <c:pt idx="27">
                  <c:v>11848700</c:v>
                </c:pt>
                <c:pt idx="28">
                  <c:v>12096500</c:v>
                </c:pt>
                <c:pt idx="29">
                  <c:v>12318400</c:v>
                </c:pt>
                <c:pt idx="30">
                  <c:v>12496900</c:v>
                </c:pt>
                <c:pt idx="31">
                  <c:v>12634100</c:v>
                </c:pt>
                <c:pt idx="32">
                  <c:v>12733900</c:v>
                </c:pt>
                <c:pt idx="33">
                  <c:v>12799900</c:v>
                </c:pt>
                <c:pt idx="34">
                  <c:v>12837600</c:v>
                </c:pt>
                <c:pt idx="35">
                  <c:v>12853200</c:v>
                </c:pt>
                <c:pt idx="36">
                  <c:v>12852600</c:v>
                </c:pt>
                <c:pt idx="37">
                  <c:v>12840000</c:v>
                </c:pt>
                <c:pt idx="38">
                  <c:v>12818900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C5-4B38-9D97-05F2EA15F3A8}"/>
            </c:ext>
          </c:extLst>
        </c:ser>
        <c:ser>
          <c:idx val="1"/>
          <c:order val="5"/>
          <c:tx>
            <c:strRef>
              <c:f>'图12-保有量销量选择'!$B$9</c:f>
              <c:strCache>
                <c:ptCount val="1"/>
                <c:pt idx="0">
                  <c:v>纯电动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strRef>
              <c:f>'图12-保有量销量选择'!$D$3:$AP$3</c:f>
              <c:strCache>
                <c:ptCount val="39"/>
                <c:pt idx="0">
                  <c:v>起始年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strCache>
            </c:strRef>
          </c:cat>
          <c:val>
            <c:numRef>
              <c:f>'图12-保有量销量选择'!$D$9:$AP$9</c:f>
              <c:numCache>
                <c:formatCode>General</c:formatCode>
                <c:ptCount val="39"/>
                <c:pt idx="0">
                  <c:v>9632950</c:v>
                </c:pt>
                <c:pt idx="1">
                  <c:v>11966300</c:v>
                </c:pt>
                <c:pt idx="2">
                  <c:v>14375400</c:v>
                </c:pt>
                <c:pt idx="3">
                  <c:v>17472600</c:v>
                </c:pt>
                <c:pt idx="4">
                  <c:v>21282600</c:v>
                </c:pt>
                <c:pt idx="5">
                  <c:v>25827000</c:v>
                </c:pt>
                <c:pt idx="6">
                  <c:v>31124800</c:v>
                </c:pt>
                <c:pt idx="7">
                  <c:v>37190600</c:v>
                </c:pt>
                <c:pt idx="8">
                  <c:v>44036700</c:v>
                </c:pt>
                <c:pt idx="9">
                  <c:v>51542600</c:v>
                </c:pt>
                <c:pt idx="10">
                  <c:v>59691400</c:v>
                </c:pt>
                <c:pt idx="11">
                  <c:v>68467600</c:v>
                </c:pt>
                <c:pt idx="12">
                  <c:v>77855100</c:v>
                </c:pt>
                <c:pt idx="13">
                  <c:v>87839100</c:v>
                </c:pt>
                <c:pt idx="14">
                  <c:v>97746000</c:v>
                </c:pt>
                <c:pt idx="15">
                  <c:v>107576000</c:v>
                </c:pt>
                <c:pt idx="16">
                  <c:v>114999000</c:v>
                </c:pt>
                <c:pt idx="17">
                  <c:v>122276000</c:v>
                </c:pt>
                <c:pt idx="18">
                  <c:v>128804000</c:v>
                </c:pt>
                <c:pt idx="19">
                  <c:v>134564000</c:v>
                </c:pt>
                <c:pt idx="20">
                  <c:v>139525000</c:v>
                </c:pt>
                <c:pt idx="21">
                  <c:v>143648000</c:v>
                </c:pt>
                <c:pt idx="22">
                  <c:v>146920000</c:v>
                </c:pt>
                <c:pt idx="23">
                  <c:v>149327000</c:v>
                </c:pt>
                <c:pt idx="24">
                  <c:v>150995000</c:v>
                </c:pt>
                <c:pt idx="25">
                  <c:v>151932000</c:v>
                </c:pt>
                <c:pt idx="26">
                  <c:v>152151000</c:v>
                </c:pt>
                <c:pt idx="27">
                  <c:v>151668000</c:v>
                </c:pt>
                <c:pt idx="28">
                  <c:v>150504000</c:v>
                </c:pt>
                <c:pt idx="29">
                  <c:v>149301000</c:v>
                </c:pt>
                <c:pt idx="30">
                  <c:v>148047000</c:v>
                </c:pt>
                <c:pt idx="31">
                  <c:v>146741000</c:v>
                </c:pt>
                <c:pt idx="32">
                  <c:v>145376000</c:v>
                </c:pt>
                <c:pt idx="33">
                  <c:v>143944000</c:v>
                </c:pt>
                <c:pt idx="34">
                  <c:v>142438000</c:v>
                </c:pt>
                <c:pt idx="35">
                  <c:v>140868000</c:v>
                </c:pt>
                <c:pt idx="36">
                  <c:v>139254000</c:v>
                </c:pt>
                <c:pt idx="37">
                  <c:v>137593000</c:v>
                </c:pt>
                <c:pt idx="38">
                  <c:v>135889000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C5-4B38-9D97-05F2EA15F3A8}"/>
            </c:ext>
          </c:extLst>
        </c:ser>
        <c:ser>
          <c:idx val="2"/>
          <c:order val="6"/>
          <c:tx>
            <c:strRef>
              <c:f>'图12-保有量销量选择'!$B$10</c:f>
              <c:strCache>
                <c:ptCount val="1"/>
                <c:pt idx="0">
                  <c:v>燃料电池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cat>
            <c:strRef>
              <c:f>'图12-保有量销量选择'!$D$3:$AP$3</c:f>
              <c:strCache>
                <c:ptCount val="39"/>
                <c:pt idx="0">
                  <c:v>起始年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strCache>
            </c:strRef>
          </c:cat>
          <c:val>
            <c:numRef>
              <c:f>'图12-保有量销量选择'!$D$10:$AP$10</c:f>
              <c:numCache>
                <c:formatCode>General</c:formatCode>
                <c:ptCount val="39"/>
                <c:pt idx="0">
                  <c:v>331</c:v>
                </c:pt>
                <c:pt idx="1">
                  <c:v>3947</c:v>
                </c:pt>
                <c:pt idx="2">
                  <c:v>8491</c:v>
                </c:pt>
                <c:pt idx="3">
                  <c:v>13278</c:v>
                </c:pt>
                <c:pt idx="4">
                  <c:v>18161</c:v>
                </c:pt>
                <c:pt idx="5">
                  <c:v>23080</c:v>
                </c:pt>
                <c:pt idx="6">
                  <c:v>28038</c:v>
                </c:pt>
                <c:pt idx="7">
                  <c:v>33101</c:v>
                </c:pt>
                <c:pt idx="8">
                  <c:v>38392</c:v>
                </c:pt>
                <c:pt idx="9">
                  <c:v>43923</c:v>
                </c:pt>
                <c:pt idx="10">
                  <c:v>49868</c:v>
                </c:pt>
                <c:pt idx="11">
                  <c:v>56404</c:v>
                </c:pt>
                <c:pt idx="12">
                  <c:v>63708</c:v>
                </c:pt>
                <c:pt idx="13">
                  <c:v>71945</c:v>
                </c:pt>
                <c:pt idx="14">
                  <c:v>80704</c:v>
                </c:pt>
                <c:pt idx="15">
                  <c:v>90006</c:v>
                </c:pt>
                <c:pt idx="16">
                  <c:v>96225</c:v>
                </c:pt>
                <c:pt idx="17">
                  <c:v>102012</c:v>
                </c:pt>
                <c:pt idx="18">
                  <c:v>107997</c:v>
                </c:pt>
                <c:pt idx="19">
                  <c:v>114258</c:v>
                </c:pt>
                <c:pt idx="20">
                  <c:v>120780</c:v>
                </c:pt>
                <c:pt idx="21">
                  <c:v>127476</c:v>
                </c:pt>
                <c:pt idx="22">
                  <c:v>134229</c:v>
                </c:pt>
                <c:pt idx="23">
                  <c:v>140856</c:v>
                </c:pt>
                <c:pt idx="24">
                  <c:v>147318</c:v>
                </c:pt>
                <c:pt idx="25">
                  <c:v>153390</c:v>
                </c:pt>
                <c:pt idx="26">
                  <c:v>158880</c:v>
                </c:pt>
                <c:pt idx="27">
                  <c:v>163578</c:v>
                </c:pt>
                <c:pt idx="28">
                  <c:v>167319</c:v>
                </c:pt>
                <c:pt idx="29">
                  <c:v>170790</c:v>
                </c:pt>
                <c:pt idx="30">
                  <c:v>173736</c:v>
                </c:pt>
                <c:pt idx="31">
                  <c:v>176154</c:v>
                </c:pt>
                <c:pt idx="32">
                  <c:v>178089</c:v>
                </c:pt>
                <c:pt idx="33">
                  <c:v>179562</c:v>
                </c:pt>
                <c:pt idx="34">
                  <c:v>180678</c:v>
                </c:pt>
                <c:pt idx="35">
                  <c:v>181437</c:v>
                </c:pt>
                <c:pt idx="36">
                  <c:v>182031</c:v>
                </c:pt>
                <c:pt idx="37">
                  <c:v>182307</c:v>
                </c:pt>
                <c:pt idx="38">
                  <c:v>182682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C5-4B38-9D97-05F2EA15F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039416"/>
        <c:axId val="454044664"/>
        <c:extLst/>
      </c:areaChart>
      <c:catAx>
        <c:axId val="454039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44664"/>
        <c:crosses val="autoZero"/>
        <c:auto val="1"/>
        <c:lblAlgn val="ctr"/>
        <c:lblOffset val="100"/>
        <c:tickLblSkip val="10"/>
        <c:tickMarkSkip val="3"/>
        <c:noMultiLvlLbl val="0"/>
      </c:catAx>
      <c:valAx>
        <c:axId val="454044664"/>
        <c:scaling>
          <c:orientation val="minMax"/>
        </c:scaling>
        <c:delete val="0"/>
        <c:axPos val="l"/>
        <c:title>
          <c:tx>
            <c:strRef>
              <c:f>'图12-保有量销量选择'!$G$22</c:f>
              <c:strCache>
                <c:ptCount val="1"/>
                <c:pt idx="0">
                  <c:v>台</c:v>
                </c:pt>
              </c:strCache>
            </c:strRef>
          </c:tx>
          <c:layout>
            <c:manualLayout>
              <c:xMode val="edge"/>
              <c:yMode val="edge"/>
              <c:x val="8.1190474668345058E-2"/>
              <c:y val="3.917590791695176E-2"/>
            </c:manualLayout>
          </c:layout>
          <c:overlay val="0"/>
          <c:txPr>
            <a:bodyPr rot="0" vert="horz"/>
            <a:lstStyle/>
            <a:p>
              <a:pPr>
                <a:defRPr b="0"/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39416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90870334706613676"/>
          <c:w val="1"/>
          <c:h val="9.05168897231499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ln>
      <a:solidFill>
        <a:schemeClr val="tx1"/>
      </a:solidFill>
    </a:ln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'图7-用电量'!$G$2</c:f>
          <c:strCache>
            <c:ptCount val="1"/>
            <c:pt idx="0">
              <c:v>分部门用电量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023392909219681"/>
          <c:y val="0.13588709306073582"/>
          <c:w val="0.82849622963796188"/>
          <c:h val="0.68554252699836671"/>
        </c:manualLayout>
      </c:layout>
      <c:areaChart>
        <c:grouping val="stacked"/>
        <c:varyColors val="0"/>
        <c:ser>
          <c:idx val="0"/>
          <c:order val="0"/>
          <c:tx>
            <c:strRef>
              <c:f>'图7-用电量'!$B$4</c:f>
              <c:strCache>
                <c:ptCount val="1"/>
                <c:pt idx="0">
                  <c:v>交通部门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'图7-用电量'!$C$3:$AN$3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'图7-用电量'!$C$4:$AN$4</c:f>
              <c:numCache>
                <c:formatCode>0.0_ </c:formatCode>
                <c:ptCount val="38"/>
                <c:pt idx="0">
                  <c:v>2028.0940700000001</c:v>
                </c:pt>
                <c:pt idx="1">
                  <c:v>2117.2564000000002</c:v>
                </c:pt>
                <c:pt idx="2">
                  <c:v>2240.0785000000001</c:v>
                </c:pt>
                <c:pt idx="3">
                  <c:v>2395.6838000000002</c:v>
                </c:pt>
                <c:pt idx="4">
                  <c:v>2584.6068</c:v>
                </c:pt>
                <c:pt idx="5">
                  <c:v>2806.3685</c:v>
                </c:pt>
                <c:pt idx="6">
                  <c:v>3061.6138000000001</c:v>
                </c:pt>
                <c:pt idx="7">
                  <c:v>3351.5210000000002</c:v>
                </c:pt>
                <c:pt idx="8">
                  <c:v>3685.4250000000002</c:v>
                </c:pt>
                <c:pt idx="9">
                  <c:v>4045.1020000000003</c:v>
                </c:pt>
                <c:pt idx="10">
                  <c:v>4371.7030000000004</c:v>
                </c:pt>
                <c:pt idx="11">
                  <c:v>4699.607</c:v>
                </c:pt>
                <c:pt idx="12">
                  <c:v>5030.6360000000004</c:v>
                </c:pt>
                <c:pt idx="13">
                  <c:v>5315.2994000000008</c:v>
                </c:pt>
                <c:pt idx="14">
                  <c:v>5634.9810000000007</c:v>
                </c:pt>
                <c:pt idx="15">
                  <c:v>5956.3928000000005</c:v>
                </c:pt>
                <c:pt idx="16">
                  <c:v>6273.2365000000009</c:v>
                </c:pt>
                <c:pt idx="17">
                  <c:v>6582.4646000000002</c:v>
                </c:pt>
                <c:pt idx="18">
                  <c:v>6872.6241000000009</c:v>
                </c:pt>
                <c:pt idx="19">
                  <c:v>7155.0840000000007</c:v>
                </c:pt>
                <c:pt idx="20">
                  <c:v>7425.040500000001</c:v>
                </c:pt>
                <c:pt idx="21">
                  <c:v>7682.7013000000006</c:v>
                </c:pt>
                <c:pt idx="22">
                  <c:v>7926.679900000001</c:v>
                </c:pt>
                <c:pt idx="23">
                  <c:v>8109.8353000000006</c:v>
                </c:pt>
                <c:pt idx="24">
                  <c:v>8277.4854000000014</c:v>
                </c:pt>
                <c:pt idx="25">
                  <c:v>8430.3775999999998</c:v>
                </c:pt>
                <c:pt idx="26">
                  <c:v>8577.9966000000004</c:v>
                </c:pt>
                <c:pt idx="27">
                  <c:v>8714.3884800000014</c:v>
                </c:pt>
                <c:pt idx="28">
                  <c:v>8801.9000000000015</c:v>
                </c:pt>
                <c:pt idx="29">
                  <c:v>8889.6689999999999</c:v>
                </c:pt>
                <c:pt idx="30">
                  <c:v>8970.8630000000012</c:v>
                </c:pt>
                <c:pt idx="31">
                  <c:v>9049.0340000000015</c:v>
                </c:pt>
                <c:pt idx="32">
                  <c:v>9122.6940000000013</c:v>
                </c:pt>
                <c:pt idx="33">
                  <c:v>9194.0170000000016</c:v>
                </c:pt>
                <c:pt idx="34">
                  <c:v>9261.9970000000012</c:v>
                </c:pt>
                <c:pt idx="35">
                  <c:v>9335.9420000000009</c:v>
                </c:pt>
                <c:pt idx="36">
                  <c:v>9398.6710000000003</c:v>
                </c:pt>
                <c:pt idx="37">
                  <c:v>9480.02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A2-4CD6-B297-7F4931DA8329}"/>
            </c:ext>
          </c:extLst>
        </c:ser>
        <c:ser>
          <c:idx val="3"/>
          <c:order val="1"/>
          <c:tx>
            <c:strRef>
              <c:f>'图7-用电量'!$B$5</c:f>
              <c:strCache>
                <c:ptCount val="1"/>
                <c:pt idx="0">
                  <c:v>工业部门</c:v>
                </c:pt>
              </c:strCache>
            </c:strRef>
          </c:tx>
          <c:spPr>
            <a:solidFill>
              <a:sysClr val="window" lastClr="FFFFFF">
                <a:lumMod val="50000"/>
              </a:sysClr>
            </a:solidFill>
            <a:ln>
              <a:noFill/>
            </a:ln>
            <a:effectLst/>
          </c:spPr>
          <c:cat>
            <c:numRef>
              <c:f>'图7-用电量'!$C$3:$AN$3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'图7-用电量'!$C$5:$AN$5</c:f>
              <c:numCache>
                <c:formatCode>0.0_ </c:formatCode>
                <c:ptCount val="38"/>
                <c:pt idx="0">
                  <c:v>51511.200000000004</c:v>
                </c:pt>
                <c:pt idx="1">
                  <c:v>53301.200000000004</c:v>
                </c:pt>
                <c:pt idx="2">
                  <c:v>55504.3</c:v>
                </c:pt>
                <c:pt idx="3">
                  <c:v>57240.200000000004</c:v>
                </c:pt>
                <c:pt idx="4">
                  <c:v>58681.3</c:v>
                </c:pt>
                <c:pt idx="5">
                  <c:v>59946.500000000007</c:v>
                </c:pt>
                <c:pt idx="6">
                  <c:v>61203.100000000006</c:v>
                </c:pt>
                <c:pt idx="7">
                  <c:v>62449.400000000009</c:v>
                </c:pt>
                <c:pt idx="8">
                  <c:v>63268.500000000007</c:v>
                </c:pt>
                <c:pt idx="9">
                  <c:v>64143.8</c:v>
                </c:pt>
                <c:pt idx="10">
                  <c:v>64982.900000000009</c:v>
                </c:pt>
                <c:pt idx="11">
                  <c:v>65849.400000000009</c:v>
                </c:pt>
                <c:pt idx="12">
                  <c:v>66624.600000000006</c:v>
                </c:pt>
                <c:pt idx="13">
                  <c:v>67087.5</c:v>
                </c:pt>
                <c:pt idx="14">
                  <c:v>67487.600000000006</c:v>
                </c:pt>
                <c:pt idx="15">
                  <c:v>67880.800000000003</c:v>
                </c:pt>
                <c:pt idx="16">
                  <c:v>68158.600000000006</c:v>
                </c:pt>
                <c:pt idx="17">
                  <c:v>68538.700000000012</c:v>
                </c:pt>
                <c:pt idx="18">
                  <c:v>68644.100000000006</c:v>
                </c:pt>
                <c:pt idx="19">
                  <c:v>68762</c:v>
                </c:pt>
                <c:pt idx="20">
                  <c:v>68906.700000000012</c:v>
                </c:pt>
                <c:pt idx="21">
                  <c:v>68950.900000000009</c:v>
                </c:pt>
                <c:pt idx="22">
                  <c:v>69019</c:v>
                </c:pt>
                <c:pt idx="23">
                  <c:v>68971.900000000009</c:v>
                </c:pt>
                <c:pt idx="24">
                  <c:v>69004.400000000009</c:v>
                </c:pt>
                <c:pt idx="25">
                  <c:v>68907.400000000009</c:v>
                </c:pt>
                <c:pt idx="26">
                  <c:v>68799.3</c:v>
                </c:pt>
                <c:pt idx="27">
                  <c:v>68723</c:v>
                </c:pt>
                <c:pt idx="28">
                  <c:v>68531.900000000009</c:v>
                </c:pt>
                <c:pt idx="29">
                  <c:v>68363.3</c:v>
                </c:pt>
                <c:pt idx="30">
                  <c:v>68156.600000000006</c:v>
                </c:pt>
                <c:pt idx="31">
                  <c:v>67911.900000000009</c:v>
                </c:pt>
                <c:pt idx="32">
                  <c:v>67623</c:v>
                </c:pt>
                <c:pt idx="33">
                  <c:v>67357.3</c:v>
                </c:pt>
                <c:pt idx="34">
                  <c:v>67149.100000000006</c:v>
                </c:pt>
                <c:pt idx="35">
                  <c:v>66832.3</c:v>
                </c:pt>
                <c:pt idx="36">
                  <c:v>66507</c:v>
                </c:pt>
                <c:pt idx="37">
                  <c:v>66133.900000000009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A2-4CD6-B297-7F4931DA8329}"/>
            </c:ext>
          </c:extLst>
        </c:ser>
        <c:ser>
          <c:idx val="2"/>
          <c:order val="2"/>
          <c:tx>
            <c:strRef>
              <c:f>'图7-用电量'!$B$11</c:f>
              <c:strCache>
                <c:ptCount val="1"/>
                <c:pt idx="0">
                  <c:v>居民建筑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'图7-用电量'!$C$3:$AN$3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'图7-用电量'!$C$11:$AN$11</c:f>
              <c:numCache>
                <c:formatCode>0.0_ </c:formatCode>
                <c:ptCount val="38"/>
                <c:pt idx="0">
                  <c:v>13037.68</c:v>
                </c:pt>
                <c:pt idx="1">
                  <c:v>12884.41</c:v>
                </c:pt>
                <c:pt idx="2">
                  <c:v>13737.419</c:v>
                </c:pt>
                <c:pt idx="3">
                  <c:v>14542.980000000001</c:v>
                </c:pt>
                <c:pt idx="4">
                  <c:v>15252.771000000002</c:v>
                </c:pt>
                <c:pt idx="5">
                  <c:v>15880.192400000004</c:v>
                </c:pt>
                <c:pt idx="6">
                  <c:v>16425.222700000006</c:v>
                </c:pt>
                <c:pt idx="7">
                  <c:v>17014.128400000001</c:v>
                </c:pt>
                <c:pt idx="8">
                  <c:v>17496.605600000003</c:v>
                </c:pt>
                <c:pt idx="9">
                  <c:v>18054.409600000003</c:v>
                </c:pt>
                <c:pt idx="10">
                  <c:v>18631.315599999998</c:v>
                </c:pt>
                <c:pt idx="11">
                  <c:v>19230.539500000006</c:v>
                </c:pt>
                <c:pt idx="12">
                  <c:v>19811.606800000001</c:v>
                </c:pt>
                <c:pt idx="13">
                  <c:v>20396.592600000004</c:v>
                </c:pt>
                <c:pt idx="14">
                  <c:v>21066.899510000003</c:v>
                </c:pt>
                <c:pt idx="15">
                  <c:v>21966.755000000005</c:v>
                </c:pt>
                <c:pt idx="16">
                  <c:v>23007.447000000004</c:v>
                </c:pt>
                <c:pt idx="17">
                  <c:v>23957.238000000005</c:v>
                </c:pt>
                <c:pt idx="18">
                  <c:v>24968.588</c:v>
                </c:pt>
                <c:pt idx="19">
                  <c:v>25965.346000000001</c:v>
                </c:pt>
                <c:pt idx="20">
                  <c:v>27006.101999999999</c:v>
                </c:pt>
                <c:pt idx="21">
                  <c:v>28061.491000000002</c:v>
                </c:pt>
                <c:pt idx="22">
                  <c:v>29102.023999999998</c:v>
                </c:pt>
                <c:pt idx="23">
                  <c:v>30104.562000000013</c:v>
                </c:pt>
                <c:pt idx="24">
                  <c:v>31077.922000000006</c:v>
                </c:pt>
                <c:pt idx="25">
                  <c:v>32054.210999999996</c:v>
                </c:pt>
                <c:pt idx="26">
                  <c:v>33024.417000000009</c:v>
                </c:pt>
                <c:pt idx="27">
                  <c:v>33962.372000000003</c:v>
                </c:pt>
                <c:pt idx="28">
                  <c:v>34821.105000000003</c:v>
                </c:pt>
                <c:pt idx="29">
                  <c:v>35627.21100000001</c:v>
                </c:pt>
                <c:pt idx="30">
                  <c:v>36342.291000000005</c:v>
                </c:pt>
                <c:pt idx="31">
                  <c:v>36969.684000000008</c:v>
                </c:pt>
                <c:pt idx="32">
                  <c:v>37532.618000000009</c:v>
                </c:pt>
                <c:pt idx="33">
                  <c:v>37969.344000000005</c:v>
                </c:pt>
                <c:pt idx="34">
                  <c:v>38285.716000000008</c:v>
                </c:pt>
                <c:pt idx="35">
                  <c:v>38514.086000000003</c:v>
                </c:pt>
                <c:pt idx="36">
                  <c:v>38622.432000000008</c:v>
                </c:pt>
                <c:pt idx="37">
                  <c:v>39747.79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A2-4CD6-B297-7F4931DA8329}"/>
            </c:ext>
          </c:extLst>
        </c:ser>
        <c:ser>
          <c:idx val="1"/>
          <c:order val="3"/>
          <c:tx>
            <c:strRef>
              <c:f>'图7-用电量'!$B$10</c:f>
              <c:strCache>
                <c:ptCount val="1"/>
                <c:pt idx="0">
                  <c:v>商业建筑</c:v>
                </c:pt>
              </c:strCache>
            </c:strRef>
          </c:tx>
          <c:spPr>
            <a:solidFill>
              <a:srgbClr val="002060"/>
            </a:solidFill>
            <a:ln w="25400">
              <a:noFill/>
            </a:ln>
            <a:effectLst/>
          </c:spPr>
          <c:cat>
            <c:numRef>
              <c:f>'图7-用电量'!$C$3:$AN$3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'图7-用电量'!$C$10:$AN$10</c:f>
              <c:numCache>
                <c:formatCode>0.0_ </c:formatCode>
                <c:ptCount val="38"/>
                <c:pt idx="0">
                  <c:v>12115.288</c:v>
                </c:pt>
                <c:pt idx="1">
                  <c:v>12145.488000000001</c:v>
                </c:pt>
                <c:pt idx="2">
                  <c:v>13479.750000000002</c:v>
                </c:pt>
                <c:pt idx="3">
                  <c:v>14722.550000000001</c:v>
                </c:pt>
                <c:pt idx="4">
                  <c:v>15798.37</c:v>
                </c:pt>
                <c:pt idx="5">
                  <c:v>16795.02</c:v>
                </c:pt>
                <c:pt idx="6">
                  <c:v>17674.43</c:v>
                </c:pt>
                <c:pt idx="7">
                  <c:v>18553.79</c:v>
                </c:pt>
                <c:pt idx="8">
                  <c:v>19462.43</c:v>
                </c:pt>
                <c:pt idx="9">
                  <c:v>20546.960000000003</c:v>
                </c:pt>
                <c:pt idx="10">
                  <c:v>21719.390000000003</c:v>
                </c:pt>
                <c:pt idx="11">
                  <c:v>22891.93</c:v>
                </c:pt>
                <c:pt idx="12">
                  <c:v>24064.480000000003</c:v>
                </c:pt>
                <c:pt idx="13">
                  <c:v>25207.690000000002</c:v>
                </c:pt>
                <c:pt idx="14">
                  <c:v>26438.9</c:v>
                </c:pt>
                <c:pt idx="15">
                  <c:v>27640.800000000003</c:v>
                </c:pt>
                <c:pt idx="16">
                  <c:v>28901.180000000004</c:v>
                </c:pt>
                <c:pt idx="17">
                  <c:v>30190.980000000003</c:v>
                </c:pt>
                <c:pt idx="18">
                  <c:v>31480.74</c:v>
                </c:pt>
                <c:pt idx="19">
                  <c:v>32741.210000000003</c:v>
                </c:pt>
                <c:pt idx="20">
                  <c:v>34113.170000000006</c:v>
                </c:pt>
                <c:pt idx="21">
                  <c:v>35546.54</c:v>
                </c:pt>
                <c:pt idx="22">
                  <c:v>36912.51</c:v>
                </c:pt>
                <c:pt idx="23">
                  <c:v>38296.07</c:v>
                </c:pt>
                <c:pt idx="24">
                  <c:v>39618.100000000006</c:v>
                </c:pt>
                <c:pt idx="25">
                  <c:v>41028.130000000005</c:v>
                </c:pt>
                <c:pt idx="26">
                  <c:v>42174.26</c:v>
                </c:pt>
                <c:pt idx="27">
                  <c:v>43581.11</c:v>
                </c:pt>
                <c:pt idx="28">
                  <c:v>44677.280000000006</c:v>
                </c:pt>
                <c:pt idx="29">
                  <c:v>45453.97</c:v>
                </c:pt>
                <c:pt idx="30">
                  <c:v>46550.250000000007</c:v>
                </c:pt>
                <c:pt idx="31">
                  <c:v>47350.520000000004</c:v>
                </c:pt>
                <c:pt idx="32">
                  <c:v>48121.48</c:v>
                </c:pt>
                <c:pt idx="33">
                  <c:v>48613.87</c:v>
                </c:pt>
                <c:pt idx="34">
                  <c:v>49076.840000000004</c:v>
                </c:pt>
                <c:pt idx="35">
                  <c:v>49246.700000000004</c:v>
                </c:pt>
                <c:pt idx="36">
                  <c:v>49445.87</c:v>
                </c:pt>
                <c:pt idx="37">
                  <c:v>50243.000000000007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A2-4CD6-B297-7F4931DA8329}"/>
            </c:ext>
          </c:extLst>
        </c:ser>
        <c:ser>
          <c:idx val="4"/>
          <c:order val="4"/>
          <c:tx>
            <c:strRef>
              <c:f>'图7-用电量'!$B$6</c:f>
              <c:strCache>
                <c:ptCount val="1"/>
                <c:pt idx="0">
                  <c:v>氢能</c:v>
                </c:pt>
              </c:strCache>
            </c:strRef>
          </c:tx>
          <c:spPr>
            <a:solidFill>
              <a:srgbClr val="00B0F0"/>
            </a:solidFill>
            <a:ln w="25400">
              <a:noFill/>
            </a:ln>
            <a:effectLst/>
          </c:spPr>
          <c:cat>
            <c:numRef>
              <c:f>'图7-用电量'!$C$3:$AN$3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'图7-用电量'!$C$6:$AN$6</c:f>
              <c:numCache>
                <c:formatCode>0.0_ </c:formatCode>
                <c:ptCount val="38"/>
                <c:pt idx="0">
                  <c:v>0.94029000000000007</c:v>
                </c:pt>
                <c:pt idx="1">
                  <c:v>1.35836</c:v>
                </c:pt>
                <c:pt idx="2">
                  <c:v>1.9836000000000003</c:v>
                </c:pt>
                <c:pt idx="3">
                  <c:v>2.7444700000000002</c:v>
                </c:pt>
                <c:pt idx="4">
                  <c:v>3.6735200000000003</c:v>
                </c:pt>
                <c:pt idx="5">
                  <c:v>4.8032900000000005</c:v>
                </c:pt>
                <c:pt idx="6">
                  <c:v>6.1899800000000003</c:v>
                </c:pt>
                <c:pt idx="7">
                  <c:v>7.8981500000000002</c:v>
                </c:pt>
                <c:pt idx="8">
                  <c:v>9.8839100000000002</c:v>
                </c:pt>
                <c:pt idx="9">
                  <c:v>12.288900000000002</c:v>
                </c:pt>
                <c:pt idx="10">
                  <c:v>13.223600000000001</c:v>
                </c:pt>
                <c:pt idx="11">
                  <c:v>14.024100000000001</c:v>
                </c:pt>
                <c:pt idx="12">
                  <c:v>14.672700000000001</c:v>
                </c:pt>
                <c:pt idx="13">
                  <c:v>15.377300000000002</c:v>
                </c:pt>
                <c:pt idx="14">
                  <c:v>16.1022</c:v>
                </c:pt>
                <c:pt idx="15">
                  <c:v>16.924800000000001</c:v>
                </c:pt>
                <c:pt idx="16">
                  <c:v>17.7759</c:v>
                </c:pt>
                <c:pt idx="17">
                  <c:v>18.6616</c:v>
                </c:pt>
                <c:pt idx="18">
                  <c:v>19.505300000000002</c:v>
                </c:pt>
                <c:pt idx="19">
                  <c:v>20.347300000000001</c:v>
                </c:pt>
                <c:pt idx="20">
                  <c:v>21.253100000000003</c:v>
                </c:pt>
                <c:pt idx="21">
                  <c:v>22.169500000000003</c:v>
                </c:pt>
                <c:pt idx="22">
                  <c:v>23.115100000000002</c:v>
                </c:pt>
                <c:pt idx="23">
                  <c:v>24.130700000000001</c:v>
                </c:pt>
                <c:pt idx="24">
                  <c:v>25.134100000000004</c:v>
                </c:pt>
                <c:pt idx="25">
                  <c:v>26.183200000000003</c:v>
                </c:pt>
                <c:pt idx="26">
                  <c:v>27.243000000000002</c:v>
                </c:pt>
                <c:pt idx="27">
                  <c:v>28.385100000000001</c:v>
                </c:pt>
                <c:pt idx="28">
                  <c:v>29.398400000000002</c:v>
                </c:pt>
                <c:pt idx="29">
                  <c:v>30.473200000000002</c:v>
                </c:pt>
                <c:pt idx="30">
                  <c:v>31.570400000000003</c:v>
                </c:pt>
                <c:pt idx="31">
                  <c:v>32.754800000000003</c:v>
                </c:pt>
                <c:pt idx="32">
                  <c:v>33.8461</c:v>
                </c:pt>
                <c:pt idx="33">
                  <c:v>35.229200000000006</c:v>
                </c:pt>
                <c:pt idx="34">
                  <c:v>36.2776</c:v>
                </c:pt>
                <c:pt idx="35">
                  <c:v>38.161200000000001</c:v>
                </c:pt>
                <c:pt idx="36">
                  <c:v>38.6143</c:v>
                </c:pt>
                <c:pt idx="37">
                  <c:v>42.291000000000004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A2-4CD6-B297-7F4931DA8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039416"/>
        <c:axId val="454044664"/>
        <c:extLst>
          <c:ext xmlns:c15="http://schemas.microsoft.com/office/drawing/2012/chart" uri="{02D57815-91ED-43cb-92C2-25804820EDAC}">
            <c15:filteredArea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'图7-用电量'!$B$7</c15:sqref>
                        </c15:formulaRef>
                      </c:ext>
                    </c:extLst>
                    <c:strCache>
                      <c:ptCount val="1"/>
                      <c:pt idx="0">
                        <c:v>集中供热</c:v>
                      </c:pt>
                    </c:strCache>
                  </c:strRef>
                </c:tx>
                <c:spPr>
                  <a:ln w="25400">
                    <a:noFill/>
                  </a:ln>
                </c:spPr>
                <c:val>
                  <c:numRef>
                    <c:extLst>
                      <c:ext uri="{02D57815-91ED-43cb-92C2-25804820EDAC}">
                        <c15:formulaRef>
                          <c15:sqref>'图7-用电量'!$C$7:$AN$7</c15:sqref>
                        </c15:formulaRef>
                      </c:ext>
                    </c:extLst>
                    <c:numCache>
                      <c:formatCode>0.0_ 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1EA2-4CD6-B297-7F4931DA8329}"/>
                  </c:ext>
                </c:extLst>
              </c15:ser>
            </c15:filteredAreaSeries>
            <c15:filteredArea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'图7-用电量'!$B$9</c15:sqref>
                        </c15:formulaRef>
                      </c:ext>
                    </c:extLst>
                    <c:strCache>
                      <c:ptCount val="1"/>
                      <c:pt idx="0">
                        <c:v>调出电力</c:v>
                      </c:pt>
                    </c:strCache>
                  </c:strRef>
                </c:tx>
                <c:spPr>
                  <a:pattFill prst="pct40">
                    <a:fgClr>
                      <a:srgbClr val="5B9BD5"/>
                    </a:fgClr>
                    <a:bgClr>
                      <a:sysClr val="window" lastClr="FFFFFF"/>
                    </a:bgClr>
                  </a:pattFill>
                  <a:ln w="25400">
                    <a:noFill/>
                  </a:ln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'图7-用电量'!$C$9:$AN$9</c15:sqref>
                        </c15:formulaRef>
                      </c:ext>
                    </c:extLst>
                    <c:numCache>
                      <c:formatCode>0.0_ </c:formatCode>
                      <c:ptCount val="38"/>
                      <c:pt idx="0">
                        <c:v>170.80500000000001</c:v>
                      </c:pt>
                      <c:pt idx="1">
                        <c:v>170.80500000000001</c:v>
                      </c:pt>
                      <c:pt idx="2">
                        <c:v>170.80500000000001</c:v>
                      </c:pt>
                      <c:pt idx="3">
                        <c:v>170.80500000000001</c:v>
                      </c:pt>
                      <c:pt idx="4">
                        <c:v>170.80500000000001</c:v>
                      </c:pt>
                      <c:pt idx="5">
                        <c:v>170.80500000000001</c:v>
                      </c:pt>
                      <c:pt idx="6">
                        <c:v>170.80500000000001</c:v>
                      </c:pt>
                      <c:pt idx="7">
                        <c:v>170.80500000000001</c:v>
                      </c:pt>
                      <c:pt idx="8">
                        <c:v>170.80500000000001</c:v>
                      </c:pt>
                      <c:pt idx="9">
                        <c:v>170.80500000000001</c:v>
                      </c:pt>
                      <c:pt idx="10">
                        <c:v>170.80500000000001</c:v>
                      </c:pt>
                      <c:pt idx="11">
                        <c:v>170.80500000000001</c:v>
                      </c:pt>
                      <c:pt idx="12">
                        <c:v>170.80500000000001</c:v>
                      </c:pt>
                      <c:pt idx="13">
                        <c:v>170.80500000000001</c:v>
                      </c:pt>
                      <c:pt idx="14">
                        <c:v>170.80500000000001</c:v>
                      </c:pt>
                      <c:pt idx="15">
                        <c:v>170.80500000000001</c:v>
                      </c:pt>
                      <c:pt idx="16">
                        <c:v>170.80500000000001</c:v>
                      </c:pt>
                      <c:pt idx="17">
                        <c:v>170.80500000000001</c:v>
                      </c:pt>
                      <c:pt idx="18">
                        <c:v>170.80500000000001</c:v>
                      </c:pt>
                      <c:pt idx="19">
                        <c:v>170.80500000000001</c:v>
                      </c:pt>
                      <c:pt idx="20">
                        <c:v>170.80500000000001</c:v>
                      </c:pt>
                      <c:pt idx="21">
                        <c:v>170.80500000000001</c:v>
                      </c:pt>
                      <c:pt idx="22">
                        <c:v>170.80500000000001</c:v>
                      </c:pt>
                      <c:pt idx="23">
                        <c:v>170.80500000000001</c:v>
                      </c:pt>
                      <c:pt idx="24">
                        <c:v>170.80500000000001</c:v>
                      </c:pt>
                      <c:pt idx="25">
                        <c:v>170.80500000000001</c:v>
                      </c:pt>
                      <c:pt idx="26">
                        <c:v>170.80500000000001</c:v>
                      </c:pt>
                      <c:pt idx="27">
                        <c:v>170.80500000000001</c:v>
                      </c:pt>
                      <c:pt idx="28">
                        <c:v>170.80500000000001</c:v>
                      </c:pt>
                      <c:pt idx="29">
                        <c:v>170.80500000000001</c:v>
                      </c:pt>
                      <c:pt idx="30">
                        <c:v>170.80500000000001</c:v>
                      </c:pt>
                      <c:pt idx="31">
                        <c:v>170.80500000000001</c:v>
                      </c:pt>
                      <c:pt idx="32">
                        <c:v>170.80500000000001</c:v>
                      </c:pt>
                      <c:pt idx="33">
                        <c:v>170.80500000000001</c:v>
                      </c:pt>
                      <c:pt idx="34">
                        <c:v>170.80500000000001</c:v>
                      </c:pt>
                      <c:pt idx="35">
                        <c:v>170.80500000000001</c:v>
                      </c:pt>
                      <c:pt idx="36">
                        <c:v>170.80500000000001</c:v>
                      </c:pt>
                      <c:pt idx="37">
                        <c:v>170.80500000000001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EA2-4CD6-B297-7F4931DA8329}"/>
                  </c:ext>
                </c:extLst>
              </c15:ser>
            </c15:filteredAreaSeries>
          </c:ext>
        </c:extLst>
      </c:areaChart>
      <c:catAx>
        <c:axId val="454039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454044664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454044664"/>
        <c:scaling>
          <c:orientation val="minMax"/>
          <c:min val="0"/>
        </c:scaling>
        <c:delete val="0"/>
        <c:axPos val="l"/>
        <c:title>
          <c:tx>
            <c:strRef>
              <c:f>'图7-用电量'!$E$1</c:f>
              <c:strCache>
                <c:ptCount val="1"/>
                <c:pt idx="0">
                  <c:v>亿千瓦时</c:v>
                </c:pt>
              </c:strCache>
            </c:strRef>
          </c:tx>
          <c:layout>
            <c:manualLayout>
              <c:xMode val="edge"/>
              <c:yMode val="edge"/>
              <c:x val="4.2328042328042326E-2"/>
              <c:y val="5.0343356203281633E-2"/>
            </c:manualLayout>
          </c:layout>
          <c:overlay val="0"/>
          <c:txPr>
            <a:bodyPr rot="0" vert="horz"/>
            <a:lstStyle/>
            <a:p>
              <a:pPr>
                <a:defRPr b="0"/>
              </a:pPr>
              <a:endParaRPr lang="zh-CN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39416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90560249628239198"/>
          <c:w val="1"/>
          <c:h val="9.4397503717608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'图8-发电量'!$H$2</c:f>
          <c:strCache>
            <c:ptCount val="1"/>
            <c:pt idx="0">
              <c:v>分品种发电量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1700953708946931E-2"/>
          <c:y val="0.14392058264488439"/>
          <c:w val="0.85253985970953394"/>
          <c:h val="0.62098995489372388"/>
        </c:manualLayout>
      </c:layout>
      <c:areaChart>
        <c:grouping val="stacked"/>
        <c:varyColors val="0"/>
        <c:ser>
          <c:idx val="8"/>
          <c:order val="0"/>
          <c:tx>
            <c:strRef>
              <c:f>'图8-发电量'!$B$14</c:f>
              <c:strCache>
                <c:ptCount val="1"/>
                <c:pt idx="0">
                  <c:v>调入电力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'图8-发电量'!$C$14:$AN$14</c:f>
              <c:numCache>
                <c:formatCode>0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4AA1-4D4D-B648-D453E71BDD3D}"/>
            </c:ext>
          </c:extLst>
        </c:ser>
        <c:ser>
          <c:idx val="0"/>
          <c:order val="1"/>
          <c:tx>
            <c:strRef>
              <c:f>'图8-发电量'!$B$4</c:f>
              <c:strCache>
                <c:ptCount val="1"/>
                <c:pt idx="0">
                  <c:v>燃煤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'图8-发电量'!$C$4:$AN$4</c:f>
              <c:numCache>
                <c:formatCode>0</c:formatCode>
                <c:ptCount val="38"/>
                <c:pt idx="0">
                  <c:v>45454.720000000001</c:v>
                </c:pt>
                <c:pt idx="1">
                  <c:v>45238.020000000004</c:v>
                </c:pt>
                <c:pt idx="2">
                  <c:v>48255.070000000007</c:v>
                </c:pt>
                <c:pt idx="3">
                  <c:v>50652.810000000005</c:v>
                </c:pt>
                <c:pt idx="4">
                  <c:v>53017.73</c:v>
                </c:pt>
                <c:pt idx="5">
                  <c:v>55174.000000000007</c:v>
                </c:pt>
                <c:pt idx="6">
                  <c:v>57055.500000000007</c:v>
                </c:pt>
                <c:pt idx="7">
                  <c:v>59073.200000000004</c:v>
                </c:pt>
                <c:pt idx="8">
                  <c:v>59672.200000000004</c:v>
                </c:pt>
                <c:pt idx="9">
                  <c:v>60144.100000000006</c:v>
                </c:pt>
                <c:pt idx="10">
                  <c:v>60503.9</c:v>
                </c:pt>
                <c:pt idx="11">
                  <c:v>60812.4</c:v>
                </c:pt>
                <c:pt idx="12">
                  <c:v>59676.3</c:v>
                </c:pt>
                <c:pt idx="13">
                  <c:v>58538.500000000007</c:v>
                </c:pt>
                <c:pt idx="14">
                  <c:v>57207.100000000006</c:v>
                </c:pt>
                <c:pt idx="15">
                  <c:v>55847.9</c:v>
                </c:pt>
                <c:pt idx="16">
                  <c:v>54398.700000000004</c:v>
                </c:pt>
                <c:pt idx="17">
                  <c:v>52866.3</c:v>
                </c:pt>
                <c:pt idx="18">
                  <c:v>51237.600000000006</c:v>
                </c:pt>
                <c:pt idx="19">
                  <c:v>49543.200000000004</c:v>
                </c:pt>
                <c:pt idx="20">
                  <c:v>47807.000000000007</c:v>
                </c:pt>
                <c:pt idx="21">
                  <c:v>46022.000000000007</c:v>
                </c:pt>
                <c:pt idx="22">
                  <c:v>44196.200000000004</c:v>
                </c:pt>
                <c:pt idx="23">
                  <c:v>42322.100000000006</c:v>
                </c:pt>
                <c:pt idx="24">
                  <c:v>40411.200000000004</c:v>
                </c:pt>
                <c:pt idx="25">
                  <c:v>38450.5</c:v>
                </c:pt>
                <c:pt idx="26">
                  <c:v>36461.800000000003</c:v>
                </c:pt>
                <c:pt idx="27">
                  <c:v>34460.100000000006</c:v>
                </c:pt>
                <c:pt idx="28">
                  <c:v>32495.200000000004</c:v>
                </c:pt>
                <c:pt idx="29">
                  <c:v>30477.300000000003</c:v>
                </c:pt>
                <c:pt idx="30">
                  <c:v>28479.9</c:v>
                </c:pt>
                <c:pt idx="31">
                  <c:v>26508.9</c:v>
                </c:pt>
                <c:pt idx="32">
                  <c:v>24545.390000000003</c:v>
                </c:pt>
                <c:pt idx="33">
                  <c:v>22637.570000000003</c:v>
                </c:pt>
                <c:pt idx="34">
                  <c:v>20768.68</c:v>
                </c:pt>
                <c:pt idx="35">
                  <c:v>18956.5</c:v>
                </c:pt>
                <c:pt idx="36">
                  <c:v>17260</c:v>
                </c:pt>
                <c:pt idx="37">
                  <c:v>15651.2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1-4D4D-B648-D453E71BDD3D}"/>
            </c:ext>
          </c:extLst>
        </c:ser>
        <c:ser>
          <c:idx val="11"/>
          <c:order val="2"/>
          <c:tx>
            <c:strRef>
              <c:f>'图8-发电量'!$B$5</c:f>
              <c:strCache>
                <c:ptCount val="1"/>
                <c:pt idx="0">
                  <c:v>燃气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val>
            <c:numRef>
              <c:f>'图8-发电量'!$C$5:$AN$5</c:f>
              <c:numCache>
                <c:formatCode>0</c:formatCode>
                <c:ptCount val="38"/>
                <c:pt idx="0">
                  <c:v>1677.8625940000002</c:v>
                </c:pt>
                <c:pt idx="1">
                  <c:v>2595.5721700000004</c:v>
                </c:pt>
                <c:pt idx="2">
                  <c:v>3429.7390880000003</c:v>
                </c:pt>
                <c:pt idx="3">
                  <c:v>3994.7558570000001</c:v>
                </c:pt>
                <c:pt idx="4">
                  <c:v>4184.2825900000007</c:v>
                </c:pt>
                <c:pt idx="5">
                  <c:v>4373.2347800000007</c:v>
                </c:pt>
                <c:pt idx="6">
                  <c:v>4559.57179</c:v>
                </c:pt>
                <c:pt idx="7">
                  <c:v>4550.54817</c:v>
                </c:pt>
                <c:pt idx="8">
                  <c:v>4539.7811500000007</c:v>
                </c:pt>
                <c:pt idx="9">
                  <c:v>4527.2644399999999</c:v>
                </c:pt>
                <c:pt idx="10">
                  <c:v>4512.5251100000005</c:v>
                </c:pt>
                <c:pt idx="11">
                  <c:v>4494.8776100000005</c:v>
                </c:pt>
                <c:pt idx="12">
                  <c:v>4473.5396543780007</c:v>
                </c:pt>
                <c:pt idx="13">
                  <c:v>4447.1877515670003</c:v>
                </c:pt>
                <c:pt idx="14">
                  <c:v>4414.8602764830002</c:v>
                </c:pt>
                <c:pt idx="15">
                  <c:v>4376.2023947000007</c:v>
                </c:pt>
                <c:pt idx="16">
                  <c:v>4331.4378662900008</c:v>
                </c:pt>
                <c:pt idx="17">
                  <c:v>4280.6074848200005</c:v>
                </c:pt>
                <c:pt idx="18">
                  <c:v>4224.9785399000002</c:v>
                </c:pt>
                <c:pt idx="19">
                  <c:v>4165.862987380001</c:v>
                </c:pt>
                <c:pt idx="20">
                  <c:v>4104.2284738500002</c:v>
                </c:pt>
                <c:pt idx="21">
                  <c:v>4039.7430298000004</c:v>
                </c:pt>
                <c:pt idx="22">
                  <c:v>3971.3212827200005</c:v>
                </c:pt>
                <c:pt idx="23">
                  <c:v>3898.9903757800002</c:v>
                </c:pt>
                <c:pt idx="24">
                  <c:v>3821.9252389800004</c:v>
                </c:pt>
                <c:pt idx="25">
                  <c:v>3739.7499391000001</c:v>
                </c:pt>
                <c:pt idx="26">
                  <c:v>3651.8678360899999</c:v>
                </c:pt>
                <c:pt idx="27">
                  <c:v>3558.4431865200004</c:v>
                </c:pt>
                <c:pt idx="28">
                  <c:v>3458.9749683999999</c:v>
                </c:pt>
                <c:pt idx="29">
                  <c:v>3354.4783944000001</c:v>
                </c:pt>
                <c:pt idx="30">
                  <c:v>3244.8315461000002</c:v>
                </c:pt>
                <c:pt idx="31">
                  <c:v>3129.4800258</c:v>
                </c:pt>
                <c:pt idx="32">
                  <c:v>3008.7835186000002</c:v>
                </c:pt>
                <c:pt idx="33">
                  <c:v>2884.1582939999998</c:v>
                </c:pt>
                <c:pt idx="34">
                  <c:v>2756.7811392000003</c:v>
                </c:pt>
                <c:pt idx="35">
                  <c:v>2625.8861894000001</c:v>
                </c:pt>
                <c:pt idx="36">
                  <c:v>2490.4710214000002</c:v>
                </c:pt>
                <c:pt idx="37">
                  <c:v>2353.6015516000002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0-4FA7-AC59-BA81E420C291}"/>
            </c:ext>
          </c:extLst>
        </c:ser>
        <c:ser>
          <c:idx val="1"/>
          <c:order val="3"/>
          <c:tx>
            <c:strRef>
              <c:f>'图8-发电量'!$B$6</c:f>
              <c:strCache>
                <c:ptCount val="1"/>
                <c:pt idx="0">
                  <c:v>核能</c:v>
                </c:pt>
              </c:strCache>
              <c:extLst xmlns:c15="http://schemas.microsoft.com/office/drawing/2012/chart"/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'图8-发电量'!$C$6:$AN$6</c:f>
              <c:numCache>
                <c:formatCode>0</c:formatCode>
                <c:ptCount val="38"/>
                <c:pt idx="0">
                  <c:v>4356.2070000000003</c:v>
                </c:pt>
                <c:pt idx="1">
                  <c:v>4404.884</c:v>
                </c:pt>
                <c:pt idx="2">
                  <c:v>4794.299</c:v>
                </c:pt>
                <c:pt idx="3">
                  <c:v>5183.71</c:v>
                </c:pt>
                <c:pt idx="4">
                  <c:v>5621.81</c:v>
                </c:pt>
                <c:pt idx="5">
                  <c:v>5865.1900000000005</c:v>
                </c:pt>
                <c:pt idx="6">
                  <c:v>5962.5400000000009</c:v>
                </c:pt>
                <c:pt idx="7">
                  <c:v>5962.5400000000009</c:v>
                </c:pt>
                <c:pt idx="8">
                  <c:v>5962.5400000000009</c:v>
                </c:pt>
                <c:pt idx="9">
                  <c:v>5962.5400000000009</c:v>
                </c:pt>
                <c:pt idx="10">
                  <c:v>5962.5400000000009</c:v>
                </c:pt>
                <c:pt idx="11">
                  <c:v>5962.5400000000009</c:v>
                </c:pt>
                <c:pt idx="12">
                  <c:v>6011.22</c:v>
                </c:pt>
                <c:pt idx="13">
                  <c:v>6011.22</c:v>
                </c:pt>
                <c:pt idx="14">
                  <c:v>6059.9000000000005</c:v>
                </c:pt>
                <c:pt idx="15">
                  <c:v>6108.5700000000006</c:v>
                </c:pt>
                <c:pt idx="16">
                  <c:v>6157.2500000000009</c:v>
                </c:pt>
                <c:pt idx="17">
                  <c:v>6205.93</c:v>
                </c:pt>
                <c:pt idx="18">
                  <c:v>6254.6</c:v>
                </c:pt>
                <c:pt idx="19">
                  <c:v>6303.2800000000007</c:v>
                </c:pt>
                <c:pt idx="20">
                  <c:v>6303.2800000000007</c:v>
                </c:pt>
                <c:pt idx="21">
                  <c:v>6303.27</c:v>
                </c:pt>
                <c:pt idx="22">
                  <c:v>6351.9500000000007</c:v>
                </c:pt>
                <c:pt idx="23">
                  <c:v>6351.9500000000007</c:v>
                </c:pt>
                <c:pt idx="24">
                  <c:v>6400.6200000000008</c:v>
                </c:pt>
                <c:pt idx="25">
                  <c:v>6449.3</c:v>
                </c:pt>
                <c:pt idx="26">
                  <c:v>6497.9800000000005</c:v>
                </c:pt>
                <c:pt idx="27">
                  <c:v>6546.6600000000008</c:v>
                </c:pt>
                <c:pt idx="28">
                  <c:v>6546.6600000000008</c:v>
                </c:pt>
                <c:pt idx="29">
                  <c:v>6546.6600000000008</c:v>
                </c:pt>
                <c:pt idx="30">
                  <c:v>6497.9800000000005</c:v>
                </c:pt>
                <c:pt idx="31">
                  <c:v>6449.31</c:v>
                </c:pt>
                <c:pt idx="32">
                  <c:v>6449.31</c:v>
                </c:pt>
                <c:pt idx="33">
                  <c:v>6497.9800000000005</c:v>
                </c:pt>
                <c:pt idx="34">
                  <c:v>6497.9800000000005</c:v>
                </c:pt>
                <c:pt idx="35">
                  <c:v>6497.9900000000007</c:v>
                </c:pt>
                <c:pt idx="36">
                  <c:v>6449.31</c:v>
                </c:pt>
                <c:pt idx="37">
                  <c:v>6449.3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4AA1-4D4D-B648-D453E71BDD3D}"/>
            </c:ext>
          </c:extLst>
        </c:ser>
        <c:ser>
          <c:idx val="2"/>
          <c:order val="4"/>
          <c:tx>
            <c:strRef>
              <c:f>'图8-发电量'!$B$7</c:f>
              <c:strCache>
                <c:ptCount val="1"/>
                <c:pt idx="0">
                  <c:v>水电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'图8-发电量'!$C$7:$AN$7</c:f>
              <c:numCache>
                <c:formatCode>0</c:formatCode>
                <c:ptCount val="38"/>
                <c:pt idx="0">
                  <c:v>12369.7</c:v>
                </c:pt>
                <c:pt idx="1">
                  <c:v>12389.614500000001</c:v>
                </c:pt>
                <c:pt idx="2">
                  <c:v>12407.581200000001</c:v>
                </c:pt>
                <c:pt idx="3">
                  <c:v>12433.809200000002</c:v>
                </c:pt>
                <c:pt idx="4">
                  <c:v>12464.806</c:v>
                </c:pt>
                <c:pt idx="5">
                  <c:v>12508.295000000002</c:v>
                </c:pt>
                <c:pt idx="6">
                  <c:v>12565.554000000002</c:v>
                </c:pt>
                <c:pt idx="7">
                  <c:v>12633.424000000001</c:v>
                </c:pt>
                <c:pt idx="8">
                  <c:v>12742.904</c:v>
                </c:pt>
                <c:pt idx="9">
                  <c:v>12874.447000000002</c:v>
                </c:pt>
                <c:pt idx="10">
                  <c:v>13015.863000000001</c:v>
                </c:pt>
                <c:pt idx="11">
                  <c:v>13154.492</c:v>
                </c:pt>
                <c:pt idx="12">
                  <c:v>13353.570000000002</c:v>
                </c:pt>
                <c:pt idx="13">
                  <c:v>13536.53</c:v>
                </c:pt>
                <c:pt idx="14">
                  <c:v>13728.250000000002</c:v>
                </c:pt>
                <c:pt idx="15">
                  <c:v>13928.710000000001</c:v>
                </c:pt>
                <c:pt idx="16">
                  <c:v>14134.03</c:v>
                </c:pt>
                <c:pt idx="17">
                  <c:v>14341.2</c:v>
                </c:pt>
                <c:pt idx="18">
                  <c:v>14538.43</c:v>
                </c:pt>
                <c:pt idx="19">
                  <c:v>14736.060000000001</c:v>
                </c:pt>
                <c:pt idx="20">
                  <c:v>14939.310000000001</c:v>
                </c:pt>
                <c:pt idx="21">
                  <c:v>15142.95</c:v>
                </c:pt>
                <c:pt idx="22">
                  <c:v>15337.060000000001</c:v>
                </c:pt>
                <c:pt idx="23">
                  <c:v>15539.03</c:v>
                </c:pt>
                <c:pt idx="24">
                  <c:v>15725.170000000002</c:v>
                </c:pt>
                <c:pt idx="25">
                  <c:v>15900.880000000001</c:v>
                </c:pt>
                <c:pt idx="26">
                  <c:v>16058.310000000001</c:v>
                </c:pt>
                <c:pt idx="27">
                  <c:v>16212.490000000002</c:v>
                </c:pt>
                <c:pt idx="28">
                  <c:v>16338.060000000001</c:v>
                </c:pt>
                <c:pt idx="29">
                  <c:v>16452.640000000003</c:v>
                </c:pt>
                <c:pt idx="30">
                  <c:v>16568.43</c:v>
                </c:pt>
                <c:pt idx="31">
                  <c:v>16669.550000000003</c:v>
                </c:pt>
                <c:pt idx="32">
                  <c:v>16761.57</c:v>
                </c:pt>
                <c:pt idx="33">
                  <c:v>16838.740000000002</c:v>
                </c:pt>
                <c:pt idx="34">
                  <c:v>16907.32</c:v>
                </c:pt>
                <c:pt idx="35">
                  <c:v>16961.990000000002</c:v>
                </c:pt>
                <c:pt idx="36">
                  <c:v>17008.77</c:v>
                </c:pt>
                <c:pt idx="37">
                  <c:v>17083.390000000003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A1-4D4D-B648-D453E71BDD3D}"/>
            </c:ext>
          </c:extLst>
        </c:ser>
        <c:ser>
          <c:idx val="3"/>
          <c:order val="5"/>
          <c:tx>
            <c:strRef>
              <c:f>'图8-发电量'!$B$8</c:f>
              <c:strCache>
                <c:ptCount val="1"/>
                <c:pt idx="0">
                  <c:v>陆上风电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'图8-发电量'!$C$8:$AN$8</c:f>
              <c:numCache>
                <c:formatCode>0</c:formatCode>
                <c:ptCount val="38"/>
                <c:pt idx="0">
                  <c:v>7614.5700000000006</c:v>
                </c:pt>
                <c:pt idx="1">
                  <c:v>7708.3400000000011</c:v>
                </c:pt>
                <c:pt idx="2">
                  <c:v>7752.7300000000005</c:v>
                </c:pt>
                <c:pt idx="3">
                  <c:v>7820.7300000000005</c:v>
                </c:pt>
                <c:pt idx="4">
                  <c:v>7905.0500000000011</c:v>
                </c:pt>
                <c:pt idx="5">
                  <c:v>8029.01</c:v>
                </c:pt>
                <c:pt idx="6">
                  <c:v>8199.880000000001</c:v>
                </c:pt>
                <c:pt idx="7">
                  <c:v>8411.8200000000015</c:v>
                </c:pt>
                <c:pt idx="8">
                  <c:v>8769.44</c:v>
                </c:pt>
                <c:pt idx="9">
                  <c:v>9180.8200000000015</c:v>
                </c:pt>
                <c:pt idx="10">
                  <c:v>9590.5</c:v>
                </c:pt>
                <c:pt idx="11">
                  <c:v>9952.8700000000008</c:v>
                </c:pt>
                <c:pt idx="12">
                  <c:v>10521.61</c:v>
                </c:pt>
                <c:pt idx="13">
                  <c:v>11001.25</c:v>
                </c:pt>
                <c:pt idx="14">
                  <c:v>11502.2</c:v>
                </c:pt>
                <c:pt idx="15">
                  <c:v>12008.29</c:v>
                </c:pt>
                <c:pt idx="16">
                  <c:v>12552.810000000001</c:v>
                </c:pt>
                <c:pt idx="17">
                  <c:v>13120.410000000002</c:v>
                </c:pt>
                <c:pt idx="18">
                  <c:v>13645.53</c:v>
                </c:pt>
                <c:pt idx="19">
                  <c:v>14183.87</c:v>
                </c:pt>
                <c:pt idx="20">
                  <c:v>14637.800000000001</c:v>
                </c:pt>
                <c:pt idx="21">
                  <c:v>15085.760000000002</c:v>
                </c:pt>
                <c:pt idx="22">
                  <c:v>15463.890000000001</c:v>
                </c:pt>
                <c:pt idx="23">
                  <c:v>15742.198000000002</c:v>
                </c:pt>
                <c:pt idx="24">
                  <c:v>16064.600000000002</c:v>
                </c:pt>
                <c:pt idx="25">
                  <c:v>16621.2</c:v>
                </c:pt>
                <c:pt idx="26">
                  <c:v>17211.5</c:v>
                </c:pt>
                <c:pt idx="27">
                  <c:v>17930.900000000001</c:v>
                </c:pt>
                <c:pt idx="28">
                  <c:v>18753</c:v>
                </c:pt>
                <c:pt idx="29">
                  <c:v>19525.2</c:v>
                </c:pt>
                <c:pt idx="30">
                  <c:v>20329</c:v>
                </c:pt>
                <c:pt idx="31">
                  <c:v>21051.100000000002</c:v>
                </c:pt>
                <c:pt idx="32">
                  <c:v>21727.800000000003</c:v>
                </c:pt>
                <c:pt idx="33">
                  <c:v>22311.600000000002</c:v>
                </c:pt>
                <c:pt idx="34">
                  <c:v>22845.9</c:v>
                </c:pt>
                <c:pt idx="35">
                  <c:v>23284.100000000002</c:v>
                </c:pt>
                <c:pt idx="36">
                  <c:v>23669.9</c:v>
                </c:pt>
                <c:pt idx="37">
                  <c:v>24304.400000000001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A1-4D4D-B648-D453E71BDD3D}"/>
            </c:ext>
          </c:extLst>
        </c:ser>
        <c:ser>
          <c:idx val="6"/>
          <c:order val="6"/>
          <c:tx>
            <c:strRef>
              <c:f>'图8-发电量'!$B$11</c:f>
              <c:strCache>
                <c:ptCount val="1"/>
                <c:pt idx="0">
                  <c:v>海上风电</c:v>
                </c:pt>
              </c:strCache>
              <c:extLst xmlns:c15="http://schemas.microsoft.com/office/drawing/2012/chart"/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'图8-发电量'!$C$11:$AN$11</c:f>
              <c:numCache>
                <c:formatCode>0</c:formatCode>
                <c:ptCount val="38"/>
                <c:pt idx="0">
                  <c:v>958.41700000000003</c:v>
                </c:pt>
                <c:pt idx="1">
                  <c:v>1303.8100000000002</c:v>
                </c:pt>
                <c:pt idx="2">
                  <c:v>1484.0510000000002</c:v>
                </c:pt>
                <c:pt idx="3">
                  <c:v>1598.902</c:v>
                </c:pt>
                <c:pt idx="4">
                  <c:v>1648.364</c:v>
                </c:pt>
                <c:pt idx="5">
                  <c:v>1717.1070000000002</c:v>
                </c:pt>
                <c:pt idx="6">
                  <c:v>1772.4370000000001</c:v>
                </c:pt>
                <c:pt idx="7">
                  <c:v>1842.0170000000001</c:v>
                </c:pt>
                <c:pt idx="8">
                  <c:v>1958.5470000000003</c:v>
                </c:pt>
                <c:pt idx="9">
                  <c:v>2102.7370000000001</c:v>
                </c:pt>
                <c:pt idx="10">
                  <c:v>2262.027</c:v>
                </c:pt>
                <c:pt idx="11">
                  <c:v>2422.1470000000004</c:v>
                </c:pt>
                <c:pt idx="12">
                  <c:v>2657.7170000000001</c:v>
                </c:pt>
                <c:pt idx="13">
                  <c:v>2878.1970000000001</c:v>
                </c:pt>
                <c:pt idx="14">
                  <c:v>3113.7690000000002</c:v>
                </c:pt>
                <c:pt idx="15">
                  <c:v>3365.2700000000004</c:v>
                </c:pt>
                <c:pt idx="16">
                  <c:v>3628.5040000000004</c:v>
                </c:pt>
                <c:pt idx="17">
                  <c:v>3900.1270000000004</c:v>
                </c:pt>
                <c:pt idx="18">
                  <c:v>4160.8490000000002</c:v>
                </c:pt>
                <c:pt idx="19">
                  <c:v>4427.4340000000002</c:v>
                </c:pt>
                <c:pt idx="20">
                  <c:v>4703.2490000000007</c:v>
                </c:pt>
                <c:pt idx="21">
                  <c:v>4975.7070000000003</c:v>
                </c:pt>
                <c:pt idx="22">
                  <c:v>5241.4550000000008</c:v>
                </c:pt>
                <c:pt idx="23">
                  <c:v>5531.5150000000003</c:v>
                </c:pt>
                <c:pt idx="24">
                  <c:v>5807.3300000000008</c:v>
                </c:pt>
                <c:pt idx="25">
                  <c:v>6067.2110000000002</c:v>
                </c:pt>
                <c:pt idx="26">
                  <c:v>6229.8490000000002</c:v>
                </c:pt>
                <c:pt idx="27">
                  <c:v>6360.6260000000002</c:v>
                </c:pt>
                <c:pt idx="28">
                  <c:v>6417.6340000000009</c:v>
                </c:pt>
                <c:pt idx="29">
                  <c:v>6396.6732000000002</c:v>
                </c:pt>
                <c:pt idx="30">
                  <c:v>6364.8200000000006</c:v>
                </c:pt>
                <c:pt idx="31">
                  <c:v>6379.9100000000008</c:v>
                </c:pt>
                <c:pt idx="32">
                  <c:v>6414.2800000000007</c:v>
                </c:pt>
                <c:pt idx="33">
                  <c:v>6449.4900000000007</c:v>
                </c:pt>
                <c:pt idx="34">
                  <c:v>6536.68</c:v>
                </c:pt>
                <c:pt idx="35">
                  <c:v>6629.7300000000005</c:v>
                </c:pt>
                <c:pt idx="36">
                  <c:v>6723.63</c:v>
                </c:pt>
                <c:pt idx="37">
                  <c:v>6887.1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4AA1-4D4D-B648-D453E71BDD3D}"/>
            </c:ext>
          </c:extLst>
        </c:ser>
        <c:ser>
          <c:idx val="4"/>
          <c:order val="7"/>
          <c:tx>
            <c:strRef>
              <c:f>'图8-发电量'!$B$9</c:f>
              <c:strCache>
                <c:ptCount val="1"/>
                <c:pt idx="0">
                  <c:v>光伏电站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'图8-发电量'!$C$9:$AN$9</c:f>
              <c:numCache>
                <c:formatCode>0</c:formatCode>
                <c:ptCount val="38"/>
                <c:pt idx="0">
                  <c:v>4641.1100000000006</c:v>
                </c:pt>
                <c:pt idx="1">
                  <c:v>4846.72</c:v>
                </c:pt>
                <c:pt idx="2">
                  <c:v>5044.88</c:v>
                </c:pt>
                <c:pt idx="3">
                  <c:v>5349.26</c:v>
                </c:pt>
                <c:pt idx="4">
                  <c:v>5725.35</c:v>
                </c:pt>
                <c:pt idx="5">
                  <c:v>6277.68</c:v>
                </c:pt>
                <c:pt idx="6">
                  <c:v>7038.5400000000009</c:v>
                </c:pt>
                <c:pt idx="7">
                  <c:v>7981.2800000000007</c:v>
                </c:pt>
                <c:pt idx="8">
                  <c:v>9570.69</c:v>
                </c:pt>
                <c:pt idx="9">
                  <c:v>11562.990000000002</c:v>
                </c:pt>
                <c:pt idx="10">
                  <c:v>13793.210000000001</c:v>
                </c:pt>
                <c:pt idx="11">
                  <c:v>16061.680000000002</c:v>
                </c:pt>
                <c:pt idx="12">
                  <c:v>19455.330000000002</c:v>
                </c:pt>
                <c:pt idx="13">
                  <c:v>22654.010000000002</c:v>
                </c:pt>
                <c:pt idx="14">
                  <c:v>26114.390000000003</c:v>
                </c:pt>
                <c:pt idx="15">
                  <c:v>29834.020000000004</c:v>
                </c:pt>
                <c:pt idx="16">
                  <c:v>33706.980000000003</c:v>
                </c:pt>
                <c:pt idx="17">
                  <c:v>37678.390000000007</c:v>
                </c:pt>
                <c:pt idx="18">
                  <c:v>41537.420000000006</c:v>
                </c:pt>
                <c:pt idx="19">
                  <c:v>45521.58</c:v>
                </c:pt>
                <c:pt idx="20">
                  <c:v>49721.710000000006</c:v>
                </c:pt>
                <c:pt idx="21">
                  <c:v>54077.97</c:v>
                </c:pt>
                <c:pt idx="22">
                  <c:v>58325.313000000002</c:v>
                </c:pt>
                <c:pt idx="23">
                  <c:v>62670.526000000005</c:v>
                </c:pt>
                <c:pt idx="24">
                  <c:v>66788.700000000012</c:v>
                </c:pt>
                <c:pt idx="25">
                  <c:v>70857</c:v>
                </c:pt>
                <c:pt idx="26">
                  <c:v>74621.900000000009</c:v>
                </c:pt>
                <c:pt idx="27">
                  <c:v>78501.5</c:v>
                </c:pt>
                <c:pt idx="28">
                  <c:v>81960.200000000012</c:v>
                </c:pt>
                <c:pt idx="29">
                  <c:v>85191.700000000012</c:v>
                </c:pt>
                <c:pt idx="30">
                  <c:v>88555.700000000012</c:v>
                </c:pt>
                <c:pt idx="31">
                  <c:v>91532.700000000012</c:v>
                </c:pt>
                <c:pt idx="32">
                  <c:v>94316.900000000009</c:v>
                </c:pt>
                <c:pt idx="33">
                  <c:v>96683.8</c:v>
                </c:pt>
                <c:pt idx="34">
                  <c:v>98848.900000000009</c:v>
                </c:pt>
                <c:pt idx="35">
                  <c:v>100604.00000000001</c:v>
                </c:pt>
                <c:pt idx="36">
                  <c:v>102151.00000000001</c:v>
                </c:pt>
                <c:pt idx="37">
                  <c:v>104724.00000000001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A1-4D4D-B648-D453E71BDD3D}"/>
            </c:ext>
          </c:extLst>
        </c:ser>
        <c:ser>
          <c:idx val="9"/>
          <c:order val="8"/>
          <c:tx>
            <c:strRef>
              <c:f>'图8-发电量'!$B$15</c:f>
              <c:strCache>
                <c:ptCount val="1"/>
                <c:pt idx="0">
                  <c:v>分布式发电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'图8-发电量'!$C$15:$AN$15</c:f>
              <c:numCache>
                <c:formatCode>0</c:formatCode>
                <c:ptCount val="38"/>
                <c:pt idx="0">
                  <c:v>1706.9630000000002</c:v>
                </c:pt>
                <c:pt idx="1">
                  <c:v>2097.502</c:v>
                </c:pt>
                <c:pt idx="2">
                  <c:v>2515.5660000000003</c:v>
                </c:pt>
                <c:pt idx="3">
                  <c:v>2961.1650000000004</c:v>
                </c:pt>
                <c:pt idx="4">
                  <c:v>3434.2860000000001</c:v>
                </c:pt>
                <c:pt idx="5">
                  <c:v>3934.9330000000004</c:v>
                </c:pt>
                <c:pt idx="6">
                  <c:v>4463.1140000000005</c:v>
                </c:pt>
                <c:pt idx="7">
                  <c:v>5018.8180000000002</c:v>
                </c:pt>
                <c:pt idx="8">
                  <c:v>5549.3040000000001</c:v>
                </c:pt>
                <c:pt idx="9">
                  <c:v>5959.5940000000001</c:v>
                </c:pt>
                <c:pt idx="10">
                  <c:v>6384.5260000000007</c:v>
                </c:pt>
                <c:pt idx="11">
                  <c:v>6824.0710000000008</c:v>
                </c:pt>
                <c:pt idx="12">
                  <c:v>7260.0000000000009</c:v>
                </c:pt>
                <c:pt idx="13">
                  <c:v>7709.3410000000003</c:v>
                </c:pt>
                <c:pt idx="14">
                  <c:v>8172.1350000000002</c:v>
                </c:pt>
                <c:pt idx="15">
                  <c:v>8648.3520000000008</c:v>
                </c:pt>
                <c:pt idx="16">
                  <c:v>9137.982</c:v>
                </c:pt>
                <c:pt idx="17">
                  <c:v>9631.61</c:v>
                </c:pt>
                <c:pt idx="18">
                  <c:v>10138.1</c:v>
                </c:pt>
                <c:pt idx="19">
                  <c:v>10657.470000000001</c:v>
                </c:pt>
                <c:pt idx="20">
                  <c:v>11016.7</c:v>
                </c:pt>
                <c:pt idx="21">
                  <c:v>11282.42</c:v>
                </c:pt>
                <c:pt idx="22">
                  <c:v>11540.570000000002</c:v>
                </c:pt>
                <c:pt idx="23">
                  <c:v>11798.51</c:v>
                </c:pt>
                <c:pt idx="24">
                  <c:v>12056.26</c:v>
                </c:pt>
                <c:pt idx="25">
                  <c:v>12253.250000000002</c:v>
                </c:pt>
                <c:pt idx="26">
                  <c:v>12213.93</c:v>
                </c:pt>
                <c:pt idx="27">
                  <c:v>12165.670000000002</c:v>
                </c:pt>
                <c:pt idx="28">
                  <c:v>12107.660000000002</c:v>
                </c:pt>
                <c:pt idx="29">
                  <c:v>12050.11</c:v>
                </c:pt>
                <c:pt idx="30">
                  <c:v>11992.740000000002</c:v>
                </c:pt>
                <c:pt idx="31">
                  <c:v>11935.720000000001</c:v>
                </c:pt>
                <c:pt idx="32">
                  <c:v>11872.130000000001</c:v>
                </c:pt>
                <c:pt idx="33">
                  <c:v>11800.810000000001</c:v>
                </c:pt>
                <c:pt idx="34">
                  <c:v>11729.980000000001</c:v>
                </c:pt>
                <c:pt idx="35">
                  <c:v>11659.570000000002</c:v>
                </c:pt>
                <c:pt idx="36">
                  <c:v>11589.6</c:v>
                </c:pt>
                <c:pt idx="37">
                  <c:v>12662.68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A1-4D4D-B648-D453E71BDD3D}"/>
            </c:ext>
          </c:extLst>
        </c:ser>
        <c:ser>
          <c:idx val="5"/>
          <c:order val="10"/>
          <c:tx>
            <c:strRef>
              <c:f>'图8-发电量'!$B$10</c:f>
              <c:strCache>
                <c:ptCount val="1"/>
                <c:pt idx="0">
                  <c:v>生物质能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'图8-发电量'!$C$10:$AN$10</c:f>
              <c:numCache>
                <c:formatCode>0</c:formatCode>
                <c:ptCount val="38"/>
                <c:pt idx="0">
                  <c:v>1410.3056000000001</c:v>
                </c:pt>
                <c:pt idx="1">
                  <c:v>1403.9456</c:v>
                </c:pt>
                <c:pt idx="2">
                  <c:v>1396.2156000000002</c:v>
                </c:pt>
                <c:pt idx="3">
                  <c:v>1387.5756000000001</c:v>
                </c:pt>
                <c:pt idx="4">
                  <c:v>1378.0256000000002</c:v>
                </c:pt>
                <c:pt idx="5">
                  <c:v>1367.1156000000001</c:v>
                </c:pt>
                <c:pt idx="6">
                  <c:v>1354.8356000000001</c:v>
                </c:pt>
                <c:pt idx="7">
                  <c:v>1341.1956</c:v>
                </c:pt>
                <c:pt idx="8">
                  <c:v>1326.1956</c:v>
                </c:pt>
                <c:pt idx="9">
                  <c:v>1309.3756000000001</c:v>
                </c:pt>
                <c:pt idx="10">
                  <c:v>1290.2756000000002</c:v>
                </c:pt>
                <c:pt idx="11">
                  <c:v>1269.3656000000001</c:v>
                </c:pt>
                <c:pt idx="12">
                  <c:v>1247.0902000000001</c:v>
                </c:pt>
                <c:pt idx="13">
                  <c:v>1222.9949000000001</c:v>
                </c:pt>
                <c:pt idx="14">
                  <c:v>1197.0795000000001</c:v>
                </c:pt>
                <c:pt idx="15">
                  <c:v>1169.7942</c:v>
                </c:pt>
                <c:pt idx="16">
                  <c:v>1141.6088000000002</c:v>
                </c:pt>
                <c:pt idx="17">
                  <c:v>1112.5134</c:v>
                </c:pt>
                <c:pt idx="18">
                  <c:v>1082.0531000000001</c:v>
                </c:pt>
                <c:pt idx="19">
                  <c:v>1050.2277000000001</c:v>
                </c:pt>
                <c:pt idx="20">
                  <c:v>1017.0384000000001</c:v>
                </c:pt>
                <c:pt idx="21">
                  <c:v>982.4860000000001</c:v>
                </c:pt>
                <c:pt idx="22">
                  <c:v>946.56870000000004</c:v>
                </c:pt>
                <c:pt idx="23">
                  <c:v>909.74300000000005</c:v>
                </c:pt>
                <c:pt idx="24">
                  <c:v>871.09760000000006</c:v>
                </c:pt>
                <c:pt idx="25">
                  <c:v>831.54420000000005</c:v>
                </c:pt>
                <c:pt idx="26">
                  <c:v>791.08090000000004</c:v>
                </c:pt>
                <c:pt idx="27">
                  <c:v>750.16250000000002</c:v>
                </c:pt>
                <c:pt idx="28">
                  <c:v>708.79020000000003</c:v>
                </c:pt>
                <c:pt idx="29">
                  <c:v>666.96280000000002</c:v>
                </c:pt>
                <c:pt idx="30">
                  <c:v>625.13550000000009</c:v>
                </c:pt>
                <c:pt idx="31">
                  <c:v>583.30810000000008</c:v>
                </c:pt>
                <c:pt idx="32">
                  <c:v>541.93580000000009</c:v>
                </c:pt>
                <c:pt idx="33">
                  <c:v>501.47240000000005</c:v>
                </c:pt>
                <c:pt idx="34">
                  <c:v>461.91840000000002</c:v>
                </c:pt>
                <c:pt idx="35">
                  <c:v>423.72840000000002</c:v>
                </c:pt>
                <c:pt idx="36">
                  <c:v>387.35640000000001</c:v>
                </c:pt>
                <c:pt idx="37">
                  <c:v>353.25800000000004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A1-4D4D-B648-D453E71BDD3D}"/>
            </c:ext>
          </c:extLst>
        </c:ser>
        <c:ser>
          <c:idx val="7"/>
          <c:order val="11"/>
          <c:tx>
            <c:strRef>
              <c:f>'图8-发电量'!$B$12</c:f>
              <c:strCache>
                <c:ptCount val="1"/>
                <c:pt idx="0">
                  <c:v>垃圾焚烧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'图8-发电量'!$C$12:$AN$12</c:f>
              <c:numCache>
                <c:formatCode>0</c:formatCode>
                <c:ptCount val="38"/>
                <c:pt idx="0">
                  <c:v>2110.7890000000002</c:v>
                </c:pt>
                <c:pt idx="1">
                  <c:v>2103.799</c:v>
                </c:pt>
                <c:pt idx="2">
                  <c:v>2095.8090000000002</c:v>
                </c:pt>
                <c:pt idx="3">
                  <c:v>2086.8290000000002</c:v>
                </c:pt>
                <c:pt idx="4">
                  <c:v>2076.3390000000004</c:v>
                </c:pt>
                <c:pt idx="5">
                  <c:v>2064.3590000000004</c:v>
                </c:pt>
                <c:pt idx="6">
                  <c:v>2050.8690000000001</c:v>
                </c:pt>
                <c:pt idx="7">
                  <c:v>2035.8980000000001</c:v>
                </c:pt>
                <c:pt idx="8">
                  <c:v>2018.9180000000001</c:v>
                </c:pt>
                <c:pt idx="9">
                  <c:v>1999.9460000000001</c:v>
                </c:pt>
                <c:pt idx="10">
                  <c:v>1977.4750000000001</c:v>
                </c:pt>
                <c:pt idx="11">
                  <c:v>1952.0040000000001</c:v>
                </c:pt>
                <c:pt idx="12">
                  <c:v>1924.0420000000001</c:v>
                </c:pt>
                <c:pt idx="13">
                  <c:v>1893.0900000000001</c:v>
                </c:pt>
                <c:pt idx="14">
                  <c:v>1859.6370000000002</c:v>
                </c:pt>
                <c:pt idx="15">
                  <c:v>1824.1840000000002</c:v>
                </c:pt>
                <c:pt idx="16">
                  <c:v>1787.7310000000002</c:v>
                </c:pt>
                <c:pt idx="17">
                  <c:v>1749.7790000000002</c:v>
                </c:pt>
                <c:pt idx="18">
                  <c:v>1710.3360000000002</c:v>
                </c:pt>
                <c:pt idx="19">
                  <c:v>1669.393</c:v>
                </c:pt>
                <c:pt idx="20">
                  <c:v>1625.9490000000001</c:v>
                </c:pt>
                <c:pt idx="21">
                  <c:v>1580.0160000000001</c:v>
                </c:pt>
                <c:pt idx="22">
                  <c:v>1531.5820000000001</c:v>
                </c:pt>
                <c:pt idx="23">
                  <c:v>1481.1490000000001</c:v>
                </c:pt>
                <c:pt idx="24">
                  <c:v>1428.2260000000001</c:v>
                </c:pt>
                <c:pt idx="25">
                  <c:v>1372.7920000000001</c:v>
                </c:pt>
                <c:pt idx="26">
                  <c:v>1315.8790000000001</c:v>
                </c:pt>
                <c:pt idx="27">
                  <c:v>1257.4550000000002</c:v>
                </c:pt>
                <c:pt idx="28">
                  <c:v>1196.5330000000001</c:v>
                </c:pt>
                <c:pt idx="29">
                  <c:v>1134.6220000000001</c:v>
                </c:pt>
                <c:pt idx="30">
                  <c:v>1072.2060000000001</c:v>
                </c:pt>
                <c:pt idx="31">
                  <c:v>1008.7930000000001</c:v>
                </c:pt>
                <c:pt idx="32">
                  <c:v>944.88000000000011</c:v>
                </c:pt>
                <c:pt idx="33">
                  <c:v>880.4670000000001</c:v>
                </c:pt>
                <c:pt idx="34">
                  <c:v>817.05400000000009</c:v>
                </c:pt>
                <c:pt idx="35">
                  <c:v>755.63700000000006</c:v>
                </c:pt>
                <c:pt idx="36">
                  <c:v>697.2170000000001</c:v>
                </c:pt>
                <c:pt idx="37">
                  <c:v>641.79300000000001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AA1-4D4D-B648-D453E71BD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383968"/>
        <c:axId val="1593385632"/>
        <c:extLst>
          <c:ext xmlns:c15="http://schemas.microsoft.com/office/drawing/2012/chart" uri="{02D57815-91ED-43cb-92C2-25804820EDAC}">
            <c15:filteredAreaSeries>
              <c15:ser>
                <c:idx val="10"/>
                <c:order val="9"/>
                <c:tx>
                  <c:strRef>
                    <c:extLst>
                      <c:ext uri="{02D57815-91ED-43cb-92C2-25804820EDAC}">
                        <c15:formulaRef>
                          <c15:sqref>'图8-发电量'!$B$13</c15:sqref>
                        </c15:formulaRef>
                      </c:ext>
                    </c:extLst>
                    <c:strCache>
                      <c:ptCount val="1"/>
                      <c:pt idx="0">
                        <c:v>光热发电</c:v>
                      </c:pt>
                    </c:strCache>
                  </c:strRef>
                </c:tx>
                <c:spPr>
                  <a:solidFill>
                    <a:srgbClr val="FF3300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'图8-发电量'!$C$3:$AN$3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'图8-发电量'!$C$13:$AN$13</c15:sqref>
                        </c15:formulaRef>
                      </c:ext>
                    </c:extLst>
                    <c:numCache>
                      <c:formatCode>0</c:formatCode>
                      <c:ptCount val="38"/>
                      <c:pt idx="0">
                        <c:v>26.675300000000004</c:v>
                      </c:pt>
                      <c:pt idx="1">
                        <c:v>26.675300000000004</c:v>
                      </c:pt>
                      <c:pt idx="2">
                        <c:v>26.675300000000004</c:v>
                      </c:pt>
                      <c:pt idx="3">
                        <c:v>26.675300000000004</c:v>
                      </c:pt>
                      <c:pt idx="4">
                        <c:v>26.675300000000004</c:v>
                      </c:pt>
                      <c:pt idx="5">
                        <c:v>26.675300000000004</c:v>
                      </c:pt>
                      <c:pt idx="6">
                        <c:v>26.675300000000004</c:v>
                      </c:pt>
                      <c:pt idx="7">
                        <c:v>26.675300000000004</c:v>
                      </c:pt>
                      <c:pt idx="8">
                        <c:v>26.675300000000004</c:v>
                      </c:pt>
                      <c:pt idx="9">
                        <c:v>26.675300000000004</c:v>
                      </c:pt>
                      <c:pt idx="10">
                        <c:v>26.675300000000004</c:v>
                      </c:pt>
                      <c:pt idx="11">
                        <c:v>26.675300000000004</c:v>
                      </c:pt>
                      <c:pt idx="12">
                        <c:v>29.100330000000003</c:v>
                      </c:pt>
                      <c:pt idx="13">
                        <c:v>31.525350000000003</c:v>
                      </c:pt>
                      <c:pt idx="14">
                        <c:v>36.375410000000002</c:v>
                      </c:pt>
                      <c:pt idx="15">
                        <c:v>41.225500000000004</c:v>
                      </c:pt>
                      <c:pt idx="16">
                        <c:v>48.500500000000002</c:v>
                      </c:pt>
                      <c:pt idx="17">
                        <c:v>55.775600000000004</c:v>
                      </c:pt>
                      <c:pt idx="18">
                        <c:v>63.050700000000006</c:v>
                      </c:pt>
                      <c:pt idx="19">
                        <c:v>72.750800000000012</c:v>
                      </c:pt>
                      <c:pt idx="20">
                        <c:v>84.875900000000001</c:v>
                      </c:pt>
                      <c:pt idx="21">
                        <c:v>99.426100000000005</c:v>
                      </c:pt>
                      <c:pt idx="22">
                        <c:v>113.97630000000001</c:v>
                      </c:pt>
                      <c:pt idx="23">
                        <c:v>130.9513</c:v>
                      </c:pt>
                      <c:pt idx="24">
                        <c:v>150.35130000000001</c:v>
                      </c:pt>
                      <c:pt idx="25">
                        <c:v>169.75230000000002</c:v>
                      </c:pt>
                      <c:pt idx="26">
                        <c:v>189.15230000000003</c:v>
                      </c:pt>
                      <c:pt idx="27">
                        <c:v>210.97730000000001</c:v>
                      </c:pt>
                      <c:pt idx="28">
                        <c:v>242.50230000000002</c:v>
                      </c:pt>
                      <c:pt idx="29">
                        <c:v>274.0283</c:v>
                      </c:pt>
                      <c:pt idx="30">
                        <c:v>310.4033</c:v>
                      </c:pt>
                      <c:pt idx="31">
                        <c:v>346.7783</c:v>
                      </c:pt>
                      <c:pt idx="32">
                        <c:v>383.15430000000003</c:v>
                      </c:pt>
                      <c:pt idx="33">
                        <c:v>417.10430000000002</c:v>
                      </c:pt>
                      <c:pt idx="34">
                        <c:v>451.05530000000005</c:v>
                      </c:pt>
                      <c:pt idx="35">
                        <c:v>480.15530000000001</c:v>
                      </c:pt>
                      <c:pt idx="36">
                        <c:v>506.83030000000002</c:v>
                      </c:pt>
                      <c:pt idx="37">
                        <c:v>555.33130000000006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4AA1-4D4D-B648-D453E71BDD3D}"/>
                  </c:ext>
                </c:extLst>
              </c15:ser>
            </c15:filteredAreaSeries>
          </c:ext>
        </c:extLst>
      </c:areaChart>
      <c:catAx>
        <c:axId val="159338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3385632"/>
        <c:crosses val="autoZero"/>
        <c:auto val="1"/>
        <c:lblAlgn val="ctr"/>
        <c:lblOffset val="100"/>
        <c:tickLblSkip val="5"/>
        <c:noMultiLvlLbl val="0"/>
      </c:catAx>
      <c:valAx>
        <c:axId val="1593385632"/>
        <c:scaling>
          <c:orientation val="minMax"/>
        </c:scaling>
        <c:delete val="0"/>
        <c:axPos val="l"/>
        <c:title>
          <c:tx>
            <c:strRef>
              <c:f>'图8-发电量'!$F$1</c:f>
              <c:strCache>
                <c:ptCount val="1"/>
                <c:pt idx="0">
                  <c:v>亿千瓦时</c:v>
                </c:pt>
              </c:strCache>
            </c:strRef>
          </c:tx>
          <c:layout>
            <c:manualLayout>
              <c:xMode val="edge"/>
              <c:yMode val="edge"/>
              <c:x val="3.7360913263074336E-2"/>
              <c:y val="6.884183239473221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3383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4582245831174474"/>
          <c:w val="1"/>
          <c:h val="0.154177541688255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'图9-装机量'!$I$2</c:f>
          <c:strCache>
            <c:ptCount val="1"/>
            <c:pt idx="0">
              <c:v>分品种装机容量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019414239886681"/>
          <c:y val="0.1468582216696597"/>
          <c:w val="0.86080760738241058"/>
          <c:h val="0.6036091541188930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'图9-装机量'!$B$4</c:f>
              <c:strCache>
                <c:ptCount val="1"/>
                <c:pt idx="0">
                  <c:v>燃煤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'图9-装机量'!$C$3:$I$3</c:f>
              <c:strCache>
                <c:ptCount val="7"/>
                <c:pt idx="0">
                  <c:v>起始年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2050</c:v>
                </c:pt>
                <c:pt idx="6">
                  <c:v>2060</c:v>
                </c:pt>
              </c:strCache>
            </c:strRef>
          </c:cat>
          <c:val>
            <c:numRef>
              <c:f>'图9-装机量'!$C$4:$I$4</c:f>
              <c:numCache>
                <c:formatCode>0_ </c:formatCode>
                <c:ptCount val="7"/>
                <c:pt idx="0">
                  <c:v>1124.337</c:v>
                </c:pt>
                <c:pt idx="1">
                  <c:v>1316.085</c:v>
                </c:pt>
                <c:pt idx="2">
                  <c:v>1405.2250000000001</c:v>
                </c:pt>
                <c:pt idx="3">
                  <c:v>1299.175</c:v>
                </c:pt>
                <c:pt idx="4">
                  <c:v>1148.1490000000001</c:v>
                </c:pt>
                <c:pt idx="5">
                  <c:v>747.03200000000004</c:v>
                </c:pt>
                <c:pt idx="6">
                  <c:v>343.13100000000003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13-4460-B09E-57B8063C0B6B}"/>
            </c:ext>
          </c:extLst>
        </c:ser>
        <c:ser>
          <c:idx val="1"/>
          <c:order val="1"/>
          <c:tx>
            <c:strRef>
              <c:f>'图9-装机量'!$B$5</c:f>
              <c:strCache>
                <c:ptCount val="1"/>
                <c:pt idx="0">
                  <c:v>燃气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'图9-装机量'!$C$3:$I$3</c:f>
              <c:strCache>
                <c:ptCount val="7"/>
                <c:pt idx="0">
                  <c:v>起始年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2050</c:v>
                </c:pt>
                <c:pt idx="6">
                  <c:v>2060</c:v>
                </c:pt>
              </c:strCache>
            </c:strRef>
          </c:cat>
          <c:val>
            <c:numRef>
              <c:f>'图9-装机量'!$C$5:$I$5</c:f>
              <c:numCache>
                <c:formatCode>0_ </c:formatCode>
                <c:ptCount val="7"/>
                <c:pt idx="0">
                  <c:v>114.41</c:v>
                </c:pt>
                <c:pt idx="1">
                  <c:v>197.75</c:v>
                </c:pt>
                <c:pt idx="2">
                  <c:v>241.16499999999999</c:v>
                </c:pt>
                <c:pt idx="3">
                  <c:v>233.34</c:v>
                </c:pt>
                <c:pt idx="4">
                  <c:v>218.995</c:v>
                </c:pt>
                <c:pt idx="5">
                  <c:v>170.64500000000001</c:v>
                </c:pt>
                <c:pt idx="6">
                  <c:v>101.86500000000001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13-4460-B09E-57B8063C0B6B}"/>
            </c:ext>
          </c:extLst>
        </c:ser>
        <c:ser>
          <c:idx val="3"/>
          <c:order val="3"/>
          <c:tx>
            <c:strRef>
              <c:f>'图9-装机量'!$B$7</c:f>
              <c:strCache>
                <c:ptCount val="1"/>
                <c:pt idx="0">
                  <c:v>核能</c:v>
                </c:pt>
              </c:strCache>
              <c:extLst xmlns:c15="http://schemas.microsoft.com/office/drawing/2012/chart"/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'图9-装机量'!$C$3:$I$3</c:f>
              <c:strCache>
                <c:ptCount val="7"/>
                <c:pt idx="0">
                  <c:v>起始年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2050</c:v>
                </c:pt>
                <c:pt idx="6">
                  <c:v>2060</c:v>
                </c:pt>
              </c:strCache>
              <c:extLst xmlns:c15="http://schemas.microsoft.com/office/drawing/2012/chart"/>
            </c:strRef>
          </c:cat>
          <c:val>
            <c:numRef>
              <c:f>'图9-装机量'!$C$7:$I$7</c:f>
              <c:numCache>
                <c:formatCode>0_ </c:formatCode>
                <c:ptCount val="7"/>
                <c:pt idx="0">
                  <c:v>55.57</c:v>
                </c:pt>
                <c:pt idx="1">
                  <c:v>64.02</c:v>
                </c:pt>
                <c:pt idx="2">
                  <c:v>79.62</c:v>
                </c:pt>
                <c:pt idx="3">
                  <c:v>80.27</c:v>
                </c:pt>
                <c:pt idx="4">
                  <c:v>82.87</c:v>
                </c:pt>
                <c:pt idx="5">
                  <c:v>87.42</c:v>
                </c:pt>
                <c:pt idx="6">
                  <c:v>86.12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ED13-4460-B09E-57B8063C0B6B}"/>
            </c:ext>
          </c:extLst>
        </c:ser>
        <c:ser>
          <c:idx val="5"/>
          <c:order val="5"/>
          <c:tx>
            <c:strRef>
              <c:f>'图9-装机量'!$B$9</c:f>
              <c:strCache>
                <c:ptCount val="1"/>
                <c:pt idx="0">
                  <c:v>风能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'图9-装机量'!$C$3:$I$3</c:f>
              <c:strCache>
                <c:ptCount val="7"/>
                <c:pt idx="0">
                  <c:v>起始年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2050</c:v>
                </c:pt>
                <c:pt idx="6">
                  <c:v>2060</c:v>
                </c:pt>
              </c:strCache>
            </c:strRef>
          </c:cat>
          <c:val>
            <c:numRef>
              <c:f>'图9-装机量'!$C$9:$I$9</c:f>
              <c:numCache>
                <c:formatCode>0_ </c:formatCode>
                <c:ptCount val="7"/>
                <c:pt idx="0">
                  <c:v>365.64</c:v>
                </c:pt>
                <c:pt idx="1">
                  <c:v>468.84100000000001</c:v>
                </c:pt>
                <c:pt idx="2">
                  <c:v>517.82399999999996</c:v>
                </c:pt>
                <c:pt idx="3">
                  <c:v>661.62300000000005</c:v>
                </c:pt>
                <c:pt idx="4">
                  <c:v>848.10699999999997</c:v>
                </c:pt>
                <c:pt idx="5">
                  <c:v>1199.8399999999999</c:v>
                </c:pt>
                <c:pt idx="6">
                  <c:v>1559.5330000000001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13-4460-B09E-57B8063C0B6B}"/>
            </c:ext>
          </c:extLst>
        </c:ser>
        <c:ser>
          <c:idx val="6"/>
          <c:order val="6"/>
          <c:tx>
            <c:strRef>
              <c:f>'图9-装机量'!$B$10</c:f>
              <c:strCache>
                <c:ptCount val="1"/>
                <c:pt idx="0">
                  <c:v>太阳能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'图9-装机量'!$C$3:$I$3</c:f>
              <c:strCache>
                <c:ptCount val="7"/>
                <c:pt idx="0">
                  <c:v>起始年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2050</c:v>
                </c:pt>
                <c:pt idx="6">
                  <c:v>2060</c:v>
                </c:pt>
              </c:strCache>
            </c:strRef>
          </c:cat>
          <c:val>
            <c:numRef>
              <c:f>'图9-装机量'!$C$10:$I$10</c:f>
              <c:numCache>
                <c:formatCode>0_ </c:formatCode>
                <c:ptCount val="7"/>
                <c:pt idx="0">
                  <c:v>234.42400000000001</c:v>
                </c:pt>
                <c:pt idx="1">
                  <c:v>385.56200000000001</c:v>
                </c:pt>
                <c:pt idx="2">
                  <c:v>610.05799999999999</c:v>
                </c:pt>
                <c:pt idx="3">
                  <c:v>1490.7809999999999</c:v>
                </c:pt>
                <c:pt idx="4">
                  <c:v>2906.2429999999999</c:v>
                </c:pt>
                <c:pt idx="5">
                  <c:v>6173.8600000000006</c:v>
                </c:pt>
                <c:pt idx="6">
                  <c:v>8400.7999999999993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13-4460-B09E-57B8063C0B6B}"/>
            </c:ext>
          </c:extLst>
        </c:ser>
        <c:ser>
          <c:idx val="7"/>
          <c:order val="7"/>
          <c:tx>
            <c:strRef>
              <c:f>'图9-装机量'!$B$11</c:f>
              <c:strCache>
                <c:ptCount val="1"/>
                <c:pt idx="0">
                  <c:v>生物质及其他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'图9-装机量'!$C$3:$I$3</c:f>
              <c:strCache>
                <c:ptCount val="7"/>
                <c:pt idx="0">
                  <c:v>起始年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2050</c:v>
                </c:pt>
                <c:pt idx="6">
                  <c:v>2060</c:v>
                </c:pt>
              </c:strCache>
            </c:strRef>
          </c:cat>
          <c:val>
            <c:numRef>
              <c:f>'图9-装机量'!$C$11:$I$11</c:f>
              <c:numCache>
                <c:formatCode>0_ </c:formatCode>
                <c:ptCount val="7"/>
                <c:pt idx="0">
                  <c:v>41.887</c:v>
                </c:pt>
                <c:pt idx="1">
                  <c:v>44.137</c:v>
                </c:pt>
                <c:pt idx="2">
                  <c:v>42.691000000000003</c:v>
                </c:pt>
                <c:pt idx="3">
                  <c:v>40.134999999999998</c:v>
                </c:pt>
                <c:pt idx="4">
                  <c:v>36.265000000000001</c:v>
                </c:pt>
                <c:pt idx="5">
                  <c:v>25.227</c:v>
                </c:pt>
                <c:pt idx="6">
                  <c:v>12.656000000000001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D13-4460-B09E-57B8063C0B6B}"/>
            </c:ext>
          </c:extLst>
        </c:ser>
        <c:ser>
          <c:idx val="8"/>
          <c:order val="8"/>
          <c:tx>
            <c:strRef>
              <c:f>'图9-装机量'!$B$12</c:f>
              <c:strCache>
                <c:ptCount val="1"/>
                <c:pt idx="0">
                  <c:v>抽水蓄能</c:v>
                </c:pt>
              </c:strCache>
            </c:strRef>
          </c:tx>
          <c:spPr>
            <a:pattFill prst="pct80">
              <a:fgClr>
                <a:srgbClr val="00B0F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'图9-装机量'!$C$3:$I$3</c:f>
              <c:strCache>
                <c:ptCount val="7"/>
                <c:pt idx="0">
                  <c:v>起始年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2050</c:v>
                </c:pt>
                <c:pt idx="6">
                  <c:v>2060</c:v>
                </c:pt>
              </c:strCache>
            </c:strRef>
          </c:cat>
          <c:val>
            <c:numRef>
              <c:f>'图9-装机量'!$C$12:$I$12</c:f>
              <c:numCache>
                <c:formatCode>0_ </c:formatCode>
                <c:ptCount val="7"/>
                <c:pt idx="0">
                  <c:v>54.423000000000002</c:v>
                </c:pt>
                <c:pt idx="1">
                  <c:v>70.173000000000002</c:v>
                </c:pt>
                <c:pt idx="2">
                  <c:v>144.648</c:v>
                </c:pt>
                <c:pt idx="3">
                  <c:v>455.20800000000003</c:v>
                </c:pt>
                <c:pt idx="4">
                  <c:v>525.50800000000004</c:v>
                </c:pt>
                <c:pt idx="5">
                  <c:v>585.80100000000004</c:v>
                </c:pt>
                <c:pt idx="6">
                  <c:v>597.601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13-4460-B09E-57B8063C0B6B}"/>
            </c:ext>
          </c:extLst>
        </c:ser>
        <c:ser>
          <c:idx val="9"/>
          <c:order val="9"/>
          <c:tx>
            <c:strRef>
              <c:f>'图9-装机量'!$B$13</c:f>
              <c:strCache>
                <c:ptCount val="1"/>
                <c:pt idx="0">
                  <c:v>电化学储能</c:v>
                </c:pt>
              </c:strCache>
            </c:strRef>
          </c:tx>
          <c:spPr>
            <a:pattFill prst="pct80">
              <a:fgClr>
                <a:schemeClr val="accent2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'图9-装机量'!$C$3:$I$3</c:f>
              <c:strCache>
                <c:ptCount val="7"/>
                <c:pt idx="0">
                  <c:v>起始年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2050</c:v>
                </c:pt>
                <c:pt idx="6">
                  <c:v>2060</c:v>
                </c:pt>
              </c:strCache>
            </c:strRef>
          </c:cat>
          <c:val>
            <c:numRef>
              <c:f>'图9-装机量'!$C$13:$I$13</c:f>
              <c:numCache>
                <c:formatCode>0_ </c:formatCode>
                <c:ptCount val="7"/>
                <c:pt idx="0">
                  <c:v>15.26</c:v>
                </c:pt>
                <c:pt idx="1">
                  <c:v>35.44</c:v>
                </c:pt>
                <c:pt idx="2">
                  <c:v>77.164100000000005</c:v>
                </c:pt>
                <c:pt idx="3">
                  <c:v>112.98100000000001</c:v>
                </c:pt>
                <c:pt idx="4">
                  <c:v>148.79900000000001</c:v>
                </c:pt>
                <c:pt idx="5">
                  <c:v>210</c:v>
                </c:pt>
                <c:pt idx="6">
                  <c:v>281.63499999999999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D13-4460-B09E-57B8063C0B6B}"/>
            </c:ext>
          </c:extLst>
        </c:ser>
        <c:ser>
          <c:idx val="10"/>
          <c:order val="10"/>
          <c:tx>
            <c:strRef>
              <c:f>'图9-装机量'!$B$14</c:f>
              <c:strCache>
                <c:ptCount val="1"/>
                <c:pt idx="0">
                  <c:v>需求响应</c:v>
                </c:pt>
              </c:strCache>
            </c:strRef>
          </c:tx>
          <c:spPr>
            <a:pattFill prst="pct80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'图9-装机量'!$C$3:$I$3</c:f>
              <c:strCache>
                <c:ptCount val="7"/>
                <c:pt idx="0">
                  <c:v>起始年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2050</c:v>
                </c:pt>
                <c:pt idx="6">
                  <c:v>2060</c:v>
                </c:pt>
              </c:strCache>
            </c:strRef>
          </c:cat>
          <c:val>
            <c:numRef>
              <c:f>'图9-装机量'!$C$14:$I$14</c:f>
              <c:numCache>
                <c:formatCode>0_ </c:formatCode>
                <c:ptCount val="7"/>
                <c:pt idx="0">
                  <c:v>2.4132100000000003</c:v>
                </c:pt>
                <c:pt idx="1">
                  <c:v>4.8911699999999998</c:v>
                </c:pt>
                <c:pt idx="2">
                  <c:v>5.6715200000000001</c:v>
                </c:pt>
                <c:pt idx="3">
                  <c:v>6.1296499999999998</c:v>
                </c:pt>
                <c:pt idx="4">
                  <c:v>6.5927800000000003</c:v>
                </c:pt>
                <c:pt idx="5">
                  <c:v>7.5284200000000006</c:v>
                </c:pt>
                <c:pt idx="6">
                  <c:v>8.4729299999999999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D13-4460-B09E-57B8063C0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432033328"/>
        <c:axId val="432034160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'图9-装机量'!$B$6</c15:sqref>
                        </c15:formulaRef>
                      </c:ext>
                    </c:extLst>
                    <c:strCache>
                      <c:ptCount val="1"/>
                      <c:pt idx="0">
                        <c:v>燃油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'图9-装机量'!$C$3:$I$3</c15:sqref>
                        </c15:formulaRef>
                      </c:ext>
                    </c:extLst>
                    <c:strCache>
                      <c:ptCount val="7"/>
                      <c:pt idx="0">
                        <c:v>起始年</c:v>
                      </c:pt>
                      <c:pt idx="1">
                        <c:v>2025</c:v>
                      </c:pt>
                      <c:pt idx="2">
                        <c:v>2030</c:v>
                      </c:pt>
                      <c:pt idx="3">
                        <c:v>2035</c:v>
                      </c:pt>
                      <c:pt idx="4">
                        <c:v>2040</c:v>
                      </c:pt>
                      <c:pt idx="5">
                        <c:v>2050</c:v>
                      </c:pt>
                      <c:pt idx="6">
                        <c:v>2060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'图9-装机量'!$C$6:$I$6</c15:sqref>
                        </c15:formulaRef>
                      </c:ext>
                    </c:extLst>
                    <c:numCache>
                      <c:formatCode>0_ </c:formatCode>
                      <c:ptCount val="7"/>
                      <c:pt idx="0">
                        <c:v>1.6400000000000001</c:v>
                      </c:pt>
                      <c:pt idx="1">
                        <c:v>0.161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ED13-4460-B09E-57B8063C0B6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'图9-装机量'!$B$8</c15:sqref>
                        </c15:formulaRef>
                      </c:ext>
                    </c:extLst>
                    <c:strCache>
                      <c:ptCount val="1"/>
                      <c:pt idx="0">
                        <c:v>水电</c:v>
                      </c:pt>
                    </c:strCache>
                  </c:strRef>
                </c:tx>
                <c:spPr>
                  <a:solidFill>
                    <a:srgbClr val="00B0F0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'图9-装机量'!$C$3:$I$3</c15:sqref>
                        </c15:formulaRef>
                      </c:ext>
                    </c:extLst>
                    <c:strCache>
                      <c:ptCount val="7"/>
                      <c:pt idx="0">
                        <c:v>起始年</c:v>
                      </c:pt>
                      <c:pt idx="1">
                        <c:v>2025</c:v>
                      </c:pt>
                      <c:pt idx="2">
                        <c:v>2030</c:v>
                      </c:pt>
                      <c:pt idx="3">
                        <c:v>2035</c:v>
                      </c:pt>
                      <c:pt idx="4">
                        <c:v>2040</c:v>
                      </c:pt>
                      <c:pt idx="5">
                        <c:v>2050</c:v>
                      </c:pt>
                      <c:pt idx="6">
                        <c:v>2060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'图9-装机量'!$C$8:$I$8</c15:sqref>
                        </c15:formulaRef>
                      </c:ext>
                    </c:extLst>
                    <c:numCache>
                      <c:formatCode>0_ </c:formatCode>
                      <c:ptCount val="7"/>
                      <c:pt idx="0">
                        <c:v>368.33699999999999</c:v>
                      </c:pt>
                      <c:pt idx="1">
                        <c:v>369.46500000000003</c:v>
                      </c:pt>
                      <c:pt idx="2">
                        <c:v>376.19</c:v>
                      </c:pt>
                      <c:pt idx="3">
                        <c:v>397.63400000000001</c:v>
                      </c:pt>
                      <c:pt idx="4">
                        <c:v>427.04300000000001</c:v>
                      </c:pt>
                      <c:pt idx="5">
                        <c:v>482.76499999999999</c:v>
                      </c:pt>
                      <c:pt idx="6">
                        <c:v>508.69800000000004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D13-4460-B09E-57B8063C0B6B}"/>
                  </c:ext>
                </c:extLst>
              </c15:ser>
            </c15:filteredBarSeries>
          </c:ext>
        </c:extLst>
      </c:barChart>
      <c:catAx>
        <c:axId val="43203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2034160"/>
        <c:crosses val="autoZero"/>
        <c:auto val="1"/>
        <c:lblAlgn val="ctr"/>
        <c:lblOffset val="100"/>
        <c:noMultiLvlLbl val="0"/>
      </c:catAx>
      <c:valAx>
        <c:axId val="432034160"/>
        <c:scaling>
          <c:orientation val="minMax"/>
        </c:scaling>
        <c:delete val="0"/>
        <c:axPos val="l"/>
        <c:title>
          <c:tx>
            <c:strRef>
              <c:f>'图9-装机量'!$F$1</c:f>
              <c:strCache>
                <c:ptCount val="1"/>
                <c:pt idx="0">
                  <c:v>吉瓦</c:v>
                </c:pt>
              </c:strCache>
            </c:strRef>
          </c:tx>
          <c:layout>
            <c:manualLayout>
              <c:xMode val="edge"/>
              <c:yMode val="edge"/>
              <c:x val="5.5555555555555552E-2"/>
              <c:y val="5.967644395327778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2033328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legend>
      <c:legendPos val="b"/>
      <c:layout>
        <c:manualLayout>
          <c:xMode val="edge"/>
          <c:yMode val="edge"/>
          <c:x val="0"/>
          <c:y val="0.84064667438208074"/>
          <c:w val="1"/>
          <c:h val="0.159353325617919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'图12-保有量销量选择'!$L$22</c:f>
          <c:strCache>
            <c:ptCount val="1"/>
            <c:pt idx="0">
              <c:v>载客轻型车新销量变化趋势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6735322145944467"/>
          <c:y val="0.12436671411198186"/>
          <c:w val="0.79899887514060763"/>
          <c:h val="0.682462478567888"/>
        </c:manualLayout>
      </c:layout>
      <c:areaChart>
        <c:grouping val="stacked"/>
        <c:varyColors val="0"/>
        <c:ser>
          <c:idx val="4"/>
          <c:order val="0"/>
          <c:tx>
            <c:strRef>
              <c:f>'图12-保有量销量选择'!$B$13</c:f>
              <c:strCache>
                <c:ptCount val="1"/>
                <c:pt idx="0">
                  <c:v>汽油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</c:spPr>
          <c:cat>
            <c:numRef>
              <c:f>'图12-保有量销量选择'!$E$3:$AP$3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'图12-保有量销量选择'!$E$13:$AP$13</c:f>
              <c:numCache>
                <c:formatCode>General</c:formatCode>
                <c:ptCount val="38"/>
                <c:pt idx="0">
                  <c:v>20841800</c:v>
                </c:pt>
                <c:pt idx="1">
                  <c:v>18382700</c:v>
                </c:pt>
                <c:pt idx="2">
                  <c:v>17968300</c:v>
                </c:pt>
                <c:pt idx="3">
                  <c:v>17536000</c:v>
                </c:pt>
                <c:pt idx="4">
                  <c:v>17085300</c:v>
                </c:pt>
                <c:pt idx="5">
                  <c:v>16616600</c:v>
                </c:pt>
                <c:pt idx="6">
                  <c:v>16130700</c:v>
                </c:pt>
                <c:pt idx="7">
                  <c:v>15626900</c:v>
                </c:pt>
                <c:pt idx="8">
                  <c:v>14865700</c:v>
                </c:pt>
                <c:pt idx="9">
                  <c:v>14111600</c:v>
                </c:pt>
                <c:pt idx="10">
                  <c:v>13362400</c:v>
                </c:pt>
                <c:pt idx="11">
                  <c:v>12618700</c:v>
                </c:pt>
                <c:pt idx="12">
                  <c:v>11880200</c:v>
                </c:pt>
                <c:pt idx="13">
                  <c:v>11830800</c:v>
                </c:pt>
                <c:pt idx="14">
                  <c:v>11781000</c:v>
                </c:pt>
                <c:pt idx="15">
                  <c:v>11731600</c:v>
                </c:pt>
                <c:pt idx="16">
                  <c:v>11682400</c:v>
                </c:pt>
                <c:pt idx="17">
                  <c:v>11628400</c:v>
                </c:pt>
                <c:pt idx="18">
                  <c:v>11449700</c:v>
                </c:pt>
                <c:pt idx="19">
                  <c:v>11286000</c:v>
                </c:pt>
                <c:pt idx="20">
                  <c:v>11148500</c:v>
                </c:pt>
                <c:pt idx="21">
                  <c:v>11013400</c:v>
                </c:pt>
                <c:pt idx="22">
                  <c:v>10885400</c:v>
                </c:pt>
                <c:pt idx="23">
                  <c:v>10754700</c:v>
                </c:pt>
                <c:pt idx="24">
                  <c:v>10635500</c:v>
                </c:pt>
                <c:pt idx="25">
                  <c:v>10521100</c:v>
                </c:pt>
                <c:pt idx="26">
                  <c:v>10407700</c:v>
                </c:pt>
                <c:pt idx="27">
                  <c:v>10289800</c:v>
                </c:pt>
                <c:pt idx="28">
                  <c:v>10087600</c:v>
                </c:pt>
                <c:pt idx="29">
                  <c:v>9913470</c:v>
                </c:pt>
                <c:pt idx="30">
                  <c:v>9739130</c:v>
                </c:pt>
                <c:pt idx="31">
                  <c:v>9567690</c:v>
                </c:pt>
                <c:pt idx="32">
                  <c:v>9396580</c:v>
                </c:pt>
                <c:pt idx="33">
                  <c:v>9226940</c:v>
                </c:pt>
                <c:pt idx="34">
                  <c:v>9058280</c:v>
                </c:pt>
                <c:pt idx="35">
                  <c:v>8889850</c:v>
                </c:pt>
                <c:pt idx="36">
                  <c:v>8723040</c:v>
                </c:pt>
                <c:pt idx="37">
                  <c:v>8554990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B-49FB-B212-D4C5C0CF5625}"/>
            </c:ext>
          </c:extLst>
        </c:ser>
        <c:ser>
          <c:idx val="0"/>
          <c:order val="1"/>
          <c:tx>
            <c:strRef>
              <c:f>'图12-保有量销量选择'!$B$14</c:f>
              <c:strCache>
                <c:ptCount val="1"/>
                <c:pt idx="0">
                  <c:v>柴油</c:v>
                </c:pt>
              </c:strCache>
            </c:strRef>
          </c:tx>
          <c:spPr>
            <a:solidFill>
              <a:srgbClr val="002060"/>
            </a:solidFill>
            <a:ln w="25400">
              <a:noFill/>
            </a:ln>
          </c:spPr>
          <c:cat>
            <c:numRef>
              <c:f>'图12-保有量销量选择'!$E$3:$AP$3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'图12-保有量销量选择'!$E$14:$AP$14</c:f>
              <c:numCache>
                <c:formatCode>General</c:formatCode>
                <c:ptCount val="38"/>
                <c:pt idx="0">
                  <c:v>152496</c:v>
                </c:pt>
                <c:pt idx="1">
                  <c:v>150054</c:v>
                </c:pt>
                <c:pt idx="2">
                  <c:v>162366</c:v>
                </c:pt>
                <c:pt idx="3">
                  <c:v>173997</c:v>
                </c:pt>
                <c:pt idx="4">
                  <c:v>185031</c:v>
                </c:pt>
                <c:pt idx="5">
                  <c:v>195249</c:v>
                </c:pt>
                <c:pt idx="6">
                  <c:v>204378</c:v>
                </c:pt>
                <c:pt idx="7">
                  <c:v>212613</c:v>
                </c:pt>
                <c:pt idx="8">
                  <c:v>216957</c:v>
                </c:pt>
                <c:pt idx="9">
                  <c:v>218370</c:v>
                </c:pt>
                <c:pt idx="10">
                  <c:v>219081</c:v>
                </c:pt>
                <c:pt idx="11">
                  <c:v>218649</c:v>
                </c:pt>
                <c:pt idx="12">
                  <c:v>217449</c:v>
                </c:pt>
                <c:pt idx="13">
                  <c:v>227388</c:v>
                </c:pt>
                <c:pt idx="14">
                  <c:v>237663</c:v>
                </c:pt>
                <c:pt idx="15">
                  <c:v>247677</c:v>
                </c:pt>
                <c:pt idx="16">
                  <c:v>257724</c:v>
                </c:pt>
                <c:pt idx="17">
                  <c:v>267687</c:v>
                </c:pt>
                <c:pt idx="18">
                  <c:v>273759</c:v>
                </c:pt>
                <c:pt idx="19">
                  <c:v>280713</c:v>
                </c:pt>
                <c:pt idx="20">
                  <c:v>287409</c:v>
                </c:pt>
                <c:pt idx="21">
                  <c:v>294171</c:v>
                </c:pt>
                <c:pt idx="22">
                  <c:v>300879</c:v>
                </c:pt>
                <c:pt idx="23">
                  <c:v>307422</c:v>
                </c:pt>
                <c:pt idx="24">
                  <c:v>313914</c:v>
                </c:pt>
                <c:pt idx="25">
                  <c:v>320193</c:v>
                </c:pt>
                <c:pt idx="26">
                  <c:v>326565</c:v>
                </c:pt>
                <c:pt idx="27">
                  <c:v>332745</c:v>
                </c:pt>
                <c:pt idx="28">
                  <c:v>335169</c:v>
                </c:pt>
                <c:pt idx="29">
                  <c:v>338760</c:v>
                </c:pt>
                <c:pt idx="30">
                  <c:v>341880</c:v>
                </c:pt>
                <c:pt idx="31">
                  <c:v>344775</c:v>
                </c:pt>
                <c:pt idx="32">
                  <c:v>347361</c:v>
                </c:pt>
                <c:pt idx="33">
                  <c:v>349839</c:v>
                </c:pt>
                <c:pt idx="34">
                  <c:v>351891</c:v>
                </c:pt>
                <c:pt idx="35">
                  <c:v>353634</c:v>
                </c:pt>
                <c:pt idx="36">
                  <c:v>355134</c:v>
                </c:pt>
                <c:pt idx="37">
                  <c:v>356430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7B-49FB-B212-D4C5C0CF5625}"/>
            </c:ext>
          </c:extLst>
        </c:ser>
        <c:ser>
          <c:idx val="3"/>
          <c:order val="2"/>
          <c:tx>
            <c:strRef>
              <c:f>'图12-保有量销量选择'!$B$15</c:f>
              <c:strCache>
                <c:ptCount val="1"/>
                <c:pt idx="0">
                  <c:v>天然气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</c:spPr>
          <c:cat>
            <c:numRef>
              <c:f>'图12-保有量销量选择'!$E$3:$AP$3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'图12-保有量销量选择'!$E$15:$AP$15</c:f>
              <c:numCache>
                <c:formatCode>General</c:formatCode>
                <c:ptCount val="38"/>
                <c:pt idx="0">
                  <c:v>18786</c:v>
                </c:pt>
                <c:pt idx="1">
                  <c:v>16992</c:v>
                </c:pt>
                <c:pt idx="2">
                  <c:v>16866</c:v>
                </c:pt>
                <c:pt idx="3">
                  <c:v>16866</c:v>
                </c:pt>
                <c:pt idx="4">
                  <c:v>16830</c:v>
                </c:pt>
                <c:pt idx="5">
                  <c:v>17010</c:v>
                </c:pt>
                <c:pt idx="6">
                  <c:v>17496</c:v>
                </c:pt>
                <c:pt idx="7">
                  <c:v>18132</c:v>
                </c:pt>
                <c:pt idx="8">
                  <c:v>18636</c:v>
                </c:pt>
                <c:pt idx="9">
                  <c:v>19119</c:v>
                </c:pt>
                <c:pt idx="10">
                  <c:v>19686</c:v>
                </c:pt>
                <c:pt idx="11">
                  <c:v>20205</c:v>
                </c:pt>
                <c:pt idx="12">
                  <c:v>20643</c:v>
                </c:pt>
                <c:pt idx="13">
                  <c:v>22158</c:v>
                </c:pt>
                <c:pt idx="14">
                  <c:v>23664</c:v>
                </c:pt>
                <c:pt idx="15">
                  <c:v>25062</c:v>
                </c:pt>
                <c:pt idx="16">
                  <c:v>26295</c:v>
                </c:pt>
                <c:pt idx="17">
                  <c:v>27264</c:v>
                </c:pt>
                <c:pt idx="18">
                  <c:v>27765</c:v>
                </c:pt>
                <c:pt idx="19">
                  <c:v>28140</c:v>
                </c:pt>
                <c:pt idx="20">
                  <c:v>28356</c:v>
                </c:pt>
                <c:pt idx="21">
                  <c:v>28485</c:v>
                </c:pt>
                <c:pt idx="22">
                  <c:v>28512</c:v>
                </c:pt>
                <c:pt idx="23">
                  <c:v>28485</c:v>
                </c:pt>
                <c:pt idx="24">
                  <c:v>28407</c:v>
                </c:pt>
                <c:pt idx="25">
                  <c:v>28263</c:v>
                </c:pt>
                <c:pt idx="26">
                  <c:v>28104</c:v>
                </c:pt>
                <c:pt idx="27">
                  <c:v>27921</c:v>
                </c:pt>
                <c:pt idx="28">
                  <c:v>28200</c:v>
                </c:pt>
                <c:pt idx="29">
                  <c:v>28056</c:v>
                </c:pt>
                <c:pt idx="30">
                  <c:v>27930</c:v>
                </c:pt>
                <c:pt idx="31">
                  <c:v>27768</c:v>
                </c:pt>
                <c:pt idx="32">
                  <c:v>27618</c:v>
                </c:pt>
                <c:pt idx="33">
                  <c:v>27441</c:v>
                </c:pt>
                <c:pt idx="34">
                  <c:v>27276</c:v>
                </c:pt>
                <c:pt idx="35">
                  <c:v>27081</c:v>
                </c:pt>
                <c:pt idx="36">
                  <c:v>26895</c:v>
                </c:pt>
                <c:pt idx="37">
                  <c:v>26694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7B-49FB-B212-D4C5C0CF5625}"/>
            </c:ext>
          </c:extLst>
        </c:ser>
        <c:ser>
          <c:idx val="5"/>
          <c:order val="3"/>
          <c:tx>
            <c:strRef>
              <c:f>'图12-保有量销量选择'!$B$16</c:f>
              <c:strCache>
                <c:ptCount val="1"/>
                <c:pt idx="0">
                  <c:v>液化石油气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 w="25400">
              <a:noFill/>
            </a:ln>
          </c:spPr>
          <c:cat>
            <c:numRef>
              <c:f>'图12-保有量销量选择'!$E$3:$AP$3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'图12-保有量销量选择'!$E$16:$AP$16</c:f>
              <c:numCache>
                <c:formatCode>General</c:formatCode>
                <c:ptCount val="38"/>
                <c:pt idx="0">
                  <c:v>62385</c:v>
                </c:pt>
                <c:pt idx="1">
                  <c:v>56820</c:v>
                </c:pt>
                <c:pt idx="2">
                  <c:v>57501</c:v>
                </c:pt>
                <c:pt idx="3">
                  <c:v>58119</c:v>
                </c:pt>
                <c:pt idx="4">
                  <c:v>59046</c:v>
                </c:pt>
                <c:pt idx="5">
                  <c:v>59841</c:v>
                </c:pt>
                <c:pt idx="6">
                  <c:v>59979</c:v>
                </c:pt>
                <c:pt idx="7">
                  <c:v>60072</c:v>
                </c:pt>
                <c:pt idx="8">
                  <c:v>58419</c:v>
                </c:pt>
                <c:pt idx="9">
                  <c:v>56901</c:v>
                </c:pt>
                <c:pt idx="10">
                  <c:v>55308</c:v>
                </c:pt>
                <c:pt idx="11">
                  <c:v>53628</c:v>
                </c:pt>
                <c:pt idx="12">
                  <c:v>51888</c:v>
                </c:pt>
                <c:pt idx="13">
                  <c:v>53124</c:v>
                </c:pt>
                <c:pt idx="14">
                  <c:v>54294</c:v>
                </c:pt>
                <c:pt idx="15">
                  <c:v>55533</c:v>
                </c:pt>
                <c:pt idx="16">
                  <c:v>56742</c:v>
                </c:pt>
                <c:pt idx="17">
                  <c:v>57921</c:v>
                </c:pt>
                <c:pt idx="18">
                  <c:v>58497</c:v>
                </c:pt>
                <c:pt idx="19">
                  <c:v>59157</c:v>
                </c:pt>
                <c:pt idx="20">
                  <c:v>59781</c:v>
                </c:pt>
                <c:pt idx="21">
                  <c:v>60591</c:v>
                </c:pt>
                <c:pt idx="22">
                  <c:v>61263</c:v>
                </c:pt>
                <c:pt idx="23">
                  <c:v>61992</c:v>
                </c:pt>
                <c:pt idx="24">
                  <c:v>62520</c:v>
                </c:pt>
                <c:pt idx="25">
                  <c:v>63150</c:v>
                </c:pt>
                <c:pt idx="26">
                  <c:v>63759</c:v>
                </c:pt>
                <c:pt idx="27">
                  <c:v>64263</c:v>
                </c:pt>
                <c:pt idx="28">
                  <c:v>64368</c:v>
                </c:pt>
                <c:pt idx="29">
                  <c:v>64506</c:v>
                </c:pt>
                <c:pt idx="30">
                  <c:v>64494</c:v>
                </c:pt>
                <c:pt idx="31">
                  <c:v>64557</c:v>
                </c:pt>
                <c:pt idx="32">
                  <c:v>64575</c:v>
                </c:pt>
                <c:pt idx="33">
                  <c:v>64563</c:v>
                </c:pt>
                <c:pt idx="34">
                  <c:v>64509</c:v>
                </c:pt>
                <c:pt idx="35">
                  <c:v>64416</c:v>
                </c:pt>
                <c:pt idx="36">
                  <c:v>64164</c:v>
                </c:pt>
                <c:pt idx="37">
                  <c:v>64014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7B-49FB-B212-D4C5C0CF5625}"/>
            </c:ext>
          </c:extLst>
        </c:ser>
        <c:ser>
          <c:idx val="6"/>
          <c:order val="4"/>
          <c:tx>
            <c:strRef>
              <c:f>'图12-保有量销量选择'!$B$17</c:f>
              <c:strCache>
                <c:ptCount val="1"/>
                <c:pt idx="0">
                  <c:v>插电混合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</c:spPr>
          <c:cat>
            <c:numRef>
              <c:f>'图12-保有量销量选择'!$E$3:$AP$3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'图12-保有量销量选择'!$E$17:$AP$17</c:f>
              <c:numCache>
                <c:formatCode>General</c:formatCode>
                <c:ptCount val="38"/>
                <c:pt idx="0">
                  <c:v>170034</c:v>
                </c:pt>
                <c:pt idx="1">
                  <c:v>227673</c:v>
                </c:pt>
                <c:pt idx="2">
                  <c:v>251985</c:v>
                </c:pt>
                <c:pt idx="3">
                  <c:v>270570</c:v>
                </c:pt>
                <c:pt idx="4">
                  <c:v>286173</c:v>
                </c:pt>
                <c:pt idx="5">
                  <c:v>301554</c:v>
                </c:pt>
                <c:pt idx="6">
                  <c:v>320823</c:v>
                </c:pt>
                <c:pt idx="7">
                  <c:v>346440</c:v>
                </c:pt>
                <c:pt idx="8">
                  <c:v>373761</c:v>
                </c:pt>
                <c:pt idx="9">
                  <c:v>413394</c:v>
                </c:pt>
                <c:pt idx="10">
                  <c:v>464181</c:v>
                </c:pt>
                <c:pt idx="11">
                  <c:v>526746</c:v>
                </c:pt>
                <c:pt idx="12">
                  <c:v>599562</c:v>
                </c:pt>
                <c:pt idx="13">
                  <c:v>642294</c:v>
                </c:pt>
                <c:pt idx="14">
                  <c:v>684585</c:v>
                </c:pt>
                <c:pt idx="15">
                  <c:v>724053</c:v>
                </c:pt>
                <c:pt idx="16">
                  <c:v>759450</c:v>
                </c:pt>
                <c:pt idx="17">
                  <c:v>790767</c:v>
                </c:pt>
                <c:pt idx="18">
                  <c:v>816369</c:v>
                </c:pt>
                <c:pt idx="19">
                  <c:v>835146</c:v>
                </c:pt>
                <c:pt idx="20">
                  <c:v>848013</c:v>
                </c:pt>
                <c:pt idx="21">
                  <c:v>856116</c:v>
                </c:pt>
                <c:pt idx="22">
                  <c:v>860301</c:v>
                </c:pt>
                <c:pt idx="23">
                  <c:v>861624</c:v>
                </c:pt>
                <c:pt idx="24">
                  <c:v>860352</c:v>
                </c:pt>
                <c:pt idx="25">
                  <c:v>857211</c:v>
                </c:pt>
                <c:pt idx="26">
                  <c:v>852846</c:v>
                </c:pt>
                <c:pt idx="27">
                  <c:v>847338</c:v>
                </c:pt>
                <c:pt idx="28">
                  <c:v>864243</c:v>
                </c:pt>
                <c:pt idx="29">
                  <c:v>863028</c:v>
                </c:pt>
                <c:pt idx="30">
                  <c:v>861303</c:v>
                </c:pt>
                <c:pt idx="31">
                  <c:v>859194</c:v>
                </c:pt>
                <c:pt idx="32">
                  <c:v>856863</c:v>
                </c:pt>
                <c:pt idx="33">
                  <c:v>854004</c:v>
                </c:pt>
                <c:pt idx="34">
                  <c:v>850806</c:v>
                </c:pt>
                <c:pt idx="35">
                  <c:v>847383</c:v>
                </c:pt>
                <c:pt idx="36">
                  <c:v>843477</c:v>
                </c:pt>
                <c:pt idx="37">
                  <c:v>839193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7B-49FB-B212-D4C5C0CF5625}"/>
            </c:ext>
          </c:extLst>
        </c:ser>
        <c:ser>
          <c:idx val="1"/>
          <c:order val="5"/>
          <c:tx>
            <c:strRef>
              <c:f>'图12-保有量销量选择'!$B$18</c:f>
              <c:strCache>
                <c:ptCount val="1"/>
                <c:pt idx="0">
                  <c:v>纯电动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</c:spPr>
          <c:cat>
            <c:numRef>
              <c:f>'图12-保有量销量选择'!$E$3:$AP$3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'图12-保有量销量选择'!$E$18:$AP$18</c:f>
              <c:numCache>
                <c:formatCode>General</c:formatCode>
                <c:ptCount val="38"/>
                <c:pt idx="0">
                  <c:v>2975540</c:v>
                </c:pt>
                <c:pt idx="1">
                  <c:v>3051260</c:v>
                </c:pt>
                <c:pt idx="2">
                  <c:v>3739440</c:v>
                </c:pt>
                <c:pt idx="3">
                  <c:v>4452170</c:v>
                </c:pt>
                <c:pt idx="4">
                  <c:v>5186620</c:v>
                </c:pt>
                <c:pt idx="5">
                  <c:v>5939970</c:v>
                </c:pt>
                <c:pt idx="6">
                  <c:v>6708040</c:v>
                </c:pt>
                <c:pt idx="7">
                  <c:v>7488320</c:v>
                </c:pt>
                <c:pt idx="8">
                  <c:v>8148040</c:v>
                </c:pt>
                <c:pt idx="9">
                  <c:v>8791020</c:v>
                </c:pt>
                <c:pt idx="10">
                  <c:v>9418440</c:v>
                </c:pt>
                <c:pt idx="11">
                  <c:v>10029700</c:v>
                </c:pt>
                <c:pt idx="12">
                  <c:v>10626200</c:v>
                </c:pt>
                <c:pt idx="13">
                  <c:v>10549000</c:v>
                </c:pt>
                <c:pt idx="14">
                  <c:v>10472200</c:v>
                </c:pt>
                <c:pt idx="15">
                  <c:v>10398300</c:v>
                </c:pt>
                <c:pt idx="16">
                  <c:v>10328500</c:v>
                </c:pt>
                <c:pt idx="17">
                  <c:v>10267900</c:v>
                </c:pt>
                <c:pt idx="18">
                  <c:v>10212100</c:v>
                </c:pt>
                <c:pt idx="19">
                  <c:v>10147200</c:v>
                </c:pt>
                <c:pt idx="20">
                  <c:v>10062700</c:v>
                </c:pt>
                <c:pt idx="21">
                  <c:v>9980460</c:v>
                </c:pt>
                <c:pt idx="22">
                  <c:v>9895300</c:v>
                </c:pt>
                <c:pt idx="23">
                  <c:v>9815930</c:v>
                </c:pt>
                <c:pt idx="24">
                  <c:v>9728090</c:v>
                </c:pt>
                <c:pt idx="25">
                  <c:v>9637380</c:v>
                </c:pt>
                <c:pt idx="26">
                  <c:v>9546960</c:v>
                </c:pt>
                <c:pt idx="27">
                  <c:v>9462440</c:v>
                </c:pt>
                <c:pt idx="28">
                  <c:v>9345570</c:v>
                </c:pt>
                <c:pt idx="29">
                  <c:v>9218150</c:v>
                </c:pt>
                <c:pt idx="30">
                  <c:v>9092070</c:v>
                </c:pt>
                <c:pt idx="31">
                  <c:v>8963660</c:v>
                </c:pt>
                <c:pt idx="32">
                  <c:v>8835520</c:v>
                </c:pt>
                <c:pt idx="33">
                  <c:v>8706560</c:v>
                </c:pt>
                <c:pt idx="34">
                  <c:v>8577500</c:v>
                </c:pt>
                <c:pt idx="35">
                  <c:v>8448700</c:v>
                </c:pt>
                <c:pt idx="36">
                  <c:v>8319360</c:v>
                </c:pt>
                <c:pt idx="37">
                  <c:v>8191400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C7B-49FB-B212-D4C5C0CF5625}"/>
            </c:ext>
          </c:extLst>
        </c:ser>
        <c:ser>
          <c:idx val="2"/>
          <c:order val="6"/>
          <c:tx>
            <c:strRef>
              <c:f>'图12-保有量销量选择'!$B$19</c:f>
              <c:strCache>
                <c:ptCount val="1"/>
                <c:pt idx="0">
                  <c:v>燃料电池</c:v>
                </c:pt>
              </c:strCache>
            </c:strRef>
          </c:tx>
          <c:spPr>
            <a:solidFill>
              <a:srgbClr val="00B0F0"/>
            </a:solidFill>
            <a:ln w="25400">
              <a:noFill/>
            </a:ln>
          </c:spPr>
          <c:cat>
            <c:numRef>
              <c:f>'图12-保有量销量选择'!$E$3:$AP$3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'图12-保有量销量选择'!$E$19:$AP$19</c:f>
              <c:numCache>
                <c:formatCode>General</c:formatCode>
                <c:ptCount val="38"/>
                <c:pt idx="0">
                  <c:v>3639</c:v>
                </c:pt>
                <c:pt idx="1">
                  <c:v>4566</c:v>
                </c:pt>
                <c:pt idx="2">
                  <c:v>4809</c:v>
                </c:pt>
                <c:pt idx="3">
                  <c:v>4905</c:v>
                </c:pt>
                <c:pt idx="4">
                  <c:v>4941</c:v>
                </c:pt>
                <c:pt idx="5">
                  <c:v>4980</c:v>
                </c:pt>
                <c:pt idx="6">
                  <c:v>5085</c:v>
                </c:pt>
                <c:pt idx="7">
                  <c:v>5313</c:v>
                </c:pt>
                <c:pt idx="8">
                  <c:v>5553</c:v>
                </c:pt>
                <c:pt idx="9">
                  <c:v>5967</c:v>
                </c:pt>
                <c:pt idx="10">
                  <c:v>6558</c:v>
                </c:pt>
                <c:pt idx="11">
                  <c:v>7326</c:v>
                </c:pt>
                <c:pt idx="12">
                  <c:v>8259</c:v>
                </c:pt>
                <c:pt idx="13">
                  <c:v>8781</c:v>
                </c:pt>
                <c:pt idx="14">
                  <c:v>9324</c:v>
                </c:pt>
                <c:pt idx="15">
                  <c:v>9858</c:v>
                </c:pt>
                <c:pt idx="16">
                  <c:v>10353</c:v>
                </c:pt>
                <c:pt idx="17">
                  <c:v>10794</c:v>
                </c:pt>
                <c:pt idx="18">
                  <c:v>11166</c:v>
                </c:pt>
                <c:pt idx="19">
                  <c:v>11463</c:v>
                </c:pt>
                <c:pt idx="20">
                  <c:v>11676</c:v>
                </c:pt>
                <c:pt idx="21">
                  <c:v>11838</c:v>
                </c:pt>
                <c:pt idx="22">
                  <c:v>11940</c:v>
                </c:pt>
                <c:pt idx="23">
                  <c:v>12015</c:v>
                </c:pt>
                <c:pt idx="24">
                  <c:v>12039</c:v>
                </c:pt>
                <c:pt idx="25">
                  <c:v>12048</c:v>
                </c:pt>
                <c:pt idx="26">
                  <c:v>12024</c:v>
                </c:pt>
                <c:pt idx="27">
                  <c:v>12000</c:v>
                </c:pt>
                <c:pt idx="28">
                  <c:v>12252</c:v>
                </c:pt>
                <c:pt idx="29">
                  <c:v>12270</c:v>
                </c:pt>
                <c:pt idx="30">
                  <c:v>12276</c:v>
                </c:pt>
                <c:pt idx="31">
                  <c:v>12288</c:v>
                </c:pt>
                <c:pt idx="32">
                  <c:v>12267</c:v>
                </c:pt>
                <c:pt idx="33">
                  <c:v>12282</c:v>
                </c:pt>
                <c:pt idx="34">
                  <c:v>12222</c:v>
                </c:pt>
                <c:pt idx="35">
                  <c:v>12270</c:v>
                </c:pt>
                <c:pt idx="36">
                  <c:v>12114</c:v>
                </c:pt>
                <c:pt idx="37">
                  <c:v>12315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7B-49FB-B212-D4C5C0CF5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039416"/>
        <c:axId val="454044664"/>
        <c:extLst/>
      </c:areaChart>
      <c:catAx>
        <c:axId val="454039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44664"/>
        <c:crosses val="autoZero"/>
        <c:auto val="1"/>
        <c:lblAlgn val="ctr"/>
        <c:lblOffset val="100"/>
        <c:tickLblSkip val="10"/>
        <c:tickMarkSkip val="3"/>
        <c:noMultiLvlLbl val="0"/>
      </c:catAx>
      <c:valAx>
        <c:axId val="454044664"/>
        <c:scaling>
          <c:orientation val="minMax"/>
        </c:scaling>
        <c:delete val="0"/>
        <c:axPos val="l"/>
        <c:title>
          <c:tx>
            <c:strRef>
              <c:f>'图12-保有量销量选择'!$G$22</c:f>
              <c:strCache>
                <c:ptCount val="1"/>
                <c:pt idx="0">
                  <c:v>台</c:v>
                </c:pt>
              </c:strCache>
            </c:strRef>
          </c:tx>
          <c:layout>
            <c:manualLayout>
              <c:xMode val="edge"/>
              <c:yMode val="edge"/>
              <c:x val="8.1190474668345058E-2"/>
              <c:y val="3.917590791695176E-2"/>
            </c:manualLayout>
          </c:layout>
          <c:overlay val="0"/>
          <c:txPr>
            <a:bodyPr rot="0" vert="horz"/>
            <a:lstStyle/>
            <a:p>
              <a:pPr>
                <a:defRPr b="0"/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39416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89631944613734427"/>
          <c:w val="1"/>
          <c:h val="0.102900790651942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ln>
      <a:solidFill>
        <a:schemeClr val="tx1"/>
      </a:solidFill>
    </a:ln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'图1-二氧化碳排放'!$G$2</c:f>
          <c:strCache>
            <c:ptCount val="1"/>
            <c:pt idx="0">
              <c:v>分部门二氧化碳直接排放（范围1）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600" b="1" i="0" u="none" strike="noStrike" kern="1200" spc="0" baseline="0">
              <a:solidFill>
                <a:sysClr val="windowText" lastClr="000000"/>
              </a:solidFill>
              <a:latin typeface="+mn-ea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6001124859392569E-2"/>
          <c:y val="0.15927885703094133"/>
          <c:w val="0.85272903387076615"/>
          <c:h val="0.63430288581821126"/>
        </c:manualLayout>
      </c:layout>
      <c:areaChart>
        <c:grouping val="stacked"/>
        <c:varyColors val="0"/>
        <c:ser>
          <c:idx val="0"/>
          <c:order val="1"/>
          <c:tx>
            <c:strRef>
              <c:f>'图1-二氧化碳排放'!$P$20</c:f>
              <c:strCache>
                <c:ptCount val="1"/>
                <c:pt idx="0">
                  <c:v>交通部门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'图1-二氧化碳排放'!$B$3:$AM$3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'图1-二氧化碳排放'!$B$4:$AM$4</c:f>
              <c:numCache>
                <c:formatCode>0.00_);[Red]\(0.00\)</c:formatCode>
                <c:ptCount val="38"/>
                <c:pt idx="0">
                  <c:v>15.635899999999999</c:v>
                </c:pt>
                <c:pt idx="1">
                  <c:v>15.576700000000001</c:v>
                </c:pt>
                <c:pt idx="2">
                  <c:v>15.5182</c:v>
                </c:pt>
                <c:pt idx="3">
                  <c:v>15.4621</c:v>
                </c:pt>
                <c:pt idx="4">
                  <c:v>15.393700000000001</c:v>
                </c:pt>
                <c:pt idx="5">
                  <c:v>15.3141</c:v>
                </c:pt>
                <c:pt idx="6">
                  <c:v>15.2196</c:v>
                </c:pt>
                <c:pt idx="7">
                  <c:v>15.1044</c:v>
                </c:pt>
                <c:pt idx="8">
                  <c:v>14.872</c:v>
                </c:pt>
                <c:pt idx="9">
                  <c:v>14.6233</c:v>
                </c:pt>
                <c:pt idx="10">
                  <c:v>14.4024</c:v>
                </c:pt>
                <c:pt idx="11">
                  <c:v>14.1813</c:v>
                </c:pt>
                <c:pt idx="12">
                  <c:v>13.9541</c:v>
                </c:pt>
                <c:pt idx="13">
                  <c:v>13.7745</c:v>
                </c:pt>
                <c:pt idx="14">
                  <c:v>13.570600000000001</c:v>
                </c:pt>
                <c:pt idx="15">
                  <c:v>13.3217</c:v>
                </c:pt>
                <c:pt idx="16">
                  <c:v>13.101800000000001</c:v>
                </c:pt>
                <c:pt idx="17">
                  <c:v>12.908099999999999</c:v>
                </c:pt>
                <c:pt idx="18">
                  <c:v>12.679</c:v>
                </c:pt>
                <c:pt idx="19">
                  <c:v>12.470700000000001</c:v>
                </c:pt>
                <c:pt idx="20">
                  <c:v>12.285500000000001</c:v>
                </c:pt>
                <c:pt idx="21">
                  <c:v>12.1227</c:v>
                </c:pt>
                <c:pt idx="22">
                  <c:v>11.983700000000001</c:v>
                </c:pt>
                <c:pt idx="23">
                  <c:v>11.9008</c:v>
                </c:pt>
                <c:pt idx="24">
                  <c:v>11.8407</c:v>
                </c:pt>
                <c:pt idx="25">
                  <c:v>11.8026</c:v>
                </c:pt>
                <c:pt idx="26">
                  <c:v>11.775</c:v>
                </c:pt>
                <c:pt idx="27">
                  <c:v>11.7606</c:v>
                </c:pt>
                <c:pt idx="28">
                  <c:v>11.7004</c:v>
                </c:pt>
                <c:pt idx="29">
                  <c:v>11.6487</c:v>
                </c:pt>
                <c:pt idx="30">
                  <c:v>11.601599999999999</c:v>
                </c:pt>
                <c:pt idx="31">
                  <c:v>11.5566</c:v>
                </c:pt>
                <c:pt idx="32">
                  <c:v>11.513500000000001</c:v>
                </c:pt>
                <c:pt idx="33">
                  <c:v>11.473599999999999</c:v>
                </c:pt>
                <c:pt idx="34">
                  <c:v>11.4339</c:v>
                </c:pt>
                <c:pt idx="35">
                  <c:v>11.393700000000001</c:v>
                </c:pt>
                <c:pt idx="36">
                  <c:v>11.352399999999999</c:v>
                </c:pt>
                <c:pt idx="37">
                  <c:v>11.3117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5-4E1C-87F6-5A071B9D5CA7}"/>
            </c:ext>
          </c:extLst>
        </c:ser>
        <c:ser>
          <c:idx val="3"/>
          <c:order val="2"/>
          <c:tx>
            <c:strRef>
              <c:f>'图1-二氧化碳排放'!$P$24</c:f>
              <c:strCache>
                <c:ptCount val="1"/>
                <c:pt idx="0">
                  <c:v>工业燃料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cat>
            <c:numRef>
              <c:f>'图1-二氧化碳排放'!$B$3:$AM$3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'图1-二氧化碳排放'!$B$8:$AM$8</c:f>
              <c:numCache>
                <c:formatCode>0.00_);[Red]\(0.00\)</c:formatCode>
                <c:ptCount val="38"/>
                <c:pt idx="0">
                  <c:v>28.117980299999999</c:v>
                </c:pt>
                <c:pt idx="1">
                  <c:v>28.197062499999994</c:v>
                </c:pt>
                <c:pt idx="2">
                  <c:v>29.4508747</c:v>
                </c:pt>
                <c:pt idx="3">
                  <c:v>29.794726600000004</c:v>
                </c:pt>
                <c:pt idx="4">
                  <c:v>30.151667000000003</c:v>
                </c:pt>
                <c:pt idx="5">
                  <c:v>30.499536699999997</c:v>
                </c:pt>
                <c:pt idx="6">
                  <c:v>30.798146099999997</c:v>
                </c:pt>
                <c:pt idx="7">
                  <c:v>31.168946200000001</c:v>
                </c:pt>
                <c:pt idx="8">
                  <c:v>31.119816899999996</c:v>
                </c:pt>
                <c:pt idx="9">
                  <c:v>31.085597200000002</c:v>
                </c:pt>
                <c:pt idx="10">
                  <c:v>31.049607899999998</c:v>
                </c:pt>
                <c:pt idx="11">
                  <c:v>31.107198000000004</c:v>
                </c:pt>
                <c:pt idx="12">
                  <c:v>31.070518999999997</c:v>
                </c:pt>
                <c:pt idx="13">
                  <c:v>30.881850100000001</c:v>
                </c:pt>
                <c:pt idx="14">
                  <c:v>30.578221599999999</c:v>
                </c:pt>
                <c:pt idx="15">
                  <c:v>30.356443900000002</c:v>
                </c:pt>
                <c:pt idx="16">
                  <c:v>30.142925499999997</c:v>
                </c:pt>
                <c:pt idx="17">
                  <c:v>29.9201184</c:v>
                </c:pt>
                <c:pt idx="18">
                  <c:v>29.538559200000002</c:v>
                </c:pt>
                <c:pt idx="19">
                  <c:v>29.175600099999997</c:v>
                </c:pt>
                <c:pt idx="20">
                  <c:v>28.787791299999995</c:v>
                </c:pt>
                <c:pt idx="21">
                  <c:v>28.414122200000001</c:v>
                </c:pt>
                <c:pt idx="22">
                  <c:v>28.032173100000001</c:v>
                </c:pt>
                <c:pt idx="23">
                  <c:v>27.732542699999996</c:v>
                </c:pt>
                <c:pt idx="24">
                  <c:v>27.338691299999997</c:v>
                </c:pt>
                <c:pt idx="25">
                  <c:v>27.035039899999997</c:v>
                </c:pt>
                <c:pt idx="26">
                  <c:v>26.668449000000003</c:v>
                </c:pt>
                <c:pt idx="27">
                  <c:v>26.302937100000001</c:v>
                </c:pt>
                <c:pt idx="28">
                  <c:v>25.937744799999997</c:v>
                </c:pt>
                <c:pt idx="29">
                  <c:v>25.5645624</c:v>
                </c:pt>
                <c:pt idx="30">
                  <c:v>25.167499999999997</c:v>
                </c:pt>
                <c:pt idx="31">
                  <c:v>24.785857700000001</c:v>
                </c:pt>
                <c:pt idx="32">
                  <c:v>24.384015300000002</c:v>
                </c:pt>
                <c:pt idx="33">
                  <c:v>24.054003500000004</c:v>
                </c:pt>
                <c:pt idx="34">
                  <c:v>23.740661600000003</c:v>
                </c:pt>
                <c:pt idx="35">
                  <c:v>23.400909899999998</c:v>
                </c:pt>
                <c:pt idx="36">
                  <c:v>23.051467799999998</c:v>
                </c:pt>
                <c:pt idx="37">
                  <c:v>22.672216599999999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55-4E1C-87F6-5A071B9D5CA7}"/>
            </c:ext>
          </c:extLst>
        </c:ser>
        <c:ser>
          <c:idx val="9"/>
          <c:order val="3"/>
          <c:tx>
            <c:strRef>
              <c:f>'图1-二氧化碳排放'!$P$25</c:f>
              <c:strCache>
                <c:ptCount val="1"/>
                <c:pt idx="0">
                  <c:v>工业过程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25400">
              <a:noFill/>
            </a:ln>
          </c:spPr>
          <c:val>
            <c:numRef>
              <c:f>'图1-二氧化碳排放'!$B$9:$AM$9</c:f>
              <c:numCache>
                <c:formatCode>0.00_);[Red]\(0.00\)</c:formatCode>
                <c:ptCount val="38"/>
                <c:pt idx="0">
                  <c:v>14.5111197</c:v>
                </c:pt>
                <c:pt idx="1">
                  <c:v>14.450737500000001</c:v>
                </c:pt>
                <c:pt idx="2">
                  <c:v>14.5667253</c:v>
                </c:pt>
                <c:pt idx="3">
                  <c:v>14.522373399999999</c:v>
                </c:pt>
                <c:pt idx="4">
                  <c:v>14.436133</c:v>
                </c:pt>
                <c:pt idx="5">
                  <c:v>14.294263300000001</c:v>
                </c:pt>
                <c:pt idx="6">
                  <c:v>14.158553899999999</c:v>
                </c:pt>
                <c:pt idx="7">
                  <c:v>14.024753799999999</c:v>
                </c:pt>
                <c:pt idx="8">
                  <c:v>13.7923831</c:v>
                </c:pt>
                <c:pt idx="9">
                  <c:v>13.5649028</c:v>
                </c:pt>
                <c:pt idx="10">
                  <c:v>13.339692100000001</c:v>
                </c:pt>
                <c:pt idx="11">
                  <c:v>13.120402</c:v>
                </c:pt>
                <c:pt idx="12">
                  <c:v>12.910581000000001</c:v>
                </c:pt>
                <c:pt idx="13">
                  <c:v>12.7236499</c:v>
                </c:pt>
                <c:pt idx="14">
                  <c:v>12.532178399999999</c:v>
                </c:pt>
                <c:pt idx="15">
                  <c:v>12.3402561</c:v>
                </c:pt>
                <c:pt idx="16">
                  <c:v>12.1474745</c:v>
                </c:pt>
                <c:pt idx="17">
                  <c:v>11.9548816</c:v>
                </c:pt>
                <c:pt idx="18">
                  <c:v>11.733940799999999</c:v>
                </c:pt>
                <c:pt idx="19">
                  <c:v>11.511199899999999</c:v>
                </c:pt>
                <c:pt idx="20">
                  <c:v>11.2896087</c:v>
                </c:pt>
                <c:pt idx="21">
                  <c:v>11.0662778</c:v>
                </c:pt>
                <c:pt idx="22">
                  <c:v>10.843226899999999</c:v>
                </c:pt>
                <c:pt idx="23">
                  <c:v>10.628457299999999</c:v>
                </c:pt>
                <c:pt idx="24">
                  <c:v>10.4108087</c:v>
                </c:pt>
                <c:pt idx="25">
                  <c:v>10.194360100000001</c:v>
                </c:pt>
                <c:pt idx="26">
                  <c:v>9.9777509999999996</c:v>
                </c:pt>
                <c:pt idx="27">
                  <c:v>9.7593628999999993</c:v>
                </c:pt>
                <c:pt idx="28">
                  <c:v>9.5801552000000001</c:v>
                </c:pt>
                <c:pt idx="29">
                  <c:v>9.3984375999999994</c:v>
                </c:pt>
                <c:pt idx="30">
                  <c:v>9.2164000000000001</c:v>
                </c:pt>
                <c:pt idx="31">
                  <c:v>9.0356422999999992</c:v>
                </c:pt>
                <c:pt idx="32">
                  <c:v>8.8531846999999999</c:v>
                </c:pt>
                <c:pt idx="33">
                  <c:v>8.7127964999999996</c:v>
                </c:pt>
                <c:pt idx="34">
                  <c:v>8.5704384000000005</c:v>
                </c:pt>
                <c:pt idx="35">
                  <c:v>8.4287901000000005</c:v>
                </c:pt>
                <c:pt idx="36">
                  <c:v>8.2860321999999993</c:v>
                </c:pt>
                <c:pt idx="37">
                  <c:v>8.1439833999999998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55-4E1C-87F6-5A071B9D5CA7}"/>
            </c:ext>
          </c:extLst>
        </c:ser>
        <c:ser>
          <c:idx val="5"/>
          <c:order val="4"/>
          <c:tx>
            <c:strRef>
              <c:f>'图1-二氧化碳排放'!$P$21</c:f>
              <c:strCache>
                <c:ptCount val="1"/>
                <c:pt idx="0">
                  <c:v>电力部门</c:v>
                </c:pt>
              </c:strCache>
            </c:strRef>
          </c:tx>
          <c:spPr>
            <a:solidFill>
              <a:schemeClr val="accent4"/>
            </a:solidFill>
          </c:spPr>
          <c:cat>
            <c:numRef>
              <c:f>'图1-二氧化碳排放'!$B$3:$AM$3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'图1-二氧化碳排放'!$B$5:$AM$5</c:f>
              <c:numCache>
                <c:formatCode>0.00_);[Red]\(0.00\)</c:formatCode>
                <c:ptCount val="38"/>
                <c:pt idx="0">
                  <c:v>41.247799999999998</c:v>
                </c:pt>
                <c:pt idx="1">
                  <c:v>41.161299999999997</c:v>
                </c:pt>
                <c:pt idx="2">
                  <c:v>43.7224</c:v>
                </c:pt>
                <c:pt idx="3">
                  <c:v>45.805399999999999</c:v>
                </c:pt>
                <c:pt idx="4">
                  <c:v>47.7911</c:v>
                </c:pt>
                <c:pt idx="5">
                  <c:v>49.586199999999998</c:v>
                </c:pt>
                <c:pt idx="6">
                  <c:v>51.137500000000003</c:v>
                </c:pt>
                <c:pt idx="7">
                  <c:v>52.815899999999999</c:v>
                </c:pt>
                <c:pt idx="8">
                  <c:v>53.2866</c:v>
                </c:pt>
                <c:pt idx="9">
                  <c:v>53.6389</c:v>
                </c:pt>
                <c:pt idx="10">
                  <c:v>53.900100000000002</c:v>
                </c:pt>
                <c:pt idx="11">
                  <c:v>54.108199999999997</c:v>
                </c:pt>
                <c:pt idx="12">
                  <c:v>53.072400000000002</c:v>
                </c:pt>
                <c:pt idx="13">
                  <c:v>52.0366</c:v>
                </c:pt>
                <c:pt idx="14">
                  <c:v>50.835099999999997</c:v>
                </c:pt>
                <c:pt idx="15">
                  <c:v>49.601599999999998</c:v>
                </c:pt>
                <c:pt idx="16">
                  <c:v>48.286999999999999</c:v>
                </c:pt>
                <c:pt idx="17">
                  <c:v>46.898400000000002</c:v>
                </c:pt>
                <c:pt idx="18">
                  <c:v>45.430999999999997</c:v>
                </c:pt>
                <c:pt idx="19">
                  <c:v>43.901800000000001</c:v>
                </c:pt>
                <c:pt idx="20">
                  <c:v>42.334299999999999</c:v>
                </c:pt>
                <c:pt idx="21">
                  <c:v>40.729999999999997</c:v>
                </c:pt>
                <c:pt idx="22">
                  <c:v>39.086500000000001</c:v>
                </c:pt>
                <c:pt idx="23">
                  <c:v>37.403599999999997</c:v>
                </c:pt>
                <c:pt idx="24">
                  <c:v>35.686500000000002</c:v>
                </c:pt>
                <c:pt idx="25">
                  <c:v>33.926900000000003</c:v>
                </c:pt>
                <c:pt idx="26">
                  <c:v>32.145099999999999</c:v>
                </c:pt>
                <c:pt idx="27">
                  <c:v>30.348500000000001</c:v>
                </c:pt>
                <c:pt idx="28">
                  <c:v>28.581399999999999</c:v>
                </c:pt>
                <c:pt idx="29">
                  <c:v>26.770800000000001</c:v>
                </c:pt>
                <c:pt idx="30">
                  <c:v>24.973700000000001</c:v>
                </c:pt>
                <c:pt idx="31">
                  <c:v>23.1997</c:v>
                </c:pt>
                <c:pt idx="32">
                  <c:v>21.429400000000001</c:v>
                </c:pt>
                <c:pt idx="33">
                  <c:v>19.7072</c:v>
                </c:pt>
                <c:pt idx="34">
                  <c:v>18.015499999999999</c:v>
                </c:pt>
                <c:pt idx="35">
                  <c:v>16.373100000000001</c:v>
                </c:pt>
                <c:pt idx="36">
                  <c:v>14.849299999999999</c:v>
                </c:pt>
                <c:pt idx="37">
                  <c:v>13.520799999999999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55-4E1C-87F6-5A071B9D5CA7}"/>
            </c:ext>
          </c:extLst>
        </c:ser>
        <c:ser>
          <c:idx val="6"/>
          <c:order val="5"/>
          <c:tx>
            <c:strRef>
              <c:f>'图1-二氧化碳排放'!$P$26</c:f>
              <c:strCache>
                <c:ptCount val="1"/>
                <c:pt idx="0">
                  <c:v>供热与氢能</c:v>
                </c:pt>
              </c:strCache>
            </c:strRef>
          </c:tx>
          <c:spPr>
            <a:solidFill>
              <a:srgbClr val="C00000"/>
            </a:solidFill>
            <a:ln w="25400">
              <a:noFill/>
            </a:ln>
            <a:effectLst/>
          </c:spPr>
          <c:cat>
            <c:numRef>
              <c:f>'图1-二氧化碳排放'!$B$3:$AM$3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'图1-二氧化碳排放'!$B$10:$AM$10</c:f>
              <c:numCache>
                <c:formatCode>0.00_);[Red]\(0.00\)</c:formatCode>
                <c:ptCount val="38"/>
                <c:pt idx="0">
                  <c:v>6.0022200000000003</c:v>
                </c:pt>
                <c:pt idx="1">
                  <c:v>6.1635799999999996</c:v>
                </c:pt>
                <c:pt idx="2">
                  <c:v>6.3363300000000002</c:v>
                </c:pt>
                <c:pt idx="3">
                  <c:v>6.4784100000000002</c:v>
                </c:pt>
                <c:pt idx="4">
                  <c:v>6.6256399999999998</c:v>
                </c:pt>
                <c:pt idx="5">
                  <c:v>6.7714400000000001</c:v>
                </c:pt>
                <c:pt idx="6">
                  <c:v>6.9346300000000003</c:v>
                </c:pt>
                <c:pt idx="7">
                  <c:v>7.0930299999999997</c:v>
                </c:pt>
                <c:pt idx="8">
                  <c:v>7.2188100000000004</c:v>
                </c:pt>
                <c:pt idx="9">
                  <c:v>7.3586499999999999</c:v>
                </c:pt>
                <c:pt idx="10">
                  <c:v>7.4455400000000003</c:v>
                </c:pt>
                <c:pt idx="11">
                  <c:v>7.5282999999999998</c:v>
                </c:pt>
                <c:pt idx="12">
                  <c:v>7.6129199999999999</c:v>
                </c:pt>
                <c:pt idx="13">
                  <c:v>7.6377600000000001</c:v>
                </c:pt>
                <c:pt idx="14">
                  <c:v>7.6668799999999999</c:v>
                </c:pt>
                <c:pt idx="15">
                  <c:v>7.6994499999999997</c:v>
                </c:pt>
                <c:pt idx="16">
                  <c:v>7.7237299999999998</c:v>
                </c:pt>
                <c:pt idx="17">
                  <c:v>7.7562600000000002</c:v>
                </c:pt>
                <c:pt idx="18">
                  <c:v>7.7644000000000002</c:v>
                </c:pt>
                <c:pt idx="19">
                  <c:v>7.7576900000000002</c:v>
                </c:pt>
                <c:pt idx="20">
                  <c:v>7.76647</c:v>
                </c:pt>
                <c:pt idx="21">
                  <c:v>7.7772699999999997</c:v>
                </c:pt>
                <c:pt idx="22">
                  <c:v>7.78104</c:v>
                </c:pt>
                <c:pt idx="23">
                  <c:v>7.7703899999999999</c:v>
                </c:pt>
                <c:pt idx="24">
                  <c:v>7.7759299999999998</c:v>
                </c:pt>
                <c:pt idx="25">
                  <c:v>7.7677800000000001</c:v>
                </c:pt>
                <c:pt idx="26">
                  <c:v>7.7601599999999999</c:v>
                </c:pt>
                <c:pt idx="27">
                  <c:v>7.7671700000000001</c:v>
                </c:pt>
                <c:pt idx="28">
                  <c:v>7.7451600000000003</c:v>
                </c:pt>
                <c:pt idx="29">
                  <c:v>7.7305299999999999</c:v>
                </c:pt>
                <c:pt idx="30">
                  <c:v>7.7166300000000003</c:v>
                </c:pt>
                <c:pt idx="31">
                  <c:v>7.7062400000000002</c:v>
                </c:pt>
                <c:pt idx="32">
                  <c:v>7.6849299999999996</c:v>
                </c:pt>
                <c:pt idx="33">
                  <c:v>7.6771099999999999</c:v>
                </c:pt>
                <c:pt idx="34">
                  <c:v>7.6669400000000003</c:v>
                </c:pt>
                <c:pt idx="35">
                  <c:v>7.6569000000000003</c:v>
                </c:pt>
                <c:pt idx="36">
                  <c:v>7.6361100000000004</c:v>
                </c:pt>
                <c:pt idx="37">
                  <c:v>7.8597999999999999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55-4E1C-87F6-5A071B9D5CA7}"/>
            </c:ext>
          </c:extLst>
        </c:ser>
        <c:ser>
          <c:idx val="1"/>
          <c:order val="6"/>
          <c:tx>
            <c:strRef>
              <c:f>'图1-二氧化碳排放'!$P$22</c:f>
              <c:strCache>
                <c:ptCount val="1"/>
                <c:pt idx="0">
                  <c:v>居民建筑</c:v>
                </c:pt>
              </c:strCache>
            </c:strRef>
          </c:tx>
          <c:spPr>
            <a:solidFill>
              <a:srgbClr val="7030A0"/>
            </a:solidFill>
            <a:ln w="25400">
              <a:noFill/>
            </a:ln>
            <a:effectLst/>
          </c:spPr>
          <c:cat>
            <c:numRef>
              <c:f>'图1-二氧化碳排放'!$B$3:$AM$3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'图1-二氧化碳排放'!$B$6:$AM$6</c:f>
              <c:numCache>
                <c:formatCode>0.00_);[Red]\(0.00\)</c:formatCode>
                <c:ptCount val="38"/>
                <c:pt idx="0">
                  <c:v>3.2021999999999999</c:v>
                </c:pt>
                <c:pt idx="1">
                  <c:v>3.20086</c:v>
                </c:pt>
                <c:pt idx="2">
                  <c:v>3.1957499999999999</c:v>
                </c:pt>
                <c:pt idx="3">
                  <c:v>3.1839300000000001</c:v>
                </c:pt>
                <c:pt idx="4">
                  <c:v>3.1736399999999998</c:v>
                </c:pt>
                <c:pt idx="5">
                  <c:v>3.1694800000000001</c:v>
                </c:pt>
                <c:pt idx="6">
                  <c:v>3.1607699999999999</c:v>
                </c:pt>
                <c:pt idx="7">
                  <c:v>3.1554699999999998</c:v>
                </c:pt>
                <c:pt idx="8">
                  <c:v>3.14655</c:v>
                </c:pt>
                <c:pt idx="9">
                  <c:v>3.1274700000000002</c:v>
                </c:pt>
                <c:pt idx="10">
                  <c:v>3.12025</c:v>
                </c:pt>
                <c:pt idx="11">
                  <c:v>3.10026</c:v>
                </c:pt>
                <c:pt idx="12">
                  <c:v>3.0747900000000001</c:v>
                </c:pt>
                <c:pt idx="13">
                  <c:v>3.0460699999999998</c:v>
                </c:pt>
                <c:pt idx="14">
                  <c:v>3.0280800000000001</c:v>
                </c:pt>
                <c:pt idx="15">
                  <c:v>3.00963</c:v>
                </c:pt>
                <c:pt idx="16">
                  <c:v>3.00345</c:v>
                </c:pt>
                <c:pt idx="17">
                  <c:v>2.9784199999999998</c:v>
                </c:pt>
                <c:pt idx="18">
                  <c:v>2.9527600000000001</c:v>
                </c:pt>
                <c:pt idx="19">
                  <c:v>2.93127</c:v>
                </c:pt>
                <c:pt idx="20">
                  <c:v>2.90985</c:v>
                </c:pt>
                <c:pt idx="21">
                  <c:v>2.8951699999999998</c:v>
                </c:pt>
                <c:pt idx="22">
                  <c:v>2.8729900000000002</c:v>
                </c:pt>
                <c:pt idx="23">
                  <c:v>2.84571</c:v>
                </c:pt>
                <c:pt idx="24">
                  <c:v>2.8085200000000001</c:v>
                </c:pt>
                <c:pt idx="25">
                  <c:v>2.7844699999999998</c:v>
                </c:pt>
                <c:pt idx="26">
                  <c:v>2.7589899999999998</c:v>
                </c:pt>
                <c:pt idx="27">
                  <c:v>2.7232599999999998</c:v>
                </c:pt>
                <c:pt idx="28">
                  <c:v>2.6912400000000001</c:v>
                </c:pt>
                <c:pt idx="29">
                  <c:v>2.6523400000000001</c:v>
                </c:pt>
                <c:pt idx="30">
                  <c:v>2.6060500000000002</c:v>
                </c:pt>
                <c:pt idx="31">
                  <c:v>2.56636</c:v>
                </c:pt>
                <c:pt idx="32">
                  <c:v>2.5325500000000001</c:v>
                </c:pt>
                <c:pt idx="33">
                  <c:v>2.48454</c:v>
                </c:pt>
                <c:pt idx="34">
                  <c:v>2.4362300000000001</c:v>
                </c:pt>
                <c:pt idx="35">
                  <c:v>2.3887100000000001</c:v>
                </c:pt>
                <c:pt idx="36">
                  <c:v>2.34056</c:v>
                </c:pt>
                <c:pt idx="37">
                  <c:v>2.63523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55-4E1C-87F6-5A071B9D5CA7}"/>
            </c:ext>
          </c:extLst>
        </c:ser>
        <c:ser>
          <c:idx val="2"/>
          <c:order val="7"/>
          <c:tx>
            <c:strRef>
              <c:f>'图1-二氧化碳排放'!$P$23</c:f>
              <c:strCache>
                <c:ptCount val="1"/>
                <c:pt idx="0">
                  <c:v>公共建筑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'图1-二氧化碳排放'!$B$3:$AM$3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'图1-二氧化碳排放'!$B$7:$AM$7</c:f>
              <c:numCache>
                <c:formatCode>0.00_);[Red]\(0.00\)</c:formatCode>
                <c:ptCount val="38"/>
                <c:pt idx="0">
                  <c:v>1.2831900000000001</c:v>
                </c:pt>
                <c:pt idx="1">
                  <c:v>1.3106</c:v>
                </c:pt>
                <c:pt idx="2">
                  <c:v>1.3341799999999999</c:v>
                </c:pt>
                <c:pt idx="3">
                  <c:v>1.3514200000000001</c:v>
                </c:pt>
                <c:pt idx="4">
                  <c:v>1.36808</c:v>
                </c:pt>
                <c:pt idx="5">
                  <c:v>1.3860999999999999</c:v>
                </c:pt>
                <c:pt idx="6">
                  <c:v>1.40341</c:v>
                </c:pt>
                <c:pt idx="7">
                  <c:v>1.4192499999999999</c:v>
                </c:pt>
                <c:pt idx="8">
                  <c:v>1.4364999999999999</c:v>
                </c:pt>
                <c:pt idx="9">
                  <c:v>1.45194</c:v>
                </c:pt>
                <c:pt idx="10">
                  <c:v>1.4673700000000001</c:v>
                </c:pt>
                <c:pt idx="11">
                  <c:v>1.48339</c:v>
                </c:pt>
                <c:pt idx="12">
                  <c:v>1.4963599999999999</c:v>
                </c:pt>
                <c:pt idx="13">
                  <c:v>1.5005299999999999</c:v>
                </c:pt>
                <c:pt idx="14">
                  <c:v>1.5062</c:v>
                </c:pt>
                <c:pt idx="15">
                  <c:v>1.51111</c:v>
                </c:pt>
                <c:pt idx="16">
                  <c:v>1.51755</c:v>
                </c:pt>
                <c:pt idx="17">
                  <c:v>1.5208699999999999</c:v>
                </c:pt>
                <c:pt idx="18">
                  <c:v>1.5208699999999999</c:v>
                </c:pt>
                <c:pt idx="19">
                  <c:v>1.5208699999999999</c:v>
                </c:pt>
                <c:pt idx="20">
                  <c:v>1.5211300000000001</c:v>
                </c:pt>
                <c:pt idx="21">
                  <c:v>1.5211300000000001</c:v>
                </c:pt>
                <c:pt idx="22">
                  <c:v>1.5196099999999999</c:v>
                </c:pt>
                <c:pt idx="23">
                  <c:v>1.5171399999999999</c:v>
                </c:pt>
                <c:pt idx="24">
                  <c:v>1.51176</c:v>
                </c:pt>
                <c:pt idx="25">
                  <c:v>1.5092000000000001</c:v>
                </c:pt>
                <c:pt idx="26">
                  <c:v>1.50512</c:v>
                </c:pt>
                <c:pt idx="27">
                  <c:v>1.49979</c:v>
                </c:pt>
                <c:pt idx="28">
                  <c:v>1.49072</c:v>
                </c:pt>
                <c:pt idx="29">
                  <c:v>1.4819199999999999</c:v>
                </c:pt>
                <c:pt idx="30">
                  <c:v>1.4739599999999999</c:v>
                </c:pt>
                <c:pt idx="31">
                  <c:v>1.46428</c:v>
                </c:pt>
                <c:pt idx="32">
                  <c:v>1.4546300000000001</c:v>
                </c:pt>
                <c:pt idx="33">
                  <c:v>1.4418200000000001</c:v>
                </c:pt>
                <c:pt idx="34">
                  <c:v>1.42913</c:v>
                </c:pt>
                <c:pt idx="35">
                  <c:v>1.41614</c:v>
                </c:pt>
                <c:pt idx="36">
                  <c:v>1.4034199999999999</c:v>
                </c:pt>
                <c:pt idx="37">
                  <c:v>1.58751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55-4E1C-87F6-5A071B9D5CA7}"/>
            </c:ext>
          </c:extLst>
        </c:ser>
        <c:ser>
          <c:idx val="8"/>
          <c:order val="9"/>
          <c:tx>
            <c:strRef>
              <c:f>'图1-二氧化碳排放'!$P$31</c:f>
              <c:strCache>
                <c:ptCount val="1"/>
                <c:pt idx="0">
                  <c:v>非二温室气体</c:v>
                </c:pt>
              </c:strCache>
            </c:strRef>
          </c:tx>
          <c:spPr>
            <a:pattFill prst="pct40">
              <a:fgClr>
                <a:schemeClr val="accent1"/>
              </a:fgClr>
              <a:bgClr>
                <a:schemeClr val="bg1"/>
              </a:bgClr>
            </a:pattFill>
            <a:ln w="25400">
              <a:noFill/>
            </a:ln>
          </c:spPr>
          <c:cat>
            <c:numRef>
              <c:f>'图1-二氧化碳排放'!$B$3:$AM$3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'图1-二氧化碳排放'!$B$15:$AM$15</c:f>
              <c:numCache>
                <c:formatCode>0.00_);[Red]\(0.00\)</c:formatCode>
                <c:ptCount val="38"/>
                <c:pt idx="0">
                  <c:v>23.073373250000003</c:v>
                </c:pt>
                <c:pt idx="1">
                  <c:v>23.41357689000003</c:v>
                </c:pt>
                <c:pt idx="2">
                  <c:v>23.746217359999989</c:v>
                </c:pt>
                <c:pt idx="3">
                  <c:v>23.756239099999988</c:v>
                </c:pt>
                <c:pt idx="4">
                  <c:v>23.755395399999983</c:v>
                </c:pt>
                <c:pt idx="5">
                  <c:v>23.755438400000003</c:v>
                </c:pt>
                <c:pt idx="6">
                  <c:v>23.731763700000016</c:v>
                </c:pt>
                <c:pt idx="7">
                  <c:v>23.696222899999995</c:v>
                </c:pt>
                <c:pt idx="8">
                  <c:v>23.565536000000009</c:v>
                </c:pt>
                <c:pt idx="9">
                  <c:v>23.406589200000013</c:v>
                </c:pt>
                <c:pt idx="10">
                  <c:v>23.293501499999991</c:v>
                </c:pt>
                <c:pt idx="11">
                  <c:v>23.174651199999971</c:v>
                </c:pt>
                <c:pt idx="12">
                  <c:v>23.063408699999982</c:v>
                </c:pt>
                <c:pt idx="13">
                  <c:v>22.984280000000012</c:v>
                </c:pt>
                <c:pt idx="14">
                  <c:v>22.892860100000021</c:v>
                </c:pt>
                <c:pt idx="15">
                  <c:v>22.792361499999984</c:v>
                </c:pt>
                <c:pt idx="16">
                  <c:v>22.692344699999992</c:v>
                </c:pt>
                <c:pt idx="17">
                  <c:v>22.579689299999998</c:v>
                </c:pt>
                <c:pt idx="18">
                  <c:v>22.464068899999987</c:v>
                </c:pt>
                <c:pt idx="19">
                  <c:v>22.354180000000014</c:v>
                </c:pt>
                <c:pt idx="20">
                  <c:v>22.218878000000018</c:v>
                </c:pt>
                <c:pt idx="21">
                  <c:v>22.076060999999996</c:v>
                </c:pt>
                <c:pt idx="22">
                  <c:v>21.935720999999987</c:v>
                </c:pt>
                <c:pt idx="23">
                  <c:v>21.797970000000021</c:v>
                </c:pt>
                <c:pt idx="24">
                  <c:v>21.631158999999997</c:v>
                </c:pt>
                <c:pt idx="25">
                  <c:v>21.476878000000013</c:v>
                </c:pt>
                <c:pt idx="26">
                  <c:v>21.313272000000012</c:v>
                </c:pt>
                <c:pt idx="27">
                  <c:v>21.128212000000005</c:v>
                </c:pt>
                <c:pt idx="28">
                  <c:v>20.923024000000012</c:v>
                </c:pt>
                <c:pt idx="29">
                  <c:v>20.702180999999996</c:v>
                </c:pt>
                <c:pt idx="30">
                  <c:v>20.47553400000001</c:v>
                </c:pt>
                <c:pt idx="31">
                  <c:v>20.242082000000011</c:v>
                </c:pt>
                <c:pt idx="32">
                  <c:v>20.005865</c:v>
                </c:pt>
                <c:pt idx="33">
                  <c:v>19.722717000000017</c:v>
                </c:pt>
                <c:pt idx="34">
                  <c:v>19.439159000000004</c:v>
                </c:pt>
                <c:pt idx="35">
                  <c:v>19.147041000000002</c:v>
                </c:pt>
                <c:pt idx="36">
                  <c:v>18.859102000000007</c:v>
                </c:pt>
                <c:pt idx="37">
                  <c:v>18.345354000000029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955-4E1C-87F6-5A071B9D5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039416"/>
        <c:axId val="454044664"/>
        <c:extLst>
          <c:ext xmlns:c15="http://schemas.microsoft.com/office/drawing/2012/chart" uri="{02D57815-91ED-43cb-92C2-25804820EDAC}">
            <c15:filteredArea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'图1-二氧化碳排放'!$P$27</c15:sqref>
                        </c15:formulaRef>
                      </c:ext>
                    </c:extLst>
                    <c:strCache>
                      <c:ptCount val="1"/>
                      <c:pt idx="0">
                        <c:v>土地利用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'图1-二氧化碳排放'!$B$3:$AM$3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7">
                        <c:v>2030</c:v>
                      </c:pt>
                      <c:pt idx="12">
                        <c:v>2035</c:v>
                      </c:pt>
                      <c:pt idx="17">
                        <c:v>2040</c:v>
                      </c:pt>
                      <c:pt idx="22">
                        <c:v>2045</c:v>
                      </c:pt>
                      <c:pt idx="27">
                        <c:v>2050</c:v>
                      </c:pt>
                      <c:pt idx="32">
                        <c:v>2055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'图1-二氧化碳排放'!$B$11:$AM$11</c15:sqref>
                        </c15:formulaRef>
                      </c:ext>
                    </c:extLst>
                    <c:numCache>
                      <c:formatCode>0.00_);[Red]\(0.00\)</c:formatCode>
                      <c:ptCount val="38"/>
                      <c:pt idx="0">
                        <c:v>-4.34</c:v>
                      </c:pt>
                      <c:pt idx="1">
                        <c:v>-4.34</c:v>
                      </c:pt>
                      <c:pt idx="2">
                        <c:v>-4.34</c:v>
                      </c:pt>
                      <c:pt idx="3">
                        <c:v>-4.34</c:v>
                      </c:pt>
                      <c:pt idx="4">
                        <c:v>-4.34</c:v>
                      </c:pt>
                      <c:pt idx="5">
                        <c:v>-4.34</c:v>
                      </c:pt>
                      <c:pt idx="6">
                        <c:v>-4.34</c:v>
                      </c:pt>
                      <c:pt idx="7">
                        <c:v>-4.34</c:v>
                      </c:pt>
                      <c:pt idx="8">
                        <c:v>-4.34</c:v>
                      </c:pt>
                      <c:pt idx="9">
                        <c:v>-4.34</c:v>
                      </c:pt>
                      <c:pt idx="10">
                        <c:v>-4.34</c:v>
                      </c:pt>
                      <c:pt idx="11">
                        <c:v>-4.34</c:v>
                      </c:pt>
                      <c:pt idx="12">
                        <c:v>-4.34</c:v>
                      </c:pt>
                      <c:pt idx="13">
                        <c:v>-4.34</c:v>
                      </c:pt>
                      <c:pt idx="14">
                        <c:v>-4.34</c:v>
                      </c:pt>
                      <c:pt idx="15">
                        <c:v>-4.34</c:v>
                      </c:pt>
                      <c:pt idx="16">
                        <c:v>-4.34</c:v>
                      </c:pt>
                      <c:pt idx="17">
                        <c:v>-4.34</c:v>
                      </c:pt>
                      <c:pt idx="18">
                        <c:v>-4.34</c:v>
                      </c:pt>
                      <c:pt idx="19">
                        <c:v>-4.34</c:v>
                      </c:pt>
                      <c:pt idx="20">
                        <c:v>-4.34</c:v>
                      </c:pt>
                      <c:pt idx="21">
                        <c:v>-4.34</c:v>
                      </c:pt>
                      <c:pt idx="22">
                        <c:v>-4.34</c:v>
                      </c:pt>
                      <c:pt idx="23">
                        <c:v>-4.34</c:v>
                      </c:pt>
                      <c:pt idx="24">
                        <c:v>-4.34</c:v>
                      </c:pt>
                      <c:pt idx="25">
                        <c:v>-4.34</c:v>
                      </c:pt>
                      <c:pt idx="26">
                        <c:v>-4.34</c:v>
                      </c:pt>
                      <c:pt idx="27">
                        <c:v>-4.34</c:v>
                      </c:pt>
                      <c:pt idx="28">
                        <c:v>-4.34</c:v>
                      </c:pt>
                      <c:pt idx="29">
                        <c:v>-4.34</c:v>
                      </c:pt>
                      <c:pt idx="30">
                        <c:v>-4.34</c:v>
                      </c:pt>
                      <c:pt idx="31">
                        <c:v>-4.34</c:v>
                      </c:pt>
                      <c:pt idx="32">
                        <c:v>-4.34</c:v>
                      </c:pt>
                      <c:pt idx="33">
                        <c:v>-4.34</c:v>
                      </c:pt>
                      <c:pt idx="34">
                        <c:v>-4.34</c:v>
                      </c:pt>
                      <c:pt idx="35">
                        <c:v>-4.34</c:v>
                      </c:pt>
                      <c:pt idx="36">
                        <c:v>-4.34</c:v>
                      </c:pt>
                      <c:pt idx="37">
                        <c:v>-4.34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8955-4E1C-87F6-5A071B9D5CA7}"/>
                  </c:ext>
                </c:extLst>
              </c15:ser>
            </c15:filteredAreaSeries>
            <c15:filteredAreaSeries>
              <c15:ser>
                <c:idx val="7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'图1-二氧化碳排放'!$P$28</c15:sqref>
                        </c15:formulaRef>
                      </c:ext>
                    </c:extLst>
                    <c:strCache>
                      <c:ptCount val="1"/>
                      <c:pt idx="0">
                        <c:v>碳捕集</c:v>
                      </c:pt>
                    </c:strCache>
                  </c:strRef>
                </c:tx>
                <c:spPr>
                  <a:solidFill>
                    <a:srgbClr val="002060"/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'图1-二氧化碳排放'!$B$3:$AM$3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7">
                        <c:v>2030</c:v>
                      </c:pt>
                      <c:pt idx="12">
                        <c:v>2035</c:v>
                      </c:pt>
                      <c:pt idx="17">
                        <c:v>2040</c:v>
                      </c:pt>
                      <c:pt idx="22">
                        <c:v>2045</c:v>
                      </c:pt>
                      <c:pt idx="27">
                        <c:v>2050</c:v>
                      </c:pt>
                      <c:pt idx="32">
                        <c:v>2055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'图1-二氧化碳排放'!$B$12:$AM$12</c15:sqref>
                        </c15:formulaRef>
                      </c:ext>
                    </c:extLst>
                    <c:numCache>
                      <c:formatCode>0.00_);[Red]\(0.00\)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955-4E1C-87F6-5A071B9D5CA7}"/>
                  </c:ext>
                </c:extLst>
              </c15:ser>
            </c15:filteredAreaSeries>
          </c:ext>
        </c:extLst>
      </c:areaChart>
      <c:catAx>
        <c:axId val="454039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44664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454044664"/>
        <c:scaling>
          <c:orientation val="minMax"/>
        </c:scaling>
        <c:delete val="0"/>
        <c:axPos val="l"/>
        <c:title>
          <c:tx>
            <c:strRef>
              <c:f>'图1-二氧化碳排放'!$E$1</c:f>
              <c:strCache>
                <c:ptCount val="1"/>
                <c:pt idx="0">
                  <c:v>亿吨</c:v>
                </c:pt>
              </c:strCache>
            </c:strRef>
          </c:tx>
          <c:layout>
            <c:manualLayout>
              <c:xMode val="edge"/>
              <c:yMode val="edge"/>
              <c:x val="2.3809523809523808E-2"/>
              <c:y val="7.0475028633473408E-2"/>
            </c:manualLayout>
          </c:layout>
          <c:overlay val="0"/>
          <c:txPr>
            <a:bodyPr rot="0" vert="horz"/>
            <a:lstStyle/>
            <a:p>
              <a:pPr>
                <a:defRPr b="0">
                  <a:solidFill>
                    <a:sysClr val="windowText" lastClr="000000"/>
                  </a:solidFill>
                </a:defRPr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39416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85880313155496257"/>
          <c:w val="1"/>
          <c:h val="0.14119686844503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ea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ln>
      <a:solidFill>
        <a:schemeClr val="tx1"/>
      </a:solidFill>
    </a:ln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'图2-二氧化碳排放范围二'!$G$2</c:f>
          <c:strCache>
            <c:ptCount val="1"/>
            <c:pt idx="0">
              <c:v>分部门二氧化碳间接排放（范围1+2）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600" b="1" i="0" u="none" strike="noStrike" kern="1200" spc="0" baseline="0">
              <a:solidFill>
                <a:sysClr val="windowText" lastClr="000000"/>
              </a:solidFill>
              <a:latin typeface="+mn-ea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8818481023205433E-2"/>
          <c:y val="0.15927890592623289"/>
          <c:w val="0.85991167770695331"/>
          <c:h val="0.65543061503277"/>
        </c:manualLayout>
      </c:layout>
      <c:areaChart>
        <c:grouping val="stacked"/>
        <c:varyColors val="0"/>
        <c:ser>
          <c:idx val="0"/>
          <c:order val="1"/>
          <c:tx>
            <c:strRef>
              <c:f>'图2-二氧化碳排放范围二'!$Q$17</c:f>
              <c:strCache>
                <c:ptCount val="1"/>
                <c:pt idx="0">
                  <c:v>交通部门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'图2-二氧化碳排放范围二'!$B$3:$AM$3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'图2-二氧化碳排放范围二'!$B$4:$AM$4</c:f>
              <c:numCache>
                <c:formatCode>0.00_);[Red]\(0.00\)</c:formatCode>
                <c:ptCount val="38"/>
                <c:pt idx="0">
                  <c:v>16.722929430734933</c:v>
                </c:pt>
                <c:pt idx="1">
                  <c:v>16.695871355720961</c:v>
                </c:pt>
                <c:pt idx="2">
                  <c:v>16.724728676681561</c:v>
                </c:pt>
                <c:pt idx="3">
                  <c:v>16.772093644673333</c:v>
                </c:pt>
                <c:pt idx="4">
                  <c:v>16.834251286770897</c:v>
                </c:pt>
                <c:pt idx="5">
                  <c:v>16.907994150919382</c:v>
                </c:pt>
                <c:pt idx="6">
                  <c:v>16.98769401836379</c:v>
                </c:pt>
                <c:pt idx="7">
                  <c:v>17.077586939606579</c:v>
                </c:pt>
                <c:pt idx="8">
                  <c:v>17.047130615575849</c:v>
                </c:pt>
                <c:pt idx="9">
                  <c:v>17.012037758967278</c:v>
                </c:pt>
                <c:pt idx="10">
                  <c:v>16.935504160291778</c:v>
                </c:pt>
                <c:pt idx="11">
                  <c:v>16.848583906161615</c:v>
                </c:pt>
                <c:pt idx="12">
                  <c:v>16.696414221725917</c:v>
                </c:pt>
                <c:pt idx="13">
                  <c:v>16.571971195553704</c:v>
                </c:pt>
                <c:pt idx="14">
                  <c:v>16.422374595761802</c:v>
                </c:pt>
                <c:pt idx="15">
                  <c:v>16.218155335283093</c:v>
                </c:pt>
                <c:pt idx="16">
                  <c:v>16.030136702208679</c:v>
                </c:pt>
                <c:pt idx="17">
                  <c:v>15.855926729582501</c:v>
                </c:pt>
                <c:pt idx="18">
                  <c:v>15.631712664874399</c:v>
                </c:pt>
                <c:pt idx="19">
                  <c:v>15.418819290851959</c:v>
                </c:pt>
                <c:pt idx="20">
                  <c:v>15.216490460806178</c:v>
                </c:pt>
                <c:pt idx="21">
                  <c:v>15.028759235534821</c:v>
                </c:pt>
                <c:pt idx="22">
                  <c:v>14.857572805533342</c:v>
                </c:pt>
                <c:pt idx="23">
                  <c:v>14.725753236299136</c:v>
                </c:pt>
                <c:pt idx="24">
                  <c:v>14.610947946560303</c:v>
                </c:pt>
                <c:pt idx="25">
                  <c:v>14.513756758214569</c:v>
                </c:pt>
                <c:pt idx="26">
                  <c:v>14.428379666913218</c:v>
                </c:pt>
                <c:pt idx="27">
                  <c:v>14.351027335872173</c:v>
                </c:pt>
                <c:pt idx="28">
                  <c:v>14.224076174941924</c:v>
                </c:pt>
                <c:pt idx="29">
                  <c:v>14.108366970025051</c:v>
                </c:pt>
                <c:pt idx="30">
                  <c:v>13.996255329904271</c:v>
                </c:pt>
                <c:pt idx="31">
                  <c:v>13.893027519514016</c:v>
                </c:pt>
                <c:pt idx="32">
                  <c:v>13.792971402298573</c:v>
                </c:pt>
                <c:pt idx="33">
                  <c:v>13.704440202550368</c:v>
                </c:pt>
                <c:pt idx="34">
                  <c:v>13.616116546040008</c:v>
                </c:pt>
                <c:pt idx="35">
                  <c:v>13.541358273304292</c:v>
                </c:pt>
                <c:pt idx="36">
                  <c:v>13.460895518967604</c:v>
                </c:pt>
                <c:pt idx="37">
                  <c:v>13.411887751187082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9-4970-9F2D-C5084C3265E4}"/>
            </c:ext>
          </c:extLst>
        </c:ser>
        <c:ser>
          <c:idx val="3"/>
          <c:order val="2"/>
          <c:tx>
            <c:strRef>
              <c:f>'图2-二氧化碳排放范围二'!$Q$20</c:f>
              <c:strCache>
                <c:ptCount val="1"/>
                <c:pt idx="0">
                  <c:v>工业燃料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cat>
            <c:numRef>
              <c:f>'图2-二氧化碳排放范围二'!$B$3:$AM$3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'图2-二氧化碳排放范围二'!$B$7:$AM$7</c:f>
              <c:numCache>
                <c:formatCode>0.00_);[Red]\(0.00\)</c:formatCode>
                <c:ptCount val="38"/>
                <c:pt idx="0">
                  <c:v>59.533006540887307</c:v>
                </c:pt>
                <c:pt idx="1">
                  <c:v>60.01659308975605</c:v>
                </c:pt>
                <c:pt idx="2">
                  <c:v>62.700794877952838</c:v>
                </c:pt>
                <c:pt idx="3">
                  <c:v>64.080461824247649</c:v>
                </c:pt>
                <c:pt idx="4">
                  <c:v>65.425749673186104</c:v>
                </c:pt>
                <c:pt idx="5">
                  <c:v>66.637489156883689</c:v>
                </c:pt>
                <c:pt idx="6">
                  <c:v>67.705821891142975</c:v>
                </c:pt>
                <c:pt idx="7">
                  <c:v>68.891211381824291</c:v>
                </c:pt>
                <c:pt idx="8">
                  <c:v>68.797833545159818</c:v>
                </c:pt>
                <c:pt idx="9">
                  <c:v>68.587643118998102</c:v>
                </c:pt>
                <c:pt idx="10">
                  <c:v>68.303720423744466</c:v>
                </c:pt>
                <c:pt idx="11">
                  <c:v>68.103801805284235</c:v>
                </c:pt>
                <c:pt idx="12">
                  <c:v>67.098499613339484</c:v>
                </c:pt>
                <c:pt idx="13">
                  <c:v>65.891055815702444</c:v>
                </c:pt>
                <c:pt idx="14">
                  <c:v>64.443162738035355</c:v>
                </c:pt>
                <c:pt idx="15">
                  <c:v>63.061921119255672</c:v>
                </c:pt>
                <c:pt idx="16">
                  <c:v>61.622126079373388</c:v>
                </c:pt>
                <c:pt idx="17">
                  <c:v>60.212687312139316</c:v>
                </c:pt>
                <c:pt idx="18">
                  <c:v>58.578888882572706</c:v>
                </c:pt>
                <c:pt idx="19">
                  <c:v>56.981525510110352</c:v>
                </c:pt>
                <c:pt idx="20">
                  <c:v>55.373436355625479</c:v>
                </c:pt>
                <c:pt idx="21">
                  <c:v>53.782451326598398</c:v>
                </c:pt>
                <c:pt idx="22">
                  <c:v>52.219498323909178</c:v>
                </c:pt>
                <c:pt idx="23">
                  <c:v>50.74887886641757</c:v>
                </c:pt>
                <c:pt idx="24">
                  <c:v>49.235857733013553</c:v>
                </c:pt>
                <c:pt idx="25">
                  <c:v>47.799065043837203</c:v>
                </c:pt>
                <c:pt idx="26">
                  <c:v>46.349444989852103</c:v>
                </c:pt>
                <c:pt idx="27">
                  <c:v>44.91702008493813</c:v>
                </c:pt>
                <c:pt idx="28">
                  <c:v>43.545568180474909</c:v>
                </c:pt>
                <c:pt idx="29">
                  <c:v>42.19897567506338</c:v>
                </c:pt>
                <c:pt idx="30">
                  <c:v>40.839862930141265</c:v>
                </c:pt>
                <c:pt idx="31">
                  <c:v>39.550237836994796</c:v>
                </c:pt>
                <c:pt idx="32">
                  <c:v>38.258787131459783</c:v>
                </c:pt>
                <c:pt idx="33">
                  <c:v>37.102859580009074</c:v>
                </c:pt>
                <c:pt idx="34">
                  <c:v>36.004555587122113</c:v>
                </c:pt>
                <c:pt idx="35">
                  <c:v>34.909915458101224</c:v>
                </c:pt>
                <c:pt idx="36">
                  <c:v>33.86617726400867</c:v>
                </c:pt>
                <c:pt idx="37">
                  <c:v>32.81849574176956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99-4970-9F2D-C5084C3265E4}"/>
            </c:ext>
          </c:extLst>
        </c:ser>
        <c:ser>
          <c:idx val="6"/>
          <c:order val="3"/>
          <c:tx>
            <c:strRef>
              <c:f>'图2-二氧化碳排放范围二'!$Q$21</c:f>
              <c:strCache>
                <c:ptCount val="1"/>
                <c:pt idx="0">
                  <c:v>工业过程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25400">
              <a:noFill/>
            </a:ln>
            <a:effectLst/>
          </c:spPr>
          <c:val>
            <c:numRef>
              <c:f>'图2-二氧化碳排放范围二'!$B$8:$AM$8</c:f>
              <c:numCache>
                <c:formatCode>0.00_);[Red]\(0.00\)</c:formatCode>
                <c:ptCount val="38"/>
                <c:pt idx="0">
                  <c:v>14.5111197</c:v>
                </c:pt>
                <c:pt idx="1">
                  <c:v>14.450737500000001</c:v>
                </c:pt>
                <c:pt idx="2">
                  <c:v>14.5667253</c:v>
                </c:pt>
                <c:pt idx="3">
                  <c:v>14.522373399999999</c:v>
                </c:pt>
                <c:pt idx="4">
                  <c:v>14.436133</c:v>
                </c:pt>
                <c:pt idx="5">
                  <c:v>14.294263300000001</c:v>
                </c:pt>
                <c:pt idx="6">
                  <c:v>14.158553899999999</c:v>
                </c:pt>
                <c:pt idx="7">
                  <c:v>14.024753799999999</c:v>
                </c:pt>
                <c:pt idx="8">
                  <c:v>13.7923831</c:v>
                </c:pt>
                <c:pt idx="9">
                  <c:v>13.5649028</c:v>
                </c:pt>
                <c:pt idx="10">
                  <c:v>13.339692100000001</c:v>
                </c:pt>
                <c:pt idx="11">
                  <c:v>13.120402</c:v>
                </c:pt>
                <c:pt idx="12">
                  <c:v>12.910581000000001</c:v>
                </c:pt>
                <c:pt idx="13">
                  <c:v>12.7236499</c:v>
                </c:pt>
                <c:pt idx="14">
                  <c:v>12.532178399999999</c:v>
                </c:pt>
                <c:pt idx="15">
                  <c:v>12.3402561</c:v>
                </c:pt>
                <c:pt idx="16">
                  <c:v>12.1474745</c:v>
                </c:pt>
                <c:pt idx="17">
                  <c:v>11.9548816</c:v>
                </c:pt>
                <c:pt idx="18">
                  <c:v>11.733940799999999</c:v>
                </c:pt>
                <c:pt idx="19">
                  <c:v>11.511199899999999</c:v>
                </c:pt>
                <c:pt idx="20">
                  <c:v>11.2896087</c:v>
                </c:pt>
                <c:pt idx="21">
                  <c:v>11.0662778</c:v>
                </c:pt>
                <c:pt idx="22">
                  <c:v>10.843226899999999</c:v>
                </c:pt>
                <c:pt idx="23">
                  <c:v>10.628457299999999</c:v>
                </c:pt>
                <c:pt idx="24">
                  <c:v>10.4108087</c:v>
                </c:pt>
                <c:pt idx="25">
                  <c:v>10.194360100000001</c:v>
                </c:pt>
                <c:pt idx="26">
                  <c:v>9.9777509999999996</c:v>
                </c:pt>
                <c:pt idx="27">
                  <c:v>9.7593628999999993</c:v>
                </c:pt>
                <c:pt idx="28">
                  <c:v>9.5801552000000001</c:v>
                </c:pt>
                <c:pt idx="29">
                  <c:v>9.3984375999999994</c:v>
                </c:pt>
                <c:pt idx="30">
                  <c:v>9.2164000000000001</c:v>
                </c:pt>
                <c:pt idx="31">
                  <c:v>9.0356422999999992</c:v>
                </c:pt>
                <c:pt idx="32">
                  <c:v>8.8531846999999999</c:v>
                </c:pt>
                <c:pt idx="33">
                  <c:v>8.7127964999999996</c:v>
                </c:pt>
                <c:pt idx="34">
                  <c:v>8.5704384000000005</c:v>
                </c:pt>
                <c:pt idx="35">
                  <c:v>8.4287901000000005</c:v>
                </c:pt>
                <c:pt idx="36">
                  <c:v>8.2860321999999993</c:v>
                </c:pt>
                <c:pt idx="37">
                  <c:v>8.1439833999999998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99-4970-9F2D-C5084C3265E4}"/>
            </c:ext>
          </c:extLst>
        </c:ser>
        <c:ser>
          <c:idx val="1"/>
          <c:order val="5"/>
          <c:tx>
            <c:strRef>
              <c:f>'图2-二氧化碳排放范围二'!$Q$18</c:f>
              <c:strCache>
                <c:ptCount val="1"/>
                <c:pt idx="0">
                  <c:v>居民建筑</c:v>
                </c:pt>
              </c:strCache>
            </c:strRef>
          </c:tx>
          <c:spPr>
            <a:solidFill>
              <a:srgbClr val="7030A0"/>
            </a:solidFill>
            <a:ln w="25400">
              <a:noFill/>
            </a:ln>
            <a:effectLst/>
          </c:spPr>
          <c:cat>
            <c:numRef>
              <c:f>'图2-二氧化碳排放范围二'!$B$3:$AM$3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'图2-二氧化碳排放范围二'!$B$5:$AM$5</c:f>
              <c:numCache>
                <c:formatCode>0.00_);[Red]\(0.00\)</c:formatCode>
                <c:ptCount val="38"/>
                <c:pt idx="0">
                  <c:v>11.227514713298039</c:v>
                </c:pt>
                <c:pt idx="1">
                  <c:v>10.998303747824961</c:v>
                </c:pt>
                <c:pt idx="2">
                  <c:v>11.482976988121226</c:v>
                </c:pt>
                <c:pt idx="3">
                  <c:v>11.905614118389341</c:v>
                </c:pt>
                <c:pt idx="4">
                  <c:v>12.311929605723289</c:v>
                </c:pt>
                <c:pt idx="5">
                  <c:v>12.67876358732503</c:v>
                </c:pt>
                <c:pt idx="6">
                  <c:v>12.974491533720714</c:v>
                </c:pt>
                <c:pt idx="7">
                  <c:v>13.30262746924474</c:v>
                </c:pt>
                <c:pt idx="8">
                  <c:v>13.416183635895102</c:v>
                </c:pt>
                <c:pt idx="9">
                  <c:v>13.508743594084519</c:v>
                </c:pt>
                <c:pt idx="10">
                  <c:v>13.600795540078334</c:v>
                </c:pt>
                <c:pt idx="11">
                  <c:v>13.670541305822274</c:v>
                </c:pt>
                <c:pt idx="12">
                  <c:v>13.527083933007773</c:v>
                </c:pt>
                <c:pt idx="13">
                  <c:v>13.391537549787605</c:v>
                </c:pt>
                <c:pt idx="14">
                  <c:v>13.266231478332593</c:v>
                </c:pt>
                <c:pt idx="15">
                  <c:v>13.198150935446284</c:v>
                </c:pt>
                <c:pt idx="16">
                  <c:v>13.158783747344465</c:v>
                </c:pt>
                <c:pt idx="17">
                  <c:v>13.039787155412245</c:v>
                </c:pt>
                <c:pt idx="18">
                  <c:v>12.919547733231814</c:v>
                </c:pt>
                <c:pt idx="19">
                  <c:v>12.763998774115697</c:v>
                </c:pt>
                <c:pt idx="20">
                  <c:v>12.59418444033841</c:v>
                </c:pt>
                <c:pt idx="21">
                  <c:v>12.413507647288982</c:v>
                </c:pt>
                <c:pt idx="22">
                  <c:v>12.198767559908319</c:v>
                </c:pt>
                <c:pt idx="23">
                  <c:v>11.947303510794157</c:v>
                </c:pt>
                <c:pt idx="24">
                  <c:v>11.666768237142009</c:v>
                </c:pt>
                <c:pt idx="25">
                  <c:v>11.370739914389329</c:v>
                </c:pt>
                <c:pt idx="26">
                  <c:v>11.067558484010352</c:v>
                </c:pt>
                <c:pt idx="27">
                  <c:v>10.726675959631329</c:v>
                </c:pt>
                <c:pt idx="28">
                  <c:v>10.374890406645468</c:v>
                </c:pt>
                <c:pt idx="29">
                  <c:v>10.008019118748885</c:v>
                </c:pt>
                <c:pt idx="30">
                  <c:v>9.6023482061387444</c:v>
                </c:pt>
                <c:pt idx="31">
                  <c:v>9.2014791612952429</c:v>
                </c:pt>
                <c:pt idx="32">
                  <c:v>8.7884669008933507</c:v>
                </c:pt>
                <c:pt idx="33">
                  <c:v>8.3662558558974816</c:v>
                </c:pt>
                <c:pt idx="34">
                  <c:v>7.9282749441663567</c:v>
                </c:pt>
                <c:pt idx="35">
                  <c:v>7.5018504766232912</c:v>
                </c:pt>
                <c:pt idx="36">
                  <c:v>7.0882973872125454</c:v>
                </c:pt>
                <c:pt idx="37">
                  <c:v>7.2876192100727302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99-4970-9F2D-C5084C3265E4}"/>
            </c:ext>
          </c:extLst>
        </c:ser>
        <c:ser>
          <c:idx val="2"/>
          <c:order val="6"/>
          <c:tx>
            <c:strRef>
              <c:f>'图2-二氧化碳排放范围二'!$Q$19</c:f>
              <c:strCache>
                <c:ptCount val="1"/>
                <c:pt idx="0">
                  <c:v>公共建筑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'图2-二氧化碳排放范围二'!$B$3:$AM$3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'图2-二氧化碳排放范围二'!$B$6:$AM$6</c:f>
              <c:numCache>
                <c:formatCode>0.00_);[Red]\(0.00\)</c:formatCode>
                <c:ptCount val="38"/>
                <c:pt idx="0">
                  <c:v>7.916009388110063</c:v>
                </c:pt>
                <c:pt idx="1">
                  <c:v>7.8114383569194326</c:v>
                </c:pt>
                <c:pt idx="2">
                  <c:v>8.5604878391374388</c:v>
                </c:pt>
                <c:pt idx="3">
                  <c:v>9.228562825166696</c:v>
                </c:pt>
                <c:pt idx="4">
                  <c:v>9.8417466090556829</c:v>
                </c:pt>
                <c:pt idx="5">
                  <c:v>10.411529691777199</c:v>
                </c:pt>
                <c:pt idx="6">
                  <c:v>10.8941943809959</c:v>
                </c:pt>
                <c:pt idx="7">
                  <c:v>11.392622200525437</c:v>
                </c:pt>
                <c:pt idx="8">
                  <c:v>11.726626608943963</c:v>
                </c:pt>
                <c:pt idx="9">
                  <c:v>12.08562604534165</c:v>
                </c:pt>
                <c:pt idx="10">
                  <c:v>12.45498128570893</c:v>
                </c:pt>
                <c:pt idx="11">
                  <c:v>12.797104708408368</c:v>
                </c:pt>
                <c:pt idx="12">
                  <c:v>12.874024964875664</c:v>
                </c:pt>
                <c:pt idx="13">
                  <c:v>12.940775606663076</c:v>
                </c:pt>
                <c:pt idx="14">
                  <c:v>12.974668284642677</c:v>
                </c:pt>
                <c:pt idx="15">
                  <c:v>12.946387434662251</c:v>
                </c:pt>
                <c:pt idx="16">
                  <c:v>12.893436558352015</c:v>
                </c:pt>
                <c:pt idx="17">
                  <c:v>12.805130799660168</c:v>
                </c:pt>
                <c:pt idx="18">
                  <c:v>12.691018612996581</c:v>
                </c:pt>
                <c:pt idx="19">
                  <c:v>12.531338681781268</c:v>
                </c:pt>
                <c:pt idx="20">
                  <c:v>12.361861541624673</c:v>
                </c:pt>
                <c:pt idx="21">
                  <c:v>12.179704938513584</c:v>
                </c:pt>
                <c:pt idx="22">
                  <c:v>11.947225879363415</c:v>
                </c:pt>
                <c:pt idx="23">
                  <c:v>11.698196071002387</c:v>
                </c:pt>
                <c:pt idx="24">
                  <c:v>11.401337999438969</c:v>
                </c:pt>
                <c:pt idx="25">
                  <c:v>11.098048072684037</c:v>
                </c:pt>
                <c:pt idx="26">
                  <c:v>10.725762685695438</c:v>
                </c:pt>
                <c:pt idx="27">
                  <c:v>10.36857619442676</c:v>
                </c:pt>
                <c:pt idx="28">
                  <c:v>9.9656870999895233</c:v>
                </c:pt>
                <c:pt idx="29">
                  <c:v>9.4995011548639781</c:v>
                </c:pt>
                <c:pt idx="30">
                  <c:v>9.0694254851883898</c:v>
                </c:pt>
                <c:pt idx="31">
                  <c:v>8.6050467624063405</c:v>
                </c:pt>
                <c:pt idx="32">
                  <c:v>8.1318241983804587</c:v>
                </c:pt>
                <c:pt idx="33">
                  <c:v>7.6398626324726191</c:v>
                </c:pt>
                <c:pt idx="34">
                  <c:v>7.15066470034688</c:v>
                </c:pt>
                <c:pt idx="35">
                  <c:v>6.6554998869283635</c:v>
                </c:pt>
                <c:pt idx="36">
                  <c:v>6.1989450416802647</c:v>
                </c:pt>
                <c:pt idx="37">
                  <c:v>6.051884028441763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399-4970-9F2D-C5084C326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039416"/>
        <c:axId val="454044664"/>
        <c:extLst>
          <c:ext xmlns:c15="http://schemas.microsoft.com/office/drawing/2012/chart" uri="{02D57815-91ED-43cb-92C2-25804820EDAC}">
            <c15:filteredArea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'图2-二氧化碳排放范围二'!$Q$23</c15:sqref>
                        </c15:formulaRef>
                      </c:ext>
                    </c:extLst>
                    <c:strCache>
                      <c:ptCount val="1"/>
                      <c:pt idx="0">
                        <c:v>土地利用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'图2-二氧化碳排放范围二'!$B$3:$AM$3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7">
                        <c:v>2030</c:v>
                      </c:pt>
                      <c:pt idx="12">
                        <c:v>2035</c:v>
                      </c:pt>
                      <c:pt idx="17">
                        <c:v>2040</c:v>
                      </c:pt>
                      <c:pt idx="22">
                        <c:v>2045</c:v>
                      </c:pt>
                      <c:pt idx="27">
                        <c:v>2050</c:v>
                      </c:pt>
                      <c:pt idx="32">
                        <c:v>2055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'图2-二氧化碳排放范围二'!$B$10:$AM$10</c15:sqref>
                        </c15:formulaRef>
                      </c:ext>
                    </c:extLst>
                    <c:numCache>
                      <c:formatCode>0.00_);[Red]\(0.00\)</c:formatCode>
                      <c:ptCount val="38"/>
                      <c:pt idx="0">
                        <c:v>-4.34</c:v>
                      </c:pt>
                      <c:pt idx="1">
                        <c:v>-4.34</c:v>
                      </c:pt>
                      <c:pt idx="2">
                        <c:v>-4.34</c:v>
                      </c:pt>
                      <c:pt idx="3">
                        <c:v>-4.34</c:v>
                      </c:pt>
                      <c:pt idx="4">
                        <c:v>-4.34</c:v>
                      </c:pt>
                      <c:pt idx="5">
                        <c:v>-4.34</c:v>
                      </c:pt>
                      <c:pt idx="6">
                        <c:v>-4.34</c:v>
                      </c:pt>
                      <c:pt idx="7">
                        <c:v>-4.34</c:v>
                      </c:pt>
                      <c:pt idx="8">
                        <c:v>-4.34</c:v>
                      </c:pt>
                      <c:pt idx="9">
                        <c:v>-4.34</c:v>
                      </c:pt>
                      <c:pt idx="10">
                        <c:v>-4.34</c:v>
                      </c:pt>
                      <c:pt idx="11">
                        <c:v>-4.34</c:v>
                      </c:pt>
                      <c:pt idx="12">
                        <c:v>-4.34</c:v>
                      </c:pt>
                      <c:pt idx="13">
                        <c:v>-4.34</c:v>
                      </c:pt>
                      <c:pt idx="14">
                        <c:v>-4.34</c:v>
                      </c:pt>
                      <c:pt idx="15">
                        <c:v>-4.34</c:v>
                      </c:pt>
                      <c:pt idx="16">
                        <c:v>-4.34</c:v>
                      </c:pt>
                      <c:pt idx="17">
                        <c:v>-4.34</c:v>
                      </c:pt>
                      <c:pt idx="18">
                        <c:v>-4.34</c:v>
                      </c:pt>
                      <c:pt idx="19">
                        <c:v>-4.34</c:v>
                      </c:pt>
                      <c:pt idx="20">
                        <c:v>-4.34</c:v>
                      </c:pt>
                      <c:pt idx="21">
                        <c:v>-4.34</c:v>
                      </c:pt>
                      <c:pt idx="22">
                        <c:v>-4.34</c:v>
                      </c:pt>
                      <c:pt idx="23">
                        <c:v>-4.34</c:v>
                      </c:pt>
                      <c:pt idx="24">
                        <c:v>-4.34</c:v>
                      </c:pt>
                      <c:pt idx="25">
                        <c:v>-4.34</c:v>
                      </c:pt>
                      <c:pt idx="26">
                        <c:v>-4.34</c:v>
                      </c:pt>
                      <c:pt idx="27">
                        <c:v>-4.34</c:v>
                      </c:pt>
                      <c:pt idx="28">
                        <c:v>-4.34</c:v>
                      </c:pt>
                      <c:pt idx="29">
                        <c:v>-4.34</c:v>
                      </c:pt>
                      <c:pt idx="30">
                        <c:v>-4.34</c:v>
                      </c:pt>
                      <c:pt idx="31">
                        <c:v>-4.34</c:v>
                      </c:pt>
                      <c:pt idx="32">
                        <c:v>-4.34</c:v>
                      </c:pt>
                      <c:pt idx="33">
                        <c:v>-4.34</c:v>
                      </c:pt>
                      <c:pt idx="34">
                        <c:v>-4.34</c:v>
                      </c:pt>
                      <c:pt idx="35">
                        <c:v>-4.34</c:v>
                      </c:pt>
                      <c:pt idx="36">
                        <c:v>-4.34</c:v>
                      </c:pt>
                      <c:pt idx="37">
                        <c:v>-4.34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D399-4970-9F2D-C5084C3265E4}"/>
                  </c:ext>
                </c:extLst>
              </c15:ser>
            </c15:filteredAreaSeries>
            <c15:filteredAreaSeries>
              <c15:ser>
                <c:idx val="7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'图2-二氧化碳排放范围二'!$Q$22</c15:sqref>
                        </c15:formulaRef>
                      </c:ext>
                    </c:extLst>
                    <c:strCache>
                      <c:ptCount val="1"/>
                      <c:pt idx="0">
                        <c:v>外送电力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 w="25400">
                    <a:noFill/>
                  </a:ln>
                  <a:effectLst/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'图2-二氧化碳排放范围二'!$B$9:$AM$9</c15:sqref>
                        </c15:formulaRef>
                      </c:ext>
                    </c:extLst>
                    <c:numCache>
                      <c:formatCode>0.00_);[Red]\(0.00\)</c:formatCode>
                      <c:ptCount val="38"/>
                      <c:pt idx="0">
                        <c:v>8.9335182358148954E-2</c:v>
                      </c:pt>
                      <c:pt idx="1">
                        <c:v>8.7205540746207191E-2</c:v>
                      </c:pt>
                      <c:pt idx="2">
                        <c:v>8.7720241610012392E-2</c:v>
                      </c:pt>
                      <c:pt idx="3">
                        <c:v>8.7833786956328888E-2</c:v>
                      </c:pt>
                      <c:pt idx="4">
                        <c:v>8.8256288551861364E-2</c:v>
                      </c:pt>
                      <c:pt idx="5">
                        <c:v>8.8590419080667684E-2</c:v>
                      </c:pt>
                      <c:pt idx="6">
                        <c:v>8.863831954739905E-2</c:v>
                      </c:pt>
                      <c:pt idx="7">
                        <c:v>8.8837401407898489E-2</c:v>
                      </c:pt>
                      <c:pt idx="8">
                        <c:v>8.7436820169568857E-2</c:v>
                      </c:pt>
                      <c:pt idx="9">
                        <c:v>8.5645546175697362E-2</c:v>
                      </c:pt>
                      <c:pt idx="10">
                        <c:v>8.3778888972132246E-2</c:v>
                      </c:pt>
                      <c:pt idx="11">
                        <c:v>8.1891313488114043E-2</c:v>
                      </c:pt>
                      <c:pt idx="12">
                        <c:v>7.8338074011992748E-2</c:v>
                      </c:pt>
                      <c:pt idx="13">
                        <c:v>7.5199813759606951E-2</c:v>
                      </c:pt>
                      <c:pt idx="14">
                        <c:v>7.1869126996097113E-2</c:v>
                      </c:pt>
                      <c:pt idx="15">
                        <c:v>6.8527311370487329E-2</c:v>
                      </c:pt>
                      <c:pt idx="16">
                        <c:v>6.5183935230921586E-2</c:v>
                      </c:pt>
                      <c:pt idx="17">
                        <c:v>6.1876660124057389E-2</c:v>
                      </c:pt>
                      <c:pt idx="18">
                        <c:v>5.8717127303437332E-2</c:v>
                      </c:pt>
                      <c:pt idx="19">
                        <c:v>5.5621841053713518E-2</c:v>
                      </c:pt>
                      <c:pt idx="20">
                        <c:v>5.2533775074762097E-2</c:v>
                      </c:pt>
                      <c:pt idx="21">
                        <c:v>4.9538271288840176E-2</c:v>
                      </c:pt>
                      <c:pt idx="22">
                        <c:v>4.6636233589314305E-2</c:v>
                      </c:pt>
                      <c:pt idx="23">
                        <c:v>4.3855300492486461E-2</c:v>
                      </c:pt>
                      <c:pt idx="24">
                        <c:v>4.1137034479968103E-2</c:v>
                      </c:pt>
                      <c:pt idx="25">
                        <c:v>3.8474276113900231E-2</c:v>
                      </c:pt>
                      <c:pt idx="26">
                        <c:v>3.5938988500777938E-2</c:v>
                      </c:pt>
                      <c:pt idx="27">
                        <c:v>3.3404262913195988E-2</c:v>
                      </c:pt>
                      <c:pt idx="28">
                        <c:v>3.1088147335342948E-2</c:v>
                      </c:pt>
                      <c:pt idx="29">
                        <c:v>2.8842679178508066E-2</c:v>
                      </c:pt>
                      <c:pt idx="30">
                        <c:v>2.6623202354589422E-2</c:v>
                      </c:pt>
                      <c:pt idx="31">
                        <c:v>2.4538701266963014E-2</c:v>
                      </c:pt>
                      <c:pt idx="32">
                        <c:v>2.2510139312423256E-2</c:v>
                      </c:pt>
                      <c:pt idx="33">
                        <c:v>2.0607791407348454E-2</c:v>
                      </c:pt>
                      <c:pt idx="34">
                        <c:v>1.8765237674052731E-2</c:v>
                      </c:pt>
                      <c:pt idx="35">
                        <c:v>1.7038147438870065E-2</c:v>
                      </c:pt>
                      <c:pt idx="36">
                        <c:v>1.5448180543532355E-2</c:v>
                      </c:pt>
                      <c:pt idx="37">
                        <c:v>1.3927456282951903E-2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399-4970-9F2D-C5084C3265E4}"/>
                  </c:ext>
                </c:extLst>
              </c15:ser>
            </c15:filteredAreaSeries>
            <c15:filteredArea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'图2-二氧化碳排放范围二'!$A$11</c15:sqref>
                        </c15:formulaRef>
                      </c:ext>
                    </c:extLst>
                    <c:strCache>
                      <c:ptCount val="1"/>
                      <c:pt idx="0">
                        <c:v>Geo-engineering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 w="25400"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'图2-二氧化碳排放范围二'!$B$3:$AM$3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7">
                        <c:v>2030</c:v>
                      </c:pt>
                      <c:pt idx="12">
                        <c:v>2035</c:v>
                      </c:pt>
                      <c:pt idx="17">
                        <c:v>2040</c:v>
                      </c:pt>
                      <c:pt idx="22">
                        <c:v>2045</c:v>
                      </c:pt>
                      <c:pt idx="27">
                        <c:v>2050</c:v>
                      </c:pt>
                      <c:pt idx="32">
                        <c:v>2055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'图2-二氧化碳排放范围二'!$B$11:$AM$11</c15:sqref>
                        </c15:formulaRef>
                      </c:ext>
                    </c:extLst>
                    <c:numCache>
                      <c:formatCode>0.00_);[Red]\(0.00\)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399-4970-9F2D-C5084C3265E4}"/>
                  </c:ext>
                </c:extLst>
              </c15:ser>
            </c15:filteredAreaSeries>
          </c:ext>
        </c:extLst>
      </c:areaChart>
      <c:catAx>
        <c:axId val="454039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44664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454044664"/>
        <c:scaling>
          <c:orientation val="minMax"/>
        </c:scaling>
        <c:delete val="0"/>
        <c:axPos val="l"/>
        <c:title>
          <c:tx>
            <c:strRef>
              <c:f>'图2-二氧化碳排放范围二'!$E$1</c:f>
              <c:strCache>
                <c:ptCount val="1"/>
                <c:pt idx="0">
                  <c:v>亿吨</c:v>
                </c:pt>
              </c:strCache>
            </c:strRef>
          </c:tx>
          <c:layout>
            <c:manualLayout>
              <c:xMode val="edge"/>
              <c:yMode val="edge"/>
              <c:x val="1.5873015873015872E-2"/>
              <c:y val="7.129222882227442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39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326671885312579"/>
          <c:w val="1"/>
          <c:h val="0.126733281146874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ea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'图11-工业碳排放'!$O$2</c:f>
          <c:strCache>
            <c:ptCount val="1"/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3678579366951148E-2"/>
          <c:y val="0.15117025248698987"/>
          <c:w val="0.84584215869175028"/>
          <c:h val="0.58861241287816579"/>
        </c:manualLayout>
      </c:layout>
      <c:areaChart>
        <c:grouping val="stacked"/>
        <c:varyColors val="0"/>
        <c:ser>
          <c:idx val="0"/>
          <c:order val="0"/>
          <c:tx>
            <c:strRef>
              <c:f>'图11-工业碳排放'!$C$4</c:f>
              <c:strCache>
                <c:ptCount val="1"/>
                <c:pt idx="0">
                  <c:v>农林牧渔业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'图11-工业碳排放'!$D$4:$AO$4</c:f>
              <c:numCache>
                <c:formatCode>0_ </c:formatCode>
                <c:ptCount val="38"/>
                <c:pt idx="0">
                  <c:v>8454.89</c:v>
                </c:pt>
                <c:pt idx="1">
                  <c:v>8840.35</c:v>
                </c:pt>
                <c:pt idx="2">
                  <c:v>9061.7000000000007</c:v>
                </c:pt>
                <c:pt idx="3">
                  <c:v>9570.17</c:v>
                </c:pt>
                <c:pt idx="4">
                  <c:v>9923.3000000000011</c:v>
                </c:pt>
                <c:pt idx="5">
                  <c:v>10250.700000000001</c:v>
                </c:pt>
                <c:pt idx="6">
                  <c:v>10579.2</c:v>
                </c:pt>
                <c:pt idx="7">
                  <c:v>11022.1</c:v>
                </c:pt>
                <c:pt idx="8">
                  <c:v>11210.6</c:v>
                </c:pt>
                <c:pt idx="9">
                  <c:v>11522.5</c:v>
                </c:pt>
                <c:pt idx="10">
                  <c:v>11817.800000000001</c:v>
                </c:pt>
                <c:pt idx="11">
                  <c:v>12105.300000000001</c:v>
                </c:pt>
                <c:pt idx="12">
                  <c:v>12302</c:v>
                </c:pt>
                <c:pt idx="13">
                  <c:v>12636.4</c:v>
                </c:pt>
                <c:pt idx="14">
                  <c:v>12872.9</c:v>
                </c:pt>
                <c:pt idx="15">
                  <c:v>13032.7</c:v>
                </c:pt>
                <c:pt idx="16">
                  <c:v>13250.9</c:v>
                </c:pt>
                <c:pt idx="17">
                  <c:v>13392.6</c:v>
                </c:pt>
                <c:pt idx="18">
                  <c:v>13533.6</c:v>
                </c:pt>
                <c:pt idx="19">
                  <c:v>13656.4</c:v>
                </c:pt>
                <c:pt idx="20">
                  <c:v>13779.2</c:v>
                </c:pt>
                <c:pt idx="21">
                  <c:v>13892.800000000001</c:v>
                </c:pt>
                <c:pt idx="22">
                  <c:v>14006.4</c:v>
                </c:pt>
                <c:pt idx="23">
                  <c:v>14025.4</c:v>
                </c:pt>
                <c:pt idx="24">
                  <c:v>14129.2</c:v>
                </c:pt>
                <c:pt idx="25">
                  <c:v>14148.1</c:v>
                </c:pt>
                <c:pt idx="26">
                  <c:v>14157.2</c:v>
                </c:pt>
                <c:pt idx="27">
                  <c:v>14242.9</c:v>
                </c:pt>
                <c:pt idx="28">
                  <c:v>14242.9</c:v>
                </c:pt>
                <c:pt idx="29">
                  <c:v>14242.9</c:v>
                </c:pt>
                <c:pt idx="30">
                  <c:v>14242.9</c:v>
                </c:pt>
                <c:pt idx="31">
                  <c:v>14242.9</c:v>
                </c:pt>
                <c:pt idx="32">
                  <c:v>14233.800000000001</c:v>
                </c:pt>
                <c:pt idx="33">
                  <c:v>14148.1</c:v>
                </c:pt>
                <c:pt idx="34">
                  <c:v>14148</c:v>
                </c:pt>
                <c:pt idx="35">
                  <c:v>14138.800000000001</c:v>
                </c:pt>
                <c:pt idx="36">
                  <c:v>14129.1</c:v>
                </c:pt>
                <c:pt idx="37">
                  <c:v>14120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E-40F6-A5E4-8B57079A8FBE}"/>
            </c:ext>
          </c:extLst>
        </c:ser>
        <c:ser>
          <c:idx val="6"/>
          <c:order val="1"/>
          <c:tx>
            <c:strRef>
              <c:f>'图11-工业碳排放'!$C$10</c:f>
              <c:strCache>
                <c:ptCount val="1"/>
                <c:pt idx="0">
                  <c:v>建筑业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'图11-工业碳排放'!$D$10:$AO$10</c:f>
              <c:numCache>
                <c:formatCode>0_ </c:formatCode>
                <c:ptCount val="38"/>
                <c:pt idx="0">
                  <c:v>2955.04</c:v>
                </c:pt>
                <c:pt idx="1">
                  <c:v>3085.3900000000003</c:v>
                </c:pt>
                <c:pt idx="2">
                  <c:v>3191.4</c:v>
                </c:pt>
                <c:pt idx="3">
                  <c:v>3325.4700000000003</c:v>
                </c:pt>
                <c:pt idx="4">
                  <c:v>3438.38</c:v>
                </c:pt>
                <c:pt idx="5">
                  <c:v>3547.11</c:v>
                </c:pt>
                <c:pt idx="6">
                  <c:v>3649.7400000000002</c:v>
                </c:pt>
                <c:pt idx="7">
                  <c:v>3754.1000000000004</c:v>
                </c:pt>
                <c:pt idx="8">
                  <c:v>3844.1600000000003</c:v>
                </c:pt>
                <c:pt idx="9">
                  <c:v>3949.9100000000003</c:v>
                </c:pt>
                <c:pt idx="10">
                  <c:v>4042.3500000000004</c:v>
                </c:pt>
                <c:pt idx="11">
                  <c:v>4134.9800000000005</c:v>
                </c:pt>
                <c:pt idx="12">
                  <c:v>4215.13</c:v>
                </c:pt>
                <c:pt idx="13">
                  <c:v>4294.78</c:v>
                </c:pt>
                <c:pt idx="14">
                  <c:v>4365.68</c:v>
                </c:pt>
                <c:pt idx="15">
                  <c:v>4433.1000000000004</c:v>
                </c:pt>
                <c:pt idx="16">
                  <c:v>4483.16</c:v>
                </c:pt>
                <c:pt idx="17">
                  <c:v>4541.62</c:v>
                </c:pt>
                <c:pt idx="18">
                  <c:v>4583.37</c:v>
                </c:pt>
                <c:pt idx="19">
                  <c:v>4628.24</c:v>
                </c:pt>
                <c:pt idx="20">
                  <c:v>4662.28</c:v>
                </c:pt>
                <c:pt idx="21">
                  <c:v>4689.84</c:v>
                </c:pt>
                <c:pt idx="22">
                  <c:v>4718.6900000000005</c:v>
                </c:pt>
                <c:pt idx="23">
                  <c:v>4752.0700000000006</c:v>
                </c:pt>
                <c:pt idx="24">
                  <c:v>4771.26</c:v>
                </c:pt>
                <c:pt idx="25">
                  <c:v>4792.47</c:v>
                </c:pt>
                <c:pt idx="26">
                  <c:v>4807.18</c:v>
                </c:pt>
                <c:pt idx="27">
                  <c:v>4828.3600000000006</c:v>
                </c:pt>
                <c:pt idx="28">
                  <c:v>4847.5</c:v>
                </c:pt>
                <c:pt idx="29">
                  <c:v>4868.66</c:v>
                </c:pt>
                <c:pt idx="30">
                  <c:v>4879.5200000000004</c:v>
                </c:pt>
                <c:pt idx="31">
                  <c:v>4908.3100000000004</c:v>
                </c:pt>
                <c:pt idx="32">
                  <c:v>4927.3900000000003</c:v>
                </c:pt>
                <c:pt idx="33">
                  <c:v>4956.7300000000005</c:v>
                </c:pt>
                <c:pt idx="34">
                  <c:v>4975.79</c:v>
                </c:pt>
                <c:pt idx="35">
                  <c:v>5009.49</c:v>
                </c:pt>
                <c:pt idx="36">
                  <c:v>5045.8500000000004</c:v>
                </c:pt>
                <c:pt idx="37">
                  <c:v>4985.43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BE-40F6-A5E4-8B57079A8FBE}"/>
            </c:ext>
          </c:extLst>
        </c:ser>
        <c:ser>
          <c:idx val="1"/>
          <c:order val="2"/>
          <c:tx>
            <c:strRef>
              <c:f>'图11-工业碳排放'!$C$5</c:f>
              <c:strCache>
                <c:ptCount val="1"/>
                <c:pt idx="0">
                  <c:v>黑色金属冶炼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'图11-工业碳排放'!$D$5:$AO$5</c:f>
              <c:numCache>
                <c:formatCode>0_ </c:formatCode>
                <c:ptCount val="38"/>
                <c:pt idx="0">
                  <c:v>147837</c:v>
                </c:pt>
                <c:pt idx="1">
                  <c:v>147825</c:v>
                </c:pt>
                <c:pt idx="2">
                  <c:v>154794</c:v>
                </c:pt>
                <c:pt idx="3">
                  <c:v>158222</c:v>
                </c:pt>
                <c:pt idx="4">
                  <c:v>160521</c:v>
                </c:pt>
                <c:pt idx="5">
                  <c:v>161686</c:v>
                </c:pt>
                <c:pt idx="6">
                  <c:v>162935</c:v>
                </c:pt>
                <c:pt idx="7">
                  <c:v>164271</c:v>
                </c:pt>
                <c:pt idx="8">
                  <c:v>164032</c:v>
                </c:pt>
                <c:pt idx="9">
                  <c:v>162999</c:v>
                </c:pt>
                <c:pt idx="10">
                  <c:v>162825</c:v>
                </c:pt>
                <c:pt idx="11">
                  <c:v>161801</c:v>
                </c:pt>
                <c:pt idx="12">
                  <c:v>160758</c:v>
                </c:pt>
                <c:pt idx="13">
                  <c:v>158243</c:v>
                </c:pt>
                <c:pt idx="14">
                  <c:v>155720</c:v>
                </c:pt>
                <c:pt idx="15">
                  <c:v>152471</c:v>
                </c:pt>
                <c:pt idx="16">
                  <c:v>149949</c:v>
                </c:pt>
                <c:pt idx="17">
                  <c:v>147505</c:v>
                </c:pt>
                <c:pt idx="18">
                  <c:v>143985</c:v>
                </c:pt>
                <c:pt idx="19">
                  <c:v>140467</c:v>
                </c:pt>
                <c:pt idx="20">
                  <c:v>137013</c:v>
                </c:pt>
                <c:pt idx="21">
                  <c:v>133499</c:v>
                </c:pt>
                <c:pt idx="22">
                  <c:v>130045</c:v>
                </c:pt>
                <c:pt idx="23">
                  <c:v>126748</c:v>
                </c:pt>
                <c:pt idx="24">
                  <c:v>124225</c:v>
                </c:pt>
                <c:pt idx="25">
                  <c:v>121701</c:v>
                </c:pt>
                <c:pt idx="26">
                  <c:v>118405</c:v>
                </c:pt>
                <c:pt idx="27">
                  <c:v>115651</c:v>
                </c:pt>
                <c:pt idx="28">
                  <c:v>112475</c:v>
                </c:pt>
                <c:pt idx="29">
                  <c:v>109300</c:v>
                </c:pt>
                <c:pt idx="30">
                  <c:v>106190</c:v>
                </c:pt>
                <c:pt idx="31">
                  <c:v>103022</c:v>
                </c:pt>
                <c:pt idx="32">
                  <c:v>99924</c:v>
                </c:pt>
                <c:pt idx="33">
                  <c:v>97711.8</c:v>
                </c:pt>
                <c:pt idx="34">
                  <c:v>95593.2</c:v>
                </c:pt>
                <c:pt idx="35">
                  <c:v>93474.8</c:v>
                </c:pt>
                <c:pt idx="36">
                  <c:v>91263.400000000009</c:v>
                </c:pt>
                <c:pt idx="37">
                  <c:v>89144.8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BE-40F6-A5E4-8B57079A8FBE}"/>
            </c:ext>
          </c:extLst>
        </c:ser>
        <c:ser>
          <c:idx val="2"/>
          <c:order val="3"/>
          <c:tx>
            <c:strRef>
              <c:f>'图11-工业碳排放'!$C$6</c:f>
              <c:strCache>
                <c:ptCount val="1"/>
                <c:pt idx="0">
                  <c:v>非金属矿物制品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'图11-工业碳排放'!$D$6:$AO$6</c:f>
              <c:numCache>
                <c:formatCode>0_ </c:formatCode>
                <c:ptCount val="38"/>
                <c:pt idx="0">
                  <c:v>138068</c:v>
                </c:pt>
                <c:pt idx="1">
                  <c:v>138134</c:v>
                </c:pt>
                <c:pt idx="2">
                  <c:v>137861</c:v>
                </c:pt>
                <c:pt idx="3">
                  <c:v>138547</c:v>
                </c:pt>
                <c:pt idx="4">
                  <c:v>137461</c:v>
                </c:pt>
                <c:pt idx="5">
                  <c:v>133666</c:v>
                </c:pt>
                <c:pt idx="6">
                  <c:v>130442</c:v>
                </c:pt>
                <c:pt idx="7">
                  <c:v>127614</c:v>
                </c:pt>
                <c:pt idx="8">
                  <c:v>124634</c:v>
                </c:pt>
                <c:pt idx="9">
                  <c:v>121687</c:v>
                </c:pt>
                <c:pt idx="10">
                  <c:v>118812</c:v>
                </c:pt>
                <c:pt idx="11">
                  <c:v>115887</c:v>
                </c:pt>
                <c:pt idx="12">
                  <c:v>113160</c:v>
                </c:pt>
                <c:pt idx="13">
                  <c:v>111266</c:v>
                </c:pt>
                <c:pt idx="14">
                  <c:v>109102</c:v>
                </c:pt>
                <c:pt idx="15">
                  <c:v>106935</c:v>
                </c:pt>
                <c:pt idx="16">
                  <c:v>104760</c:v>
                </c:pt>
                <c:pt idx="17">
                  <c:v>102500</c:v>
                </c:pt>
                <c:pt idx="18">
                  <c:v>100238</c:v>
                </c:pt>
                <c:pt idx="19">
                  <c:v>97895.5</c:v>
                </c:pt>
                <c:pt idx="20">
                  <c:v>95627.900000000009</c:v>
                </c:pt>
                <c:pt idx="21">
                  <c:v>93262.5</c:v>
                </c:pt>
                <c:pt idx="22">
                  <c:v>90990.5</c:v>
                </c:pt>
                <c:pt idx="23">
                  <c:v>88626.1</c:v>
                </c:pt>
                <c:pt idx="24">
                  <c:v>86344.3</c:v>
                </c:pt>
                <c:pt idx="25">
                  <c:v>84061.3</c:v>
                </c:pt>
                <c:pt idx="26">
                  <c:v>81689.100000000006</c:v>
                </c:pt>
                <c:pt idx="27">
                  <c:v>79390.100000000006</c:v>
                </c:pt>
                <c:pt idx="28">
                  <c:v>77632.400000000009</c:v>
                </c:pt>
                <c:pt idx="29">
                  <c:v>75944.2</c:v>
                </c:pt>
                <c:pt idx="30">
                  <c:v>74173.600000000006</c:v>
                </c:pt>
                <c:pt idx="31">
                  <c:v>72395.3</c:v>
                </c:pt>
                <c:pt idx="32">
                  <c:v>70700.400000000009</c:v>
                </c:pt>
                <c:pt idx="33">
                  <c:v>69489.100000000006</c:v>
                </c:pt>
                <c:pt idx="34">
                  <c:v>68274.900000000009</c:v>
                </c:pt>
                <c:pt idx="35">
                  <c:v>67059.400000000009</c:v>
                </c:pt>
                <c:pt idx="36">
                  <c:v>65842.5</c:v>
                </c:pt>
                <c:pt idx="37">
                  <c:v>64622.9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BE-40F6-A5E4-8B57079A8FBE}"/>
            </c:ext>
          </c:extLst>
        </c:ser>
        <c:ser>
          <c:idx val="3"/>
          <c:order val="4"/>
          <c:tx>
            <c:strRef>
              <c:f>'图11-工业碳排放'!$C$7</c:f>
              <c:strCache>
                <c:ptCount val="1"/>
                <c:pt idx="0">
                  <c:v>化学工业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'图11-工业碳排放'!$D$7:$AO$7</c:f>
              <c:numCache>
                <c:formatCode>0_ </c:formatCode>
                <c:ptCount val="38"/>
                <c:pt idx="0">
                  <c:v>66493</c:v>
                </c:pt>
                <c:pt idx="1">
                  <c:v>68923.900000000009</c:v>
                </c:pt>
                <c:pt idx="2">
                  <c:v>71226.8</c:v>
                </c:pt>
                <c:pt idx="3">
                  <c:v>72621.600000000006</c:v>
                </c:pt>
                <c:pt idx="4">
                  <c:v>73307.5</c:v>
                </c:pt>
                <c:pt idx="5">
                  <c:v>74499.8</c:v>
                </c:pt>
                <c:pt idx="6">
                  <c:v>75598</c:v>
                </c:pt>
                <c:pt idx="7">
                  <c:v>76719.400000000009</c:v>
                </c:pt>
                <c:pt idx="8">
                  <c:v>77439.400000000009</c:v>
                </c:pt>
                <c:pt idx="9">
                  <c:v>78064.600000000006</c:v>
                </c:pt>
                <c:pt idx="10">
                  <c:v>78762.400000000009</c:v>
                </c:pt>
                <c:pt idx="11">
                  <c:v>78986.100000000006</c:v>
                </c:pt>
                <c:pt idx="12">
                  <c:v>79200.2</c:v>
                </c:pt>
                <c:pt idx="13">
                  <c:v>79100.2</c:v>
                </c:pt>
                <c:pt idx="14">
                  <c:v>79007.600000000006</c:v>
                </c:pt>
                <c:pt idx="15">
                  <c:v>78864.2</c:v>
                </c:pt>
                <c:pt idx="16">
                  <c:v>78763.199999999997</c:v>
                </c:pt>
                <c:pt idx="17">
                  <c:v>78613.600000000006</c:v>
                </c:pt>
                <c:pt idx="18">
                  <c:v>78322.5</c:v>
                </c:pt>
                <c:pt idx="19">
                  <c:v>77938.100000000006</c:v>
                </c:pt>
                <c:pt idx="20">
                  <c:v>77615.199999999997</c:v>
                </c:pt>
                <c:pt idx="21">
                  <c:v>77287</c:v>
                </c:pt>
                <c:pt idx="22">
                  <c:v>76951.8</c:v>
                </c:pt>
                <c:pt idx="23">
                  <c:v>76539.199999999997</c:v>
                </c:pt>
                <c:pt idx="24">
                  <c:v>76067.100000000006</c:v>
                </c:pt>
                <c:pt idx="25">
                  <c:v>75696.5</c:v>
                </c:pt>
                <c:pt idx="26">
                  <c:v>75285.900000000009</c:v>
                </c:pt>
                <c:pt idx="27">
                  <c:v>74812</c:v>
                </c:pt>
                <c:pt idx="28">
                  <c:v>74382.8</c:v>
                </c:pt>
                <c:pt idx="29">
                  <c:v>73904.900000000009</c:v>
                </c:pt>
                <c:pt idx="30">
                  <c:v>73486.5</c:v>
                </c:pt>
                <c:pt idx="31">
                  <c:v>73009.7</c:v>
                </c:pt>
                <c:pt idx="32">
                  <c:v>72580.3</c:v>
                </c:pt>
                <c:pt idx="33">
                  <c:v>72144.400000000009</c:v>
                </c:pt>
                <c:pt idx="34">
                  <c:v>71677.2</c:v>
                </c:pt>
                <c:pt idx="35">
                  <c:v>71258.7</c:v>
                </c:pt>
                <c:pt idx="36">
                  <c:v>70780.100000000006</c:v>
                </c:pt>
                <c:pt idx="37">
                  <c:v>70355.199999999997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BE-40F6-A5E4-8B57079A8FBE}"/>
            </c:ext>
          </c:extLst>
        </c:ser>
        <c:ser>
          <c:idx val="4"/>
          <c:order val="5"/>
          <c:tx>
            <c:strRef>
              <c:f>'图11-工业碳排放'!$C$8</c:f>
              <c:strCache>
                <c:ptCount val="1"/>
                <c:pt idx="0">
                  <c:v>石油、煤炭加工业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'图11-工业碳排放'!$D$8:$AO$8</c:f>
              <c:numCache>
                <c:formatCode>0_ </c:formatCode>
                <c:ptCount val="38"/>
                <c:pt idx="0">
                  <c:v>28632.3</c:v>
                </c:pt>
                <c:pt idx="1">
                  <c:v>29147</c:v>
                </c:pt>
                <c:pt idx="2">
                  <c:v>29639.200000000001</c:v>
                </c:pt>
                <c:pt idx="3">
                  <c:v>30204.600000000002</c:v>
                </c:pt>
                <c:pt idx="4">
                  <c:v>30602.600000000002</c:v>
                </c:pt>
                <c:pt idx="5">
                  <c:v>30788.2</c:v>
                </c:pt>
                <c:pt idx="6">
                  <c:v>31000.7</c:v>
                </c:pt>
                <c:pt idx="7">
                  <c:v>31263.4</c:v>
                </c:pt>
                <c:pt idx="8">
                  <c:v>31103.5</c:v>
                </c:pt>
                <c:pt idx="9">
                  <c:v>30959.4</c:v>
                </c:pt>
                <c:pt idx="10">
                  <c:v>30798.800000000003</c:v>
                </c:pt>
                <c:pt idx="11">
                  <c:v>30580</c:v>
                </c:pt>
                <c:pt idx="12">
                  <c:v>30401.800000000003</c:v>
                </c:pt>
                <c:pt idx="13">
                  <c:v>29917.7</c:v>
                </c:pt>
                <c:pt idx="14">
                  <c:v>29407.600000000002</c:v>
                </c:pt>
                <c:pt idx="15">
                  <c:v>28877.9</c:v>
                </c:pt>
                <c:pt idx="16">
                  <c:v>28364.600000000002</c:v>
                </c:pt>
                <c:pt idx="17">
                  <c:v>27834.9</c:v>
                </c:pt>
                <c:pt idx="18">
                  <c:v>27175.5</c:v>
                </c:pt>
                <c:pt idx="19">
                  <c:v>26535.9</c:v>
                </c:pt>
                <c:pt idx="20">
                  <c:v>25876.400000000001</c:v>
                </c:pt>
                <c:pt idx="21">
                  <c:v>25221.9</c:v>
                </c:pt>
                <c:pt idx="22">
                  <c:v>24578.400000000001</c:v>
                </c:pt>
                <c:pt idx="23">
                  <c:v>24042.100000000002</c:v>
                </c:pt>
                <c:pt idx="24">
                  <c:v>23512.400000000001</c:v>
                </c:pt>
                <c:pt idx="25">
                  <c:v>22961.3</c:v>
                </c:pt>
                <c:pt idx="26">
                  <c:v>22421.8</c:v>
                </c:pt>
                <c:pt idx="27">
                  <c:v>21871.8</c:v>
                </c:pt>
                <c:pt idx="28">
                  <c:v>21279.100000000002</c:v>
                </c:pt>
                <c:pt idx="29">
                  <c:v>20681.5</c:v>
                </c:pt>
                <c:pt idx="30">
                  <c:v>20089.2</c:v>
                </c:pt>
                <c:pt idx="31">
                  <c:v>19492.3</c:v>
                </c:pt>
                <c:pt idx="32">
                  <c:v>18900.7</c:v>
                </c:pt>
                <c:pt idx="33">
                  <c:v>18512.3</c:v>
                </c:pt>
                <c:pt idx="34">
                  <c:v>18083.400000000001</c:v>
                </c:pt>
                <c:pt idx="35">
                  <c:v>17679.400000000001</c:v>
                </c:pt>
                <c:pt idx="36">
                  <c:v>17276.7</c:v>
                </c:pt>
                <c:pt idx="37">
                  <c:v>16871.600000000002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7BE-40F6-A5E4-8B57079A8FBE}"/>
            </c:ext>
          </c:extLst>
        </c:ser>
        <c:ser>
          <c:idx val="5"/>
          <c:order val="6"/>
          <c:tx>
            <c:strRef>
              <c:f>'图11-工业碳排放'!$C$9</c:f>
              <c:strCache>
                <c:ptCount val="1"/>
                <c:pt idx="0">
                  <c:v>有色金属冶炼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'图11-工业碳排放'!$D$9:$AO$9</c:f>
              <c:numCache>
                <c:formatCode>0_ </c:formatCode>
                <c:ptCount val="38"/>
                <c:pt idx="0">
                  <c:v>6682.92</c:v>
                </c:pt>
                <c:pt idx="1">
                  <c:v>6912.68</c:v>
                </c:pt>
                <c:pt idx="2">
                  <c:v>7139.9000000000005</c:v>
                </c:pt>
                <c:pt idx="3">
                  <c:v>7234.13</c:v>
                </c:pt>
                <c:pt idx="4">
                  <c:v>7319.13</c:v>
                </c:pt>
                <c:pt idx="5">
                  <c:v>7382.31</c:v>
                </c:pt>
                <c:pt idx="6">
                  <c:v>7444.92</c:v>
                </c:pt>
                <c:pt idx="7">
                  <c:v>7517.04</c:v>
                </c:pt>
                <c:pt idx="8">
                  <c:v>7557.96</c:v>
                </c:pt>
                <c:pt idx="9">
                  <c:v>7596.71</c:v>
                </c:pt>
                <c:pt idx="10">
                  <c:v>7648.34</c:v>
                </c:pt>
                <c:pt idx="11">
                  <c:v>7679.88</c:v>
                </c:pt>
                <c:pt idx="12">
                  <c:v>7726.79</c:v>
                </c:pt>
                <c:pt idx="13">
                  <c:v>7694.87</c:v>
                </c:pt>
                <c:pt idx="14">
                  <c:v>7646.8200000000006</c:v>
                </c:pt>
                <c:pt idx="15">
                  <c:v>7607.01</c:v>
                </c:pt>
                <c:pt idx="16">
                  <c:v>7564.02</c:v>
                </c:pt>
                <c:pt idx="17">
                  <c:v>7524.8600000000006</c:v>
                </c:pt>
                <c:pt idx="18">
                  <c:v>7462.2400000000007</c:v>
                </c:pt>
                <c:pt idx="19">
                  <c:v>7382.75</c:v>
                </c:pt>
                <c:pt idx="20">
                  <c:v>7319.14</c:v>
                </c:pt>
                <c:pt idx="21">
                  <c:v>7240.9900000000007</c:v>
                </c:pt>
                <c:pt idx="22">
                  <c:v>7177.5700000000006</c:v>
                </c:pt>
                <c:pt idx="23">
                  <c:v>7076.76</c:v>
                </c:pt>
                <c:pt idx="24">
                  <c:v>6966.8</c:v>
                </c:pt>
                <c:pt idx="25">
                  <c:v>6856.2</c:v>
                </c:pt>
                <c:pt idx="26">
                  <c:v>6761.93</c:v>
                </c:pt>
                <c:pt idx="27">
                  <c:v>6654.5</c:v>
                </c:pt>
                <c:pt idx="28">
                  <c:v>6544.76</c:v>
                </c:pt>
                <c:pt idx="29">
                  <c:v>6449.7300000000005</c:v>
                </c:pt>
                <c:pt idx="30">
                  <c:v>6339.91</c:v>
                </c:pt>
                <c:pt idx="31">
                  <c:v>6244.89</c:v>
                </c:pt>
                <c:pt idx="32">
                  <c:v>6129.1900000000005</c:v>
                </c:pt>
                <c:pt idx="33">
                  <c:v>6034.24</c:v>
                </c:pt>
                <c:pt idx="34">
                  <c:v>5939.97</c:v>
                </c:pt>
                <c:pt idx="35">
                  <c:v>5830.17</c:v>
                </c:pt>
                <c:pt idx="36">
                  <c:v>5735.14</c:v>
                </c:pt>
                <c:pt idx="37">
                  <c:v>5634.37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BE-40F6-A5E4-8B57079A8FBE}"/>
            </c:ext>
          </c:extLst>
        </c:ser>
        <c:ser>
          <c:idx val="7"/>
          <c:order val="7"/>
          <c:tx>
            <c:strRef>
              <c:f>'图11-工业碳排放'!$C$11</c:f>
              <c:strCache>
                <c:ptCount val="1"/>
                <c:pt idx="0">
                  <c:v>其他工业（除电热氢）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'图11-工业碳排放'!$D$11:$AO$11</c:f>
              <c:numCache>
                <c:formatCode>0_ </c:formatCode>
                <c:ptCount val="38"/>
                <c:pt idx="0">
                  <c:v>30186.541000000027</c:v>
                </c:pt>
                <c:pt idx="1">
                  <c:v>31074.674999999988</c:v>
                </c:pt>
                <c:pt idx="2">
                  <c:v>32206.711999999941</c:v>
                </c:pt>
                <c:pt idx="3">
                  <c:v>32986.658000000054</c:v>
                </c:pt>
                <c:pt idx="4">
                  <c:v>33738.204000000027</c:v>
                </c:pt>
                <c:pt idx="5">
                  <c:v>34393.402000000002</c:v>
                </c:pt>
                <c:pt idx="6">
                  <c:v>34980.373000000021</c:v>
                </c:pt>
                <c:pt idx="7">
                  <c:v>35580.725000000035</c:v>
                </c:pt>
                <c:pt idx="8">
                  <c:v>36161.704000000027</c:v>
                </c:pt>
                <c:pt idx="9">
                  <c:v>36807.965000000026</c:v>
                </c:pt>
                <c:pt idx="10">
                  <c:v>37448.157000000007</c:v>
                </c:pt>
                <c:pt idx="11">
                  <c:v>38040.722000000009</c:v>
                </c:pt>
                <c:pt idx="12">
                  <c:v>38672.156000000017</c:v>
                </c:pt>
                <c:pt idx="13">
                  <c:v>39203.854999999923</c:v>
                </c:pt>
                <c:pt idx="14">
                  <c:v>39705.324000000022</c:v>
                </c:pt>
                <c:pt idx="15">
                  <c:v>40196.138999999966</c:v>
                </c:pt>
                <c:pt idx="16">
                  <c:v>40672.870999999985</c:v>
                </c:pt>
                <c:pt idx="17">
                  <c:v>41153.550000000047</c:v>
                </c:pt>
                <c:pt idx="18">
                  <c:v>41533.544000000053</c:v>
                </c:pt>
                <c:pt idx="19">
                  <c:v>41921.179999999993</c:v>
                </c:pt>
                <c:pt idx="20">
                  <c:v>42279.974999999919</c:v>
                </c:pt>
                <c:pt idx="21">
                  <c:v>42616</c:v>
                </c:pt>
                <c:pt idx="22">
                  <c:v>42975.896999999997</c:v>
                </c:pt>
                <c:pt idx="23">
                  <c:v>43266.348999999987</c:v>
                </c:pt>
                <c:pt idx="24">
                  <c:v>43546.612000000023</c:v>
                </c:pt>
                <c:pt idx="25">
                  <c:v>43802.31</c:v>
                </c:pt>
                <c:pt idx="26">
                  <c:v>44035.984000000055</c:v>
                </c:pt>
                <c:pt idx="27">
                  <c:v>44232.022000000055</c:v>
                </c:pt>
                <c:pt idx="28">
                  <c:v>44426.806000000041</c:v>
                </c:pt>
                <c:pt idx="29">
                  <c:v>44571.224000000046</c:v>
                </c:pt>
                <c:pt idx="30">
                  <c:v>44687.819000000018</c:v>
                </c:pt>
                <c:pt idx="31">
                  <c:v>44801.311999999976</c:v>
                </c:pt>
                <c:pt idx="32">
                  <c:v>44852.985999999975</c:v>
                </c:pt>
                <c:pt idx="33">
                  <c:v>44860.314000000013</c:v>
                </c:pt>
                <c:pt idx="34">
                  <c:v>44817.660000000033</c:v>
                </c:pt>
                <c:pt idx="35">
                  <c:v>44733.206000000006</c:v>
                </c:pt>
                <c:pt idx="36">
                  <c:v>44610.266000000061</c:v>
                </c:pt>
                <c:pt idx="37">
                  <c:v>44462.477999999945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7BE-40F6-A5E4-8B57079A8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372384"/>
        <c:axId val="415376224"/>
      </c:areaChart>
      <c:catAx>
        <c:axId val="41537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376224"/>
        <c:crosses val="autoZero"/>
        <c:auto val="1"/>
        <c:lblAlgn val="ctr"/>
        <c:lblOffset val="100"/>
        <c:tickLblSkip val="10"/>
        <c:noMultiLvlLbl val="0"/>
      </c:catAx>
      <c:valAx>
        <c:axId val="415376224"/>
        <c:scaling>
          <c:orientation val="minMax"/>
        </c:scaling>
        <c:delete val="0"/>
        <c:axPos val="l"/>
        <c:title>
          <c:tx>
            <c:strRef>
              <c:f>'图11-工业碳排放'!$H$1</c:f>
              <c:strCache>
                <c:ptCount val="1"/>
                <c:pt idx="0">
                  <c:v>万吨CO2</c:v>
                </c:pt>
              </c:strCache>
            </c:strRef>
          </c:tx>
          <c:layout>
            <c:manualLayout>
              <c:xMode val="edge"/>
              <c:yMode val="edge"/>
              <c:x val="1.2987012987012988E-2"/>
              <c:y val="7.174996292687904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372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4629418754715635"/>
          <c:w val="1"/>
          <c:h val="0.153705956733674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CO2 Intensity for top 5 Industry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719006999125109"/>
          <c:y val="0.1573223470905146"/>
          <c:w val="0.82847659667541562"/>
          <c:h val="0.56593062090148949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'图11-工业强度'!$B$166</c:f>
              <c:strCache>
                <c:ptCount val="1"/>
                <c:pt idx="0">
                  <c:v>Iron and Steel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'图11-工业强度'!$D$162:$AO$162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xVal>
          <c:yVal>
            <c:numRef>
              <c:f>'图11-工业强度'!$D$166:$AO$166</c:f>
              <c:numCache>
                <c:formatCode>0_ </c:formatCode>
                <c:ptCount val="38"/>
                <c:pt idx="0">
                  <c:v>9.2119537963699649</c:v>
                </c:pt>
                <c:pt idx="1">
                  <c:v>8.9115898878005346</c:v>
                </c:pt>
                <c:pt idx="2">
                  <c:v>8.9605530269634919</c:v>
                </c:pt>
                <c:pt idx="3">
                  <c:v>8.8162173821497714</c:v>
                </c:pt>
                <c:pt idx="4">
                  <c:v>8.6489744582801382</c:v>
                </c:pt>
                <c:pt idx="5">
                  <c:v>8.464014948088332</c:v>
                </c:pt>
                <c:pt idx="6">
                  <c:v>8.3273844063133424</c:v>
                </c:pt>
                <c:pt idx="7">
                  <c:v>8.2382371977435156</c:v>
                </c:pt>
                <c:pt idx="8">
                  <c:v>8.1123566027553213</c:v>
                </c:pt>
                <c:pt idx="9">
                  <c:v>7.9828409414739063</c:v>
                </c:pt>
                <c:pt idx="10">
                  <c:v>7.9216833073453667</c:v>
                </c:pt>
                <c:pt idx="11">
                  <c:v>7.8365924036170762</c:v>
                </c:pt>
                <c:pt idx="12">
                  <c:v>7.7598335164840426</c:v>
                </c:pt>
                <c:pt idx="13">
                  <c:v>7.6147335774470744</c:v>
                </c:pt>
                <c:pt idx="14">
                  <c:v>7.470825097343103</c:v>
                </c:pt>
                <c:pt idx="15">
                  <c:v>7.2936888197370822</c:v>
                </c:pt>
                <c:pt idx="16">
                  <c:v>7.1529230093081519</c:v>
                </c:pt>
                <c:pt idx="17">
                  <c:v>7.0172862447772104</c:v>
                </c:pt>
                <c:pt idx="18">
                  <c:v>6.8319654552279907</c:v>
                </c:pt>
                <c:pt idx="19">
                  <c:v>6.6483392744637175</c:v>
                </c:pt>
                <c:pt idx="20">
                  <c:v>6.4693096759281907</c:v>
                </c:pt>
                <c:pt idx="21">
                  <c:v>6.2889284532840248</c:v>
                </c:pt>
                <c:pt idx="22">
                  <c:v>6.1128299127040542</c:v>
                </c:pt>
                <c:pt idx="23">
                  <c:v>5.9454993551806021</c:v>
                </c:pt>
                <c:pt idx="24">
                  <c:v>5.8157319266263272</c:v>
                </c:pt>
                <c:pt idx="25">
                  <c:v>5.6870836681315993</c:v>
                </c:pt>
                <c:pt idx="26">
                  <c:v>5.5235706221653027</c:v>
                </c:pt>
                <c:pt idx="27">
                  <c:v>5.3865126512735175</c:v>
                </c:pt>
                <c:pt idx="28">
                  <c:v>5.2309325408657532</c:v>
                </c:pt>
                <c:pt idx="29">
                  <c:v>5.0765446157095715</c:v>
                </c:pt>
                <c:pt idx="30">
                  <c:v>4.9262501287428089</c:v>
                </c:pt>
                <c:pt idx="31">
                  <c:v>4.7743019840972263</c:v>
                </c:pt>
                <c:pt idx="32">
                  <c:v>4.6265951171507185</c:v>
                </c:pt>
                <c:pt idx="33">
                  <c:v>4.5208242734111632</c:v>
                </c:pt>
                <c:pt idx="34">
                  <c:v>4.4202298518376191</c:v>
                </c:pt>
                <c:pt idx="35">
                  <c:v>4.3204645898348915</c:v>
                </c:pt>
                <c:pt idx="36">
                  <c:v>4.217172095676271</c:v>
                </c:pt>
                <c:pt idx="37">
                  <c:v>4.1189266880329303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40-4778-8F6F-39C4502C36A3}"/>
            </c:ext>
          </c:extLst>
        </c:ser>
        <c:ser>
          <c:idx val="2"/>
          <c:order val="1"/>
          <c:tx>
            <c:strRef>
              <c:f>'图11-工业强度'!$B$167</c:f>
              <c:strCache>
                <c:ptCount val="1"/>
                <c:pt idx="0">
                  <c:v>Chemicals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'图11-工业强度'!$D$162:$AO$162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xVal>
          <c:yVal>
            <c:numRef>
              <c:f>'图11-工业强度'!$D$167:$AO$167</c:f>
              <c:numCache>
                <c:formatCode>0_ </c:formatCode>
                <c:ptCount val="38"/>
                <c:pt idx="0">
                  <c:v>3.0422977958065776</c:v>
                </c:pt>
                <c:pt idx="1">
                  <c:v>3.0251380172259226</c:v>
                </c:pt>
                <c:pt idx="2">
                  <c:v>2.9770247135642953</c:v>
                </c:pt>
                <c:pt idx="3">
                  <c:v>2.909067589227611</c:v>
                </c:pt>
                <c:pt idx="4">
                  <c:v>2.8367937679993944</c:v>
                </c:pt>
                <c:pt idx="5">
                  <c:v>2.8026916715866759</c:v>
                </c:pt>
                <c:pt idx="6">
                  <c:v>2.7778966783114556</c:v>
                </c:pt>
                <c:pt idx="7">
                  <c:v>2.7620129015953534</c:v>
                </c:pt>
                <c:pt idx="8">
                  <c:v>2.7359062413489457</c:v>
                </c:pt>
                <c:pt idx="9">
                  <c:v>2.7096003651698046</c:v>
                </c:pt>
                <c:pt idx="10">
                  <c:v>2.6882684829167931</c:v>
                </c:pt>
                <c:pt idx="11">
                  <c:v>2.6527993406340515</c:v>
                </c:pt>
                <c:pt idx="12">
                  <c:v>2.61878392208116</c:v>
                </c:pt>
                <c:pt idx="13">
                  <c:v>2.5759616841512787</c:v>
                </c:pt>
                <c:pt idx="14">
                  <c:v>2.5349961758877759</c:v>
                </c:pt>
                <c:pt idx="15">
                  <c:v>2.493964900143069</c:v>
                </c:pt>
                <c:pt idx="16">
                  <c:v>2.4557944715920201</c:v>
                </c:pt>
                <c:pt idx="17">
                  <c:v>2.4175939657228143</c:v>
                </c:pt>
                <c:pt idx="18">
                  <c:v>2.3765831249100118</c:v>
                </c:pt>
                <c:pt idx="19">
                  <c:v>2.3343434074665144</c:v>
                </c:pt>
                <c:pt idx="20">
                  <c:v>2.2955536254796001</c:v>
                </c:pt>
                <c:pt idx="21">
                  <c:v>2.2581794229069008</c:v>
                </c:pt>
                <c:pt idx="22">
                  <c:v>2.2221787896140959</c:v>
                </c:pt>
                <c:pt idx="23">
                  <c:v>2.1855630116641138</c:v>
                </c:pt>
                <c:pt idx="24">
                  <c:v>2.1489111422474112</c:v>
                </c:pt>
                <c:pt idx="25">
                  <c:v>2.116792088061008</c:v>
                </c:pt>
                <c:pt idx="26">
                  <c:v>2.0852256716051665</c:v>
                </c:pt>
                <c:pt idx="27">
                  <c:v>2.0536211535113713</c:v>
                </c:pt>
                <c:pt idx="28">
                  <c:v>2.024984073416507</c:v>
                </c:pt>
                <c:pt idx="29">
                  <c:v>1.9967839655613229</c:v>
                </c:pt>
                <c:pt idx="30">
                  <c:v>1.9719706996598514</c:v>
                </c:pt>
                <c:pt idx="31">
                  <c:v>1.9473947383169752</c:v>
                </c:pt>
                <c:pt idx="32">
                  <c:v>1.9259073686619697</c:v>
                </c:pt>
                <c:pt idx="33">
                  <c:v>1.906083985904496</c:v>
                </c:pt>
                <c:pt idx="34">
                  <c:v>1.8872874152096628</c:v>
                </c:pt>
                <c:pt idx="35">
                  <c:v>1.8716383364071278</c:v>
                </c:pt>
                <c:pt idx="36">
                  <c:v>1.8562831762496064</c:v>
                </c:pt>
                <c:pt idx="37">
                  <c:v>1.8442095018682951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140-4778-8F6F-39C4502C36A3}"/>
            </c:ext>
          </c:extLst>
        </c:ser>
        <c:ser>
          <c:idx val="4"/>
          <c:order val="2"/>
          <c:tx>
            <c:strRef>
              <c:f>'图11-工业强度'!$B$168</c:f>
              <c:strCache>
                <c:ptCount val="1"/>
                <c:pt idx="0">
                  <c:v>Non-metallic Mineral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'图11-工业强度'!$D$162:$AO$162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xVal>
          <c:yVal>
            <c:numRef>
              <c:f>'图11-工业强度'!$D$168:$AO$168</c:f>
              <c:numCache>
                <c:formatCode>0_ </c:formatCode>
                <c:ptCount val="38"/>
                <c:pt idx="0">
                  <c:v>12.098521044228329</c:v>
                </c:pt>
                <c:pt idx="1">
                  <c:v>11.46435055146774</c:v>
                </c:pt>
                <c:pt idx="2">
                  <c:v>10.734635534597714</c:v>
                </c:pt>
                <c:pt idx="3">
                  <c:v>10.20610372060913</c:v>
                </c:pt>
                <c:pt idx="4">
                  <c:v>9.6734576768065708</c:v>
                </c:pt>
                <c:pt idx="5">
                  <c:v>9.0493367954156128</c:v>
                </c:pt>
                <c:pt idx="6">
                  <c:v>8.532782579618031</c:v>
                </c:pt>
                <c:pt idx="7">
                  <c:v>8.0790072942526319</c:v>
                </c:pt>
                <c:pt idx="8">
                  <c:v>7.6321034575407065</c:v>
                </c:pt>
                <c:pt idx="9">
                  <c:v>7.2024800251265635</c:v>
                </c:pt>
                <c:pt idx="10">
                  <c:v>6.7944302095681204</c:v>
                </c:pt>
                <c:pt idx="11">
                  <c:v>6.4025364003314529</c:v>
                </c:pt>
                <c:pt idx="12">
                  <c:v>6.0415088896919658</c:v>
                </c:pt>
                <c:pt idx="13">
                  <c:v>5.7435884800833001</c:v>
                </c:pt>
                <c:pt idx="14">
                  <c:v>5.4488348996851039</c:v>
                </c:pt>
                <c:pt idx="15">
                  <c:v>5.1706995318461848</c:v>
                </c:pt>
                <c:pt idx="16">
                  <c:v>4.9081415050514838</c:v>
                </c:pt>
                <c:pt idx="17">
                  <c:v>4.6569242868209502</c:v>
                </c:pt>
                <c:pt idx="18">
                  <c:v>4.4202759917101488</c:v>
                </c:pt>
                <c:pt idx="19">
                  <c:v>4.1940818610767678</c:v>
                </c:pt>
                <c:pt idx="20">
                  <c:v>3.9843630585654464</c:v>
                </c:pt>
                <c:pt idx="21">
                  <c:v>3.7831250511147756</c:v>
                </c:pt>
                <c:pt idx="22">
                  <c:v>3.5975341794627069</c:v>
                </c:pt>
                <c:pt idx="23">
                  <c:v>3.419469613774242</c:v>
                </c:pt>
                <c:pt idx="24">
                  <c:v>3.2551333288987956</c:v>
                </c:pt>
                <c:pt idx="25">
                  <c:v>3.1006074575411007</c:v>
                </c:pt>
                <c:pt idx="26">
                  <c:v>2.9521199802994254</c:v>
                </c:pt>
                <c:pt idx="27">
                  <c:v>2.8150556232788029</c:v>
                </c:pt>
                <c:pt idx="28">
                  <c:v>2.7050295295492406</c:v>
                </c:pt>
                <c:pt idx="29">
                  <c:v>2.6044528605048227</c:v>
                </c:pt>
                <c:pt idx="30">
                  <c:v>2.5077017784919544</c:v>
                </c:pt>
                <c:pt idx="31">
                  <c:v>2.4170211800351429</c:v>
                </c:pt>
                <c:pt idx="32">
                  <c:v>2.3350720175446651</c:v>
                </c:pt>
                <c:pt idx="33">
                  <c:v>2.2745538286551428</c:v>
                </c:pt>
                <c:pt idx="34">
                  <c:v>2.2190219736391956</c:v>
                </c:pt>
                <c:pt idx="35">
                  <c:v>2.1683425515137147</c:v>
                </c:pt>
                <c:pt idx="36">
                  <c:v>2.1223415420331415</c:v>
                </c:pt>
                <c:pt idx="37">
                  <c:v>2.0808255083547214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140-4778-8F6F-39C4502C36A3}"/>
            </c:ext>
          </c:extLst>
        </c:ser>
        <c:ser>
          <c:idx val="7"/>
          <c:order val="3"/>
          <c:tx>
            <c:strRef>
              <c:f>'图11-工业强度'!$B$169</c:f>
              <c:strCache>
                <c:ptCount val="1"/>
                <c:pt idx="0">
                  <c:v>Petrochem &amp; Coke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'图11-工业强度'!$D$162:$AO$162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xVal>
          <c:yVal>
            <c:numRef>
              <c:f>'图11-工业强度'!$D$169:$AO$169</c:f>
              <c:numCache>
                <c:formatCode>0_ </c:formatCode>
                <c:ptCount val="38"/>
                <c:pt idx="0">
                  <c:v>1.9767058057637505</c:v>
                </c:pt>
                <c:pt idx="1">
                  <c:v>1.8485007135339238</c:v>
                </c:pt>
                <c:pt idx="2">
                  <c:v>1.7709423287276673</c:v>
                </c:pt>
                <c:pt idx="3">
                  <c:v>1.7245660386708677</c:v>
                </c:pt>
                <c:pt idx="4">
                  <c:v>1.6776227551146783</c:v>
                </c:pt>
                <c:pt idx="5">
                  <c:v>1.626475358180075</c:v>
                </c:pt>
                <c:pt idx="6">
                  <c:v>1.6006813976504797</c:v>
                </c:pt>
                <c:pt idx="7">
                  <c:v>1.5737032261555608</c:v>
                </c:pt>
                <c:pt idx="8">
                  <c:v>1.5111091417609146</c:v>
                </c:pt>
                <c:pt idx="9">
                  <c:v>1.4996195966621013</c:v>
                </c:pt>
                <c:pt idx="10">
                  <c:v>1.4753287018916821</c:v>
                </c:pt>
                <c:pt idx="11">
                  <c:v>1.4549557104819926</c:v>
                </c:pt>
                <c:pt idx="12">
                  <c:v>1.4351033457525044</c:v>
                </c:pt>
                <c:pt idx="13">
                  <c:v>1.4389642228701389</c:v>
                </c:pt>
                <c:pt idx="14">
                  <c:v>1.4279253064194704</c:v>
                </c:pt>
                <c:pt idx="15">
                  <c:v>1.3969997882294849</c:v>
                </c:pt>
                <c:pt idx="16">
                  <c:v>1.3709317307432924</c:v>
                </c:pt>
                <c:pt idx="17">
                  <c:v>1.3650824575595348</c:v>
                </c:pt>
                <c:pt idx="18">
                  <c:v>1.3278489105587858</c:v>
                </c:pt>
                <c:pt idx="19">
                  <c:v>1.3034021182853535</c:v>
                </c:pt>
                <c:pt idx="20">
                  <c:v>1.2814811999005642</c:v>
                </c:pt>
                <c:pt idx="21">
                  <c:v>1.258208675175245</c:v>
                </c:pt>
                <c:pt idx="22">
                  <c:v>1.2294581549204655</c:v>
                </c:pt>
                <c:pt idx="23">
                  <c:v>1.1999156529591175</c:v>
                </c:pt>
                <c:pt idx="24">
                  <c:v>1.1743424688871567</c:v>
                </c:pt>
                <c:pt idx="25">
                  <c:v>1.1481334061781889</c:v>
                </c:pt>
                <c:pt idx="26">
                  <c:v>1.1279114200379947</c:v>
                </c:pt>
                <c:pt idx="27">
                  <c:v>1.0995228859596315</c:v>
                </c:pt>
                <c:pt idx="28">
                  <c:v>1.0698708776585542</c:v>
                </c:pt>
                <c:pt idx="29">
                  <c:v>1.0433679420872342</c:v>
                </c:pt>
                <c:pt idx="30">
                  <c:v>1.0152800326700535</c:v>
                </c:pt>
                <c:pt idx="31">
                  <c:v>0.98720832468556052</c:v>
                </c:pt>
                <c:pt idx="32">
                  <c:v>0.96024237072041529</c:v>
                </c:pt>
                <c:pt idx="33">
                  <c:v>0.94265176754992841</c:v>
                </c:pt>
                <c:pt idx="34">
                  <c:v>0.92141159801288541</c:v>
                </c:pt>
                <c:pt idx="35">
                  <c:v>0.90092516832094416</c:v>
                </c:pt>
                <c:pt idx="36">
                  <c:v>0.8810186412348664</c:v>
                </c:pt>
                <c:pt idx="37">
                  <c:v>0.85868494242480553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140-4778-8F6F-39C4502C36A3}"/>
            </c:ext>
          </c:extLst>
        </c:ser>
        <c:ser>
          <c:idx val="8"/>
          <c:order val="4"/>
          <c:tx>
            <c:strRef>
              <c:f>'图11-工业强度'!$B$170</c:f>
              <c:strCache>
                <c:ptCount val="1"/>
                <c:pt idx="0">
                  <c:v>Non-ferrous Metals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'图11-工业强度'!$D$162:$AO$162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xVal>
          <c:yVal>
            <c:numRef>
              <c:f>'图11-工业强度'!$D$170:$AO$170</c:f>
              <c:numCache>
                <c:formatCode>0_ </c:formatCode>
                <c:ptCount val="38"/>
                <c:pt idx="0">
                  <c:v>0.54428717106871161</c:v>
                </c:pt>
                <c:pt idx="1">
                  <c:v>0.54468640930543388</c:v>
                </c:pt>
                <c:pt idx="2">
                  <c:v>0.54021686813629355</c:v>
                </c:pt>
                <c:pt idx="3">
                  <c:v>0.52685924516009008</c:v>
                </c:pt>
                <c:pt idx="4">
                  <c:v>0.51545007100513196</c:v>
                </c:pt>
                <c:pt idx="5">
                  <c:v>0.50511463047878791</c:v>
                </c:pt>
                <c:pt idx="6">
                  <c:v>0.49733414008655519</c:v>
                </c:pt>
                <c:pt idx="7">
                  <c:v>0.4927353853759967</c:v>
                </c:pt>
                <c:pt idx="8">
                  <c:v>0.48855898044345913</c:v>
                </c:pt>
                <c:pt idx="9">
                  <c:v>0.48628670343273445</c:v>
                </c:pt>
                <c:pt idx="10">
                  <c:v>0.48636029735030401</c:v>
                </c:pt>
                <c:pt idx="11">
                  <c:v>0.48617698429571438</c:v>
                </c:pt>
                <c:pt idx="12">
                  <c:v>0.48749878256385343</c:v>
                </c:pt>
                <c:pt idx="13">
                  <c:v>0.48397787308426071</c:v>
                </c:pt>
                <c:pt idx="14">
                  <c:v>0.47951050301755394</c:v>
                </c:pt>
                <c:pt idx="15">
                  <c:v>0.47562964883574171</c:v>
                </c:pt>
                <c:pt idx="16">
                  <c:v>0.4716132575692738</c:v>
                </c:pt>
                <c:pt idx="17">
                  <c:v>0.46790111934227446</c:v>
                </c:pt>
                <c:pt idx="18">
                  <c:v>0.46279724714807391</c:v>
                </c:pt>
                <c:pt idx="19">
                  <c:v>0.45672244311621568</c:v>
                </c:pt>
                <c:pt idx="20">
                  <c:v>0.45169968333900679</c:v>
                </c:pt>
                <c:pt idx="21">
                  <c:v>0.44585055221951658</c:v>
                </c:pt>
                <c:pt idx="22">
                  <c:v>0.44098080265803191</c:v>
                </c:pt>
                <c:pt idx="23">
                  <c:v>0.43388516646452174</c:v>
                </c:pt>
                <c:pt idx="24">
                  <c:v>0.42630668815970019</c:v>
                </c:pt>
                <c:pt idx="25">
                  <c:v>0.41876710933086697</c:v>
                </c:pt>
                <c:pt idx="26">
                  <c:v>0.41229996688292231</c:v>
                </c:pt>
                <c:pt idx="27">
                  <c:v>0.40510540425214686</c:v>
                </c:pt>
                <c:pt idx="28">
                  <c:v>0.3978421180877954</c:v>
                </c:pt>
                <c:pt idx="29">
                  <c:v>0.39154561080078448</c:v>
                </c:pt>
                <c:pt idx="30">
                  <c:v>0.38442380791781589</c:v>
                </c:pt>
                <c:pt idx="31">
                  <c:v>0.37826744351422192</c:v>
                </c:pt>
                <c:pt idx="32">
                  <c:v>0.37092817682885476</c:v>
                </c:pt>
                <c:pt idx="33">
                  <c:v>0.36491128603875767</c:v>
                </c:pt>
                <c:pt idx="34">
                  <c:v>0.35900238866265427</c:v>
                </c:pt>
                <c:pt idx="35">
                  <c:v>0.35221774949341728</c:v>
                </c:pt>
                <c:pt idx="36">
                  <c:v>0.34638802685611614</c:v>
                </c:pt>
                <c:pt idx="37">
                  <c:v>0.34027229499143608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140-4778-8F6F-39C4502C3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581743"/>
        <c:axId val="76041343"/>
      </c:scatterChart>
      <c:valAx>
        <c:axId val="815581743"/>
        <c:scaling>
          <c:orientation val="minMax"/>
          <c:max val="2060"/>
          <c:min val="2020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41343"/>
        <c:crosses val="autoZero"/>
        <c:crossBetween val="midCat"/>
        <c:majorUnit val="5"/>
        <c:minorUnit val="5"/>
      </c:valAx>
      <c:valAx>
        <c:axId val="76041343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100">
                    <a:solidFill>
                      <a:sysClr val="windowText" lastClr="000000"/>
                    </a:solidFill>
                  </a:rPr>
                  <a:t>ton per milUSD</a:t>
                </a:r>
              </a:p>
            </c:rich>
          </c:tx>
          <c:layout>
            <c:manualLayout>
              <c:xMode val="edge"/>
              <c:yMode val="edge"/>
              <c:x val="0"/>
              <c:y val="8.001917716941729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 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5581743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2865449110527856"/>
          <c:w val="1"/>
          <c:h val="0.17134546816261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'图3，4-一次能源消费量'!$K$2</c:f>
          <c:strCache>
            <c:ptCount val="1"/>
            <c:pt idx="0">
              <c:v>分品种一次能源消费量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967825896762905"/>
          <c:y val="0.18039370078740158"/>
          <c:w val="0.81443285214348204"/>
          <c:h val="0.63547026395332551"/>
        </c:manualLayout>
      </c:layout>
      <c:areaChart>
        <c:grouping val="stacked"/>
        <c:varyColors val="0"/>
        <c:ser>
          <c:idx val="0"/>
          <c:order val="0"/>
          <c:tx>
            <c:strRef>
              <c:f>'图3，4-一次能源消费量'!$B$69</c:f>
              <c:strCache>
                <c:ptCount val="1"/>
                <c:pt idx="0">
                  <c:v>煤炭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'图3，4-一次能源消费量'!$C$68:$AN$68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'图3，4-一次能源消费量'!$C$69:$AN$69</c:f>
              <c:numCache>
                <c:formatCode>0_);[Red]\(0\)</c:formatCode>
                <c:ptCount val="38"/>
                <c:pt idx="0">
                  <c:v>245057.98494832747</c:v>
                </c:pt>
                <c:pt idx="1">
                  <c:v>244085.33002052509</c:v>
                </c:pt>
                <c:pt idx="2">
                  <c:v>256392.93507615864</c:v>
                </c:pt>
                <c:pt idx="3">
                  <c:v>264312.10255302303</c:v>
                </c:pt>
                <c:pt idx="4">
                  <c:v>272591.37589571864</c:v>
                </c:pt>
                <c:pt idx="5">
                  <c:v>280184.26055957662</c:v>
                </c:pt>
                <c:pt idx="6">
                  <c:v>286743.30416621664</c:v>
                </c:pt>
                <c:pt idx="7">
                  <c:v>294209.35508264019</c:v>
                </c:pt>
                <c:pt idx="8">
                  <c:v>296068.55352706066</c:v>
                </c:pt>
                <c:pt idx="9">
                  <c:v>297562.5544632891</c:v>
                </c:pt>
                <c:pt idx="10">
                  <c:v>298510.84224550799</c:v>
                </c:pt>
                <c:pt idx="11">
                  <c:v>299632.22426272021</c:v>
                </c:pt>
                <c:pt idx="12">
                  <c:v>295940.68272658536</c:v>
                </c:pt>
                <c:pt idx="13">
                  <c:v>291484.73947643233</c:v>
                </c:pt>
                <c:pt idx="14">
                  <c:v>286163.02977926622</c:v>
                </c:pt>
                <c:pt idx="15">
                  <c:v>281021.32800403307</c:v>
                </c:pt>
                <c:pt idx="16">
                  <c:v>275622.30384213751</c:v>
                </c:pt>
                <c:pt idx="17">
                  <c:v>269939.20996723208</c:v>
                </c:pt>
                <c:pt idx="18">
                  <c:v>263454.49209607154</c:v>
                </c:pt>
                <c:pt idx="19">
                  <c:v>256745.64833819459</c:v>
                </c:pt>
                <c:pt idx="20">
                  <c:v>249926.09556731849</c:v>
                </c:pt>
                <c:pt idx="21">
                  <c:v>243006.97994310615</c:v>
                </c:pt>
                <c:pt idx="22">
                  <c:v>235883.479889093</c:v>
                </c:pt>
                <c:pt idx="23">
                  <c:v>228891.02877102018</c:v>
                </c:pt>
                <c:pt idx="24">
                  <c:v>221446.00230456237</c:v>
                </c:pt>
                <c:pt idx="25">
                  <c:v>214169.70220733865</c:v>
                </c:pt>
                <c:pt idx="26">
                  <c:v>206584.49533686225</c:v>
                </c:pt>
                <c:pt idx="27">
                  <c:v>199056.52731266434</c:v>
                </c:pt>
                <c:pt idx="28">
                  <c:v>191546.36167224808</c:v>
                </c:pt>
                <c:pt idx="29">
                  <c:v>183835.135212992</c:v>
                </c:pt>
                <c:pt idx="30">
                  <c:v>176188.97482985852</c:v>
                </c:pt>
                <c:pt idx="31">
                  <c:v>168668.64967051966</c:v>
                </c:pt>
                <c:pt idx="32">
                  <c:v>161106.17910770231</c:v>
                </c:pt>
                <c:pt idx="33">
                  <c:v>153963.75319577981</c:v>
                </c:pt>
                <c:pt idx="34">
                  <c:v>146949.4494256599</c:v>
                </c:pt>
                <c:pt idx="35">
                  <c:v>140076.12005329304</c:v>
                </c:pt>
                <c:pt idx="36">
                  <c:v>133587.24136689355</c:v>
                </c:pt>
                <c:pt idx="37">
                  <c:v>129156.89496237085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0-4708-B856-9683F37B6448}"/>
            </c:ext>
          </c:extLst>
        </c:ser>
        <c:ser>
          <c:idx val="1"/>
          <c:order val="1"/>
          <c:tx>
            <c:strRef>
              <c:f>'图3，4-一次能源消费量'!$B$70</c:f>
              <c:strCache>
                <c:ptCount val="1"/>
                <c:pt idx="0">
                  <c:v>油品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'图3，4-一次能源消费量'!$C$68:$AN$68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'图3，4-一次能源消费量'!$C$70:$AN$70</c:f>
              <c:numCache>
                <c:formatCode>0_);[Red]\(0\)</c:formatCode>
                <c:ptCount val="38"/>
                <c:pt idx="0">
                  <c:v>119934.69671635883</c:v>
                </c:pt>
                <c:pt idx="1">
                  <c:v>119915.73906989308</c:v>
                </c:pt>
                <c:pt idx="2">
                  <c:v>121139.80066508232</c:v>
                </c:pt>
                <c:pt idx="3">
                  <c:v>121532.94617226606</c:v>
                </c:pt>
                <c:pt idx="4">
                  <c:v>121843.69906377158</c:v>
                </c:pt>
                <c:pt idx="5">
                  <c:v>122118.42971084948</c:v>
                </c:pt>
                <c:pt idx="6">
                  <c:v>122313.33864823022</c:v>
                </c:pt>
                <c:pt idx="7">
                  <c:v>122469.86454574919</c:v>
                </c:pt>
                <c:pt idx="8">
                  <c:v>121397.39409815999</c:v>
                </c:pt>
                <c:pt idx="9">
                  <c:v>120270.62136761374</c:v>
                </c:pt>
                <c:pt idx="10">
                  <c:v>119318.46713478091</c:v>
                </c:pt>
                <c:pt idx="11">
                  <c:v>118284.44377228046</c:v>
                </c:pt>
                <c:pt idx="12">
                  <c:v>117195.92003168775</c:v>
                </c:pt>
                <c:pt idx="13">
                  <c:v>115956.03475568042</c:v>
                </c:pt>
                <c:pt idx="14">
                  <c:v>114522.92764394516</c:v>
                </c:pt>
                <c:pt idx="15">
                  <c:v>112835.61168125027</c:v>
                </c:pt>
                <c:pt idx="16">
                  <c:v>111301.206704836</c:v>
                </c:pt>
                <c:pt idx="17">
                  <c:v>109865.43886788379</c:v>
                </c:pt>
                <c:pt idx="18">
                  <c:v>108028.19229051893</c:v>
                </c:pt>
                <c:pt idx="19">
                  <c:v>106336.46870116313</c:v>
                </c:pt>
                <c:pt idx="20">
                  <c:v>104712.51169565377</c:v>
                </c:pt>
                <c:pt idx="21">
                  <c:v>103189.66840589106</c:v>
                </c:pt>
                <c:pt idx="22">
                  <c:v>101785.89468870407</c:v>
                </c:pt>
                <c:pt idx="23">
                  <c:v>100713.15708112784</c:v>
                </c:pt>
                <c:pt idx="24">
                  <c:v>99719.104922401093</c:v>
                </c:pt>
                <c:pt idx="25">
                  <c:v>98872.048507435829</c:v>
                </c:pt>
                <c:pt idx="26">
                  <c:v>98075.591181448297</c:v>
                </c:pt>
                <c:pt idx="27">
                  <c:v>97318.513546505375</c:v>
                </c:pt>
                <c:pt idx="28">
                  <c:v>96279.797987108876</c:v>
                </c:pt>
                <c:pt idx="29">
                  <c:v>95371.775758885196</c:v>
                </c:pt>
                <c:pt idx="30">
                  <c:v>94370.618209643173</c:v>
                </c:pt>
                <c:pt idx="31">
                  <c:v>93433.632706780467</c:v>
                </c:pt>
                <c:pt idx="32">
                  <c:v>92493.112030535485</c:v>
                </c:pt>
                <c:pt idx="33">
                  <c:v>91653.412433833888</c:v>
                </c:pt>
                <c:pt idx="34">
                  <c:v>90854.527928414565</c:v>
                </c:pt>
                <c:pt idx="35">
                  <c:v>90009.638925497857</c:v>
                </c:pt>
                <c:pt idx="36">
                  <c:v>89162.399427460317</c:v>
                </c:pt>
                <c:pt idx="37">
                  <c:v>89299.773256274566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E0-4708-B856-9683F37B6448}"/>
            </c:ext>
          </c:extLst>
        </c:ser>
        <c:ser>
          <c:idx val="2"/>
          <c:order val="2"/>
          <c:tx>
            <c:strRef>
              <c:f>'图3，4-一次能源消费量'!$B$71</c:f>
              <c:strCache>
                <c:ptCount val="1"/>
                <c:pt idx="0">
                  <c:v>天然气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'图3，4-一次能源消费量'!$C$68:$AN$68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'图3，4-一次能源消费量'!$C$71:$AN$71</c:f>
              <c:numCache>
                <c:formatCode>0_);[Red]\(0\)</c:formatCode>
                <c:ptCount val="38"/>
                <c:pt idx="0">
                  <c:v>34879.511000684179</c:v>
                </c:pt>
                <c:pt idx="1">
                  <c:v>37435.598285981789</c:v>
                </c:pt>
                <c:pt idx="2">
                  <c:v>39995.315256922702</c:v>
                </c:pt>
                <c:pt idx="3">
                  <c:v>41697.425371790727</c:v>
                </c:pt>
                <c:pt idx="4">
                  <c:v>42618.310467754141</c:v>
                </c:pt>
                <c:pt idx="5">
                  <c:v>43552.104713550114</c:v>
                </c:pt>
                <c:pt idx="6">
                  <c:v>44513.186417485878</c:v>
                </c:pt>
                <c:pt idx="7">
                  <c:v>45069.525764286496</c:v>
                </c:pt>
                <c:pt idx="8">
                  <c:v>45562.47524395954</c:v>
                </c:pt>
                <c:pt idx="9">
                  <c:v>46025.760685607303</c:v>
                </c:pt>
                <c:pt idx="10">
                  <c:v>46490.436066400216</c:v>
                </c:pt>
                <c:pt idx="11">
                  <c:v>46960.746822224632</c:v>
                </c:pt>
                <c:pt idx="12">
                  <c:v>47380.241979042898</c:v>
                </c:pt>
                <c:pt idx="13">
                  <c:v>47694.577076806752</c:v>
                </c:pt>
                <c:pt idx="14">
                  <c:v>47934.75928126464</c:v>
                </c:pt>
                <c:pt idx="15">
                  <c:v>48274.653415433379</c:v>
                </c:pt>
                <c:pt idx="16">
                  <c:v>48636.865795254053</c:v>
                </c:pt>
                <c:pt idx="17">
                  <c:v>48922.764754600132</c:v>
                </c:pt>
                <c:pt idx="18">
                  <c:v>49123.196860033859</c:v>
                </c:pt>
                <c:pt idx="19">
                  <c:v>49335.742321126367</c:v>
                </c:pt>
                <c:pt idx="20">
                  <c:v>49499.766663065799</c:v>
                </c:pt>
                <c:pt idx="21">
                  <c:v>49761.574664218082</c:v>
                </c:pt>
                <c:pt idx="22">
                  <c:v>49975.399517482278</c:v>
                </c:pt>
                <c:pt idx="23">
                  <c:v>50084.250477116431</c:v>
                </c:pt>
                <c:pt idx="24">
                  <c:v>50177.878362320422</c:v>
                </c:pt>
                <c:pt idx="25">
                  <c:v>50300.952072305656</c:v>
                </c:pt>
                <c:pt idx="26">
                  <c:v>50377.057722084202</c:v>
                </c:pt>
                <c:pt idx="27">
                  <c:v>50341.477080407632</c:v>
                </c:pt>
                <c:pt idx="28">
                  <c:v>50337.661229339974</c:v>
                </c:pt>
                <c:pt idx="29">
                  <c:v>50258.370962514869</c:v>
                </c:pt>
                <c:pt idx="30">
                  <c:v>50103.905512945174</c:v>
                </c:pt>
                <c:pt idx="31">
                  <c:v>49965.244679701864</c:v>
                </c:pt>
                <c:pt idx="32">
                  <c:v>49776.495624932497</c:v>
                </c:pt>
                <c:pt idx="33">
                  <c:v>49529.109142630812</c:v>
                </c:pt>
                <c:pt idx="34">
                  <c:v>49290.187245687957</c:v>
                </c:pt>
                <c:pt idx="35">
                  <c:v>49001.080983760054</c:v>
                </c:pt>
                <c:pt idx="36">
                  <c:v>48646.274170897712</c:v>
                </c:pt>
                <c:pt idx="37">
                  <c:v>49681.29091498327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E0-4708-B856-9683F37B6448}"/>
            </c:ext>
          </c:extLst>
        </c:ser>
        <c:ser>
          <c:idx val="3"/>
          <c:order val="3"/>
          <c:tx>
            <c:strRef>
              <c:f>'图3，4-一次能源消费量'!$B$72</c:f>
              <c:strCache>
                <c:ptCount val="1"/>
                <c:pt idx="0">
                  <c:v>可再生能源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'图3，4-一次能源消费量'!$C$68:$AN$68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'图3，4-一次能源消费量'!$C$72:$AN$72</c:f>
              <c:numCache>
                <c:formatCode>0_);[Red]\(0\)</c:formatCode>
                <c:ptCount val="38"/>
                <c:pt idx="0">
                  <c:v>109280.7947139102</c:v>
                </c:pt>
                <c:pt idx="1">
                  <c:v>112719.53728709808</c:v>
                </c:pt>
                <c:pt idx="2">
                  <c:v>116827.46390119191</c:v>
                </c:pt>
                <c:pt idx="3">
                  <c:v>121261.42738828275</c:v>
                </c:pt>
                <c:pt idx="4">
                  <c:v>126038.04724352743</c:v>
                </c:pt>
                <c:pt idx="5">
                  <c:v>130930.65463973212</c:v>
                </c:pt>
                <c:pt idx="6">
                  <c:v>136152.39242375141</c:v>
                </c:pt>
                <c:pt idx="7">
                  <c:v>141874.38659032807</c:v>
                </c:pt>
                <c:pt idx="8">
                  <c:v>150214.72687335711</c:v>
                </c:pt>
                <c:pt idx="9">
                  <c:v>159758.57513233231</c:v>
                </c:pt>
                <c:pt idx="10">
                  <c:v>170149.44978574777</c:v>
                </c:pt>
                <c:pt idx="11">
                  <c:v>180541.29127507118</c:v>
                </c:pt>
                <c:pt idx="12">
                  <c:v>195662.23254474095</c:v>
                </c:pt>
                <c:pt idx="13">
                  <c:v>209653.53066148146</c:v>
                </c:pt>
                <c:pt idx="14">
                  <c:v>224832.63836376081</c:v>
                </c:pt>
                <c:pt idx="15">
                  <c:v>240944.12336610135</c:v>
                </c:pt>
                <c:pt idx="16">
                  <c:v>257743.60916063527</c:v>
                </c:pt>
                <c:pt idx="17">
                  <c:v>274963.72942998103</c:v>
                </c:pt>
                <c:pt idx="18">
                  <c:v>291662.84325375408</c:v>
                </c:pt>
                <c:pt idx="19">
                  <c:v>308859.90925785905</c:v>
                </c:pt>
                <c:pt idx="20">
                  <c:v>325830.03096755617</c:v>
                </c:pt>
                <c:pt idx="21">
                  <c:v>342969.65791653178</c:v>
                </c:pt>
                <c:pt idx="22">
                  <c:v>359656.11155521957</c:v>
                </c:pt>
                <c:pt idx="23">
                  <c:v>376251.09257858922</c:v>
                </c:pt>
                <c:pt idx="24">
                  <c:v>392365.60728817846</c:v>
                </c:pt>
                <c:pt idx="25">
                  <c:v>408772.42295920209</c:v>
                </c:pt>
                <c:pt idx="26">
                  <c:v>423251.6555759607</c:v>
                </c:pt>
                <c:pt idx="27">
                  <c:v>438351.14565554005</c:v>
                </c:pt>
                <c:pt idx="28">
                  <c:v>451953.92603795335</c:v>
                </c:pt>
                <c:pt idx="29">
                  <c:v>464420.41698174371</c:v>
                </c:pt>
                <c:pt idx="30">
                  <c:v>477195.34939325211</c:v>
                </c:pt>
                <c:pt idx="31">
                  <c:v>488619.21835727926</c:v>
                </c:pt>
                <c:pt idx="32">
                  <c:v>499492.2296280294</c:v>
                </c:pt>
                <c:pt idx="33">
                  <c:v>508891.00014403526</c:v>
                </c:pt>
                <c:pt idx="34">
                  <c:v>517458.00439307216</c:v>
                </c:pt>
                <c:pt idx="35">
                  <c:v>524422.74264520558</c:v>
                </c:pt>
                <c:pt idx="36">
                  <c:v>530377.25832703186</c:v>
                </c:pt>
                <c:pt idx="37">
                  <c:v>544453.76389038947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E0-4708-B856-9683F37B6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5624991"/>
        <c:axId val="1253556111"/>
      </c:areaChart>
      <c:catAx>
        <c:axId val="127562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3556111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253556111"/>
        <c:scaling>
          <c:orientation val="minMax"/>
        </c:scaling>
        <c:delete val="0"/>
        <c:axPos val="l"/>
        <c:title>
          <c:tx>
            <c:strRef>
              <c:f>'图3，4-一次能源消费量'!$E$1</c:f>
              <c:strCache>
                <c:ptCount val="1"/>
                <c:pt idx="0">
                  <c:v>万吨标煤</c:v>
                </c:pt>
              </c:strCache>
            </c:strRef>
          </c:tx>
          <c:layout>
            <c:manualLayout>
              <c:xMode val="edge"/>
              <c:yMode val="edge"/>
              <c:x val="3.0555555555555555E-2"/>
              <c:y val="7.023512685914258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5624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9460141253234493"/>
          <c:w val="1"/>
          <c:h val="0.105398587467655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'图11-工业碳排放'!$N$2</c:f>
          <c:strCache>
            <c:ptCount val="1"/>
            <c:pt idx="0">
              <c:v>分行业二氧化碳排放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3678579366951148E-2"/>
          <c:y val="0.15117025248698987"/>
          <c:w val="0.84584215869175028"/>
          <c:h val="0.61750810560444647"/>
        </c:manualLayout>
      </c:layout>
      <c:areaChart>
        <c:grouping val="stacked"/>
        <c:varyColors val="0"/>
        <c:ser>
          <c:idx val="1"/>
          <c:order val="2"/>
          <c:tx>
            <c:strRef>
              <c:f>'图11-工业碳排放'!$C$5</c:f>
              <c:strCache>
                <c:ptCount val="1"/>
                <c:pt idx="0">
                  <c:v>黑色金属冶炼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'图11-工业碳排放'!$D$5:$AO$5</c:f>
              <c:numCache>
                <c:formatCode>0_ </c:formatCode>
                <c:ptCount val="38"/>
                <c:pt idx="0">
                  <c:v>147837</c:v>
                </c:pt>
                <c:pt idx="1">
                  <c:v>147825</c:v>
                </c:pt>
                <c:pt idx="2">
                  <c:v>154794</c:v>
                </c:pt>
                <c:pt idx="3">
                  <c:v>158222</c:v>
                </c:pt>
                <c:pt idx="4">
                  <c:v>160521</c:v>
                </c:pt>
                <c:pt idx="5">
                  <c:v>161686</c:v>
                </c:pt>
                <c:pt idx="6">
                  <c:v>162935</c:v>
                </c:pt>
                <c:pt idx="7">
                  <c:v>164271</c:v>
                </c:pt>
                <c:pt idx="8">
                  <c:v>164032</c:v>
                </c:pt>
                <c:pt idx="9">
                  <c:v>162999</c:v>
                </c:pt>
                <c:pt idx="10">
                  <c:v>162825</c:v>
                </c:pt>
                <c:pt idx="11">
                  <c:v>161801</c:v>
                </c:pt>
                <c:pt idx="12">
                  <c:v>160758</c:v>
                </c:pt>
                <c:pt idx="13">
                  <c:v>158243</c:v>
                </c:pt>
                <c:pt idx="14">
                  <c:v>155720</c:v>
                </c:pt>
                <c:pt idx="15">
                  <c:v>152471</c:v>
                </c:pt>
                <c:pt idx="16">
                  <c:v>149949</c:v>
                </c:pt>
                <c:pt idx="17">
                  <c:v>147505</c:v>
                </c:pt>
                <c:pt idx="18">
                  <c:v>143985</c:v>
                </c:pt>
                <c:pt idx="19">
                  <c:v>140467</c:v>
                </c:pt>
                <c:pt idx="20">
                  <c:v>137013</c:v>
                </c:pt>
                <c:pt idx="21">
                  <c:v>133499</c:v>
                </c:pt>
                <c:pt idx="22">
                  <c:v>130045</c:v>
                </c:pt>
                <c:pt idx="23">
                  <c:v>126748</c:v>
                </c:pt>
                <c:pt idx="24">
                  <c:v>124225</c:v>
                </c:pt>
                <c:pt idx="25">
                  <c:v>121701</c:v>
                </c:pt>
                <c:pt idx="26">
                  <c:v>118405</c:v>
                </c:pt>
                <c:pt idx="27">
                  <c:v>115651</c:v>
                </c:pt>
                <c:pt idx="28">
                  <c:v>112475</c:v>
                </c:pt>
                <c:pt idx="29">
                  <c:v>109300</c:v>
                </c:pt>
                <c:pt idx="30">
                  <c:v>106190</c:v>
                </c:pt>
                <c:pt idx="31">
                  <c:v>103022</c:v>
                </c:pt>
                <c:pt idx="32">
                  <c:v>99924</c:v>
                </c:pt>
                <c:pt idx="33">
                  <c:v>97711.8</c:v>
                </c:pt>
                <c:pt idx="34">
                  <c:v>95593.2</c:v>
                </c:pt>
                <c:pt idx="35">
                  <c:v>93474.8</c:v>
                </c:pt>
                <c:pt idx="36">
                  <c:v>91263.400000000009</c:v>
                </c:pt>
                <c:pt idx="37">
                  <c:v>89144.8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92-46B5-AC1F-0C65A589BF6B}"/>
            </c:ext>
          </c:extLst>
        </c:ser>
        <c:ser>
          <c:idx val="2"/>
          <c:order val="3"/>
          <c:tx>
            <c:strRef>
              <c:f>'图11-工业碳排放'!$C$6</c:f>
              <c:strCache>
                <c:ptCount val="1"/>
                <c:pt idx="0">
                  <c:v>非金属矿物制品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'图11-工业碳排放'!$D$6:$AO$6</c:f>
              <c:numCache>
                <c:formatCode>0_ </c:formatCode>
                <c:ptCount val="38"/>
                <c:pt idx="0">
                  <c:v>138068</c:v>
                </c:pt>
                <c:pt idx="1">
                  <c:v>138134</c:v>
                </c:pt>
                <c:pt idx="2">
                  <c:v>137861</c:v>
                </c:pt>
                <c:pt idx="3">
                  <c:v>138547</c:v>
                </c:pt>
                <c:pt idx="4">
                  <c:v>137461</c:v>
                </c:pt>
                <c:pt idx="5">
                  <c:v>133666</c:v>
                </c:pt>
                <c:pt idx="6">
                  <c:v>130442</c:v>
                </c:pt>
                <c:pt idx="7">
                  <c:v>127614</c:v>
                </c:pt>
                <c:pt idx="8">
                  <c:v>124634</c:v>
                </c:pt>
                <c:pt idx="9">
                  <c:v>121687</c:v>
                </c:pt>
                <c:pt idx="10">
                  <c:v>118812</c:v>
                </c:pt>
                <c:pt idx="11">
                  <c:v>115887</c:v>
                </c:pt>
                <c:pt idx="12">
                  <c:v>113160</c:v>
                </c:pt>
                <c:pt idx="13">
                  <c:v>111266</c:v>
                </c:pt>
                <c:pt idx="14">
                  <c:v>109102</c:v>
                </c:pt>
                <c:pt idx="15">
                  <c:v>106935</c:v>
                </c:pt>
                <c:pt idx="16">
                  <c:v>104760</c:v>
                </c:pt>
                <c:pt idx="17">
                  <c:v>102500</c:v>
                </c:pt>
                <c:pt idx="18">
                  <c:v>100238</c:v>
                </c:pt>
                <c:pt idx="19">
                  <c:v>97895.5</c:v>
                </c:pt>
                <c:pt idx="20">
                  <c:v>95627.900000000009</c:v>
                </c:pt>
                <c:pt idx="21">
                  <c:v>93262.5</c:v>
                </c:pt>
                <c:pt idx="22">
                  <c:v>90990.5</c:v>
                </c:pt>
                <c:pt idx="23">
                  <c:v>88626.1</c:v>
                </c:pt>
                <c:pt idx="24">
                  <c:v>86344.3</c:v>
                </c:pt>
                <c:pt idx="25">
                  <c:v>84061.3</c:v>
                </c:pt>
                <c:pt idx="26">
                  <c:v>81689.100000000006</c:v>
                </c:pt>
                <c:pt idx="27">
                  <c:v>79390.100000000006</c:v>
                </c:pt>
                <c:pt idx="28">
                  <c:v>77632.400000000009</c:v>
                </c:pt>
                <c:pt idx="29">
                  <c:v>75944.2</c:v>
                </c:pt>
                <c:pt idx="30">
                  <c:v>74173.600000000006</c:v>
                </c:pt>
                <c:pt idx="31">
                  <c:v>72395.3</c:v>
                </c:pt>
                <c:pt idx="32">
                  <c:v>70700.400000000009</c:v>
                </c:pt>
                <c:pt idx="33">
                  <c:v>69489.100000000006</c:v>
                </c:pt>
                <c:pt idx="34">
                  <c:v>68274.900000000009</c:v>
                </c:pt>
                <c:pt idx="35">
                  <c:v>67059.400000000009</c:v>
                </c:pt>
                <c:pt idx="36">
                  <c:v>65842.5</c:v>
                </c:pt>
                <c:pt idx="37">
                  <c:v>64622.9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92-46B5-AC1F-0C65A589BF6B}"/>
            </c:ext>
          </c:extLst>
        </c:ser>
        <c:ser>
          <c:idx val="3"/>
          <c:order val="4"/>
          <c:tx>
            <c:strRef>
              <c:f>'图11-工业碳排放'!$C$7</c:f>
              <c:strCache>
                <c:ptCount val="1"/>
                <c:pt idx="0">
                  <c:v>化学工业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'图11-工业碳排放'!$D$7:$AO$7</c:f>
              <c:numCache>
                <c:formatCode>0_ </c:formatCode>
                <c:ptCount val="38"/>
                <c:pt idx="0">
                  <c:v>66493</c:v>
                </c:pt>
                <c:pt idx="1">
                  <c:v>68923.900000000009</c:v>
                </c:pt>
                <c:pt idx="2">
                  <c:v>71226.8</c:v>
                </c:pt>
                <c:pt idx="3">
                  <c:v>72621.600000000006</c:v>
                </c:pt>
                <c:pt idx="4">
                  <c:v>73307.5</c:v>
                </c:pt>
                <c:pt idx="5">
                  <c:v>74499.8</c:v>
                </c:pt>
                <c:pt idx="6">
                  <c:v>75598</c:v>
                </c:pt>
                <c:pt idx="7">
                  <c:v>76719.400000000009</c:v>
                </c:pt>
                <c:pt idx="8">
                  <c:v>77439.400000000009</c:v>
                </c:pt>
                <c:pt idx="9">
                  <c:v>78064.600000000006</c:v>
                </c:pt>
                <c:pt idx="10">
                  <c:v>78762.400000000009</c:v>
                </c:pt>
                <c:pt idx="11">
                  <c:v>78986.100000000006</c:v>
                </c:pt>
                <c:pt idx="12">
                  <c:v>79200.2</c:v>
                </c:pt>
                <c:pt idx="13">
                  <c:v>79100.2</c:v>
                </c:pt>
                <c:pt idx="14">
                  <c:v>79007.600000000006</c:v>
                </c:pt>
                <c:pt idx="15">
                  <c:v>78864.2</c:v>
                </c:pt>
                <c:pt idx="16">
                  <c:v>78763.199999999997</c:v>
                </c:pt>
                <c:pt idx="17">
                  <c:v>78613.600000000006</c:v>
                </c:pt>
                <c:pt idx="18">
                  <c:v>78322.5</c:v>
                </c:pt>
                <c:pt idx="19">
                  <c:v>77938.100000000006</c:v>
                </c:pt>
                <c:pt idx="20">
                  <c:v>77615.199999999997</c:v>
                </c:pt>
                <c:pt idx="21">
                  <c:v>77287</c:v>
                </c:pt>
                <c:pt idx="22">
                  <c:v>76951.8</c:v>
                </c:pt>
                <c:pt idx="23">
                  <c:v>76539.199999999997</c:v>
                </c:pt>
                <c:pt idx="24">
                  <c:v>76067.100000000006</c:v>
                </c:pt>
                <c:pt idx="25">
                  <c:v>75696.5</c:v>
                </c:pt>
                <c:pt idx="26">
                  <c:v>75285.900000000009</c:v>
                </c:pt>
                <c:pt idx="27">
                  <c:v>74812</c:v>
                </c:pt>
                <c:pt idx="28">
                  <c:v>74382.8</c:v>
                </c:pt>
                <c:pt idx="29">
                  <c:v>73904.900000000009</c:v>
                </c:pt>
                <c:pt idx="30">
                  <c:v>73486.5</c:v>
                </c:pt>
                <c:pt idx="31">
                  <c:v>73009.7</c:v>
                </c:pt>
                <c:pt idx="32">
                  <c:v>72580.3</c:v>
                </c:pt>
                <c:pt idx="33">
                  <c:v>72144.400000000009</c:v>
                </c:pt>
                <c:pt idx="34">
                  <c:v>71677.2</c:v>
                </c:pt>
                <c:pt idx="35">
                  <c:v>71258.7</c:v>
                </c:pt>
                <c:pt idx="36">
                  <c:v>70780.100000000006</c:v>
                </c:pt>
                <c:pt idx="37">
                  <c:v>70355.199999999997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92-46B5-AC1F-0C65A589BF6B}"/>
            </c:ext>
          </c:extLst>
        </c:ser>
        <c:ser>
          <c:idx val="4"/>
          <c:order val="5"/>
          <c:tx>
            <c:strRef>
              <c:f>'图11-工业碳排放'!$C$8</c:f>
              <c:strCache>
                <c:ptCount val="1"/>
                <c:pt idx="0">
                  <c:v>石油、煤炭加工业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'图11-工业碳排放'!$D$8:$AO$8</c:f>
              <c:numCache>
                <c:formatCode>0_ </c:formatCode>
                <c:ptCount val="38"/>
                <c:pt idx="0">
                  <c:v>28632.3</c:v>
                </c:pt>
                <c:pt idx="1">
                  <c:v>29147</c:v>
                </c:pt>
                <c:pt idx="2">
                  <c:v>29639.200000000001</c:v>
                </c:pt>
                <c:pt idx="3">
                  <c:v>30204.600000000002</c:v>
                </c:pt>
                <c:pt idx="4">
                  <c:v>30602.600000000002</c:v>
                </c:pt>
                <c:pt idx="5">
                  <c:v>30788.2</c:v>
                </c:pt>
                <c:pt idx="6">
                  <c:v>31000.7</c:v>
                </c:pt>
                <c:pt idx="7">
                  <c:v>31263.4</c:v>
                </c:pt>
                <c:pt idx="8">
                  <c:v>31103.5</c:v>
                </c:pt>
                <c:pt idx="9">
                  <c:v>30959.4</c:v>
                </c:pt>
                <c:pt idx="10">
                  <c:v>30798.800000000003</c:v>
                </c:pt>
                <c:pt idx="11">
                  <c:v>30580</c:v>
                </c:pt>
                <c:pt idx="12">
                  <c:v>30401.800000000003</c:v>
                </c:pt>
                <c:pt idx="13">
                  <c:v>29917.7</c:v>
                </c:pt>
                <c:pt idx="14">
                  <c:v>29407.600000000002</c:v>
                </c:pt>
                <c:pt idx="15">
                  <c:v>28877.9</c:v>
                </c:pt>
                <c:pt idx="16">
                  <c:v>28364.600000000002</c:v>
                </c:pt>
                <c:pt idx="17">
                  <c:v>27834.9</c:v>
                </c:pt>
                <c:pt idx="18">
                  <c:v>27175.5</c:v>
                </c:pt>
                <c:pt idx="19">
                  <c:v>26535.9</c:v>
                </c:pt>
                <c:pt idx="20">
                  <c:v>25876.400000000001</c:v>
                </c:pt>
                <c:pt idx="21">
                  <c:v>25221.9</c:v>
                </c:pt>
                <c:pt idx="22">
                  <c:v>24578.400000000001</c:v>
                </c:pt>
                <c:pt idx="23">
                  <c:v>24042.100000000002</c:v>
                </c:pt>
                <c:pt idx="24">
                  <c:v>23512.400000000001</c:v>
                </c:pt>
                <c:pt idx="25">
                  <c:v>22961.3</c:v>
                </c:pt>
                <c:pt idx="26">
                  <c:v>22421.8</c:v>
                </c:pt>
                <c:pt idx="27">
                  <c:v>21871.8</c:v>
                </c:pt>
                <c:pt idx="28">
                  <c:v>21279.100000000002</c:v>
                </c:pt>
                <c:pt idx="29">
                  <c:v>20681.5</c:v>
                </c:pt>
                <c:pt idx="30">
                  <c:v>20089.2</c:v>
                </c:pt>
                <c:pt idx="31">
                  <c:v>19492.3</c:v>
                </c:pt>
                <c:pt idx="32">
                  <c:v>18900.7</c:v>
                </c:pt>
                <c:pt idx="33">
                  <c:v>18512.3</c:v>
                </c:pt>
                <c:pt idx="34">
                  <c:v>18083.400000000001</c:v>
                </c:pt>
                <c:pt idx="35">
                  <c:v>17679.400000000001</c:v>
                </c:pt>
                <c:pt idx="36">
                  <c:v>17276.7</c:v>
                </c:pt>
                <c:pt idx="37">
                  <c:v>16871.600000000002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92-46B5-AC1F-0C65A589BF6B}"/>
            </c:ext>
          </c:extLst>
        </c:ser>
        <c:ser>
          <c:idx val="5"/>
          <c:order val="6"/>
          <c:tx>
            <c:strRef>
              <c:f>'图11-工业碳排放'!$C$9</c:f>
              <c:strCache>
                <c:ptCount val="1"/>
                <c:pt idx="0">
                  <c:v>有色金属冶炼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'图11-工业碳排放'!$D$9:$AO$9</c:f>
              <c:numCache>
                <c:formatCode>0_ </c:formatCode>
                <c:ptCount val="38"/>
                <c:pt idx="0">
                  <c:v>6682.92</c:v>
                </c:pt>
                <c:pt idx="1">
                  <c:v>6912.68</c:v>
                </c:pt>
                <c:pt idx="2">
                  <c:v>7139.9000000000005</c:v>
                </c:pt>
                <c:pt idx="3">
                  <c:v>7234.13</c:v>
                </c:pt>
                <c:pt idx="4">
                  <c:v>7319.13</c:v>
                </c:pt>
                <c:pt idx="5">
                  <c:v>7382.31</c:v>
                </c:pt>
                <c:pt idx="6">
                  <c:v>7444.92</c:v>
                </c:pt>
                <c:pt idx="7">
                  <c:v>7517.04</c:v>
                </c:pt>
                <c:pt idx="8">
                  <c:v>7557.96</c:v>
                </c:pt>
                <c:pt idx="9">
                  <c:v>7596.71</c:v>
                </c:pt>
                <c:pt idx="10">
                  <c:v>7648.34</c:v>
                </c:pt>
                <c:pt idx="11">
                  <c:v>7679.88</c:v>
                </c:pt>
                <c:pt idx="12">
                  <c:v>7726.79</c:v>
                </c:pt>
                <c:pt idx="13">
                  <c:v>7694.87</c:v>
                </c:pt>
                <c:pt idx="14">
                  <c:v>7646.8200000000006</c:v>
                </c:pt>
                <c:pt idx="15">
                  <c:v>7607.01</c:v>
                </c:pt>
                <c:pt idx="16">
                  <c:v>7564.02</c:v>
                </c:pt>
                <c:pt idx="17">
                  <c:v>7524.8600000000006</c:v>
                </c:pt>
                <c:pt idx="18">
                  <c:v>7462.2400000000007</c:v>
                </c:pt>
                <c:pt idx="19">
                  <c:v>7382.75</c:v>
                </c:pt>
                <c:pt idx="20">
                  <c:v>7319.14</c:v>
                </c:pt>
                <c:pt idx="21">
                  <c:v>7240.9900000000007</c:v>
                </c:pt>
                <c:pt idx="22">
                  <c:v>7177.5700000000006</c:v>
                </c:pt>
                <c:pt idx="23">
                  <c:v>7076.76</c:v>
                </c:pt>
                <c:pt idx="24">
                  <c:v>6966.8</c:v>
                </c:pt>
                <c:pt idx="25">
                  <c:v>6856.2</c:v>
                </c:pt>
                <c:pt idx="26">
                  <c:v>6761.93</c:v>
                </c:pt>
                <c:pt idx="27">
                  <c:v>6654.5</c:v>
                </c:pt>
                <c:pt idx="28">
                  <c:v>6544.76</c:v>
                </c:pt>
                <c:pt idx="29">
                  <c:v>6449.7300000000005</c:v>
                </c:pt>
                <c:pt idx="30">
                  <c:v>6339.91</c:v>
                </c:pt>
                <c:pt idx="31">
                  <c:v>6244.89</c:v>
                </c:pt>
                <c:pt idx="32">
                  <c:v>6129.1900000000005</c:v>
                </c:pt>
                <c:pt idx="33">
                  <c:v>6034.24</c:v>
                </c:pt>
                <c:pt idx="34">
                  <c:v>5939.97</c:v>
                </c:pt>
                <c:pt idx="35">
                  <c:v>5830.17</c:v>
                </c:pt>
                <c:pt idx="36">
                  <c:v>5735.14</c:v>
                </c:pt>
                <c:pt idx="37">
                  <c:v>5634.37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92-46B5-AC1F-0C65A589BF6B}"/>
            </c:ext>
          </c:extLst>
        </c:ser>
        <c:ser>
          <c:idx val="7"/>
          <c:order val="7"/>
          <c:tx>
            <c:strRef>
              <c:f>'图11-工业碳排放'!$C$11</c:f>
              <c:strCache>
                <c:ptCount val="1"/>
                <c:pt idx="0">
                  <c:v>其他工业（除电热氢）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'图11-工业碳排放'!$D$11:$AO$11</c:f>
              <c:numCache>
                <c:formatCode>0_ </c:formatCode>
                <c:ptCount val="38"/>
                <c:pt idx="0">
                  <c:v>30186.541000000027</c:v>
                </c:pt>
                <c:pt idx="1">
                  <c:v>31074.674999999988</c:v>
                </c:pt>
                <c:pt idx="2">
                  <c:v>32206.711999999941</c:v>
                </c:pt>
                <c:pt idx="3">
                  <c:v>32986.658000000054</c:v>
                </c:pt>
                <c:pt idx="4">
                  <c:v>33738.204000000027</c:v>
                </c:pt>
                <c:pt idx="5">
                  <c:v>34393.402000000002</c:v>
                </c:pt>
                <c:pt idx="6">
                  <c:v>34980.373000000021</c:v>
                </c:pt>
                <c:pt idx="7">
                  <c:v>35580.725000000035</c:v>
                </c:pt>
                <c:pt idx="8">
                  <c:v>36161.704000000027</c:v>
                </c:pt>
                <c:pt idx="9">
                  <c:v>36807.965000000026</c:v>
                </c:pt>
                <c:pt idx="10">
                  <c:v>37448.157000000007</c:v>
                </c:pt>
                <c:pt idx="11">
                  <c:v>38040.722000000009</c:v>
                </c:pt>
                <c:pt idx="12">
                  <c:v>38672.156000000017</c:v>
                </c:pt>
                <c:pt idx="13">
                  <c:v>39203.854999999923</c:v>
                </c:pt>
                <c:pt idx="14">
                  <c:v>39705.324000000022</c:v>
                </c:pt>
                <c:pt idx="15">
                  <c:v>40196.138999999966</c:v>
                </c:pt>
                <c:pt idx="16">
                  <c:v>40672.870999999985</c:v>
                </c:pt>
                <c:pt idx="17">
                  <c:v>41153.550000000047</c:v>
                </c:pt>
                <c:pt idx="18">
                  <c:v>41533.544000000053</c:v>
                </c:pt>
                <c:pt idx="19">
                  <c:v>41921.179999999993</c:v>
                </c:pt>
                <c:pt idx="20">
                  <c:v>42279.974999999919</c:v>
                </c:pt>
                <c:pt idx="21">
                  <c:v>42616</c:v>
                </c:pt>
                <c:pt idx="22">
                  <c:v>42975.896999999997</c:v>
                </c:pt>
                <c:pt idx="23">
                  <c:v>43266.348999999987</c:v>
                </c:pt>
                <c:pt idx="24">
                  <c:v>43546.612000000023</c:v>
                </c:pt>
                <c:pt idx="25">
                  <c:v>43802.31</c:v>
                </c:pt>
                <c:pt idx="26">
                  <c:v>44035.984000000055</c:v>
                </c:pt>
                <c:pt idx="27">
                  <c:v>44232.022000000055</c:v>
                </c:pt>
                <c:pt idx="28">
                  <c:v>44426.806000000041</c:v>
                </c:pt>
                <c:pt idx="29">
                  <c:v>44571.224000000046</c:v>
                </c:pt>
                <c:pt idx="30">
                  <c:v>44687.819000000018</c:v>
                </c:pt>
                <c:pt idx="31">
                  <c:v>44801.311999999976</c:v>
                </c:pt>
                <c:pt idx="32">
                  <c:v>44852.985999999975</c:v>
                </c:pt>
                <c:pt idx="33">
                  <c:v>44860.314000000013</c:v>
                </c:pt>
                <c:pt idx="34">
                  <c:v>44817.660000000033</c:v>
                </c:pt>
                <c:pt idx="35">
                  <c:v>44733.206000000006</c:v>
                </c:pt>
                <c:pt idx="36">
                  <c:v>44610.266000000061</c:v>
                </c:pt>
                <c:pt idx="37">
                  <c:v>44462.477999999945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92-46B5-AC1F-0C65A589B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372384"/>
        <c:axId val="415376224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'图11-工业碳排放'!$C$4</c15:sqref>
                        </c15:formulaRef>
                      </c:ext>
                    </c:extLst>
                    <c:strCache>
                      <c:ptCount val="1"/>
                      <c:pt idx="0">
                        <c:v>农林牧渔业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'图11-工业碳排放'!$D$3:$AO$3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'图11-工业碳排放'!$D$4:$AO$4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8454.89</c:v>
                      </c:pt>
                      <c:pt idx="1">
                        <c:v>8840.35</c:v>
                      </c:pt>
                      <c:pt idx="2">
                        <c:v>9061.7000000000007</c:v>
                      </c:pt>
                      <c:pt idx="3">
                        <c:v>9570.17</c:v>
                      </c:pt>
                      <c:pt idx="4">
                        <c:v>9923.3000000000011</c:v>
                      </c:pt>
                      <c:pt idx="5">
                        <c:v>10250.700000000001</c:v>
                      </c:pt>
                      <c:pt idx="6">
                        <c:v>10579.2</c:v>
                      </c:pt>
                      <c:pt idx="7">
                        <c:v>11022.1</c:v>
                      </c:pt>
                      <c:pt idx="8">
                        <c:v>11210.6</c:v>
                      </c:pt>
                      <c:pt idx="9">
                        <c:v>11522.5</c:v>
                      </c:pt>
                      <c:pt idx="10">
                        <c:v>11817.800000000001</c:v>
                      </c:pt>
                      <c:pt idx="11">
                        <c:v>12105.300000000001</c:v>
                      </c:pt>
                      <c:pt idx="12">
                        <c:v>12302</c:v>
                      </c:pt>
                      <c:pt idx="13">
                        <c:v>12636.4</c:v>
                      </c:pt>
                      <c:pt idx="14">
                        <c:v>12872.9</c:v>
                      </c:pt>
                      <c:pt idx="15">
                        <c:v>13032.7</c:v>
                      </c:pt>
                      <c:pt idx="16">
                        <c:v>13250.9</c:v>
                      </c:pt>
                      <c:pt idx="17">
                        <c:v>13392.6</c:v>
                      </c:pt>
                      <c:pt idx="18">
                        <c:v>13533.6</c:v>
                      </c:pt>
                      <c:pt idx="19">
                        <c:v>13656.4</c:v>
                      </c:pt>
                      <c:pt idx="20">
                        <c:v>13779.2</c:v>
                      </c:pt>
                      <c:pt idx="21">
                        <c:v>13892.800000000001</c:v>
                      </c:pt>
                      <c:pt idx="22">
                        <c:v>14006.4</c:v>
                      </c:pt>
                      <c:pt idx="23">
                        <c:v>14025.4</c:v>
                      </c:pt>
                      <c:pt idx="24">
                        <c:v>14129.2</c:v>
                      </c:pt>
                      <c:pt idx="25">
                        <c:v>14148.1</c:v>
                      </c:pt>
                      <c:pt idx="26">
                        <c:v>14157.2</c:v>
                      </c:pt>
                      <c:pt idx="27">
                        <c:v>14242.9</c:v>
                      </c:pt>
                      <c:pt idx="28">
                        <c:v>14242.9</c:v>
                      </c:pt>
                      <c:pt idx="29">
                        <c:v>14242.9</c:v>
                      </c:pt>
                      <c:pt idx="30">
                        <c:v>14242.9</c:v>
                      </c:pt>
                      <c:pt idx="31">
                        <c:v>14242.9</c:v>
                      </c:pt>
                      <c:pt idx="32">
                        <c:v>14233.800000000001</c:v>
                      </c:pt>
                      <c:pt idx="33">
                        <c:v>14148.1</c:v>
                      </c:pt>
                      <c:pt idx="34">
                        <c:v>14148</c:v>
                      </c:pt>
                      <c:pt idx="35">
                        <c:v>14138.800000000001</c:v>
                      </c:pt>
                      <c:pt idx="36">
                        <c:v>14129.1</c:v>
                      </c:pt>
                      <c:pt idx="37">
                        <c:v>14120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9192-46B5-AC1F-0C65A589BF6B}"/>
                  </c:ext>
                </c:extLst>
              </c15:ser>
            </c15:filteredAreaSeries>
            <c15:filteredAreaSeries>
              <c15:ser>
                <c:idx val="6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'图11-工业碳排放'!$C$10</c15:sqref>
                        </c15:formulaRef>
                      </c:ext>
                    </c:extLst>
                    <c:strCache>
                      <c:ptCount val="1"/>
                      <c:pt idx="0">
                        <c:v>建筑业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'图11-工业碳排放'!$D$3:$AO$3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'图11-工业碳排放'!$D$10:$AO$10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2955.04</c:v>
                      </c:pt>
                      <c:pt idx="1">
                        <c:v>3085.3900000000003</c:v>
                      </c:pt>
                      <c:pt idx="2">
                        <c:v>3191.4</c:v>
                      </c:pt>
                      <c:pt idx="3">
                        <c:v>3325.4700000000003</c:v>
                      </c:pt>
                      <c:pt idx="4">
                        <c:v>3438.38</c:v>
                      </c:pt>
                      <c:pt idx="5">
                        <c:v>3547.11</c:v>
                      </c:pt>
                      <c:pt idx="6">
                        <c:v>3649.7400000000002</c:v>
                      </c:pt>
                      <c:pt idx="7">
                        <c:v>3754.1000000000004</c:v>
                      </c:pt>
                      <c:pt idx="8">
                        <c:v>3844.1600000000003</c:v>
                      </c:pt>
                      <c:pt idx="9">
                        <c:v>3949.9100000000003</c:v>
                      </c:pt>
                      <c:pt idx="10">
                        <c:v>4042.3500000000004</c:v>
                      </c:pt>
                      <c:pt idx="11">
                        <c:v>4134.9800000000005</c:v>
                      </c:pt>
                      <c:pt idx="12">
                        <c:v>4215.13</c:v>
                      </c:pt>
                      <c:pt idx="13">
                        <c:v>4294.78</c:v>
                      </c:pt>
                      <c:pt idx="14">
                        <c:v>4365.68</c:v>
                      </c:pt>
                      <c:pt idx="15">
                        <c:v>4433.1000000000004</c:v>
                      </c:pt>
                      <c:pt idx="16">
                        <c:v>4483.16</c:v>
                      </c:pt>
                      <c:pt idx="17">
                        <c:v>4541.62</c:v>
                      </c:pt>
                      <c:pt idx="18">
                        <c:v>4583.37</c:v>
                      </c:pt>
                      <c:pt idx="19">
                        <c:v>4628.24</c:v>
                      </c:pt>
                      <c:pt idx="20">
                        <c:v>4662.28</c:v>
                      </c:pt>
                      <c:pt idx="21">
                        <c:v>4689.84</c:v>
                      </c:pt>
                      <c:pt idx="22">
                        <c:v>4718.6900000000005</c:v>
                      </c:pt>
                      <c:pt idx="23">
                        <c:v>4752.0700000000006</c:v>
                      </c:pt>
                      <c:pt idx="24">
                        <c:v>4771.26</c:v>
                      </c:pt>
                      <c:pt idx="25">
                        <c:v>4792.47</c:v>
                      </c:pt>
                      <c:pt idx="26">
                        <c:v>4807.18</c:v>
                      </c:pt>
                      <c:pt idx="27">
                        <c:v>4828.3600000000006</c:v>
                      </c:pt>
                      <c:pt idx="28">
                        <c:v>4847.5</c:v>
                      </c:pt>
                      <c:pt idx="29">
                        <c:v>4868.66</c:v>
                      </c:pt>
                      <c:pt idx="30">
                        <c:v>4879.5200000000004</c:v>
                      </c:pt>
                      <c:pt idx="31">
                        <c:v>4908.3100000000004</c:v>
                      </c:pt>
                      <c:pt idx="32">
                        <c:v>4927.3900000000003</c:v>
                      </c:pt>
                      <c:pt idx="33">
                        <c:v>4956.7300000000005</c:v>
                      </c:pt>
                      <c:pt idx="34">
                        <c:v>4975.79</c:v>
                      </c:pt>
                      <c:pt idx="35">
                        <c:v>5009.49</c:v>
                      </c:pt>
                      <c:pt idx="36">
                        <c:v>5045.8500000000004</c:v>
                      </c:pt>
                      <c:pt idx="37">
                        <c:v>4985.43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192-46B5-AC1F-0C65A589BF6B}"/>
                  </c:ext>
                </c:extLst>
              </c15:ser>
            </c15:filteredAreaSeries>
          </c:ext>
        </c:extLst>
      </c:areaChart>
      <c:catAx>
        <c:axId val="41537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376224"/>
        <c:crosses val="autoZero"/>
        <c:auto val="1"/>
        <c:lblAlgn val="ctr"/>
        <c:lblOffset val="100"/>
        <c:tickLblSkip val="10"/>
        <c:noMultiLvlLbl val="0"/>
      </c:catAx>
      <c:valAx>
        <c:axId val="415376224"/>
        <c:scaling>
          <c:orientation val="minMax"/>
        </c:scaling>
        <c:delete val="0"/>
        <c:axPos val="l"/>
        <c:title>
          <c:tx>
            <c:strRef>
              <c:f>'图11-工业碳排放'!$H$1</c:f>
              <c:strCache>
                <c:ptCount val="1"/>
                <c:pt idx="0">
                  <c:v>万吨CO2</c:v>
                </c:pt>
              </c:strCache>
            </c:strRef>
          </c:tx>
          <c:layout>
            <c:manualLayout>
              <c:xMode val="edge"/>
              <c:yMode val="edge"/>
              <c:x val="1.2987012987012988E-2"/>
              <c:y val="7.174996292687904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372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5867791293890117"/>
          <c:w val="1"/>
          <c:h val="0.141322087061098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'图11-工业碳排放'!$R$2</c:f>
          <c:strCache>
            <c:ptCount val="1"/>
            <c:pt idx="0">
              <c:v>分行业燃料消费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855018122734658"/>
          <c:y val="0.15117025248698987"/>
          <c:w val="0.83607924009498813"/>
          <c:h val="0.62989200653323918"/>
        </c:manualLayout>
      </c:layout>
      <c:areaChart>
        <c:grouping val="stacked"/>
        <c:varyColors val="0"/>
        <c:ser>
          <c:idx val="1"/>
          <c:order val="2"/>
          <c:tx>
            <c:strRef>
              <c:f>'图11-工业碳排放'!$C$33</c:f>
              <c:strCache>
                <c:ptCount val="1"/>
                <c:pt idx="0">
                  <c:v>黑色金属冶炼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'图11-工业碳排放'!$D$31:$AO$31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'图11-工业碳排放'!$D$33:$AO$33</c:f>
              <c:numCache>
                <c:formatCode>0_ </c:formatCode>
                <c:ptCount val="38"/>
                <c:pt idx="0">
                  <c:v>64927.643585034763</c:v>
                </c:pt>
                <c:pt idx="1">
                  <c:v>64917.78041842211</c:v>
                </c:pt>
                <c:pt idx="2">
                  <c:v>67965.280688488012</c:v>
                </c:pt>
                <c:pt idx="3">
                  <c:v>69480.460912462659</c:v>
                </c:pt>
                <c:pt idx="4">
                  <c:v>70491.334197544216</c:v>
                </c:pt>
                <c:pt idx="5">
                  <c:v>71027.145007381812</c:v>
                </c:pt>
                <c:pt idx="6">
                  <c:v>71602.257894926384</c:v>
                </c:pt>
                <c:pt idx="7">
                  <c:v>72200.228403730522</c:v>
                </c:pt>
                <c:pt idx="8">
                  <c:v>72081.250477116439</c:v>
                </c:pt>
                <c:pt idx="9">
                  <c:v>71645.623492132101</c:v>
                </c:pt>
                <c:pt idx="10">
                  <c:v>71556.547153505468</c:v>
                </c:pt>
                <c:pt idx="11">
                  <c:v>71124.834647654046</c:v>
                </c:pt>
                <c:pt idx="12">
                  <c:v>70680.981527492724</c:v>
                </c:pt>
                <c:pt idx="13">
                  <c:v>69540.522163407892</c:v>
                </c:pt>
                <c:pt idx="14">
                  <c:v>68438.271506247547</c:v>
                </c:pt>
                <c:pt idx="15">
                  <c:v>67046.82578949265</c:v>
                </c:pt>
                <c:pt idx="16">
                  <c:v>65904.884663858</c:v>
                </c:pt>
                <c:pt idx="17">
                  <c:v>64838.806632818421</c:v>
                </c:pt>
                <c:pt idx="18">
                  <c:v>63312.063267437268</c:v>
                </c:pt>
                <c:pt idx="19">
                  <c:v>61749.669727413508</c:v>
                </c:pt>
                <c:pt idx="20">
                  <c:v>60258.972957401624</c:v>
                </c:pt>
                <c:pt idx="21">
                  <c:v>58699.690684527042</c:v>
                </c:pt>
                <c:pt idx="22">
                  <c:v>57205.342983688031</c:v>
                </c:pt>
                <c:pt idx="23">
                  <c:v>55761.976162183586</c:v>
                </c:pt>
                <c:pt idx="24">
                  <c:v>54662.687335709925</c:v>
                </c:pt>
                <c:pt idx="25">
                  <c:v>53523.775881315058</c:v>
                </c:pt>
                <c:pt idx="26">
                  <c:v>52080.734975333995</c:v>
                </c:pt>
                <c:pt idx="27">
                  <c:v>50885.700983039875</c:v>
                </c:pt>
                <c:pt idx="28">
                  <c:v>49495.148608260432</c:v>
                </c:pt>
                <c:pt idx="29">
                  <c:v>48101.068056605822</c:v>
                </c:pt>
                <c:pt idx="30">
                  <c:v>46742.961002484619</c:v>
                </c:pt>
                <c:pt idx="31">
                  <c:v>45352.626840949204</c:v>
                </c:pt>
                <c:pt idx="32">
                  <c:v>43993.113247632435</c:v>
                </c:pt>
                <c:pt idx="33">
                  <c:v>43004.908213604132</c:v>
                </c:pt>
                <c:pt idx="34">
                  <c:v>42090.888120701464</c:v>
                </c:pt>
                <c:pt idx="35">
                  <c:v>41137.374023261684</c:v>
                </c:pt>
                <c:pt idx="36">
                  <c:v>40185.553058946396</c:v>
                </c:pt>
                <c:pt idx="37">
                  <c:v>39235.555507543853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B8-49D7-AB8B-EC3398BD655E}"/>
            </c:ext>
          </c:extLst>
        </c:ser>
        <c:ser>
          <c:idx val="2"/>
          <c:order val="3"/>
          <c:tx>
            <c:strRef>
              <c:f>'图11-工业碳排放'!$C$34</c:f>
              <c:strCache>
                <c:ptCount val="1"/>
                <c:pt idx="0">
                  <c:v>化学工业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'图11-工业碳排放'!$D$31:$AO$31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'图11-工业碳排放'!$D$34:$AO$34</c:f>
              <c:numCache>
                <c:formatCode>0_ </c:formatCode>
                <c:ptCount val="38"/>
                <c:pt idx="0">
                  <c:v>37088.071369414145</c:v>
                </c:pt>
                <c:pt idx="1">
                  <c:v>39164.950970436796</c:v>
                </c:pt>
                <c:pt idx="2">
                  <c:v>41132.456609412708</c:v>
                </c:pt>
                <c:pt idx="3">
                  <c:v>42436.545615930299</c:v>
                </c:pt>
                <c:pt idx="4">
                  <c:v>43591.222213820183</c:v>
                </c:pt>
                <c:pt idx="5">
                  <c:v>44670.250869612195</c:v>
                </c:pt>
                <c:pt idx="6">
                  <c:v>45684.754751359345</c:v>
                </c:pt>
                <c:pt idx="7">
                  <c:v>46709.023816211171</c:v>
                </c:pt>
                <c:pt idx="8">
                  <c:v>47252.862550862425</c:v>
                </c:pt>
                <c:pt idx="9">
                  <c:v>47747.335259803403</c:v>
                </c:pt>
                <c:pt idx="10">
                  <c:v>48284.119131468091</c:v>
                </c:pt>
                <c:pt idx="11">
                  <c:v>48798.964257678883</c:v>
                </c:pt>
                <c:pt idx="12">
                  <c:v>49272.04116164345</c:v>
                </c:pt>
                <c:pt idx="13">
                  <c:v>49406.927993230362</c:v>
                </c:pt>
                <c:pt idx="14">
                  <c:v>49482.624367145596</c:v>
                </c:pt>
                <c:pt idx="15">
                  <c:v>49572.887461740676</c:v>
                </c:pt>
                <c:pt idx="16">
                  <c:v>49684.805034028315</c:v>
                </c:pt>
                <c:pt idx="17">
                  <c:v>49774.572842173504</c:v>
                </c:pt>
                <c:pt idx="18">
                  <c:v>49659.08142306724</c:v>
                </c:pt>
                <c:pt idx="19">
                  <c:v>49492.733444960584</c:v>
                </c:pt>
                <c:pt idx="20">
                  <c:v>49352.139325195363</c:v>
                </c:pt>
                <c:pt idx="21">
                  <c:v>49252.257653667504</c:v>
                </c:pt>
                <c:pt idx="22">
                  <c:v>49103.837784019313</c:v>
                </c:pt>
                <c:pt idx="23">
                  <c:v>48840.57620179325</c:v>
                </c:pt>
                <c:pt idx="24">
                  <c:v>48581.347657628474</c:v>
                </c:pt>
                <c:pt idx="25">
                  <c:v>48375.697450577951</c:v>
                </c:pt>
                <c:pt idx="26">
                  <c:v>48075.578740412675</c:v>
                </c:pt>
                <c:pt idx="27">
                  <c:v>47815.648467826162</c:v>
                </c:pt>
                <c:pt idx="28">
                  <c:v>47545.214255878447</c:v>
                </c:pt>
                <c:pt idx="29">
                  <c:v>47213.417532677988</c:v>
                </c:pt>
                <c:pt idx="30">
                  <c:v>46984.011105109661</c:v>
                </c:pt>
                <c:pt idx="31">
                  <c:v>46688.885711713672</c:v>
                </c:pt>
                <c:pt idx="32">
                  <c:v>46380.868711965733</c:v>
                </c:pt>
                <c:pt idx="33">
                  <c:v>46111.136210435361</c:v>
                </c:pt>
                <c:pt idx="34">
                  <c:v>45852.198548845932</c:v>
                </c:pt>
                <c:pt idx="35">
                  <c:v>45551.361146519761</c:v>
                </c:pt>
                <c:pt idx="36">
                  <c:v>45255.904256238537</c:v>
                </c:pt>
                <c:pt idx="37">
                  <c:v>45023.40306074683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B8-49D7-AB8B-EC3398BD655E}"/>
            </c:ext>
          </c:extLst>
        </c:ser>
        <c:ser>
          <c:idx val="3"/>
          <c:order val="4"/>
          <c:tx>
            <c:strRef>
              <c:f>'图11-工业碳排放'!$C$35</c:f>
              <c:strCache>
                <c:ptCount val="1"/>
                <c:pt idx="0">
                  <c:v>非金属矿物制品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'图11-工业碳排放'!$D$31:$AO$31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'图11-工业碳排放'!$D$35:$AO$35</c:f>
              <c:numCache>
                <c:formatCode>0_ </c:formatCode>
                <c:ptCount val="38"/>
                <c:pt idx="0">
                  <c:v>24163.659716970946</c:v>
                </c:pt>
                <c:pt idx="1">
                  <c:v>24228.967772136406</c:v>
                </c:pt>
                <c:pt idx="2">
                  <c:v>24240.520362968571</c:v>
                </c:pt>
                <c:pt idx="3">
                  <c:v>24432.260271506253</c:v>
                </c:pt>
                <c:pt idx="4">
                  <c:v>24319.26552878903</c:v>
                </c:pt>
                <c:pt idx="5">
                  <c:v>23962.42119477153</c:v>
                </c:pt>
                <c:pt idx="6">
                  <c:v>23826.381585106774</c:v>
                </c:pt>
                <c:pt idx="7">
                  <c:v>23701.230708292831</c:v>
                </c:pt>
                <c:pt idx="8">
                  <c:v>23596.445608728536</c:v>
                </c:pt>
                <c:pt idx="9">
                  <c:v>23442.358755536356</c:v>
                </c:pt>
                <c:pt idx="10">
                  <c:v>23282.769939865335</c:v>
                </c:pt>
                <c:pt idx="11">
                  <c:v>23083.556155701997</c:v>
                </c:pt>
                <c:pt idx="12">
                  <c:v>22944.074538187324</c:v>
                </c:pt>
                <c:pt idx="13">
                  <c:v>22629.24136689353</c:v>
                </c:pt>
                <c:pt idx="14">
                  <c:v>22178.713334053515</c:v>
                </c:pt>
                <c:pt idx="15">
                  <c:v>21729.413848979155</c:v>
                </c:pt>
                <c:pt idx="16">
                  <c:v>21244.496309099424</c:v>
                </c:pt>
                <c:pt idx="17">
                  <c:v>20757.899931583313</c:v>
                </c:pt>
                <c:pt idx="18">
                  <c:v>20269.830830722702</c:v>
                </c:pt>
                <c:pt idx="19">
                  <c:v>19785.822440675529</c:v>
                </c:pt>
                <c:pt idx="20">
                  <c:v>19297.840337042242</c:v>
                </c:pt>
                <c:pt idx="21">
                  <c:v>18776.048863922802</c:v>
                </c:pt>
                <c:pt idx="22">
                  <c:v>18325.825681466282</c:v>
                </c:pt>
                <c:pt idx="23">
                  <c:v>17815.911418386091</c:v>
                </c:pt>
                <c:pt idx="24">
                  <c:v>17352.746246084051</c:v>
                </c:pt>
                <c:pt idx="25">
                  <c:v>16886.298800907425</c:v>
                </c:pt>
                <c:pt idx="26">
                  <c:v>16384.155017824352</c:v>
                </c:pt>
                <c:pt idx="27">
                  <c:v>15919.17961182529</c:v>
                </c:pt>
                <c:pt idx="28">
                  <c:v>15538.184473011419</c:v>
                </c:pt>
                <c:pt idx="29">
                  <c:v>15193.283641208458</c:v>
                </c:pt>
                <c:pt idx="30">
                  <c:v>14818.828022037382</c:v>
                </c:pt>
                <c:pt idx="31">
                  <c:v>14442.029527204642</c:v>
                </c:pt>
                <c:pt idx="32">
                  <c:v>14099.1710057254</c:v>
                </c:pt>
                <c:pt idx="33">
                  <c:v>13836.454718951427</c:v>
                </c:pt>
                <c:pt idx="34">
                  <c:v>13579.224406755251</c:v>
                </c:pt>
                <c:pt idx="35">
                  <c:v>13322.187209679165</c:v>
                </c:pt>
                <c:pt idx="36">
                  <c:v>13066.276907565449</c:v>
                </c:pt>
                <c:pt idx="37">
                  <c:v>12806.296316301181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B8-49D7-AB8B-EC3398BD655E}"/>
            </c:ext>
          </c:extLst>
        </c:ser>
        <c:ser>
          <c:idx val="4"/>
          <c:order val="5"/>
          <c:tx>
            <c:strRef>
              <c:f>'图11-工业碳排放'!$C$36</c:f>
              <c:strCache>
                <c:ptCount val="1"/>
                <c:pt idx="0">
                  <c:v>石油、煤炭加工业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'图11-工业碳排放'!$D$31:$AO$31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'图11-工业碳排放'!$D$36:$AO$36</c:f>
              <c:numCache>
                <c:formatCode>0_ </c:formatCode>
                <c:ptCount val="38"/>
                <c:pt idx="0">
                  <c:v>19437.673832415116</c:v>
                </c:pt>
                <c:pt idx="1">
                  <c:v>19793.580569659003</c:v>
                </c:pt>
                <c:pt idx="2">
                  <c:v>20130.83158690721</c:v>
                </c:pt>
                <c:pt idx="3">
                  <c:v>20529.65129091499</c:v>
                </c:pt>
                <c:pt idx="4">
                  <c:v>20805.059198444425</c:v>
                </c:pt>
                <c:pt idx="5">
                  <c:v>20942.74613805769</c:v>
                </c:pt>
                <c:pt idx="6">
                  <c:v>21098.979583018263</c:v>
                </c:pt>
                <c:pt idx="7">
                  <c:v>21292.995858989598</c:v>
                </c:pt>
                <c:pt idx="8">
                  <c:v>21192.911022289445</c:v>
                </c:pt>
                <c:pt idx="9">
                  <c:v>21099.480285189591</c:v>
                </c:pt>
                <c:pt idx="10">
                  <c:v>20998.620539411622</c:v>
                </c:pt>
                <c:pt idx="11">
                  <c:v>20854.201037053048</c:v>
                </c:pt>
                <c:pt idx="12">
                  <c:v>20737.305714594368</c:v>
                </c:pt>
                <c:pt idx="13">
                  <c:v>20402.51791437111</c:v>
                </c:pt>
                <c:pt idx="14">
                  <c:v>20049.443556227725</c:v>
                </c:pt>
                <c:pt idx="15">
                  <c:v>19691.835367829757</c:v>
                </c:pt>
                <c:pt idx="16">
                  <c:v>19336.581541896227</c:v>
                </c:pt>
                <c:pt idx="17">
                  <c:v>18978.839940945596</c:v>
                </c:pt>
                <c:pt idx="18">
                  <c:v>18531.108242411152</c:v>
                </c:pt>
                <c:pt idx="19">
                  <c:v>18089.406971301003</c:v>
                </c:pt>
                <c:pt idx="20">
                  <c:v>17642.445284649461</c:v>
                </c:pt>
                <c:pt idx="21">
                  <c:v>17194.054373267081</c:v>
                </c:pt>
                <c:pt idx="22">
                  <c:v>16749.735515465778</c:v>
                </c:pt>
                <c:pt idx="23">
                  <c:v>16386.584566634265</c:v>
                </c:pt>
                <c:pt idx="24">
                  <c:v>16022.31781354651</c:v>
                </c:pt>
                <c:pt idx="25">
                  <c:v>15652.17381441072</c:v>
                </c:pt>
                <c:pt idx="26">
                  <c:v>15281.148932339494</c:v>
                </c:pt>
                <c:pt idx="27">
                  <c:v>14904.192935076162</c:v>
                </c:pt>
                <c:pt idx="28">
                  <c:v>14502.437002628645</c:v>
                </c:pt>
                <c:pt idx="29">
                  <c:v>14097.681466277776</c:v>
                </c:pt>
                <c:pt idx="30">
                  <c:v>13692.481185409244</c:v>
                </c:pt>
                <c:pt idx="31">
                  <c:v>13284.421158762741</c:v>
                </c:pt>
                <c:pt idx="32">
                  <c:v>12879.583594397036</c:v>
                </c:pt>
                <c:pt idx="33">
                  <c:v>12613.696589967956</c:v>
                </c:pt>
                <c:pt idx="34">
                  <c:v>12324.281012567069</c:v>
                </c:pt>
                <c:pt idx="35">
                  <c:v>12048.546577364879</c:v>
                </c:pt>
                <c:pt idx="36">
                  <c:v>11773.657988549208</c:v>
                </c:pt>
                <c:pt idx="37">
                  <c:v>11496.142774837062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B8-49D7-AB8B-EC3398BD655E}"/>
            </c:ext>
          </c:extLst>
        </c:ser>
        <c:ser>
          <c:idx val="5"/>
          <c:order val="6"/>
          <c:tx>
            <c:strRef>
              <c:f>'图11-工业碳排放'!$C$37</c:f>
              <c:strCache>
                <c:ptCount val="1"/>
                <c:pt idx="0">
                  <c:v>有色金属冶炼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'图11-工业碳排放'!$D$31:$AO$31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'图11-工业碳排放'!$D$37:$AO$37</c:f>
              <c:numCache>
                <c:formatCode>0_ </c:formatCode>
                <c:ptCount val="38"/>
                <c:pt idx="0">
                  <c:v>14273.32145043391</c:v>
                </c:pt>
                <c:pt idx="1">
                  <c:v>14814.44600482518</c:v>
                </c:pt>
                <c:pt idx="2">
                  <c:v>15359.156314140655</c:v>
                </c:pt>
                <c:pt idx="3">
                  <c:v>15634.673940441471</c:v>
                </c:pt>
                <c:pt idx="4">
                  <c:v>15906.464657376404</c:v>
                </c:pt>
                <c:pt idx="5">
                  <c:v>16127.360952072309</c:v>
                </c:pt>
                <c:pt idx="6">
                  <c:v>16348.259410896262</c:v>
                </c:pt>
                <c:pt idx="7">
                  <c:v>16577.432490727741</c:v>
                </c:pt>
                <c:pt idx="8">
                  <c:v>16676.842612797525</c:v>
                </c:pt>
                <c:pt idx="9">
                  <c:v>16811.551060458758</c:v>
                </c:pt>
                <c:pt idx="10">
                  <c:v>16920.095913002777</c:v>
                </c:pt>
                <c:pt idx="11">
                  <c:v>17051.229066292181</c:v>
                </c:pt>
                <c:pt idx="12">
                  <c:v>17151.568474307736</c:v>
                </c:pt>
                <c:pt idx="13">
                  <c:v>17093.584332577153</c:v>
                </c:pt>
                <c:pt idx="14">
                  <c:v>17065.536991826011</c:v>
                </c:pt>
                <c:pt idx="15">
                  <c:v>16998.10024485975</c:v>
                </c:pt>
                <c:pt idx="16">
                  <c:v>16931.939123546148</c:v>
                </c:pt>
                <c:pt idx="17">
                  <c:v>16867.496975261969</c:v>
                </c:pt>
                <c:pt idx="18">
                  <c:v>16717.407986748771</c:v>
                </c:pt>
                <c:pt idx="19">
                  <c:v>16596.080281588711</c:v>
                </c:pt>
                <c:pt idx="20">
                  <c:v>16482.813265636818</c:v>
                </c:pt>
                <c:pt idx="21">
                  <c:v>16326.662853336218</c:v>
                </c:pt>
                <c:pt idx="22">
                  <c:v>16209.77469662598</c:v>
                </c:pt>
                <c:pt idx="23">
                  <c:v>16002.606787656192</c:v>
                </c:pt>
                <c:pt idx="24">
                  <c:v>15787.914842821652</c:v>
                </c:pt>
                <c:pt idx="25">
                  <c:v>15573.22469842642</c:v>
                </c:pt>
                <c:pt idx="26">
                  <c:v>15366.141086024994</c:v>
                </c:pt>
                <c:pt idx="27">
                  <c:v>15155.062262792126</c:v>
                </c:pt>
                <c:pt idx="28">
                  <c:v>14940.77610096864</c:v>
                </c:pt>
                <c:pt idx="29">
                  <c:v>14733.29772424472</c:v>
                </c:pt>
                <c:pt idx="30">
                  <c:v>14518.976129775669</c:v>
                </c:pt>
                <c:pt idx="31">
                  <c:v>14315.138064887837</c:v>
                </c:pt>
                <c:pt idx="32">
                  <c:v>14097.174862266396</c:v>
                </c:pt>
                <c:pt idx="33">
                  <c:v>13893.288830074542</c:v>
                </c:pt>
                <c:pt idx="34">
                  <c:v>13686.171153361423</c:v>
                </c:pt>
                <c:pt idx="35">
                  <c:v>13471.85387994671</c:v>
                </c:pt>
                <c:pt idx="36">
                  <c:v>13267.937524756044</c:v>
                </c:pt>
                <c:pt idx="37">
                  <c:v>13057.184473011419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B8-49D7-AB8B-EC3398BD655E}"/>
            </c:ext>
          </c:extLst>
        </c:ser>
        <c:ser>
          <c:idx val="7"/>
          <c:order val="7"/>
          <c:tx>
            <c:strRef>
              <c:f>'图11-工业碳排放'!$C$39</c:f>
              <c:strCache>
                <c:ptCount val="1"/>
                <c:pt idx="0">
                  <c:v>其他工业（除电热氢）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'图11-工业碳排放'!$D$31:$AO$31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'图11-工业碳排放'!$D$39:$AO$39</c:f>
              <c:numCache>
                <c:formatCode>0_ </c:formatCode>
                <c:ptCount val="38"/>
                <c:pt idx="0">
                  <c:v>48432.195959238074</c:v>
                </c:pt>
                <c:pt idx="1">
                  <c:v>50175.645646069635</c:v>
                </c:pt>
                <c:pt idx="2">
                  <c:v>52269.615487451025</c:v>
                </c:pt>
                <c:pt idx="3">
                  <c:v>53950.61143246555</c:v>
                </c:pt>
                <c:pt idx="4">
                  <c:v>55509.753288070351</c:v>
                </c:pt>
                <c:pt idx="5">
                  <c:v>56920.592182780645</c:v>
                </c:pt>
                <c:pt idx="6">
                  <c:v>58215.72750675166</c:v>
                </c:pt>
                <c:pt idx="7">
                  <c:v>59493.007784199319</c:v>
                </c:pt>
                <c:pt idx="8">
                  <c:v>60711.850154513755</c:v>
                </c:pt>
                <c:pt idx="9">
                  <c:v>61991.489810665749</c:v>
                </c:pt>
                <c:pt idx="10">
                  <c:v>63249.795789420634</c:v>
                </c:pt>
                <c:pt idx="11">
                  <c:v>64492.887333477353</c:v>
                </c:pt>
                <c:pt idx="12">
                  <c:v>65704.338848042942</c:v>
                </c:pt>
                <c:pt idx="13">
                  <c:v>66810.118394368183</c:v>
                </c:pt>
                <c:pt idx="14">
                  <c:v>67834.95273148251</c:v>
                </c:pt>
                <c:pt idx="15">
                  <c:v>68879.147773180623</c:v>
                </c:pt>
                <c:pt idx="16">
                  <c:v>69858.118590868224</c:v>
                </c:pt>
                <c:pt idx="17">
                  <c:v>70847.143537935277</c:v>
                </c:pt>
                <c:pt idx="18">
                  <c:v>71701.263460444374</c:v>
                </c:pt>
                <c:pt idx="19">
                  <c:v>72494.274859853816</c:v>
                </c:pt>
                <c:pt idx="20">
                  <c:v>73334.863302293787</c:v>
                </c:pt>
                <c:pt idx="21">
                  <c:v>74067.781208995089</c:v>
                </c:pt>
                <c:pt idx="22">
                  <c:v>74775.216147167928</c:v>
                </c:pt>
                <c:pt idx="23">
                  <c:v>75450.785250513145</c:v>
                </c:pt>
                <c:pt idx="24">
                  <c:v>76102.004386986431</c:v>
                </c:pt>
                <c:pt idx="25">
                  <c:v>76644.352858053462</c:v>
                </c:pt>
                <c:pt idx="26">
                  <c:v>77164.360556731874</c:v>
                </c:pt>
                <c:pt idx="27">
                  <c:v>77666.94698177962</c:v>
                </c:pt>
                <c:pt idx="28">
                  <c:v>78072.181712253805</c:v>
                </c:pt>
                <c:pt idx="29">
                  <c:v>78462.342236541794</c:v>
                </c:pt>
                <c:pt idx="30">
                  <c:v>78760.074447121093</c:v>
                </c:pt>
                <c:pt idx="31">
                  <c:v>79046.088448417402</c:v>
                </c:pt>
                <c:pt idx="32">
                  <c:v>79242.282777753775</c:v>
                </c:pt>
                <c:pt idx="33">
                  <c:v>79367.744602679071</c:v>
                </c:pt>
                <c:pt idx="34">
                  <c:v>79456.477812466255</c:v>
                </c:pt>
                <c:pt idx="35">
                  <c:v>79459.127412408619</c:v>
                </c:pt>
                <c:pt idx="36">
                  <c:v>79401.968638867897</c:v>
                </c:pt>
                <c:pt idx="37">
                  <c:v>79216.493613841725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B8-49D7-AB8B-EC3398BD6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372384"/>
        <c:axId val="415376224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'图11-工业碳排放'!$C$32</c15:sqref>
                        </c15:formulaRef>
                      </c:ext>
                    </c:extLst>
                    <c:strCache>
                      <c:ptCount val="1"/>
                      <c:pt idx="0">
                        <c:v>农林牧渔业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'图11-工业碳排放'!$D$31:$AO$31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'图11-工业碳排放'!$D$32:$AO$32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6707.1189370206348</c:v>
                      </c:pt>
                      <c:pt idx="1">
                        <c:v>7022.7611537215098</c:v>
                      </c:pt>
                      <c:pt idx="2">
                        <c:v>7211.4507939937366</c:v>
                      </c:pt>
                      <c:pt idx="3">
                        <c:v>7621.5296532353914</c:v>
                      </c:pt>
                      <c:pt idx="4">
                        <c:v>7908.1055777609754</c:v>
                      </c:pt>
                      <c:pt idx="5">
                        <c:v>8180.2815887076467</c:v>
                      </c:pt>
                      <c:pt idx="6">
                        <c:v>8448.741492924275</c:v>
                      </c:pt>
                      <c:pt idx="7">
                        <c:v>8815.4880054733385</c:v>
                      </c:pt>
                      <c:pt idx="8">
                        <c:v>8964.0135212991991</c:v>
                      </c:pt>
                      <c:pt idx="9">
                        <c:v>9221.649260019447</c:v>
                      </c:pt>
                      <c:pt idx="10">
                        <c:v>9461.4551042454386</c:v>
                      </c:pt>
                      <c:pt idx="11">
                        <c:v>9693.8595261243772</c:v>
                      </c:pt>
                      <c:pt idx="12">
                        <c:v>9853.5512909149857</c:v>
                      </c:pt>
                      <c:pt idx="13">
                        <c:v>10118.100792193298</c:v>
                      </c:pt>
                      <c:pt idx="14">
                        <c:v>10306.736894602285</c:v>
                      </c:pt>
                      <c:pt idx="15">
                        <c:v>10455.632638363764</c:v>
                      </c:pt>
                      <c:pt idx="16">
                        <c:v>10611.665755644381</c:v>
                      </c:pt>
                      <c:pt idx="17">
                        <c:v>10760.543570631236</c:v>
                      </c:pt>
                      <c:pt idx="18">
                        <c:v>10869.300792193299</c:v>
                      </c:pt>
                      <c:pt idx="19">
                        <c:v>10970.827125418606</c:v>
                      </c:pt>
                      <c:pt idx="20">
                        <c:v>11072.350225054915</c:v>
                      </c:pt>
                      <c:pt idx="21">
                        <c:v>11166.595981419468</c:v>
                      </c:pt>
                      <c:pt idx="22">
                        <c:v>11260.845374671422</c:v>
                      </c:pt>
                      <c:pt idx="23">
                        <c:v>11275.792585790936</c:v>
                      </c:pt>
                      <c:pt idx="24">
                        <c:v>11362.332501530376</c:v>
                      </c:pt>
                      <c:pt idx="25">
                        <c:v>11373.610413740957</c:v>
                      </c:pt>
                      <c:pt idx="26">
                        <c:v>11416.89293867704</c:v>
                      </c:pt>
                      <c:pt idx="27">
                        <c:v>11456.578221886142</c:v>
                      </c:pt>
                      <c:pt idx="28">
                        <c:v>11456.617791941237</c:v>
                      </c:pt>
                      <c:pt idx="29">
                        <c:v>11460.214709589143</c:v>
                      </c:pt>
                      <c:pt idx="30">
                        <c:v>11456.61019408736</c:v>
                      </c:pt>
                      <c:pt idx="31">
                        <c:v>11456.570580821723</c:v>
                      </c:pt>
                      <c:pt idx="32">
                        <c:v>11452.930020525011</c:v>
                      </c:pt>
                      <c:pt idx="33">
                        <c:v>11409.679863886791</c:v>
                      </c:pt>
                      <c:pt idx="34">
                        <c:v>11409.597007669874</c:v>
                      </c:pt>
                      <c:pt idx="35">
                        <c:v>11402.31962838933</c:v>
                      </c:pt>
                      <c:pt idx="36">
                        <c:v>11398.283007453821</c:v>
                      </c:pt>
                      <c:pt idx="37">
                        <c:v>11394.638882287281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37B8-49D7-AB8B-EC3398BD655E}"/>
                  </c:ext>
                </c:extLst>
              </c15:ser>
            </c15:filteredAreaSeries>
            <c15:filteredAreaSeries>
              <c15:ser>
                <c:idx val="6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'图11-工业碳排放'!$C$38</c15:sqref>
                        </c15:formulaRef>
                      </c:ext>
                    </c:extLst>
                    <c:strCache>
                      <c:ptCount val="1"/>
                      <c:pt idx="0">
                        <c:v>建筑业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'图11-工业碳排放'!$D$31:$AO$31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'图11-工业碳排放'!$D$38:$AO$38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2865.4016780094348</c:v>
                      </c:pt>
                      <c:pt idx="1">
                        <c:v>3005.2003888948911</c:v>
                      </c:pt>
                      <c:pt idx="2">
                        <c:v>3125.7016311980133</c:v>
                      </c:pt>
                      <c:pt idx="3">
                        <c:v>3270.8296424327546</c:v>
                      </c:pt>
                      <c:pt idx="4">
                        <c:v>3394.9879370566427</c:v>
                      </c:pt>
                      <c:pt idx="5">
                        <c:v>3516.7620899499489</c:v>
                      </c:pt>
                      <c:pt idx="6">
                        <c:v>3628.220805876635</c:v>
                      </c:pt>
                      <c:pt idx="7">
                        <c:v>3751.9409455907253</c:v>
                      </c:pt>
                      <c:pt idx="8">
                        <c:v>3846.388390767348</c:v>
                      </c:pt>
                      <c:pt idx="9">
                        <c:v>3956.0262143963137</c:v>
                      </c:pt>
                      <c:pt idx="10">
                        <c:v>4055.9125706672439</c:v>
                      </c:pt>
                      <c:pt idx="11">
                        <c:v>4151.3460084260569</c:v>
                      </c:pt>
                      <c:pt idx="12">
                        <c:v>4230.2974325735495</c:v>
                      </c:pt>
                      <c:pt idx="13">
                        <c:v>4319.8156350149447</c:v>
                      </c:pt>
                      <c:pt idx="14">
                        <c:v>4395.0183644809349</c:v>
                      </c:pt>
                      <c:pt idx="15">
                        <c:v>4463.539303590077</c:v>
                      </c:pt>
                      <c:pt idx="16">
                        <c:v>4524.7419970472811</c:v>
                      </c:pt>
                      <c:pt idx="17">
                        <c:v>4585.5748802707876</c:v>
                      </c:pt>
                      <c:pt idx="18">
                        <c:v>4634.8676677109224</c:v>
                      </c:pt>
                      <c:pt idx="19">
                        <c:v>4682.1205574160103</c:v>
                      </c:pt>
                      <c:pt idx="20">
                        <c:v>4723.8320550214266</c:v>
                      </c:pt>
                      <c:pt idx="21">
                        <c:v>4759.9016960138288</c:v>
                      </c:pt>
                      <c:pt idx="22">
                        <c:v>4792.0078499153806</c:v>
                      </c:pt>
                      <c:pt idx="23">
                        <c:v>4829.3648050124239</c:v>
                      </c:pt>
                      <c:pt idx="24">
                        <c:v>4853.5324619207095</c:v>
                      </c:pt>
                      <c:pt idx="25">
                        <c:v>4881.6542436354484</c:v>
                      </c:pt>
                      <c:pt idx="26">
                        <c:v>4903.8014475532045</c:v>
                      </c:pt>
                      <c:pt idx="27">
                        <c:v>4928.3122681934401</c:v>
                      </c:pt>
                      <c:pt idx="28">
                        <c:v>4956.0573980051149</c:v>
                      </c:pt>
                      <c:pt idx="29">
                        <c:v>4980.5552554823389</c:v>
                      </c:pt>
                      <c:pt idx="30">
                        <c:v>5000.3651290914995</c:v>
                      </c:pt>
                      <c:pt idx="31">
                        <c:v>5032.4111483201914</c:v>
                      </c:pt>
                      <c:pt idx="32">
                        <c:v>5056.1686651542987</c:v>
                      </c:pt>
                      <c:pt idx="33">
                        <c:v>5092.1590868171843</c:v>
                      </c:pt>
                      <c:pt idx="34">
                        <c:v>5123.8252133520591</c:v>
                      </c:pt>
                      <c:pt idx="35">
                        <c:v>5161.7824349141201</c:v>
                      </c:pt>
                      <c:pt idx="36">
                        <c:v>5204.9548089733908</c:v>
                      </c:pt>
                      <c:pt idx="37">
                        <c:v>5146.0664002016501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7B8-49D7-AB8B-EC3398BD655E}"/>
                  </c:ext>
                </c:extLst>
              </c15:ser>
            </c15:filteredAreaSeries>
          </c:ext>
        </c:extLst>
      </c:areaChart>
      <c:catAx>
        <c:axId val="41537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376224"/>
        <c:crosses val="autoZero"/>
        <c:auto val="1"/>
        <c:lblAlgn val="ctr"/>
        <c:lblOffset val="100"/>
        <c:tickLblSkip val="10"/>
        <c:noMultiLvlLbl val="0"/>
      </c:catAx>
      <c:valAx>
        <c:axId val="415376224"/>
        <c:scaling>
          <c:orientation val="minMax"/>
        </c:scaling>
        <c:delete val="0"/>
        <c:axPos val="l"/>
        <c:title>
          <c:tx>
            <c:strRef>
              <c:f>'图11-工业碳排放'!$L$1</c:f>
              <c:strCache>
                <c:ptCount val="1"/>
                <c:pt idx="0">
                  <c:v>万吨标煤</c:v>
                </c:pt>
              </c:strCache>
            </c:strRef>
          </c:tx>
          <c:layout>
            <c:manualLayout>
              <c:xMode val="edge"/>
              <c:yMode val="edge"/>
              <c:x val="1.2987012987012988E-2"/>
              <c:y val="7.174996292687904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372384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87106181386769377"/>
          <c:w val="1"/>
          <c:h val="0.12893818613230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/>
              <a:t>行业能源消费强度</a:t>
            </a:r>
            <a:endParaRPr lang="en-US" altLang="zh-CN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6235040154347335E-2"/>
          <c:y val="0.18652814231554388"/>
          <c:w val="0.88128798873307734"/>
          <c:h val="0.55937982984325096"/>
        </c:manualLayout>
      </c:layout>
      <c:lineChart>
        <c:grouping val="standard"/>
        <c:varyColors val="0"/>
        <c:ser>
          <c:idx val="2"/>
          <c:order val="2"/>
          <c:tx>
            <c:strRef>
              <c:f>'图11-工业强度'!$C$175</c:f>
              <c:strCache>
                <c:ptCount val="1"/>
                <c:pt idx="0">
                  <c:v>工业（除电热氢）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'图11-工业强度'!$D$172:$AO$172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'图11-工业强度'!$D$175:$AO$175</c:f>
              <c:numCache>
                <c:formatCode>0_ </c:formatCode>
                <c:ptCount val="38"/>
                <c:pt idx="0">
                  <c:v>0.52438439922348712</c:v>
                </c:pt>
                <c:pt idx="1">
                  <c:v>0.51497577365485658</c:v>
                </c:pt>
                <c:pt idx="2">
                  <c:v>0.51088559783066223</c:v>
                </c:pt>
                <c:pt idx="3">
                  <c:v>0.50164439406752814</c:v>
                </c:pt>
                <c:pt idx="4">
                  <c:v>0.49306744199244357</c:v>
                </c:pt>
                <c:pt idx="5">
                  <c:v>0.48379140764675321</c:v>
                </c:pt>
                <c:pt idx="6">
                  <c:v>0.4763103390317196</c:v>
                </c:pt>
                <c:pt idx="7">
                  <c:v>0.46903420694407133</c:v>
                </c:pt>
                <c:pt idx="8">
                  <c:v>0.46064335117587207</c:v>
                </c:pt>
                <c:pt idx="9">
                  <c:v>0.45229741095672921</c:v>
                </c:pt>
                <c:pt idx="10">
                  <c:v>0.44528638990523178</c:v>
                </c:pt>
                <c:pt idx="11">
                  <c:v>0.43789215100389756</c:v>
                </c:pt>
                <c:pt idx="12">
                  <c:v>0.43123634669370492</c:v>
                </c:pt>
                <c:pt idx="13">
                  <c:v>0.42263376363593591</c:v>
                </c:pt>
                <c:pt idx="14">
                  <c:v>0.41410473338086123</c:v>
                </c:pt>
                <c:pt idx="15">
                  <c:v>0.40546124108033266</c:v>
                </c:pt>
                <c:pt idx="16">
                  <c:v>0.3974901566196069</c:v>
                </c:pt>
                <c:pt idx="17">
                  <c:v>0.39057102893092116</c:v>
                </c:pt>
                <c:pt idx="18">
                  <c:v>0.38205376260458529</c:v>
                </c:pt>
                <c:pt idx="19">
                  <c:v>0.37404678131544239</c:v>
                </c:pt>
                <c:pt idx="20">
                  <c:v>0.36675401125587553</c:v>
                </c:pt>
                <c:pt idx="21">
                  <c:v>0.35950441059670374</c:v>
                </c:pt>
                <c:pt idx="22">
                  <c:v>0.35265122065440796</c:v>
                </c:pt>
                <c:pt idx="23">
                  <c:v>0.34582738314836325</c:v>
                </c:pt>
                <c:pt idx="24">
                  <c:v>0.33989899048674271</c:v>
                </c:pt>
                <c:pt idx="25">
                  <c:v>0.33419488553646864</c:v>
                </c:pt>
                <c:pt idx="26">
                  <c:v>0.32823857880362695</c:v>
                </c:pt>
                <c:pt idx="27">
                  <c:v>0.3228565730927902</c:v>
                </c:pt>
                <c:pt idx="28">
                  <c:v>0.31737883459130256</c:v>
                </c:pt>
                <c:pt idx="29">
                  <c:v>0.31215846878326908</c:v>
                </c:pt>
                <c:pt idx="30">
                  <c:v>0.30722297691147016</c:v>
                </c:pt>
                <c:pt idx="31">
                  <c:v>0.3023347430947646</c:v>
                </c:pt>
                <c:pt idx="32">
                  <c:v>0.29764758284923321</c:v>
                </c:pt>
                <c:pt idx="33">
                  <c:v>0.29386941112006482</c:v>
                </c:pt>
                <c:pt idx="34">
                  <c:v>0.29036078897640305</c:v>
                </c:pt>
                <c:pt idx="35">
                  <c:v>0.28676686394662432</c:v>
                </c:pt>
                <c:pt idx="36">
                  <c:v>0.28332728347256564</c:v>
                </c:pt>
                <c:pt idx="37">
                  <c:v>0.28100242241296225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9F-4E13-9371-FFFD884CBAC8}"/>
            </c:ext>
          </c:extLst>
        </c:ser>
        <c:ser>
          <c:idx val="3"/>
          <c:order val="3"/>
          <c:tx>
            <c:strRef>
              <c:f>'图11-工业强度'!$C$176</c:f>
              <c:strCache>
                <c:ptCount val="1"/>
                <c:pt idx="0">
                  <c:v>黑色金属冶炼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'图11-工业强度'!$D$172:$AO$172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'图11-工业强度'!$D$176:$AO$176</c:f>
              <c:numCache>
                <c:formatCode>0_ </c:formatCode>
                <c:ptCount val="38"/>
                <c:pt idx="0">
                  <c:v>4.0457426274377655</c:v>
                </c:pt>
                <c:pt idx="1">
                  <c:v>3.913550722240934</c:v>
                </c:pt>
                <c:pt idx="2">
                  <c:v>3.9343030195075688</c:v>
                </c:pt>
                <c:pt idx="3">
                  <c:v>3.8714897246668039</c:v>
                </c:pt>
                <c:pt idx="4">
                  <c:v>3.7981183085368841</c:v>
                </c:pt>
                <c:pt idx="5">
                  <c:v>3.718162469617142</c:v>
                </c:pt>
                <c:pt idx="6">
                  <c:v>3.6594932080341018</c:v>
                </c:pt>
                <c:pt idx="7">
                  <c:v>3.6208619130655486</c:v>
                </c:pt>
                <c:pt idx="8">
                  <c:v>3.5648459339817582</c:v>
                </c:pt>
                <c:pt idx="9">
                  <c:v>3.5088289896896105</c:v>
                </c:pt>
                <c:pt idx="10">
                  <c:v>3.48133459307352</c:v>
                </c:pt>
                <c:pt idx="11">
                  <c:v>3.44482629222518</c:v>
                </c:pt>
                <c:pt idx="12">
                  <c:v>3.411790700525184</c:v>
                </c:pt>
                <c:pt idx="13">
                  <c:v>3.3463252662734186</c:v>
                </c:pt>
                <c:pt idx="14">
                  <c:v>3.2833955586158203</c:v>
                </c:pt>
                <c:pt idx="15">
                  <c:v>3.2072898036982926</c:v>
                </c:pt>
                <c:pt idx="16">
                  <c:v>3.1438193381610402</c:v>
                </c:pt>
                <c:pt idx="17">
                  <c:v>3.0845901217738114</c:v>
                </c:pt>
                <c:pt idx="18">
                  <c:v>3.004103407593433</c:v>
                </c:pt>
                <c:pt idx="19">
                  <c:v>2.9226277661936719</c:v>
                </c:pt>
                <c:pt idx="20">
                  <c:v>2.8452333487684638</c:v>
                </c:pt>
                <c:pt idx="21">
                  <c:v>2.7652503385410627</c:v>
                </c:pt>
                <c:pt idx="22">
                  <c:v>2.6889656023467503</c:v>
                </c:pt>
                <c:pt idx="23">
                  <c:v>2.6156846129000741</c:v>
                </c:pt>
                <c:pt idx="24">
                  <c:v>2.5590946744494327</c:v>
                </c:pt>
                <c:pt idx="25">
                  <c:v>2.5011642605349409</c:v>
                </c:pt>
                <c:pt idx="26">
                  <c:v>2.4295563336897246</c:v>
                </c:pt>
                <c:pt idx="27">
                  <c:v>2.3700311464152111</c:v>
                </c:pt>
                <c:pt idx="28">
                  <c:v>2.3018962744604203</c:v>
                </c:pt>
                <c:pt idx="29">
                  <c:v>2.2341008056051415</c:v>
                </c:pt>
                <c:pt idx="30">
                  <c:v>2.1684482310604571</c:v>
                </c:pt>
                <c:pt idx="31">
                  <c:v>2.1017562880818166</c:v>
                </c:pt>
                <c:pt idx="32">
                  <c:v>2.0369312971834077</c:v>
                </c:pt>
                <c:pt idx="33">
                  <c:v>1.989704753447185</c:v>
                </c:pt>
                <c:pt idx="34">
                  <c:v>1.946282791678509</c:v>
                </c:pt>
                <c:pt idx="35">
                  <c:v>1.9013955396138404</c:v>
                </c:pt>
                <c:pt idx="36">
                  <c:v>1.856926139169776</c:v>
                </c:pt>
                <c:pt idx="37">
                  <c:v>1.8128749708319476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9F-4E13-9371-FFFD884CBAC8}"/>
            </c:ext>
          </c:extLst>
        </c:ser>
        <c:ser>
          <c:idx val="4"/>
          <c:order val="4"/>
          <c:tx>
            <c:strRef>
              <c:f>'图11-工业强度'!$C$177</c:f>
              <c:strCache>
                <c:ptCount val="1"/>
                <c:pt idx="0">
                  <c:v>化学工业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'图11-工业强度'!$D$172:$AO$172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'图11-工业强度'!$D$177:$AO$177</c:f>
              <c:numCache>
                <c:formatCode>0_ </c:formatCode>
                <c:ptCount val="38"/>
                <c:pt idx="0">
                  <c:v>1.6969148297999139</c:v>
                </c:pt>
                <c:pt idx="1">
                  <c:v>1.7189883643185837</c:v>
                </c:pt>
                <c:pt idx="2">
                  <c:v>1.719189123417487</c:v>
                </c:pt>
                <c:pt idx="3">
                  <c:v>1.6999181985811644</c:v>
                </c:pt>
                <c:pt idx="4">
                  <c:v>1.6868575182026648</c:v>
                </c:pt>
                <c:pt idx="5">
                  <c:v>1.6805003514096621</c:v>
                </c:pt>
                <c:pt idx="6">
                  <c:v>1.6787154220121512</c:v>
                </c:pt>
                <c:pt idx="7">
                  <c:v>1.6815945693175374</c:v>
                </c:pt>
                <c:pt idx="8">
                  <c:v>1.6694266946090537</c:v>
                </c:pt>
                <c:pt idx="9">
                  <c:v>1.6572966114711196</c:v>
                </c:pt>
                <c:pt idx="10">
                  <c:v>1.6480030533163719</c:v>
                </c:pt>
                <c:pt idx="11">
                  <c:v>1.6389448296142637</c:v>
                </c:pt>
                <c:pt idx="12">
                  <c:v>1.6291982747800258</c:v>
                </c:pt>
                <c:pt idx="13">
                  <c:v>1.6089763798597556</c:v>
                </c:pt>
                <c:pt idx="14">
                  <c:v>1.5876733826062981</c:v>
                </c:pt>
                <c:pt idx="15">
                  <c:v>1.5676700115936471</c:v>
                </c:pt>
                <c:pt idx="16">
                  <c:v>1.5491456609773868</c:v>
                </c:pt>
                <c:pt idx="17">
                  <c:v>1.5307110595325659</c:v>
                </c:pt>
                <c:pt idx="18">
                  <c:v>1.506833092771475</c:v>
                </c:pt>
                <c:pt idx="19">
                  <c:v>1.4823691626398539</c:v>
                </c:pt>
                <c:pt idx="20">
                  <c:v>1.4596429868521446</c:v>
                </c:pt>
                <c:pt idx="21">
                  <c:v>1.439057471052323</c:v>
                </c:pt>
                <c:pt idx="22">
                  <c:v>1.4179981080663342</c:v>
                </c:pt>
                <c:pt idx="23">
                  <c:v>1.3946338192063925</c:v>
                </c:pt>
                <c:pt idx="24">
                  <c:v>1.3724330135745018</c:v>
                </c:pt>
                <c:pt idx="25">
                  <c:v>1.3527876931934302</c:v>
                </c:pt>
                <c:pt idx="26">
                  <c:v>1.3315698021380376</c:v>
                </c:pt>
                <c:pt idx="27">
                  <c:v>1.3125598455113003</c:v>
                </c:pt>
                <c:pt idx="28">
                  <c:v>1.2943624283480766</c:v>
                </c:pt>
                <c:pt idx="29">
                  <c:v>1.2756257716146457</c:v>
                </c:pt>
                <c:pt idx="30">
                  <c:v>1.26079066565654</c:v>
                </c:pt>
                <c:pt idx="31">
                  <c:v>1.245337131543806</c:v>
                </c:pt>
                <c:pt idx="32">
                  <c:v>1.2307093910788216</c:v>
                </c:pt>
                <c:pt idx="33">
                  <c:v>1.2182747143585886</c:v>
                </c:pt>
                <c:pt idx="34">
                  <c:v>1.2073054929731031</c:v>
                </c:pt>
                <c:pt idx="35">
                  <c:v>1.1964247705522628</c:v>
                </c:pt>
                <c:pt idx="36">
                  <c:v>1.186884077541831</c:v>
                </c:pt>
                <c:pt idx="37">
                  <c:v>1.1801911973965733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9F-4E13-9371-FFFD884CBAC8}"/>
            </c:ext>
          </c:extLst>
        </c:ser>
        <c:ser>
          <c:idx val="5"/>
          <c:order val="5"/>
          <c:tx>
            <c:strRef>
              <c:f>'图11-工业强度'!$C$178</c:f>
              <c:strCache>
                <c:ptCount val="1"/>
                <c:pt idx="0">
                  <c:v>非金属矿物制品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'图11-工业强度'!$D$172:$AO$172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'图11-工业强度'!$D$178:$AO$178</c:f>
              <c:numCache>
                <c:formatCode>0_ </c:formatCode>
                <c:ptCount val="38"/>
                <c:pt idx="0">
                  <c:v>2.117395381923004</c:v>
                </c:pt>
                <c:pt idx="1">
                  <c:v>2.0108690115394192</c:v>
                </c:pt>
                <c:pt idx="2">
                  <c:v>1.8875037266918266</c:v>
                </c:pt>
                <c:pt idx="3">
                  <c:v>1.799809324344162</c:v>
                </c:pt>
                <c:pt idx="4">
                  <c:v>1.711404586200898</c:v>
                </c:pt>
                <c:pt idx="5">
                  <c:v>1.6222825537166741</c:v>
                </c:pt>
                <c:pt idx="6">
                  <c:v>1.5585879833545249</c:v>
                </c:pt>
                <c:pt idx="7">
                  <c:v>1.500481262048539</c:v>
                </c:pt>
                <c:pt idx="8">
                  <c:v>1.4449549409956215</c:v>
                </c:pt>
                <c:pt idx="9">
                  <c:v>1.3875197899414187</c:v>
                </c:pt>
                <c:pt idx="10">
                  <c:v>1.3314577268444734</c:v>
                </c:pt>
                <c:pt idx="11">
                  <c:v>1.2753225861052337</c:v>
                </c:pt>
                <c:pt idx="12">
                  <c:v>1.2249631520697579</c:v>
                </c:pt>
                <c:pt idx="13">
                  <c:v>1.1681290783160547</c:v>
                </c:pt>
                <c:pt idx="14">
                  <c:v>1.1076620707659086</c:v>
                </c:pt>
                <c:pt idx="15">
                  <c:v>1.0506968720831207</c:v>
                </c:pt>
                <c:pt idx="16">
                  <c:v>0.99533213142997279</c:v>
                </c:pt>
                <c:pt idx="17">
                  <c:v>0.94310213009550514</c:v>
                </c:pt>
                <c:pt idx="18">
                  <c:v>0.89385509065493862</c:v>
                </c:pt>
                <c:pt idx="19">
                  <c:v>0.84767286550375553</c:v>
                </c:pt>
                <c:pt idx="20">
                  <c:v>0.80404988658127252</c:v>
                </c:pt>
                <c:pt idx="21">
                  <c:v>0.76163667945917679</c:v>
                </c:pt>
                <c:pt idx="22">
                  <c:v>0.72455678621340036</c:v>
                </c:pt>
                <c:pt idx="23">
                  <c:v>0.6873930787529271</c:v>
                </c:pt>
                <c:pt idx="24">
                  <c:v>0.65418913180779337</c:v>
                </c:pt>
                <c:pt idx="25">
                  <c:v>0.62285241832282989</c:v>
                </c:pt>
                <c:pt idx="26">
                  <c:v>0.59209847321665132</c:v>
                </c:pt>
                <c:pt idx="27">
                  <c:v>0.5644705836653946</c:v>
                </c:pt>
                <c:pt idx="28">
                  <c:v>0.54141373749979893</c:v>
                </c:pt>
                <c:pt idx="29">
                  <c:v>0.52104296364707903</c:v>
                </c:pt>
                <c:pt idx="30">
                  <c:v>0.50100307098522323</c:v>
                </c:pt>
                <c:pt idx="31">
                  <c:v>0.48216792043056028</c:v>
                </c:pt>
                <c:pt idx="32">
                  <c:v>0.46566327327775303</c:v>
                </c:pt>
                <c:pt idx="33">
                  <c:v>0.45290212502398913</c:v>
                </c:pt>
                <c:pt idx="34">
                  <c:v>0.44134224061210736</c:v>
                </c:pt>
                <c:pt idx="35">
                  <c:v>0.4307683248877725</c:v>
                </c:pt>
                <c:pt idx="36">
                  <c:v>0.42117328899471435</c:v>
                </c:pt>
                <c:pt idx="37">
                  <c:v>0.41235642539267969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9F-4E13-9371-FFFD884CBAC8}"/>
            </c:ext>
          </c:extLst>
        </c:ser>
        <c:ser>
          <c:idx val="6"/>
          <c:order val="6"/>
          <c:tx>
            <c:strRef>
              <c:f>'图11-工业强度'!$C$179</c:f>
              <c:strCache>
                <c:ptCount val="1"/>
                <c:pt idx="0">
                  <c:v>石油、煤炭加工业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'图11-工业强度'!$D$172:$AO$172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'图11-工业强度'!$D$179:$AO$179</c:f>
              <c:numCache>
                <c:formatCode>0_ </c:formatCode>
                <c:ptCount val="38"/>
                <c:pt idx="0">
                  <c:v>1.3419307116465351</c:v>
                </c:pt>
                <c:pt idx="1">
                  <c:v>1.2553075035648908</c:v>
                </c:pt>
                <c:pt idx="2">
                  <c:v>1.2028172747490464</c:v>
                </c:pt>
                <c:pt idx="3">
                  <c:v>1.1721638227974391</c:v>
                </c:pt>
                <c:pt idx="4">
                  <c:v>1.1405253387888061</c:v>
                </c:pt>
                <c:pt idx="5">
                  <c:v>1.1063608956084399</c:v>
                </c:pt>
                <c:pt idx="6">
                  <c:v>1.089418759187522</c:v>
                </c:pt>
                <c:pt idx="7">
                  <c:v>1.0718238028432263</c:v>
                </c:pt>
                <c:pt idx="8">
                  <c:v>1.0296205117207784</c:v>
                </c:pt>
                <c:pt idx="9">
                  <c:v>1.0220222005289499</c:v>
                </c:pt>
                <c:pt idx="10">
                  <c:v>1.0058790466487708</c:v>
                </c:pt>
                <c:pt idx="11">
                  <c:v>0.9922151368999288</c:v>
                </c:pt>
                <c:pt idx="12">
                  <c:v>0.9788952237336902</c:v>
                </c:pt>
                <c:pt idx="13">
                  <c:v>0.98130850082884413</c:v>
                </c:pt>
                <c:pt idx="14">
                  <c:v>0.97352751783778169</c:v>
                </c:pt>
                <c:pt idx="15">
                  <c:v>0.95261393102365655</c:v>
                </c:pt>
                <c:pt idx="16">
                  <c:v>0.93458512370668345</c:v>
                </c:pt>
                <c:pt idx="17">
                  <c:v>0.9307625128243705</c:v>
                </c:pt>
                <c:pt idx="18">
                  <c:v>0.90546675833499235</c:v>
                </c:pt>
                <c:pt idx="19">
                  <c:v>0.88852352341241736</c:v>
                </c:pt>
                <c:pt idx="20">
                  <c:v>0.87370971049112855</c:v>
                </c:pt>
                <c:pt idx="21">
                  <c:v>0.85773507839930785</c:v>
                </c:pt>
                <c:pt idx="22">
                  <c:v>0.83785351862815916</c:v>
                </c:pt>
                <c:pt idx="23">
                  <c:v>0.81783701590305125</c:v>
                </c:pt>
                <c:pt idx="24">
                  <c:v>0.80024532835673423</c:v>
                </c:pt>
                <c:pt idx="25">
                  <c:v>0.78265532159034712</c:v>
                </c:pt>
                <c:pt idx="26">
                  <c:v>0.76870645497181878</c:v>
                </c:pt>
                <c:pt idx="27">
                  <c:v>0.74925251825977257</c:v>
                </c:pt>
                <c:pt idx="28">
                  <c:v>0.72915372380364762</c:v>
                </c:pt>
                <c:pt idx="29">
                  <c:v>0.71121866884276219</c:v>
                </c:pt>
                <c:pt idx="30">
                  <c:v>0.69199882251440514</c:v>
                </c:pt>
                <c:pt idx="31">
                  <c:v>0.67280367922510831</c:v>
                </c:pt>
                <c:pt idx="32">
                  <c:v>0.65434200239015361</c:v>
                </c:pt>
                <c:pt idx="33">
                  <c:v>0.64229314487512623</c:v>
                </c:pt>
                <c:pt idx="34">
                  <c:v>0.62796462292208788</c:v>
                </c:pt>
                <c:pt idx="35">
                  <c:v>0.61398231010301196</c:v>
                </c:pt>
                <c:pt idx="36">
                  <c:v>0.60039314009247446</c:v>
                </c:pt>
                <c:pt idx="37">
                  <c:v>0.58509949837112696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9F-4E13-9371-FFFD884CBAC8}"/>
            </c:ext>
          </c:extLst>
        </c:ser>
        <c:ser>
          <c:idx val="7"/>
          <c:order val="7"/>
          <c:tx>
            <c:strRef>
              <c:f>'图11-工业强度'!$C$180</c:f>
              <c:strCache>
                <c:ptCount val="1"/>
                <c:pt idx="0">
                  <c:v>有色金属冶炼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'图11-工业强度'!$D$172:$AO$172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'图11-工业强度'!$D$180:$AO$180</c:f>
              <c:numCache>
                <c:formatCode>0_ </c:formatCode>
                <c:ptCount val="38"/>
                <c:pt idx="0">
                  <c:v>1.1624837277733435</c:v>
                </c:pt>
                <c:pt idx="1">
                  <c:v>1.1673081062941519</c:v>
                </c:pt>
                <c:pt idx="2">
                  <c:v>1.1620996542305693</c:v>
                </c:pt>
                <c:pt idx="3">
                  <c:v>1.1386680237409508</c:v>
                </c:pt>
                <c:pt idx="4">
                  <c:v>1.1202135140495237</c:v>
                </c:pt>
                <c:pt idx="5">
                  <c:v>1.103471131380833</c:v>
                </c:pt>
                <c:pt idx="6">
                  <c:v>1.0920933382803342</c:v>
                </c:pt>
                <c:pt idx="7">
                  <c:v>1.0866361741940049</c:v>
                </c:pt>
                <c:pt idx="8">
                  <c:v>1.0780185690218513</c:v>
                </c:pt>
                <c:pt idx="9">
                  <c:v>1.0761545122535388</c:v>
                </c:pt>
                <c:pt idx="10">
                  <c:v>1.0759541128458847</c:v>
                </c:pt>
                <c:pt idx="11">
                  <c:v>1.0794328981683778</c:v>
                </c:pt>
                <c:pt idx="12">
                  <c:v>1.0821270864467121</c:v>
                </c:pt>
                <c:pt idx="13">
                  <c:v>1.0751210337103982</c:v>
                </c:pt>
                <c:pt idx="14">
                  <c:v>1.0701316661324791</c:v>
                </c:pt>
                <c:pt idx="15">
                  <c:v>1.0628092312666051</c:v>
                </c:pt>
                <c:pt idx="16">
                  <c:v>1.0556988171660351</c:v>
                </c:pt>
                <c:pt idx="17">
                  <c:v>1.0488328972535708</c:v>
                </c:pt>
                <c:pt idx="18">
                  <c:v>1.0367892744964722</c:v>
                </c:pt>
                <c:pt idx="19">
                  <c:v>1.0266909122427346</c:v>
                </c:pt>
                <c:pt idx="20">
                  <c:v>1.0172344746273647</c:v>
                </c:pt>
                <c:pt idx="21">
                  <c:v>1.0052840356169281</c:v>
                </c:pt>
                <c:pt idx="22">
                  <c:v>0.99590801017948694</c:v>
                </c:pt>
                <c:pt idx="23">
                  <c:v>0.98114019832924848</c:v>
                </c:pt>
                <c:pt idx="24">
                  <c:v>0.96608108307841078</c:v>
                </c:pt>
                <c:pt idx="25">
                  <c:v>0.95119078934688239</c:v>
                </c:pt>
                <c:pt idx="26">
                  <c:v>0.93693064862937303</c:v>
                </c:pt>
                <c:pt idx="27">
                  <c:v>0.92259337657748286</c:v>
                </c:pt>
                <c:pt idx="28">
                  <c:v>0.90821817910586122</c:v>
                </c:pt>
                <c:pt idx="29">
                  <c:v>0.89441853481451261</c:v>
                </c:pt>
                <c:pt idx="30">
                  <c:v>0.88036582394327922</c:v>
                </c:pt>
                <c:pt idx="31">
                  <c:v>0.86710105051622166</c:v>
                </c:pt>
                <c:pt idx="32">
                  <c:v>0.85313709806647142</c:v>
                </c:pt>
                <c:pt idx="33">
                  <c:v>0.84017505009585425</c:v>
                </c:pt>
                <c:pt idx="34">
                  <c:v>0.8271705304408381</c:v>
                </c:pt>
                <c:pt idx="35">
                  <c:v>0.81387439047214605</c:v>
                </c:pt>
                <c:pt idx="36">
                  <c:v>0.80135004544796939</c:v>
                </c:pt>
                <c:pt idx="37">
                  <c:v>0.78855277994844863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9F-4E13-9371-FFFD884CB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045120"/>
        <c:axId val="19689138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'图11-工业强度'!$C$173</c15:sqref>
                        </c15:formulaRef>
                      </c:ext>
                    </c:extLst>
                    <c:strCache>
                      <c:ptCount val="1"/>
                      <c:pt idx="0">
                        <c:v>农林牧渔业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'图11-工业强度'!$D$172:$AO$172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'图11-工业强度'!$D$173:$AO$173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7.5753461415986531E-2</c:v>
                      </c:pt>
                      <c:pt idx="1">
                        <c:v>7.5520328892309391E-2</c:v>
                      </c:pt>
                      <c:pt idx="2">
                        <c:v>7.5223133239684589E-2</c:v>
                      </c:pt>
                      <c:pt idx="3">
                        <c:v>7.4924560668514842E-2</c:v>
                      </c:pt>
                      <c:pt idx="4">
                        <c:v>7.4631235554244668E-2</c:v>
                      </c:pt>
                      <c:pt idx="5">
                        <c:v>7.4302341798671595E-2</c:v>
                      </c:pt>
                      <c:pt idx="6">
                        <c:v>7.4045008267394755E-2</c:v>
                      </c:pt>
                      <c:pt idx="7">
                        <c:v>7.370039281112116E-2</c:v>
                      </c:pt>
                      <c:pt idx="8">
                        <c:v>7.3664492027674874E-2</c:v>
                      </c:pt>
                      <c:pt idx="9">
                        <c:v>7.3632844053679217E-2</c:v>
                      </c:pt>
                      <c:pt idx="10">
                        <c:v>7.3564674882315065E-2</c:v>
                      </c:pt>
                      <c:pt idx="11">
                        <c:v>7.3546362037298807E-2</c:v>
                      </c:pt>
                      <c:pt idx="12">
                        <c:v>7.346714971333862E-2</c:v>
                      </c:pt>
                      <c:pt idx="13">
                        <c:v>7.3525005719529801E-2</c:v>
                      </c:pt>
                      <c:pt idx="14">
                        <c:v>7.3503201527583065E-2</c:v>
                      </c:pt>
                      <c:pt idx="15">
                        <c:v>7.3306683234476727E-2</c:v>
                      </c:pt>
                      <c:pt idx="16">
                        <c:v>7.3267008729557576E-2</c:v>
                      </c:pt>
                      <c:pt idx="17">
                        <c:v>7.3278959957530851E-2</c:v>
                      </c:pt>
                      <c:pt idx="18">
                        <c:v>7.3116808327523389E-2</c:v>
                      </c:pt>
                      <c:pt idx="19">
                        <c:v>7.300318796236234E-2</c:v>
                      </c:pt>
                      <c:pt idx="20">
                        <c:v>7.2980618024219637E-2</c:v>
                      </c:pt>
                      <c:pt idx="21">
                        <c:v>7.2995786010759386E-2</c:v>
                      </c:pt>
                      <c:pt idx="22">
                        <c:v>7.3091059185903764E-2</c:v>
                      </c:pt>
                      <c:pt idx="23">
                        <c:v>7.2749386736734242E-2</c:v>
                      </c:pt>
                      <c:pt idx="24">
                        <c:v>7.2941083765574136E-2</c:v>
                      </c:pt>
                      <c:pt idx="25">
                        <c:v>7.2715235162844782E-2</c:v>
                      </c:pt>
                      <c:pt idx="26">
                        <c:v>7.2754505951659401E-2</c:v>
                      </c:pt>
                      <c:pt idx="27">
                        <c:v>7.2824655474863345E-2</c:v>
                      </c:pt>
                      <c:pt idx="28">
                        <c:v>7.2691152320519606E-2</c:v>
                      </c:pt>
                      <c:pt idx="29">
                        <c:v>7.2623249059418485E-2</c:v>
                      </c:pt>
                      <c:pt idx="30">
                        <c:v>7.2546157644326509E-2</c:v>
                      </c:pt>
                      <c:pt idx="31">
                        <c:v>7.2522254271626299E-2</c:v>
                      </c:pt>
                      <c:pt idx="32">
                        <c:v>7.2500106468110434E-2</c:v>
                      </c:pt>
                      <c:pt idx="33">
                        <c:v>7.2245403832028349E-2</c:v>
                      </c:pt>
                      <c:pt idx="34">
                        <c:v>7.2276506391482864E-2</c:v>
                      </c:pt>
                      <c:pt idx="35">
                        <c:v>7.2268311549115616E-2</c:v>
                      </c:pt>
                      <c:pt idx="36">
                        <c:v>7.2280957761070144E-2</c:v>
                      </c:pt>
                      <c:pt idx="37">
                        <c:v>7.2284446410065789E-2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8F9F-4E13-9371-FFFD884CBAC8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'图11-工业强度'!$C$174</c15:sqref>
                        </c15:formulaRef>
                      </c:ext>
                    </c:extLst>
                    <c:strCache>
                      <c:ptCount val="1"/>
                      <c:pt idx="0">
                        <c:v>建筑业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'图11-工业强度'!$D$172:$AO$172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'图11-工业强度'!$D$174:$AO$174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3.8350616530672871E-2</c:v>
                      </c:pt>
                      <c:pt idx="1">
                        <c:v>3.8227297046707701E-2</c:v>
                      </c:pt>
                      <c:pt idx="2">
                        <c:v>3.8124855035276822E-2</c:v>
                      </c:pt>
                      <c:pt idx="3">
                        <c:v>3.7948590573453983E-2</c:v>
                      </c:pt>
                      <c:pt idx="4">
                        <c:v>3.7791424970690171E-2</c:v>
                      </c:pt>
                      <c:pt idx="5">
                        <c:v>3.7668296004940052E-2</c:v>
                      </c:pt>
                      <c:pt idx="6">
                        <c:v>3.7498632757557063E-2</c:v>
                      </c:pt>
                      <c:pt idx="7">
                        <c:v>3.7333607156279154E-2</c:v>
                      </c:pt>
                      <c:pt idx="8">
                        <c:v>3.7304886343525051E-2</c:v>
                      </c:pt>
                      <c:pt idx="9">
                        <c:v>3.7304862093608775E-2</c:v>
                      </c:pt>
                      <c:pt idx="10">
                        <c:v>3.7272443555006925E-2</c:v>
                      </c:pt>
                      <c:pt idx="11">
                        <c:v>3.7258110265796812E-2</c:v>
                      </c:pt>
                      <c:pt idx="12">
                        <c:v>3.7222899245443933E-2</c:v>
                      </c:pt>
                      <c:pt idx="13">
                        <c:v>3.7203202717159371E-2</c:v>
                      </c:pt>
                      <c:pt idx="14">
                        <c:v>3.7180735131788586E-2</c:v>
                      </c:pt>
                      <c:pt idx="15">
                        <c:v>3.7154248140680107E-2</c:v>
                      </c:pt>
                      <c:pt idx="16">
                        <c:v>3.7116817649534249E-2</c:v>
                      </c:pt>
                      <c:pt idx="17">
                        <c:v>3.7123065496774285E-2</c:v>
                      </c:pt>
                      <c:pt idx="18">
                        <c:v>3.7079240775023316E-2</c:v>
                      </c:pt>
                      <c:pt idx="19">
                        <c:v>3.7059089710974165E-2</c:v>
                      </c:pt>
                      <c:pt idx="20">
                        <c:v>3.7031321978690447E-2</c:v>
                      </c:pt>
                      <c:pt idx="21">
                        <c:v>3.6991920641828227E-2</c:v>
                      </c:pt>
                      <c:pt idx="22">
                        <c:v>3.6950311706007259E-2</c:v>
                      </c:pt>
                      <c:pt idx="23">
                        <c:v>3.6973128929184779E-2</c:v>
                      </c:pt>
                      <c:pt idx="24">
                        <c:v>3.6914754413777021E-2</c:v>
                      </c:pt>
                      <c:pt idx="25">
                        <c:v>3.6902288781275258E-2</c:v>
                      </c:pt>
                      <c:pt idx="26">
                        <c:v>3.6856096806624744E-2</c:v>
                      </c:pt>
                      <c:pt idx="27">
                        <c:v>3.6834377800399443E-2</c:v>
                      </c:pt>
                      <c:pt idx="28">
                        <c:v>3.6839259368096372E-2</c:v>
                      </c:pt>
                      <c:pt idx="29">
                        <c:v>3.6817597188307807E-2</c:v>
                      </c:pt>
                      <c:pt idx="30">
                        <c:v>3.6754836422296683E-2</c:v>
                      </c:pt>
                      <c:pt idx="31">
                        <c:v>3.6770827467190341E-2</c:v>
                      </c:pt>
                      <c:pt idx="32">
                        <c:v>3.6710257007346453E-2</c:v>
                      </c:pt>
                      <c:pt idx="33">
                        <c:v>3.671798160546523E-2</c:v>
                      </c:pt>
                      <c:pt idx="34">
                        <c:v>3.6669292987571246E-2</c:v>
                      </c:pt>
                      <c:pt idx="35">
                        <c:v>3.6635647206655297E-2</c:v>
                      </c:pt>
                      <c:pt idx="36">
                        <c:v>3.6603986483882425E-2</c:v>
                      </c:pt>
                      <c:pt idx="37">
                        <c:v>3.6600145097801212E-2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F9F-4E13-9371-FFFD884CBAC8}"/>
                  </c:ext>
                </c:extLst>
              </c15:ser>
            </c15:filteredLineSeries>
          </c:ext>
        </c:extLst>
      </c:lineChart>
      <c:catAx>
        <c:axId val="172004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8913808"/>
        <c:crosses val="autoZero"/>
        <c:auto val="1"/>
        <c:lblAlgn val="ctr"/>
        <c:lblOffset val="100"/>
        <c:tickLblSkip val="5"/>
        <c:noMultiLvlLbl val="0"/>
      </c:catAx>
      <c:valAx>
        <c:axId val="1968913808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200">
                    <a:solidFill>
                      <a:sysClr val="windowText" lastClr="000000"/>
                    </a:solidFill>
                  </a:rPr>
                  <a:t>吨标煤</a:t>
                </a:r>
                <a:r>
                  <a:rPr lang="en-US" altLang="zh-CN" sz="1200">
                    <a:solidFill>
                      <a:sysClr val="windowText" lastClr="000000"/>
                    </a:solidFill>
                  </a:rPr>
                  <a:t>/</a:t>
                </a:r>
                <a:r>
                  <a:rPr lang="zh-CN" altLang="en-US" sz="1200">
                    <a:solidFill>
                      <a:sysClr val="windowText" lastClr="000000"/>
                    </a:solidFill>
                  </a:rPr>
                  <a:t>万元</a:t>
                </a:r>
              </a:p>
            </c:rich>
          </c:tx>
          <c:layout>
            <c:manualLayout>
              <c:xMode val="edge"/>
              <c:yMode val="edge"/>
              <c:x val="1.1111178769306295E-2"/>
              <c:y val="9.629822501420766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 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004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697122611995481"/>
          <c:w val="1"/>
          <c:h val="0.133028773880045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'图5-终端能源消费量'!$G$2</c:f>
          <c:strCache>
            <c:ptCount val="1"/>
            <c:pt idx="0">
              <c:v>终端能源消费量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469441319835018E-2"/>
          <c:y val="0.18039370078740158"/>
          <c:w val="0.87421624021135291"/>
          <c:h val="0.61704359871682701"/>
        </c:manualLayout>
      </c:layout>
      <c:areaChart>
        <c:grouping val="stacked"/>
        <c:varyColors val="0"/>
        <c:ser>
          <c:idx val="0"/>
          <c:order val="0"/>
          <c:tx>
            <c:strRef>
              <c:f>'图5-终端能源消费量'!$B$4</c:f>
              <c:strCache>
                <c:ptCount val="1"/>
                <c:pt idx="0">
                  <c:v>交通部门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'图5-终端能源消费量'!$C$3:$AN$3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'图5-终端能源消费量'!$C$4:$AN$4</c:f>
              <c:numCache>
                <c:formatCode>0_ </c:formatCode>
                <c:ptCount val="38"/>
                <c:pt idx="0">
                  <c:v>78220.023873825237</c:v>
                </c:pt>
                <c:pt idx="1">
                  <c:v>78073.038061286978</c:v>
                </c:pt>
                <c:pt idx="2">
                  <c:v>77983.901912066562</c:v>
                </c:pt>
                <c:pt idx="3">
                  <c:v>77958.608620503423</c:v>
                </c:pt>
                <c:pt idx="4">
                  <c:v>77929.012639083958</c:v>
                </c:pt>
                <c:pt idx="5">
                  <c:v>77902.165208310849</c:v>
                </c:pt>
                <c:pt idx="6">
                  <c:v>77867.112815527013</c:v>
                </c:pt>
                <c:pt idx="7">
                  <c:v>77801.110510964689</c:v>
                </c:pt>
                <c:pt idx="8">
                  <c:v>77231.904144611311</c:v>
                </c:pt>
                <c:pt idx="9">
                  <c:v>76657.561845090226</c:v>
                </c:pt>
                <c:pt idx="10">
                  <c:v>76058.844117964807</c:v>
                </c:pt>
                <c:pt idx="11">
                  <c:v>75460.635915163322</c:v>
                </c:pt>
                <c:pt idx="12">
                  <c:v>74836.013467286044</c:v>
                </c:pt>
                <c:pt idx="13">
                  <c:v>74391.465917683934</c:v>
                </c:pt>
                <c:pt idx="14">
                  <c:v>73876.705916243576</c:v>
                </c:pt>
                <c:pt idx="15">
                  <c:v>73157.542040257846</c:v>
                </c:pt>
                <c:pt idx="16">
                  <c:v>72581.066580245591</c:v>
                </c:pt>
                <c:pt idx="17">
                  <c:v>72127.48190558498</c:v>
                </c:pt>
                <c:pt idx="18">
                  <c:v>71479.38136905407</c:v>
                </c:pt>
                <c:pt idx="19">
                  <c:v>70927.939217169012</c:v>
                </c:pt>
                <c:pt idx="20">
                  <c:v>70478.232688776086</c:v>
                </c:pt>
                <c:pt idx="21">
                  <c:v>70128.644989377426</c:v>
                </c:pt>
                <c:pt idx="22">
                  <c:v>69881.32944438445</c:v>
                </c:pt>
                <c:pt idx="23">
                  <c:v>69832.508732130664</c:v>
                </c:pt>
                <c:pt idx="24">
                  <c:v>69878.290302833906</c:v>
                </c:pt>
                <c:pt idx="25">
                  <c:v>70015.343343775894</c:v>
                </c:pt>
                <c:pt idx="26">
                  <c:v>70199.467069965089</c:v>
                </c:pt>
                <c:pt idx="27">
                  <c:v>70435.756724640829</c:v>
                </c:pt>
                <c:pt idx="28">
                  <c:v>70382.481725541045</c:v>
                </c:pt>
                <c:pt idx="29">
                  <c:v>70372.158006553611</c:v>
                </c:pt>
                <c:pt idx="30">
                  <c:v>70377.09841201255</c:v>
                </c:pt>
                <c:pt idx="31">
                  <c:v>70392.639804112216</c:v>
                </c:pt>
                <c:pt idx="32">
                  <c:v>70415.01206294338</c:v>
                </c:pt>
                <c:pt idx="33">
                  <c:v>70454.427280256394</c:v>
                </c:pt>
                <c:pt idx="34">
                  <c:v>70490.101184689076</c:v>
                </c:pt>
                <c:pt idx="35">
                  <c:v>70547.351553779139</c:v>
                </c:pt>
                <c:pt idx="36">
                  <c:v>70569.352922113016</c:v>
                </c:pt>
                <c:pt idx="37">
                  <c:v>70668.17903568472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6-4C31-B72B-0D73C30AE5CD}"/>
            </c:ext>
          </c:extLst>
        </c:ser>
        <c:ser>
          <c:idx val="4"/>
          <c:order val="1"/>
          <c:tx>
            <c:strRef>
              <c:f>'图5-终端能源消费量'!$B$7</c:f>
              <c:strCache>
                <c:ptCount val="1"/>
                <c:pt idx="0">
                  <c:v>工业燃料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cat>
            <c:numRef>
              <c:f>'图5-终端能源消费量'!$C$3:$AN$3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'图5-终端能源消费量'!$C$7:$AN$7</c:f>
              <c:numCache>
                <c:formatCode>0_ </c:formatCode>
                <c:ptCount val="38"/>
                <c:pt idx="0">
                  <c:v>213870.00477152431</c:v>
                </c:pt>
                <c:pt idx="1">
                  <c:v>217135.48124698433</c:v>
                </c:pt>
                <c:pt idx="2">
                  <c:v>226538.71283965293</c:v>
                </c:pt>
                <c:pt idx="3">
                  <c:v>230598.76987324914</c:v>
                </c:pt>
                <c:pt idx="4">
                  <c:v>234728.83103597283</c:v>
                </c:pt>
                <c:pt idx="5">
                  <c:v>238767.4016600051</c:v>
                </c:pt>
                <c:pt idx="6">
                  <c:v>242659.31754708156</c:v>
                </c:pt>
                <c:pt idx="7">
                  <c:v>246834.11790356855</c:v>
                </c:pt>
                <c:pt idx="8">
                  <c:v>248283.12165568405</c:v>
                </c:pt>
                <c:pt idx="9">
                  <c:v>249887.80944150378</c:v>
                </c:pt>
                <c:pt idx="10">
                  <c:v>251522.25093802894</c:v>
                </c:pt>
                <c:pt idx="11">
                  <c:v>253436.79622627929</c:v>
                </c:pt>
                <c:pt idx="12">
                  <c:v>255022.25289690692</c:v>
                </c:pt>
                <c:pt idx="13">
                  <c:v>255090.85417161795</c:v>
                </c:pt>
                <c:pt idx="14">
                  <c:v>254582.39291347095</c:v>
                </c:pt>
                <c:pt idx="15">
                  <c:v>254506.8014115445</c:v>
                </c:pt>
                <c:pt idx="16">
                  <c:v>254301.7533182097</c:v>
                </c:pt>
                <c:pt idx="17">
                  <c:v>254196.8370890498</c:v>
                </c:pt>
                <c:pt idx="18">
                  <c:v>252919.9286341868</c:v>
                </c:pt>
                <c:pt idx="19">
                  <c:v>251848.31019048655</c:v>
                </c:pt>
                <c:pt idx="20">
                  <c:v>250566.41504807179</c:v>
                </c:pt>
                <c:pt idx="21">
                  <c:v>249401.94380108753</c:v>
                </c:pt>
                <c:pt idx="22">
                  <c:v>248051.23047063491</c:v>
                </c:pt>
                <c:pt idx="23">
                  <c:v>247009.80178243498</c:v>
                </c:pt>
                <c:pt idx="24">
                  <c:v>245515.63151488968</c:v>
                </c:pt>
                <c:pt idx="25">
                  <c:v>244368.51928630593</c:v>
                </c:pt>
                <c:pt idx="26">
                  <c:v>242808.59395412487</c:v>
                </c:pt>
                <c:pt idx="27">
                  <c:v>241227.18662273602</c:v>
                </c:pt>
                <c:pt idx="28">
                  <c:v>239618.86571963565</c:v>
                </c:pt>
                <c:pt idx="29">
                  <c:v>237947.29446544964</c:v>
                </c:pt>
                <c:pt idx="30">
                  <c:v>236012.19287386129</c:v>
                </c:pt>
                <c:pt idx="31">
                  <c:v>234145.15479817081</c:v>
                </c:pt>
                <c:pt idx="32">
                  <c:v>232065.42487486952</c:v>
                </c:pt>
                <c:pt idx="33">
                  <c:v>230322.89930863137</c:v>
                </c:pt>
                <c:pt idx="34">
                  <c:v>228612.41961398587</c:v>
                </c:pt>
                <c:pt idx="35">
                  <c:v>226655.82739548455</c:v>
                </c:pt>
                <c:pt idx="36">
                  <c:v>224521.781876778</c:v>
                </c:pt>
                <c:pt idx="37">
                  <c:v>222041.92478124669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D6-4C31-B72B-0D73C30AE5CD}"/>
            </c:ext>
          </c:extLst>
        </c:ser>
        <c:ser>
          <c:idx val="8"/>
          <c:order val="2"/>
          <c:tx>
            <c:strRef>
              <c:f>'图5-终端能源消费量'!$B$8</c:f>
              <c:strCache>
                <c:ptCount val="1"/>
                <c:pt idx="0">
                  <c:v>非燃料使用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'图5-终端能源消费量'!$C$3:$AN$3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'图5-终端能源消费量'!$C$8:$AN$8</c:f>
              <c:numCache>
                <c:formatCode>0_ </c:formatCode>
                <c:ptCount val="38"/>
                <c:pt idx="0">
                  <c:v>76123.470436426505</c:v>
                </c:pt>
                <c:pt idx="1">
                  <c:v>78484.471221418047</c:v>
                </c:pt>
                <c:pt idx="2">
                  <c:v>81729.131314320723</c:v>
                </c:pt>
                <c:pt idx="3">
                  <c:v>84060.770654639753</c:v>
                </c:pt>
                <c:pt idx="4">
                  <c:v>86309.183439559274</c:v>
                </c:pt>
                <c:pt idx="5">
                  <c:v>88484.314158654728</c:v>
                </c:pt>
                <c:pt idx="6">
                  <c:v>90585.556602210956</c:v>
                </c:pt>
                <c:pt idx="7">
                  <c:v>92780.368431097217</c:v>
                </c:pt>
                <c:pt idx="8">
                  <c:v>93538.631252025516</c:v>
                </c:pt>
                <c:pt idx="9">
                  <c:v>94366.952720463814</c:v>
                </c:pt>
                <c:pt idx="10">
                  <c:v>95153.075841705402</c:v>
                </c:pt>
                <c:pt idx="11">
                  <c:v>96044.392783839285</c:v>
                </c:pt>
                <c:pt idx="12">
                  <c:v>96824.38568290665</c:v>
                </c:pt>
                <c:pt idx="13">
                  <c:v>97064.307687875873</c:v>
                </c:pt>
                <c:pt idx="14">
                  <c:v>97248.797897086915</c:v>
                </c:pt>
                <c:pt idx="15">
                  <c:v>97586.82143242954</c:v>
                </c:pt>
                <c:pt idx="16">
                  <c:v>97874.257628461375</c:v>
                </c:pt>
                <c:pt idx="17">
                  <c:v>98300.948370602448</c:v>
                </c:pt>
                <c:pt idx="18">
                  <c:v>98341.495153217416</c:v>
                </c:pt>
                <c:pt idx="19">
                  <c:v>98409.008595297273</c:v>
                </c:pt>
                <c:pt idx="20">
                  <c:v>98544.780083540405</c:v>
                </c:pt>
                <c:pt idx="21">
                  <c:v>98705.506416765711</c:v>
                </c:pt>
                <c:pt idx="22">
                  <c:v>98901.345958013786</c:v>
                </c:pt>
                <c:pt idx="23">
                  <c:v>99224.435371430649</c:v>
                </c:pt>
                <c:pt idx="24">
                  <c:v>99477.245947211151</c:v>
                </c:pt>
                <c:pt idx="25">
                  <c:v>99847.767487667021</c:v>
                </c:pt>
                <c:pt idx="26">
                  <c:v>100091.5500810198</c:v>
                </c:pt>
                <c:pt idx="27">
                  <c:v>100383.58000432108</c:v>
                </c:pt>
                <c:pt idx="28">
                  <c:v>100499.34752439598</c:v>
                </c:pt>
                <c:pt idx="29">
                  <c:v>100646.26356270933</c:v>
                </c:pt>
                <c:pt idx="30">
                  <c:v>100644.02764394516</c:v>
                </c:pt>
                <c:pt idx="31">
                  <c:v>100638.83929638834</c:v>
                </c:pt>
                <c:pt idx="32">
                  <c:v>100543.06599690327</c:v>
                </c:pt>
                <c:pt idx="33">
                  <c:v>100424.72591192253</c:v>
                </c:pt>
                <c:pt idx="34">
                  <c:v>100236.699971193</c:v>
                </c:pt>
                <c:pt idx="35">
                  <c:v>99872.745576320653</c:v>
                </c:pt>
                <c:pt idx="36">
                  <c:v>99282.6760109467</c:v>
                </c:pt>
                <c:pt idx="37">
                  <c:v>98353.822581109809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D6-4C31-B72B-0D73C30AE5CD}"/>
            </c:ext>
          </c:extLst>
        </c:ser>
        <c:ser>
          <c:idx val="2"/>
          <c:order val="3"/>
          <c:tx>
            <c:strRef>
              <c:f>'图5-终端能源消费量'!$B$5</c:f>
              <c:strCache>
                <c:ptCount val="1"/>
                <c:pt idx="0">
                  <c:v>居民建筑</c:v>
                </c:pt>
              </c:strCache>
            </c:strRef>
          </c:tx>
          <c:spPr>
            <a:solidFill>
              <a:srgbClr val="7030A0"/>
            </a:solidFill>
            <a:ln w="25400">
              <a:noFill/>
            </a:ln>
            <a:effectLst/>
          </c:spPr>
          <c:cat>
            <c:numRef>
              <c:f>'图5-终端能源消费量'!$C$3:$AN$3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'图5-终端能源消费量'!$C$5:$AN$5</c:f>
              <c:numCache>
                <c:formatCode>0_ </c:formatCode>
                <c:ptCount val="38"/>
                <c:pt idx="0">
                  <c:v>39822.973605559768</c:v>
                </c:pt>
                <c:pt idx="1">
                  <c:v>39766.122933995903</c:v>
                </c:pt>
                <c:pt idx="2">
                  <c:v>40921.36401281914</c:v>
                </c:pt>
                <c:pt idx="3">
                  <c:v>41942.832451118084</c:v>
                </c:pt>
                <c:pt idx="4">
                  <c:v>42848.961146519759</c:v>
                </c:pt>
                <c:pt idx="5">
                  <c:v>43692.7622339851</c:v>
                </c:pt>
                <c:pt idx="6">
                  <c:v>44410.528969068466</c:v>
                </c:pt>
                <c:pt idx="7">
                  <c:v>45164.560152677266</c:v>
                </c:pt>
                <c:pt idx="8">
                  <c:v>45801.739224370758</c:v>
                </c:pt>
                <c:pt idx="9">
                  <c:v>46471.689892333743</c:v>
                </c:pt>
                <c:pt idx="10">
                  <c:v>47237.168269057664</c:v>
                </c:pt>
                <c:pt idx="11">
                  <c:v>47917.629901696026</c:v>
                </c:pt>
                <c:pt idx="12">
                  <c:v>48581.531093586847</c:v>
                </c:pt>
                <c:pt idx="13">
                  <c:v>49161.056497785474</c:v>
                </c:pt>
                <c:pt idx="14">
                  <c:v>49928.835835943981</c:v>
                </c:pt>
                <c:pt idx="15">
                  <c:v>50943.350977638554</c:v>
                </c:pt>
                <c:pt idx="16">
                  <c:v>52203.262396024642</c:v>
                </c:pt>
                <c:pt idx="17">
                  <c:v>53275.784091318295</c:v>
                </c:pt>
                <c:pt idx="18">
                  <c:v>54384.350581541912</c:v>
                </c:pt>
                <c:pt idx="19">
                  <c:v>55460.905260883672</c:v>
                </c:pt>
                <c:pt idx="20">
                  <c:v>56624.025062115172</c:v>
                </c:pt>
                <c:pt idx="21">
                  <c:v>57848.86392279718</c:v>
                </c:pt>
                <c:pt idx="22">
                  <c:v>59011.695653739531</c:v>
                </c:pt>
                <c:pt idx="23">
                  <c:v>60058.251413344871</c:v>
                </c:pt>
                <c:pt idx="24">
                  <c:v>61052.778077851013</c:v>
                </c:pt>
                <c:pt idx="25">
                  <c:v>62089.467430052951</c:v>
                </c:pt>
                <c:pt idx="26">
                  <c:v>63112.441035612705</c:v>
                </c:pt>
                <c:pt idx="27">
                  <c:v>64065.914083036274</c:v>
                </c:pt>
                <c:pt idx="28">
                  <c:v>64878.520759065228</c:v>
                </c:pt>
                <c:pt idx="29">
                  <c:v>65617.741528933082</c:v>
                </c:pt>
                <c:pt idx="30">
                  <c:v>66204.4290806957</c:v>
                </c:pt>
                <c:pt idx="31">
                  <c:v>66723.888228727825</c:v>
                </c:pt>
                <c:pt idx="32">
                  <c:v>67160.527168629167</c:v>
                </c:pt>
                <c:pt idx="33">
                  <c:v>67395.192827049817</c:v>
                </c:pt>
                <c:pt idx="34">
                  <c:v>67444.553671095768</c:v>
                </c:pt>
                <c:pt idx="35">
                  <c:v>67391.041014007438</c:v>
                </c:pt>
                <c:pt idx="36">
                  <c:v>67186.107810305737</c:v>
                </c:pt>
                <c:pt idx="37">
                  <c:v>71080.735299413078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D6-4C31-B72B-0D73C30AE5CD}"/>
            </c:ext>
          </c:extLst>
        </c:ser>
        <c:ser>
          <c:idx val="3"/>
          <c:order val="4"/>
          <c:tx>
            <c:strRef>
              <c:f>'图5-终端能源消费量'!$B$6</c:f>
              <c:strCache>
                <c:ptCount val="1"/>
                <c:pt idx="0">
                  <c:v>公共建筑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'图5-终端能源消费量'!$C$3:$AN$3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'图5-终端能源消费量'!$C$6:$AN$6</c:f>
              <c:numCache>
                <c:formatCode>0_ </c:formatCode>
                <c:ptCount val="38"/>
                <c:pt idx="0">
                  <c:v>22397.825069316918</c:v>
                </c:pt>
                <c:pt idx="1">
                  <c:v>22593.712865939295</c:v>
                </c:pt>
                <c:pt idx="2">
                  <c:v>24373.699182600561</c:v>
                </c:pt>
                <c:pt idx="3">
                  <c:v>26000.324079075301</c:v>
                </c:pt>
                <c:pt idx="4">
                  <c:v>27421.734903316417</c:v>
                </c:pt>
                <c:pt idx="5">
                  <c:v>28749.522883583602</c:v>
                </c:pt>
                <c:pt idx="6">
                  <c:v>29930.034928522567</c:v>
                </c:pt>
                <c:pt idx="7">
                  <c:v>31107.234165136302</c:v>
                </c:pt>
                <c:pt idx="8">
                  <c:v>32323.286881999215</c:v>
                </c:pt>
                <c:pt idx="9">
                  <c:v>33746.78621583667</c:v>
                </c:pt>
                <c:pt idx="10">
                  <c:v>35277.951820244147</c:v>
                </c:pt>
                <c:pt idx="11">
                  <c:v>36813.15040869973</c:v>
                </c:pt>
                <c:pt idx="12">
                  <c:v>38325.37539159556</c:v>
                </c:pt>
                <c:pt idx="13">
                  <c:v>39756.508588095508</c:v>
                </c:pt>
                <c:pt idx="14">
                  <c:v>41302.905909041816</c:v>
                </c:pt>
                <c:pt idx="15">
                  <c:v>42809.693565229929</c:v>
                </c:pt>
                <c:pt idx="16">
                  <c:v>44392.099672320059</c:v>
                </c:pt>
                <c:pt idx="17">
                  <c:v>45995.462892945892</c:v>
                </c:pt>
                <c:pt idx="18">
                  <c:v>47583.810449749748</c:v>
                </c:pt>
                <c:pt idx="19">
                  <c:v>49132.548341795409</c:v>
                </c:pt>
                <c:pt idx="20">
                  <c:v>50817.399445464704</c:v>
                </c:pt>
                <c:pt idx="21">
                  <c:v>52578.589175758898</c:v>
                </c:pt>
                <c:pt idx="22">
                  <c:v>54249.396852832106</c:v>
                </c:pt>
                <c:pt idx="23">
                  <c:v>55933.887868639962</c:v>
                </c:pt>
                <c:pt idx="24">
                  <c:v>57527.636743365394</c:v>
                </c:pt>
                <c:pt idx="25">
                  <c:v>59244.895754564131</c:v>
                </c:pt>
                <c:pt idx="26">
                  <c:v>60629.433581793972</c:v>
                </c:pt>
                <c:pt idx="27">
                  <c:v>62324.367145583536</c:v>
                </c:pt>
                <c:pt idx="28">
                  <c:v>63618.162831730959</c:v>
                </c:pt>
                <c:pt idx="29">
                  <c:v>64522.703539663693</c:v>
                </c:pt>
                <c:pt idx="30">
                  <c:v>65820.460192286933</c:v>
                </c:pt>
                <c:pt idx="31">
                  <c:v>66750.567138381783</c:v>
                </c:pt>
                <c:pt idx="32">
                  <c:v>67637.463541104051</c:v>
                </c:pt>
                <c:pt idx="33">
                  <c:v>68170.033488171131</c:v>
                </c:pt>
                <c:pt idx="34">
                  <c:v>68663.353858341448</c:v>
                </c:pt>
                <c:pt idx="35">
                  <c:v>68796.586727161441</c:v>
                </c:pt>
                <c:pt idx="36">
                  <c:v>68965.8280220374</c:v>
                </c:pt>
                <c:pt idx="37">
                  <c:v>71025.170141514551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D6-4C31-B72B-0D73C30AE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375567"/>
        <c:axId val="1253564751"/>
        <c:extLst/>
      </c:areaChart>
      <c:catAx>
        <c:axId val="33337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3564751"/>
        <c:crosses val="autoZero"/>
        <c:auto val="1"/>
        <c:lblAlgn val="ctr"/>
        <c:lblOffset val="100"/>
        <c:tickLblSkip val="5"/>
        <c:noMultiLvlLbl val="0"/>
      </c:catAx>
      <c:valAx>
        <c:axId val="1253564751"/>
        <c:scaling>
          <c:orientation val="minMax"/>
        </c:scaling>
        <c:delete val="0"/>
        <c:axPos val="l"/>
        <c:title>
          <c:tx>
            <c:strRef>
              <c:f>'图5-终端能源消费量'!$E$1</c:f>
              <c:strCache>
                <c:ptCount val="1"/>
                <c:pt idx="0">
                  <c:v>万吨标煤</c:v>
                </c:pt>
              </c:strCache>
            </c:strRef>
          </c:tx>
          <c:layout>
            <c:manualLayout>
              <c:xMode val="edge"/>
              <c:yMode val="edge"/>
              <c:x val="2.6272577996715927E-2"/>
              <c:y val="9.412365121026537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3337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384149897929431"/>
          <c:w val="1"/>
          <c:h val="0.126158501020705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'图5-建筑能耗'!$J$2</c:f>
          <c:strCache>
            <c:ptCount val="1"/>
            <c:pt idx="0">
              <c:v>建筑部门分建筑类型能源消费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27803976753929"/>
          <c:y val="0.17376862276169633"/>
          <c:w val="0.84117010528186742"/>
          <c:h val="0.65785463062050986"/>
        </c:manualLayout>
      </c:layout>
      <c:barChart>
        <c:barDir val="col"/>
        <c:grouping val="stacked"/>
        <c:varyColors val="0"/>
        <c:ser>
          <c:idx val="5"/>
          <c:order val="0"/>
          <c:tx>
            <c:strRef>
              <c:f>'图5-建筑能耗'!$B$17</c:f>
              <c:strCache>
                <c:ptCount val="1"/>
                <c:pt idx="0">
                  <c:v>乡村住宅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'图5-建筑能耗'!$C$17:$H$17</c:f>
              <c:numCache>
                <c:formatCode>0_);[Red]\(0\)</c:formatCode>
                <c:ptCount val="6"/>
                <c:pt idx="0">
                  <c:v>13649.503573326505</c:v>
                </c:pt>
                <c:pt idx="1">
                  <c:v>14146.735230762411</c:v>
                </c:pt>
                <c:pt idx="2">
                  <c:v>14812.513454241354</c:v>
                </c:pt>
                <c:pt idx="3">
                  <c:v>17716.707056901272</c:v>
                </c:pt>
                <c:pt idx="4">
                  <c:v>24895.069254861177</c:v>
                </c:pt>
                <c:pt idx="5">
                  <c:v>25803.884735613385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9DFE-47E2-A077-7AFF7A8AA7AD}"/>
            </c:ext>
          </c:extLst>
        </c:ser>
        <c:ser>
          <c:idx val="6"/>
          <c:order val="1"/>
          <c:tx>
            <c:strRef>
              <c:f>'图5-建筑能耗'!$B$18</c:f>
              <c:strCache>
                <c:ptCount val="1"/>
                <c:pt idx="0">
                  <c:v>城镇住宅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'图5-建筑能耗'!$C$18:$H$18</c:f>
              <c:numCache>
                <c:formatCode>0_);[Red]\(0\)</c:formatCode>
                <c:ptCount val="6"/>
                <c:pt idx="0">
                  <c:v>26829.116992345258</c:v>
                </c:pt>
                <c:pt idx="1">
                  <c:v>33420.924906704233</c:v>
                </c:pt>
                <c:pt idx="2">
                  <c:v>37879.714892673452</c:v>
                </c:pt>
                <c:pt idx="3">
                  <c:v>41760.258490021086</c:v>
                </c:pt>
                <c:pt idx="4">
                  <c:v>48086.709856545218</c:v>
                </c:pt>
                <c:pt idx="5">
                  <c:v>53565.053821370435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9DFE-47E2-A077-7AFF7A8AA7AD}"/>
            </c:ext>
          </c:extLst>
        </c:ser>
        <c:ser>
          <c:idx val="10"/>
          <c:order val="2"/>
          <c:tx>
            <c:strRef>
              <c:f>'图5-建筑能耗'!$B$19</c:f>
              <c:strCache>
                <c:ptCount val="1"/>
                <c:pt idx="0">
                  <c:v>公共建筑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'图5-建筑能耗'!$C$19:$H$19</c:f>
              <c:numCache>
                <c:formatCode>0_);[Red]\(0\)</c:formatCode>
                <c:ptCount val="6"/>
                <c:pt idx="0">
                  <c:v>22397.825069316918</c:v>
                </c:pt>
                <c:pt idx="1">
                  <c:v>31107.234165136302</c:v>
                </c:pt>
                <c:pt idx="2">
                  <c:v>38325.339382809412</c:v>
                </c:pt>
                <c:pt idx="3">
                  <c:v>45995.390875373603</c:v>
                </c:pt>
                <c:pt idx="4">
                  <c:v>62324.529185121188</c:v>
                </c:pt>
                <c:pt idx="5">
                  <c:v>71025.465413560931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9DFE-47E2-A077-7AFF7A8AA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587894376"/>
        <c:axId val="587900936"/>
        <c:extLst/>
      </c:barChart>
      <c:catAx>
        <c:axId val="587894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900936"/>
        <c:crosses val="autoZero"/>
        <c:auto val="1"/>
        <c:lblAlgn val="ctr"/>
        <c:lblOffset val="100"/>
        <c:noMultiLvlLbl val="0"/>
      </c:catAx>
      <c:valAx>
        <c:axId val="587900936"/>
        <c:scaling>
          <c:orientation val="minMax"/>
        </c:scaling>
        <c:delete val="0"/>
        <c:axPos val="l"/>
        <c:title>
          <c:tx>
            <c:strRef>
              <c:f>'图5-建筑能耗'!$E$1</c:f>
              <c:strCache>
                <c:ptCount val="1"/>
                <c:pt idx="0">
                  <c:v>万吨标煤</c:v>
                </c:pt>
              </c:strCache>
            </c:strRef>
          </c:tx>
          <c:layout>
            <c:manualLayout>
              <c:xMode val="edge"/>
              <c:yMode val="edge"/>
              <c:x val="2.3809523809523808E-2"/>
              <c:y val="6.28128360745737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894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91100899216998443"/>
          <c:w val="1"/>
          <c:h val="8.89910078300155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Calibri (正文)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'图5-建筑能耗'!$M$2</c:f>
          <c:strCache>
            <c:ptCount val="1"/>
            <c:pt idx="0">
              <c:v>建筑部门分途径能源消费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27803976753929"/>
          <c:y val="0.17376862276169633"/>
          <c:w val="0.84117010528186742"/>
          <c:h val="0.65375480801047237"/>
        </c:manualLayout>
      </c:layout>
      <c:barChart>
        <c:barDir val="col"/>
        <c:grouping val="stacked"/>
        <c:varyColors val="0"/>
        <c:ser>
          <c:idx val="5"/>
          <c:order val="0"/>
          <c:tx>
            <c:strRef>
              <c:f>'图5-建筑能耗'!$B$22</c:f>
              <c:strCache>
                <c:ptCount val="1"/>
                <c:pt idx="0">
                  <c:v>供热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'图5-建筑能耗'!$C$22:$H$22</c:f>
              <c:numCache>
                <c:formatCode>0_);[Red]\(0\)</c:formatCode>
                <c:ptCount val="6"/>
                <c:pt idx="0">
                  <c:v>23754.412876741932</c:v>
                </c:pt>
                <c:pt idx="1">
                  <c:v>23515.20651038854</c:v>
                </c:pt>
                <c:pt idx="2">
                  <c:v>22925.29617226604</c:v>
                </c:pt>
                <c:pt idx="3">
                  <c:v>22297.929494796736</c:v>
                </c:pt>
                <c:pt idx="4">
                  <c:v>20927.766374995503</c:v>
                </c:pt>
                <c:pt idx="5">
                  <c:v>20852.453998775705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8BF5-4968-A172-EAF19AB6CF33}"/>
            </c:ext>
          </c:extLst>
        </c:ser>
        <c:ser>
          <c:idx val="6"/>
          <c:order val="1"/>
          <c:tx>
            <c:strRef>
              <c:f>'图5-建筑能耗'!$B$23</c:f>
              <c:strCache>
                <c:ptCount val="1"/>
                <c:pt idx="0">
                  <c:v>制冷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'图5-建筑能耗'!$C$23:$H$23</c:f>
              <c:numCache>
                <c:formatCode>0_);[Red]\(0\)</c:formatCode>
                <c:ptCount val="6"/>
                <c:pt idx="0">
                  <c:v>5416.4416117532692</c:v>
                </c:pt>
                <c:pt idx="1">
                  <c:v>5220.0075618450919</c:v>
                </c:pt>
                <c:pt idx="2">
                  <c:v>5151.9373447121106</c:v>
                </c:pt>
                <c:pt idx="3">
                  <c:v>4958.7411328364133</c:v>
                </c:pt>
                <c:pt idx="4">
                  <c:v>4652.7060602787096</c:v>
                </c:pt>
                <c:pt idx="5">
                  <c:v>4566.1985524467982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8BF5-4968-A172-EAF19AB6CF33}"/>
            </c:ext>
          </c:extLst>
        </c:ser>
        <c:ser>
          <c:idx val="10"/>
          <c:order val="2"/>
          <c:tx>
            <c:strRef>
              <c:f>'图5-建筑能耗'!$B$24</c:f>
              <c:strCache>
                <c:ptCount val="1"/>
                <c:pt idx="0">
                  <c:v>照明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'图5-建筑能耗'!$C$24:$H$24</c:f>
              <c:numCache>
                <c:formatCode>0_);[Red]\(0\)</c:formatCode>
                <c:ptCount val="6"/>
                <c:pt idx="0">
                  <c:v>7921.9329516402022</c:v>
                </c:pt>
                <c:pt idx="1">
                  <c:v>7353.2389903136382</c:v>
                </c:pt>
                <c:pt idx="2">
                  <c:v>7047.2402866299399</c:v>
                </c:pt>
                <c:pt idx="3">
                  <c:v>6701.6420006481603</c:v>
                </c:pt>
                <c:pt idx="4">
                  <c:v>6305.6281732742809</c:v>
                </c:pt>
                <c:pt idx="5">
                  <c:v>6114.6555759605362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8BF5-4968-A172-EAF19AB6CF33}"/>
            </c:ext>
          </c:extLst>
        </c:ser>
        <c:ser>
          <c:idx val="0"/>
          <c:order val="3"/>
          <c:tx>
            <c:strRef>
              <c:f>'图5-建筑能耗'!$B$25</c:f>
              <c:strCache>
                <c:ptCount val="1"/>
                <c:pt idx="0">
                  <c:v>生活设备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'图5-建筑能耗'!$C$25:$H$25</c:f>
              <c:numCache>
                <c:formatCode>0_);[Red]\(0\)</c:formatCode>
                <c:ptCount val="6"/>
                <c:pt idx="0">
                  <c:v>11818.083612401429</c:v>
                </c:pt>
                <c:pt idx="1">
                  <c:v>10813.802167728929</c:v>
                </c:pt>
                <c:pt idx="2">
                  <c:v>9928.0472435274241</c:v>
                </c:pt>
                <c:pt idx="3">
                  <c:v>9254.7981707536655</c:v>
                </c:pt>
                <c:pt idx="4">
                  <c:v>8754.3552626840974</c:v>
                </c:pt>
                <c:pt idx="5">
                  <c:v>8815.4297648626289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F5-4968-A172-EAF19AB6CF33}"/>
            </c:ext>
          </c:extLst>
        </c:ser>
        <c:ser>
          <c:idx val="1"/>
          <c:order val="4"/>
          <c:tx>
            <c:strRef>
              <c:f>'图5-建筑能耗'!$B$26</c:f>
              <c:strCache>
                <c:ptCount val="1"/>
                <c:pt idx="0">
                  <c:v>其他器材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'图5-建筑能耗'!$C$26:$H$26</c:f>
              <c:numCache>
                <c:formatCode>0_);[Red]\(0\)</c:formatCode>
                <c:ptCount val="6"/>
                <c:pt idx="0">
                  <c:v>13309.927622339854</c:v>
                </c:pt>
                <c:pt idx="1">
                  <c:v>29369.558172194022</c:v>
                </c:pt>
                <c:pt idx="2">
                  <c:v>41854.344460048262</c:v>
                </c:pt>
                <c:pt idx="3">
                  <c:v>56058.046163263854</c:v>
                </c:pt>
                <c:pt idx="4">
                  <c:v>85749.990997803485</c:v>
                </c:pt>
                <c:pt idx="5">
                  <c:v>101757.37279896297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F5-4968-A172-EAF19AB6C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587894376"/>
        <c:axId val="587900936"/>
        <c:extLst/>
      </c:barChart>
      <c:catAx>
        <c:axId val="587894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900936"/>
        <c:crosses val="autoZero"/>
        <c:auto val="1"/>
        <c:lblAlgn val="ctr"/>
        <c:lblOffset val="100"/>
        <c:noMultiLvlLbl val="0"/>
      </c:catAx>
      <c:valAx>
        <c:axId val="587900936"/>
        <c:scaling>
          <c:orientation val="minMax"/>
        </c:scaling>
        <c:delete val="0"/>
        <c:axPos val="l"/>
        <c:title>
          <c:tx>
            <c:strRef>
              <c:f>'图5-建筑能耗'!$E$1</c:f>
              <c:strCache>
                <c:ptCount val="1"/>
                <c:pt idx="0">
                  <c:v>万吨标煤</c:v>
                </c:pt>
              </c:strCache>
            </c:strRef>
          </c:tx>
          <c:layout>
            <c:manualLayout>
              <c:xMode val="edge"/>
              <c:yMode val="edge"/>
              <c:x val="2.3809523809523808E-2"/>
              <c:y val="6.28128360745737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894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90280934694990955"/>
          <c:w val="1"/>
          <c:h val="9.71906530500904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Calibri (正文)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'图4-交通载具排放'!$O$2</c:f>
          <c:strCache>
            <c:ptCount val="1"/>
            <c:pt idx="0">
              <c:v>道路汽车二氧化碳排放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787714035745532"/>
          <c:y val="0.16344062255375974"/>
          <c:w val="0.8195831771028621"/>
          <c:h val="0.65178615830915876"/>
        </c:manualLayout>
      </c:layout>
      <c:areaChart>
        <c:grouping val="stacked"/>
        <c:varyColors val="0"/>
        <c:ser>
          <c:idx val="8"/>
          <c:order val="0"/>
          <c:tx>
            <c:strRef>
              <c:f>'图4-交通载具排放'!$C$5</c:f>
              <c:strCache>
                <c:ptCount val="1"/>
                <c:pt idx="0">
                  <c:v>载货轻型车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cat>
            <c:numRef>
              <c:f>'图4-交通载具排放'!$D$3:$AO$3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'图4-交通载具排放'!$D$5:$AO$5</c:f>
              <c:numCache>
                <c:formatCode>0_);[Red]\(0\)</c:formatCode>
                <c:ptCount val="38"/>
                <c:pt idx="0">
                  <c:v>18407.132900000001</c:v>
                </c:pt>
                <c:pt idx="1">
                  <c:v>18631.3812</c:v>
                </c:pt>
                <c:pt idx="2">
                  <c:v>18827.7592</c:v>
                </c:pt>
                <c:pt idx="3">
                  <c:v>19004.077700000002</c:v>
                </c:pt>
                <c:pt idx="4">
                  <c:v>19112.624800000001</c:v>
                </c:pt>
                <c:pt idx="5">
                  <c:v>19170.112700000001</c:v>
                </c:pt>
                <c:pt idx="6">
                  <c:v>19162.6777</c:v>
                </c:pt>
                <c:pt idx="7">
                  <c:v>19079.786200000002</c:v>
                </c:pt>
                <c:pt idx="8">
                  <c:v>18759.757000000001</c:v>
                </c:pt>
                <c:pt idx="9">
                  <c:v>18376.919600000001</c:v>
                </c:pt>
                <c:pt idx="10">
                  <c:v>17922.648000000001</c:v>
                </c:pt>
                <c:pt idx="11">
                  <c:v>17397.339400000001</c:v>
                </c:pt>
                <c:pt idx="12">
                  <c:v>16804.745500000001</c:v>
                </c:pt>
                <c:pt idx="13">
                  <c:v>16575.3737</c:v>
                </c:pt>
                <c:pt idx="14">
                  <c:v>15999.6638</c:v>
                </c:pt>
                <c:pt idx="15">
                  <c:v>15426.3927</c:v>
                </c:pt>
                <c:pt idx="16">
                  <c:v>14864.509700000001</c:v>
                </c:pt>
                <c:pt idx="17">
                  <c:v>14332.907300000001</c:v>
                </c:pt>
                <c:pt idx="18">
                  <c:v>13788.2194</c:v>
                </c:pt>
                <c:pt idx="19">
                  <c:v>13275.0049</c:v>
                </c:pt>
                <c:pt idx="20">
                  <c:v>12809.400300000001</c:v>
                </c:pt>
                <c:pt idx="21">
                  <c:v>12396.0388</c:v>
                </c:pt>
                <c:pt idx="22">
                  <c:v>12041.0643</c:v>
                </c:pt>
                <c:pt idx="23">
                  <c:v>11728.316200000001</c:v>
                </c:pt>
                <c:pt idx="24">
                  <c:v>11475.5633</c:v>
                </c:pt>
                <c:pt idx="25">
                  <c:v>11285.5344</c:v>
                </c:pt>
                <c:pt idx="26">
                  <c:v>11151.916800000001</c:v>
                </c:pt>
                <c:pt idx="27">
                  <c:v>11011.1155</c:v>
                </c:pt>
                <c:pt idx="28">
                  <c:v>10802.0442</c:v>
                </c:pt>
                <c:pt idx="29">
                  <c:v>10626.9931</c:v>
                </c:pt>
                <c:pt idx="30">
                  <c:v>10475.724200000001</c:v>
                </c:pt>
                <c:pt idx="31">
                  <c:v>10338.957200000001</c:v>
                </c:pt>
                <c:pt idx="32">
                  <c:v>10216.595800000001</c:v>
                </c:pt>
                <c:pt idx="33">
                  <c:v>10104.5285</c:v>
                </c:pt>
                <c:pt idx="34">
                  <c:v>9995.0118999999995</c:v>
                </c:pt>
                <c:pt idx="35">
                  <c:v>9887.8922000000002</c:v>
                </c:pt>
                <c:pt idx="36">
                  <c:v>9781.4284000000007</c:v>
                </c:pt>
                <c:pt idx="37">
                  <c:v>9677.181700000001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0-478E-BAD9-14F49D85B1F7}"/>
            </c:ext>
          </c:extLst>
        </c:ser>
        <c:ser>
          <c:idx val="7"/>
          <c:order val="1"/>
          <c:tx>
            <c:strRef>
              <c:f>'图4-交通载具排放'!$C$6</c:f>
              <c:strCache>
                <c:ptCount val="1"/>
                <c:pt idx="0">
                  <c:v>载客重型车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cat>
            <c:numRef>
              <c:f>'图4-交通载具排放'!$D$3:$AO$3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'图4-交通载具排放'!$D$6:$AO$6</c:f>
              <c:numCache>
                <c:formatCode>0_);[Red]\(0\)</c:formatCode>
                <c:ptCount val="38"/>
                <c:pt idx="0">
                  <c:v>4383.3429000000006</c:v>
                </c:pt>
                <c:pt idx="1">
                  <c:v>4211.7956000000004</c:v>
                </c:pt>
                <c:pt idx="2">
                  <c:v>3955.4725000000003</c:v>
                </c:pt>
                <c:pt idx="3">
                  <c:v>3658.5589</c:v>
                </c:pt>
                <c:pt idx="4">
                  <c:v>3315.6118000000001</c:v>
                </c:pt>
                <c:pt idx="5">
                  <c:v>2921.0715</c:v>
                </c:pt>
                <c:pt idx="6">
                  <c:v>2461.6129000000001</c:v>
                </c:pt>
                <c:pt idx="7">
                  <c:v>1929.1842000000001</c:v>
                </c:pt>
                <c:pt idx="8">
                  <c:v>1293.8009</c:v>
                </c:pt>
                <c:pt idx="9">
                  <c:v>626.54971999999998</c:v>
                </c:pt>
                <c:pt idx="10">
                  <c:v>396.087783</c:v>
                </c:pt>
                <c:pt idx="11">
                  <c:v>303.28700000000003</c:v>
                </c:pt>
                <c:pt idx="12">
                  <c:v>293.70699999999999</c:v>
                </c:pt>
                <c:pt idx="13">
                  <c:v>284.36400000000003</c:v>
                </c:pt>
                <c:pt idx="14">
                  <c:v>275.42900000000003</c:v>
                </c:pt>
                <c:pt idx="15">
                  <c:v>266.88499999999999</c:v>
                </c:pt>
                <c:pt idx="16">
                  <c:v>258.553</c:v>
                </c:pt>
                <c:pt idx="17">
                  <c:v>250.667</c:v>
                </c:pt>
                <c:pt idx="18">
                  <c:v>242.024</c:v>
                </c:pt>
                <c:pt idx="19">
                  <c:v>233.75200000000001</c:v>
                </c:pt>
                <c:pt idx="20">
                  <c:v>225.911</c:v>
                </c:pt>
                <c:pt idx="21">
                  <c:v>218.292</c:v>
                </c:pt>
                <c:pt idx="22">
                  <c:v>210.86199999999999</c:v>
                </c:pt>
                <c:pt idx="23">
                  <c:v>203.43700000000001</c:v>
                </c:pt>
                <c:pt idx="24">
                  <c:v>196.14400000000001</c:v>
                </c:pt>
                <c:pt idx="25">
                  <c:v>189.13900000000001</c:v>
                </c:pt>
                <c:pt idx="26">
                  <c:v>182.44400000000002</c:v>
                </c:pt>
                <c:pt idx="27">
                  <c:v>175.904</c:v>
                </c:pt>
                <c:pt idx="28">
                  <c:v>168.78100000000001</c:v>
                </c:pt>
                <c:pt idx="29">
                  <c:v>162.06100000000001</c:v>
                </c:pt>
                <c:pt idx="30">
                  <c:v>155.447</c:v>
                </c:pt>
                <c:pt idx="31">
                  <c:v>149.40100000000001</c:v>
                </c:pt>
                <c:pt idx="32">
                  <c:v>143.19</c:v>
                </c:pt>
                <c:pt idx="33">
                  <c:v>138.005</c:v>
                </c:pt>
                <c:pt idx="34">
                  <c:v>131.79900000000001</c:v>
                </c:pt>
                <c:pt idx="35">
                  <c:v>128.01500000000001</c:v>
                </c:pt>
                <c:pt idx="36">
                  <c:v>120.483</c:v>
                </c:pt>
                <c:pt idx="37">
                  <c:v>120.227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F0-478E-BAD9-14F49D85B1F7}"/>
            </c:ext>
          </c:extLst>
        </c:ser>
        <c:ser>
          <c:idx val="2"/>
          <c:order val="2"/>
          <c:tx>
            <c:strRef>
              <c:f>'图4-交通载具排放'!$C$7</c:f>
              <c:strCache>
                <c:ptCount val="1"/>
                <c:pt idx="0">
                  <c:v>载货重型车</c:v>
                </c:pt>
              </c:strCache>
            </c:strRef>
          </c:tx>
          <c:spPr>
            <a:solidFill>
              <a:srgbClr val="ED7D31">
                <a:lumMod val="60000"/>
                <a:lumOff val="40000"/>
              </a:srgbClr>
            </a:solidFill>
            <a:ln>
              <a:noFill/>
            </a:ln>
            <a:effectLst/>
          </c:spPr>
          <c:cat>
            <c:numRef>
              <c:f>'图4-交通载具排放'!$D$3:$AO$3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'图4-交通载具排放'!$D$7:$AO$7</c:f>
              <c:numCache>
                <c:formatCode>0_);[Red]\(0\)</c:formatCode>
                <c:ptCount val="38"/>
                <c:pt idx="0">
                  <c:v>54350.83</c:v>
                </c:pt>
                <c:pt idx="1">
                  <c:v>55368.66</c:v>
                </c:pt>
                <c:pt idx="2">
                  <c:v>56380.560000000005</c:v>
                </c:pt>
                <c:pt idx="3">
                  <c:v>57413.86</c:v>
                </c:pt>
                <c:pt idx="4">
                  <c:v>58443.26</c:v>
                </c:pt>
                <c:pt idx="5">
                  <c:v>59458.03</c:v>
                </c:pt>
                <c:pt idx="6">
                  <c:v>60467.340000000004</c:v>
                </c:pt>
                <c:pt idx="7">
                  <c:v>61465.73</c:v>
                </c:pt>
                <c:pt idx="8">
                  <c:v>61889.03</c:v>
                </c:pt>
                <c:pt idx="9">
                  <c:v>62262.990000000005</c:v>
                </c:pt>
                <c:pt idx="10">
                  <c:v>62579.020000000004</c:v>
                </c:pt>
                <c:pt idx="11">
                  <c:v>62833.97</c:v>
                </c:pt>
                <c:pt idx="12">
                  <c:v>63018.420000000006</c:v>
                </c:pt>
                <c:pt idx="13">
                  <c:v>63182.670000000006</c:v>
                </c:pt>
                <c:pt idx="14">
                  <c:v>63332.170000000006</c:v>
                </c:pt>
                <c:pt idx="15">
                  <c:v>63134.950000000004</c:v>
                </c:pt>
                <c:pt idx="16">
                  <c:v>62986.350000000006</c:v>
                </c:pt>
                <c:pt idx="17">
                  <c:v>62888.51</c:v>
                </c:pt>
                <c:pt idx="18">
                  <c:v>62562.770000000004</c:v>
                </c:pt>
                <c:pt idx="19">
                  <c:v>62251.560000000005</c:v>
                </c:pt>
                <c:pt idx="20">
                  <c:v>61968.39</c:v>
                </c:pt>
                <c:pt idx="21">
                  <c:v>61712.28</c:v>
                </c:pt>
                <c:pt idx="22">
                  <c:v>61492.76</c:v>
                </c:pt>
                <c:pt idx="23">
                  <c:v>61325.64</c:v>
                </c:pt>
                <c:pt idx="24">
                  <c:v>61217.62</c:v>
                </c:pt>
                <c:pt idx="25">
                  <c:v>61180.43</c:v>
                </c:pt>
                <c:pt idx="26">
                  <c:v>61211.240000000005</c:v>
                </c:pt>
                <c:pt idx="27">
                  <c:v>61305.57</c:v>
                </c:pt>
                <c:pt idx="28">
                  <c:v>61044.520000000004</c:v>
                </c:pt>
                <c:pt idx="29">
                  <c:v>60801.810000000005</c:v>
                </c:pt>
                <c:pt idx="30">
                  <c:v>60576.86</c:v>
                </c:pt>
                <c:pt idx="31">
                  <c:v>60365.03</c:v>
                </c:pt>
                <c:pt idx="32">
                  <c:v>60148.950000000004</c:v>
                </c:pt>
                <c:pt idx="33">
                  <c:v>59953.15</c:v>
                </c:pt>
                <c:pt idx="34">
                  <c:v>59745.130000000005</c:v>
                </c:pt>
                <c:pt idx="35">
                  <c:v>59550.83</c:v>
                </c:pt>
                <c:pt idx="36">
                  <c:v>59304.97</c:v>
                </c:pt>
                <c:pt idx="37">
                  <c:v>59125.55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F0-478E-BAD9-14F49D85B1F7}"/>
            </c:ext>
          </c:extLst>
        </c:ser>
        <c:ser>
          <c:idx val="9"/>
          <c:order val="3"/>
          <c:tx>
            <c:strRef>
              <c:f>'图4-交通载具排放'!$C$4</c:f>
              <c:strCache>
                <c:ptCount val="1"/>
                <c:pt idx="0">
                  <c:v>载客轻型车</c:v>
                </c:pt>
              </c:strCache>
            </c:strRef>
          </c:tx>
          <c:spPr>
            <a:solidFill>
              <a:srgbClr val="5B9BD5">
                <a:lumMod val="40000"/>
                <a:lumOff val="60000"/>
              </a:srgbClr>
            </a:solidFill>
            <a:ln>
              <a:noFill/>
            </a:ln>
            <a:effectLst/>
          </c:spPr>
          <c:cat>
            <c:numRef>
              <c:f>'图4-交通载具排放'!$D$3:$AO$3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'图4-交通载具排放'!$D$4:$AO$4</c:f>
              <c:numCache>
                <c:formatCode>0_);[Red]\(0\)</c:formatCode>
                <c:ptCount val="38"/>
                <c:pt idx="0">
                  <c:v>36766.761640000004</c:v>
                </c:pt>
                <c:pt idx="1">
                  <c:v>36509.012719999999</c:v>
                </c:pt>
                <c:pt idx="2">
                  <c:v>36126.606660000005</c:v>
                </c:pt>
                <c:pt idx="3">
                  <c:v>35650.453070000003</c:v>
                </c:pt>
                <c:pt idx="4">
                  <c:v>35081.308850000001</c:v>
                </c:pt>
                <c:pt idx="5">
                  <c:v>34422.099000000002</c:v>
                </c:pt>
                <c:pt idx="6">
                  <c:v>33673.977100000004</c:v>
                </c:pt>
                <c:pt idx="7">
                  <c:v>32823.209300000002</c:v>
                </c:pt>
                <c:pt idx="8">
                  <c:v>31389.022000000001</c:v>
                </c:pt>
                <c:pt idx="9">
                  <c:v>29917.2654</c:v>
                </c:pt>
                <c:pt idx="10">
                  <c:v>28422.9123</c:v>
                </c:pt>
                <c:pt idx="11">
                  <c:v>26913.429200000002</c:v>
                </c:pt>
                <c:pt idx="12">
                  <c:v>25395.040800000002</c:v>
                </c:pt>
                <c:pt idx="13">
                  <c:v>23978.5664</c:v>
                </c:pt>
                <c:pt idx="14">
                  <c:v>22658.138900000002</c:v>
                </c:pt>
                <c:pt idx="15">
                  <c:v>21211.559000000001</c:v>
                </c:pt>
                <c:pt idx="16">
                  <c:v>19976.270700000001</c:v>
                </c:pt>
                <c:pt idx="17">
                  <c:v>18890.4755</c:v>
                </c:pt>
                <c:pt idx="18">
                  <c:v>17826.900799999999</c:v>
                </c:pt>
                <c:pt idx="19">
                  <c:v>16889.027900000001</c:v>
                </c:pt>
                <c:pt idx="20">
                  <c:v>16071.2173</c:v>
                </c:pt>
                <c:pt idx="21">
                  <c:v>15365.491400000001</c:v>
                </c:pt>
                <c:pt idx="22">
                  <c:v>14765.2399</c:v>
                </c:pt>
                <c:pt idx="23">
                  <c:v>14268.4884</c:v>
                </c:pt>
                <c:pt idx="24">
                  <c:v>13870.868200000001</c:v>
                </c:pt>
                <c:pt idx="25">
                  <c:v>13550.948</c:v>
                </c:pt>
                <c:pt idx="26">
                  <c:v>13291.522000000001</c:v>
                </c:pt>
                <c:pt idx="27">
                  <c:v>13089.372500000001</c:v>
                </c:pt>
                <c:pt idx="28">
                  <c:v>12829.641100000001</c:v>
                </c:pt>
                <c:pt idx="29">
                  <c:v>12574.4764</c:v>
                </c:pt>
                <c:pt idx="30">
                  <c:v>12323.0921</c:v>
                </c:pt>
                <c:pt idx="31">
                  <c:v>12075.400800000001</c:v>
                </c:pt>
                <c:pt idx="32">
                  <c:v>11831.2232</c:v>
                </c:pt>
                <c:pt idx="33">
                  <c:v>11594.7191</c:v>
                </c:pt>
                <c:pt idx="34">
                  <c:v>11364.509900000001</c:v>
                </c:pt>
                <c:pt idx="35">
                  <c:v>11138.716</c:v>
                </c:pt>
                <c:pt idx="36">
                  <c:v>10916.6155</c:v>
                </c:pt>
                <c:pt idx="37">
                  <c:v>10698.235200000001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F0-478E-BAD9-14F49D85B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511720"/>
        <c:axId val="720512048"/>
        <c:extLst/>
      </c:areaChart>
      <c:catAx>
        <c:axId val="720511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2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720512048"/>
        <c:scaling>
          <c:orientation val="minMax"/>
        </c:scaling>
        <c:delete val="0"/>
        <c:axPos val="l"/>
        <c:title>
          <c:tx>
            <c:strRef>
              <c:f>'图4-交通载具排放'!$C$1</c:f>
              <c:strCache>
                <c:ptCount val="1"/>
                <c:pt idx="0">
                  <c:v>万吨CO2</c:v>
                </c:pt>
              </c:strCache>
            </c:strRef>
          </c:tx>
          <c:layout>
            <c:manualLayout>
              <c:xMode val="edge"/>
              <c:yMode val="edge"/>
              <c:x val="6.2799790026246735E-2"/>
              <c:y val="7.174065793888559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1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711946094457493"/>
          <c:w val="1"/>
          <c:h val="0.13288053905542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ea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'图4-交通能耗载货'!$G$34</c:f>
          <c:strCache>
            <c:ptCount val="1"/>
            <c:pt idx="0">
              <c:v>载货轻型车运输燃料消费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787714035745532"/>
          <c:y val="0.17305477682162795"/>
          <c:w val="0.8195831771028621"/>
          <c:h val="0.64587199917830673"/>
        </c:manualLayout>
      </c:layout>
      <c:areaChart>
        <c:grouping val="stacked"/>
        <c:varyColors val="0"/>
        <c:ser>
          <c:idx val="6"/>
          <c:order val="0"/>
          <c:tx>
            <c:strRef>
              <c:f>'图4-交通能耗载货'!$B$45</c:f>
              <c:strCache>
                <c:ptCount val="1"/>
                <c:pt idx="0">
                  <c:v>汽油</c:v>
                </c:pt>
              </c:strCache>
            </c:strRef>
          </c:tx>
          <c:spPr>
            <a:solidFill>
              <a:srgbClr val="ED7D31"/>
            </a:solidFill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'图4-交通能耗载货'!$C$45:$AN$45</c:f>
              <c:numCache>
                <c:formatCode>0_);[Red]\(0\)</c:formatCode>
                <c:ptCount val="38"/>
                <c:pt idx="0">
                  <c:v>5260.165481977604</c:v>
                </c:pt>
                <c:pt idx="1">
                  <c:v>5399.6090526088383</c:v>
                </c:pt>
                <c:pt idx="2">
                  <c:v>5539.0662201577197</c:v>
                </c:pt>
                <c:pt idx="3">
                  <c:v>5677.0624032263886</c:v>
                </c:pt>
                <c:pt idx="4">
                  <c:v>5795.5654819776037</c:v>
                </c:pt>
                <c:pt idx="5">
                  <c:v>5896.2711461596646</c:v>
                </c:pt>
                <c:pt idx="6">
                  <c:v>5975.4246876237821</c:v>
                </c:pt>
                <c:pt idx="7">
                  <c:v>6029.1944834539645</c:v>
                </c:pt>
                <c:pt idx="8">
                  <c:v>6001.5152497209338</c:v>
                </c:pt>
                <c:pt idx="9">
                  <c:v>5953.6818983832072</c:v>
                </c:pt>
                <c:pt idx="10">
                  <c:v>5880.4947607216172</c:v>
                </c:pt>
                <c:pt idx="11">
                  <c:v>5781.2905548953959</c:v>
                </c:pt>
                <c:pt idx="12">
                  <c:v>5655.7099132188268</c:v>
                </c:pt>
                <c:pt idx="13">
                  <c:v>5577.2096791617168</c:v>
                </c:pt>
                <c:pt idx="14">
                  <c:v>5389.5019984876326</c:v>
                </c:pt>
                <c:pt idx="15">
                  <c:v>5190.4663137805637</c:v>
                </c:pt>
                <c:pt idx="16">
                  <c:v>4990.1469158474683</c:v>
                </c:pt>
                <c:pt idx="17">
                  <c:v>4796.7354434482022</c:v>
                </c:pt>
                <c:pt idx="18">
                  <c:v>4599.4328616182356</c:v>
                </c:pt>
                <c:pt idx="19">
                  <c:v>4413.4647654027594</c:v>
                </c:pt>
                <c:pt idx="20">
                  <c:v>4244.9115984300179</c:v>
                </c:pt>
                <c:pt idx="21">
                  <c:v>4095.2540419862457</c:v>
                </c:pt>
                <c:pt idx="22">
                  <c:v>3969.759101220699</c:v>
                </c:pt>
                <c:pt idx="23">
                  <c:v>3855.9526124374356</c:v>
                </c:pt>
                <c:pt idx="24">
                  <c:v>3762.1101148680286</c:v>
                </c:pt>
                <c:pt idx="25">
                  <c:v>3690.1184689064139</c:v>
                </c:pt>
                <c:pt idx="26">
                  <c:v>3638.519318713767</c:v>
                </c:pt>
                <c:pt idx="27">
                  <c:v>3583.3448561449004</c:v>
                </c:pt>
                <c:pt idx="28">
                  <c:v>3508.1621115552202</c:v>
                </c:pt>
                <c:pt idx="29">
                  <c:v>3444.8309387490558</c:v>
                </c:pt>
                <c:pt idx="30">
                  <c:v>3390.2765474775856</c:v>
                </c:pt>
                <c:pt idx="31">
                  <c:v>3341.450433905874</c:v>
                </c:pt>
                <c:pt idx="32">
                  <c:v>3296.9133268517526</c:v>
                </c:pt>
                <c:pt idx="33">
                  <c:v>3256.781174606605</c:v>
                </c:pt>
                <c:pt idx="34">
                  <c:v>3217.3983652011098</c:v>
                </c:pt>
                <c:pt idx="35">
                  <c:v>3179.3266356991112</c:v>
                </c:pt>
                <c:pt idx="36">
                  <c:v>3141.9956069280911</c:v>
                </c:pt>
                <c:pt idx="37">
                  <c:v>3106.0383133484579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BC-41DD-B34A-0DE2283D074C}"/>
            </c:ext>
          </c:extLst>
        </c:ser>
        <c:ser>
          <c:idx val="5"/>
          <c:order val="1"/>
          <c:tx>
            <c:strRef>
              <c:f>'图4-交通能耗载货'!$B$44</c:f>
              <c:strCache>
                <c:ptCount val="1"/>
                <c:pt idx="0">
                  <c:v>柴油</c:v>
                </c:pt>
              </c:strCache>
            </c:strRef>
          </c:tx>
          <c:spPr>
            <a:solidFill>
              <a:srgbClr val="002060"/>
            </a:solidFill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'图4-交通能耗载货'!$C$44:$AN$44</c:f>
              <c:numCache>
                <c:formatCode>0_);[Red]\(0\)</c:formatCode>
                <c:ptCount val="38"/>
                <c:pt idx="0">
                  <c:v>3708.004753159772</c:v>
                </c:pt>
                <c:pt idx="1">
                  <c:v>3683.6988225126938</c:v>
                </c:pt>
                <c:pt idx="2">
                  <c:v>3646.3937200676974</c:v>
                </c:pt>
                <c:pt idx="3">
                  <c:v>3601.1666846710605</c:v>
                </c:pt>
                <c:pt idx="4">
                  <c:v>3542.5119729213939</c:v>
                </c:pt>
                <c:pt idx="5">
                  <c:v>3476.673508336035</c:v>
                </c:pt>
                <c:pt idx="6">
                  <c:v>3400.4573115840276</c:v>
                </c:pt>
                <c:pt idx="7">
                  <c:v>3312.6102769075665</c:v>
                </c:pt>
                <c:pt idx="8">
                  <c:v>3189.7122897987119</c:v>
                </c:pt>
                <c:pt idx="9">
                  <c:v>3056.0584782686983</c:v>
                </c:pt>
                <c:pt idx="10">
                  <c:v>2912.6246804220236</c:v>
                </c:pt>
                <c:pt idx="11">
                  <c:v>2760.0662561665054</c:v>
                </c:pt>
                <c:pt idx="12">
                  <c:v>2600.6013467286025</c:v>
                </c:pt>
                <c:pt idx="13">
                  <c:v>2566.3029779266149</c:v>
                </c:pt>
                <c:pt idx="14">
                  <c:v>2471.545857189155</c:v>
                </c:pt>
                <c:pt idx="15">
                  <c:v>2388.5384033704231</c:v>
                </c:pt>
                <c:pt idx="16">
                  <c:v>2312.0737459940233</c:v>
                </c:pt>
                <c:pt idx="17">
                  <c:v>2243.3869864246881</c:v>
                </c:pt>
                <c:pt idx="18">
                  <c:v>2172.0931907385407</c:v>
                </c:pt>
                <c:pt idx="19">
                  <c:v>2104.9224010658604</c:v>
                </c:pt>
                <c:pt idx="20">
                  <c:v>2043.8587015231722</c:v>
                </c:pt>
                <c:pt idx="21">
                  <c:v>1989.6438731050382</c:v>
                </c:pt>
                <c:pt idx="22">
                  <c:v>1940.2686255446333</c:v>
                </c:pt>
                <c:pt idx="23">
                  <c:v>1899.8091534334383</c:v>
                </c:pt>
                <c:pt idx="24">
                  <c:v>1868.823592956682</c:v>
                </c:pt>
                <c:pt idx="25">
                  <c:v>1846.8690360447954</c:v>
                </c:pt>
                <c:pt idx="26">
                  <c:v>1832.3250873213069</c:v>
                </c:pt>
                <c:pt idx="27">
                  <c:v>1817.7523315689032</c:v>
                </c:pt>
                <c:pt idx="28">
                  <c:v>1789.8383205502148</c:v>
                </c:pt>
                <c:pt idx="29">
                  <c:v>1766.8215044470855</c:v>
                </c:pt>
                <c:pt idx="30">
                  <c:v>1746.7718123222071</c:v>
                </c:pt>
                <c:pt idx="31">
                  <c:v>1728.1588707644669</c:v>
                </c:pt>
                <c:pt idx="32">
                  <c:v>1712.3042022253435</c:v>
                </c:pt>
                <c:pt idx="33">
                  <c:v>1697.1733102877106</c:v>
                </c:pt>
                <c:pt idx="34">
                  <c:v>1682.5285369630194</c:v>
                </c:pt>
                <c:pt idx="35">
                  <c:v>1667.7865399157399</c:v>
                </c:pt>
                <c:pt idx="36">
                  <c:v>1652.6592488567214</c:v>
                </c:pt>
                <c:pt idx="37">
                  <c:v>1637.2870980519251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BC-41DD-B34A-0DE2283D074C}"/>
            </c:ext>
          </c:extLst>
        </c:ser>
        <c:ser>
          <c:idx val="1"/>
          <c:order val="2"/>
          <c:tx>
            <c:strRef>
              <c:f>'图4-交通能耗载货'!$B$41</c:f>
              <c:strCache>
                <c:ptCount val="1"/>
                <c:pt idx="0">
                  <c:v>航空煤油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'图4-交通能耗载货'!$C$41:$AN$41</c:f>
              <c:numCache>
                <c:formatCode>0_);[Red]\(0\)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62BC-41DD-B34A-0DE2283D074C}"/>
            </c:ext>
          </c:extLst>
        </c:ser>
        <c:ser>
          <c:idx val="4"/>
          <c:order val="3"/>
          <c:tx>
            <c:strRef>
              <c:f>'图4-交通能耗载货'!$B$43</c:f>
              <c:strCache>
                <c:ptCount val="1"/>
                <c:pt idx="0">
                  <c:v>天然气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'图4-交通能耗载货'!$C$43:$AN$43</c:f>
              <c:numCache>
                <c:formatCode>0_);[Red]\(0\)</c:formatCode>
                <c:ptCount val="38"/>
                <c:pt idx="0">
                  <c:v>33.154693745273853</c:v>
                </c:pt>
                <c:pt idx="1">
                  <c:v>32.208562889345011</c:v>
                </c:pt>
                <c:pt idx="2">
                  <c:v>31.096539555651589</c:v>
                </c:pt>
                <c:pt idx="3">
                  <c:v>29.819055849627318</c:v>
                </c:pt>
                <c:pt idx="4">
                  <c:v>28.289150552734874</c:v>
                </c:pt>
                <c:pt idx="5">
                  <c:v>26.575600446508954</c:v>
                </c:pt>
                <c:pt idx="6">
                  <c:v>24.77429692845055</c:v>
                </c:pt>
                <c:pt idx="7">
                  <c:v>22.8954664938245</c:v>
                </c:pt>
                <c:pt idx="8">
                  <c:v>20.772424471571068</c:v>
                </c:pt>
                <c:pt idx="9">
                  <c:v>18.626048755896445</c:v>
                </c:pt>
                <c:pt idx="10">
                  <c:v>16.464765402758278</c:v>
                </c:pt>
                <c:pt idx="11">
                  <c:v>14.286918007993954</c:v>
                </c:pt>
                <c:pt idx="12">
                  <c:v>12.105829822476688</c:v>
                </c:pt>
                <c:pt idx="13">
                  <c:v>12.024954088797669</c:v>
                </c:pt>
                <c:pt idx="14">
                  <c:v>11.601562781318645</c:v>
                </c:pt>
                <c:pt idx="15">
                  <c:v>11.152893305966659</c:v>
                </c:pt>
                <c:pt idx="16">
                  <c:v>10.739836520110909</c:v>
                </c:pt>
                <c:pt idx="17">
                  <c:v>10.36401281912787</c:v>
                </c:pt>
                <c:pt idx="18">
                  <c:v>10.083000252061506</c:v>
                </c:pt>
                <c:pt idx="19">
                  <c:v>9.8838716646861862</c:v>
                </c:pt>
                <c:pt idx="20">
                  <c:v>9.6907925533830284</c:v>
                </c:pt>
                <c:pt idx="21">
                  <c:v>9.5118288862482476</c:v>
                </c:pt>
                <c:pt idx="22">
                  <c:v>9.3618162831730967</c:v>
                </c:pt>
                <c:pt idx="23">
                  <c:v>9.2402146123654187</c:v>
                </c:pt>
                <c:pt idx="24">
                  <c:v>9.1525332181052192</c:v>
                </c:pt>
                <c:pt idx="25">
                  <c:v>9.1041374095279277</c:v>
                </c:pt>
                <c:pt idx="26">
                  <c:v>9.0932987648986376</c:v>
                </c:pt>
                <c:pt idx="27">
                  <c:v>9.086349069172881</c:v>
                </c:pt>
                <c:pt idx="28">
                  <c:v>9.0180764106442002</c:v>
                </c:pt>
                <c:pt idx="29">
                  <c:v>8.9682762594072969</c:v>
                </c:pt>
                <c:pt idx="30">
                  <c:v>8.9321234381189036</c:v>
                </c:pt>
                <c:pt idx="31">
                  <c:v>8.909437902848298</c:v>
                </c:pt>
                <c:pt idx="32">
                  <c:v>8.8963307046919464</c:v>
                </c:pt>
                <c:pt idx="33">
                  <c:v>8.8857081127795201</c:v>
                </c:pt>
                <c:pt idx="34">
                  <c:v>8.8816031111591247</c:v>
                </c:pt>
                <c:pt idx="35">
                  <c:v>8.8756976702315384</c:v>
                </c:pt>
                <c:pt idx="36">
                  <c:v>8.8733570991321908</c:v>
                </c:pt>
                <c:pt idx="37">
                  <c:v>8.8692520975117954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BC-41DD-B34A-0DE2283D074C}"/>
            </c:ext>
          </c:extLst>
        </c:ser>
        <c:ser>
          <c:idx val="8"/>
          <c:order val="4"/>
          <c:tx>
            <c:strRef>
              <c:f>'图4-交通能耗载货'!$B$38</c:f>
              <c:strCache>
                <c:ptCount val="1"/>
                <c:pt idx="0">
                  <c:v>电力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'图4-交通能耗载货'!$C$38:$AN$38</c:f>
              <c:numCache>
                <c:formatCode>0_);[Red]\(0\)</c:formatCode>
                <c:ptCount val="38"/>
                <c:pt idx="0">
                  <c:v>47.558769939865343</c:v>
                </c:pt>
                <c:pt idx="1">
                  <c:v>64.672248028518979</c:v>
                </c:pt>
                <c:pt idx="2">
                  <c:v>87.302833891469547</c:v>
                </c:pt>
                <c:pt idx="3">
                  <c:v>120.64488135104969</c:v>
                </c:pt>
                <c:pt idx="4">
                  <c:v>165.07230564257682</c:v>
                </c:pt>
                <c:pt idx="5">
                  <c:v>218.21093946923054</c:v>
                </c:pt>
                <c:pt idx="6">
                  <c:v>282.69525764286493</c:v>
                </c:pt>
                <c:pt idx="7">
                  <c:v>358.36268049404066</c:v>
                </c:pt>
                <c:pt idx="8">
                  <c:v>440.96179467790154</c:v>
                </c:pt>
                <c:pt idx="9">
                  <c:v>529.90385654099612</c:v>
                </c:pt>
                <c:pt idx="10">
                  <c:v>627.34219149472483</c:v>
                </c:pt>
                <c:pt idx="11">
                  <c:v>732.69705808217225</c:v>
                </c:pt>
                <c:pt idx="12">
                  <c:v>845.38439379208546</c:v>
                </c:pt>
                <c:pt idx="13">
                  <c:v>905.33614201865282</c:v>
                </c:pt>
                <c:pt idx="14">
                  <c:v>1005.6026070361171</c:v>
                </c:pt>
                <c:pt idx="15">
                  <c:v>1109.2556983904076</c:v>
                </c:pt>
                <c:pt idx="16">
                  <c:v>1215.0109826797741</c:v>
                </c:pt>
                <c:pt idx="17">
                  <c:v>1316.8679557812109</c:v>
                </c:pt>
                <c:pt idx="18">
                  <c:v>1409.6993266356994</c:v>
                </c:pt>
                <c:pt idx="19">
                  <c:v>1499.6010226495268</c:v>
                </c:pt>
                <c:pt idx="20">
                  <c:v>1583.3254114003821</c:v>
                </c:pt>
                <c:pt idx="21">
                  <c:v>1661.0719815635018</c:v>
                </c:pt>
                <c:pt idx="22">
                  <c:v>1732.3762197976312</c:v>
                </c:pt>
                <c:pt idx="23">
                  <c:v>1799.8696481941599</c:v>
                </c:pt>
                <c:pt idx="24">
                  <c:v>1860.7461020489004</c:v>
                </c:pt>
                <c:pt idx="25">
                  <c:v>1914.9850563537509</c:v>
                </c:pt>
                <c:pt idx="26">
                  <c:v>1962.6837348312993</c:v>
                </c:pt>
                <c:pt idx="27">
                  <c:v>2011.3964207266579</c:v>
                </c:pt>
                <c:pt idx="28">
                  <c:v>2049.4447445176629</c:v>
                </c:pt>
                <c:pt idx="29">
                  <c:v>2082.4424759641356</c:v>
                </c:pt>
                <c:pt idx="30">
                  <c:v>2111.8839796910452</c:v>
                </c:pt>
                <c:pt idx="31">
                  <c:v>2139.1537935256206</c:v>
                </c:pt>
                <c:pt idx="32">
                  <c:v>2164.279284145332</c:v>
                </c:pt>
                <c:pt idx="33">
                  <c:v>2187.9320154117609</c:v>
                </c:pt>
                <c:pt idx="34">
                  <c:v>2211.1717259011202</c:v>
                </c:pt>
                <c:pt idx="35">
                  <c:v>2234.1287674192508</c:v>
                </c:pt>
                <c:pt idx="36">
                  <c:v>2257.0101904864791</c:v>
                </c:pt>
                <c:pt idx="37">
                  <c:v>2279.6752007489831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BC-41DD-B34A-0DE2283D074C}"/>
            </c:ext>
          </c:extLst>
        </c:ser>
        <c:ser>
          <c:idx val="0"/>
          <c:order val="5"/>
          <c:tx>
            <c:strRef>
              <c:f>'图4-交通能耗载货'!$B$40</c:f>
              <c:strCache>
                <c:ptCount val="1"/>
                <c:pt idx="0">
                  <c:v>氢能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'图4-交通能耗载货'!$C$40:$AN$40</c:f>
              <c:numCache>
                <c:formatCode>0_);[Red]\(0\)</c:formatCode>
                <c:ptCount val="38"/>
                <c:pt idx="0">
                  <c:v>0.35804544308811359</c:v>
                </c:pt>
                <c:pt idx="1">
                  <c:v>0.34365597205718207</c:v>
                </c:pt>
                <c:pt idx="2">
                  <c:v>0.33040833963487098</c:v>
                </c:pt>
                <c:pt idx="3">
                  <c:v>0.3223827013791366</c:v>
                </c:pt>
                <c:pt idx="4">
                  <c:v>0.32006697634222758</c:v>
                </c:pt>
                <c:pt idx="5">
                  <c:v>0.32385978178675606</c:v>
                </c:pt>
                <c:pt idx="6">
                  <c:v>0.33669619387130467</c:v>
                </c:pt>
                <c:pt idx="7">
                  <c:v>0.36015627813186429</c:v>
                </c:pt>
                <c:pt idx="8">
                  <c:v>0.39137949659716981</c:v>
                </c:pt>
                <c:pt idx="9">
                  <c:v>0.43291203053545074</c:v>
                </c:pt>
                <c:pt idx="10">
                  <c:v>0.48851319722012182</c:v>
                </c:pt>
                <c:pt idx="11">
                  <c:v>0.55766447013071208</c:v>
                </c:pt>
                <c:pt idx="12">
                  <c:v>0.64120845486298672</c:v>
                </c:pt>
                <c:pt idx="13">
                  <c:v>0.71443232148644287</c:v>
                </c:pt>
                <c:pt idx="14">
                  <c:v>0.83218465305534572</c:v>
                </c:pt>
                <c:pt idx="15">
                  <c:v>0.96151380936948638</c:v>
                </c:pt>
                <c:pt idx="16">
                  <c:v>1.1026790536891005</c:v>
                </c:pt>
                <c:pt idx="17">
                  <c:v>1.2519822836772176</c:v>
                </c:pt>
                <c:pt idx="18">
                  <c:v>1.4037917251809444</c:v>
                </c:pt>
                <c:pt idx="19">
                  <c:v>1.5623780202369382</c:v>
                </c:pt>
                <c:pt idx="20">
                  <c:v>1.7257210759425303</c:v>
                </c:pt>
                <c:pt idx="21">
                  <c:v>1.8929350761585833</c:v>
                </c:pt>
                <c:pt idx="22">
                  <c:v>2.0632926434049912</c:v>
                </c:pt>
                <c:pt idx="23">
                  <c:v>2.2381261027690762</c:v>
                </c:pt>
                <c:pt idx="24">
                  <c:v>2.4116164344099968</c:v>
                </c:pt>
                <c:pt idx="25">
                  <c:v>2.5863130603867353</c:v>
                </c:pt>
                <c:pt idx="26">
                  <c:v>2.7575672464081245</c:v>
                </c:pt>
                <c:pt idx="27">
                  <c:v>2.9362104353462253</c:v>
                </c:pt>
                <c:pt idx="28">
                  <c:v>3.1033164092038463</c:v>
                </c:pt>
                <c:pt idx="29">
                  <c:v>3.2696517950379902</c:v>
                </c:pt>
                <c:pt idx="30">
                  <c:v>3.4338050484318181</c:v>
                </c:pt>
                <c:pt idx="31">
                  <c:v>3.601706816463218</c:v>
                </c:pt>
                <c:pt idx="32">
                  <c:v>3.7642144683302736</c:v>
                </c:pt>
                <c:pt idx="33">
                  <c:v>3.9370206330344613</c:v>
                </c:pt>
                <c:pt idx="34">
                  <c:v>4.0946670987721019</c:v>
                </c:pt>
                <c:pt idx="35">
                  <c:v>4.2831370854488506</c:v>
                </c:pt>
                <c:pt idx="36">
                  <c:v>4.4204385870152327</c:v>
                </c:pt>
                <c:pt idx="37">
                  <c:v>4.667890965395558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62BC-41DD-B34A-0DE2283D074C}"/>
            </c:ext>
          </c:extLst>
        </c:ser>
        <c:ser>
          <c:idx val="9"/>
          <c:order val="6"/>
          <c:tx>
            <c:strRef>
              <c:f>'图4-交通能耗载货'!$B$36</c:f>
              <c:strCache>
                <c:ptCount val="1"/>
                <c:pt idx="0">
                  <c:v>生物柴油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'图4-交通能耗载货'!$C$36:$AN$36</c:f>
              <c:numCache>
                <c:formatCode>0_);[Red]\(0\)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62BC-41DD-B34A-0DE2283D074C}"/>
            </c:ext>
          </c:extLst>
        </c:ser>
        <c:ser>
          <c:idx val="2"/>
          <c:order val="7"/>
          <c:tx>
            <c:strRef>
              <c:f>'图4-交通能耗载货'!$B$37</c:f>
              <c:strCache>
                <c:ptCount val="1"/>
                <c:pt idx="0">
                  <c:v>生物汽油</c:v>
                </c:pt>
              </c:strCache>
            </c:strRef>
          </c:tx>
          <c:spPr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'图4-交通能耗载货'!$C$37:$AN$37</c:f>
              <c:numCache>
                <c:formatCode>0_);[Red]\(0\)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2BC-41DD-B34A-0DE2283D074C}"/>
            </c:ext>
          </c:extLst>
        </c:ser>
        <c:ser>
          <c:idx val="3"/>
          <c:order val="8"/>
          <c:tx>
            <c:strRef>
              <c:f>'图4-交通能耗载货'!$B$39</c:f>
              <c:strCache>
                <c:ptCount val="1"/>
                <c:pt idx="0">
                  <c:v>燃料油、残渣油</c:v>
                </c:pt>
              </c:strCache>
            </c:strRef>
          </c:tx>
          <c:spPr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'图4-交通能耗载货'!$C$39:$AN$39</c:f>
              <c:numCache>
                <c:formatCode>0_);[Red]\(0\)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2BC-41DD-B34A-0DE2283D074C}"/>
            </c:ext>
          </c:extLst>
        </c:ser>
        <c:ser>
          <c:idx val="7"/>
          <c:order val="9"/>
          <c:tx>
            <c:strRef>
              <c:f>'图4-交通能耗载货'!$B$42</c:f>
              <c:strCache>
                <c:ptCount val="1"/>
                <c:pt idx="0">
                  <c:v>液化石油气</c:v>
                </c:pt>
              </c:strCache>
            </c:strRef>
          </c:tx>
          <c:spPr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'图4-交通能耗载货'!$C$42:$AN$42</c:f>
              <c:numCache>
                <c:formatCode>0_);[Red]\(0\)</c:formatCode>
                <c:ptCount val="38"/>
                <c:pt idx="0">
                  <c:v>0.91962838932699598</c:v>
                </c:pt>
                <c:pt idx="1">
                  <c:v>1.9285441647762058</c:v>
                </c:pt>
                <c:pt idx="2">
                  <c:v>2.9624248316589257</c:v>
                </c:pt>
                <c:pt idx="3">
                  <c:v>4.0036728961866705</c:v>
                </c:pt>
                <c:pt idx="4">
                  <c:v>5.0859169637391535</c:v>
                </c:pt>
                <c:pt idx="5">
                  <c:v>6.2205178063447502</c:v>
                </c:pt>
                <c:pt idx="6">
                  <c:v>7.3383025458211826</c:v>
                </c:pt>
                <c:pt idx="7">
                  <c:v>8.4429080695689773</c:v>
                </c:pt>
                <c:pt idx="8">
                  <c:v>9.3799287026034381</c:v>
                </c:pt>
                <c:pt idx="9">
                  <c:v>10.261891901623999</c:v>
                </c:pt>
                <c:pt idx="10">
                  <c:v>11.081919988477191</c:v>
                </c:pt>
                <c:pt idx="11">
                  <c:v>11.836051996687194</c:v>
                </c:pt>
                <c:pt idx="12">
                  <c:v>12.534226351229703</c:v>
                </c:pt>
                <c:pt idx="13">
                  <c:v>12.471174966691876</c:v>
                </c:pt>
                <c:pt idx="14">
                  <c:v>12.248532641964642</c:v>
                </c:pt>
                <c:pt idx="15">
                  <c:v>11.964027222642327</c:v>
                </c:pt>
                <c:pt idx="16">
                  <c:v>11.677325267365241</c:v>
                </c:pt>
                <c:pt idx="17">
                  <c:v>11.40653919556372</c:v>
                </c:pt>
                <c:pt idx="18">
                  <c:v>11.079399373447124</c:v>
                </c:pt>
                <c:pt idx="19">
                  <c:v>10.725396996867238</c:v>
                </c:pt>
                <c:pt idx="20">
                  <c:v>10.402470202729468</c:v>
                </c:pt>
                <c:pt idx="21">
                  <c:v>10.109142630801918</c:v>
                </c:pt>
                <c:pt idx="22">
                  <c:v>9.9036764970652857</c:v>
                </c:pt>
                <c:pt idx="23">
                  <c:v>9.739008318029601</c:v>
                </c:pt>
                <c:pt idx="24">
                  <c:v>9.6146699794749946</c:v>
                </c:pt>
                <c:pt idx="25">
                  <c:v>9.5393756076482692</c:v>
                </c:pt>
                <c:pt idx="26">
                  <c:v>9.5036188830074568</c:v>
                </c:pt>
                <c:pt idx="27">
                  <c:v>9.4644053148968368</c:v>
                </c:pt>
                <c:pt idx="28">
                  <c:v>9.3810449749738964</c:v>
                </c:pt>
                <c:pt idx="29">
                  <c:v>9.3262396024630032</c:v>
                </c:pt>
                <c:pt idx="30">
                  <c:v>9.290230816319184</c:v>
                </c:pt>
                <c:pt idx="31">
                  <c:v>9.2667530877534148</c:v>
                </c:pt>
                <c:pt idx="32">
                  <c:v>9.2533578193079133</c:v>
                </c:pt>
                <c:pt idx="33">
                  <c:v>9.2469122465881703</c:v>
                </c:pt>
                <c:pt idx="34">
                  <c:v>9.241402902308165</c:v>
                </c:pt>
                <c:pt idx="35">
                  <c:v>9.2309243455403145</c:v>
                </c:pt>
                <c:pt idx="36">
                  <c:v>9.209535126570886</c:v>
                </c:pt>
                <c:pt idx="37">
                  <c:v>9.1863094595081218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2BC-41DD-B34A-0DE2283D0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511720"/>
        <c:axId val="720512048"/>
        <c:extLst/>
      </c:areaChart>
      <c:catAx>
        <c:axId val="720511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2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720512048"/>
        <c:scaling>
          <c:orientation val="minMax"/>
        </c:scaling>
        <c:delete val="0"/>
        <c:axPos val="l"/>
        <c:title>
          <c:tx>
            <c:strRef>
              <c:f>'图4-交通能耗载货'!$E$1</c:f>
              <c:strCache>
                <c:ptCount val="1"/>
                <c:pt idx="0">
                  <c:v>万吨标煤</c:v>
                </c:pt>
              </c:strCache>
            </c:strRef>
          </c:tx>
          <c:layout>
            <c:manualLayout>
              <c:xMode val="edge"/>
              <c:yMode val="edge"/>
              <c:x val="4.7619047619047616E-2"/>
              <c:y val="5.9419809365934523E-2"/>
            </c:manualLayout>
          </c:layout>
          <c:overlay val="0"/>
          <c:txPr>
            <a:bodyPr rot="0" vert="horz"/>
            <a:lstStyle/>
            <a:p>
              <a:pPr>
                <a:defRPr b="0"/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1720"/>
        <c:crosses val="autoZero"/>
        <c:crossBetween val="midCat"/>
      </c:valAx>
      <c:spPr>
        <a:ln>
          <a:noFill/>
        </a:ln>
      </c:spPr>
    </c:plotArea>
    <c:legend>
      <c:legendPos val="b"/>
      <c:layout>
        <c:manualLayout>
          <c:xMode val="edge"/>
          <c:yMode val="edge"/>
          <c:x val="0"/>
          <c:y val="0.88271400285490631"/>
          <c:w val="1"/>
          <c:h val="0.11728599714509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'图3-交通能耗载客'!$G$34</c:f>
          <c:strCache>
            <c:ptCount val="1"/>
            <c:pt idx="0">
              <c:v>载客轻型车运输燃料消费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787714035745532"/>
          <c:y val="0.17305477682162795"/>
          <c:w val="0.8195831771028621"/>
          <c:h val="0.63348821335413563"/>
        </c:manualLayout>
      </c:layout>
      <c:areaChart>
        <c:grouping val="stacked"/>
        <c:varyColors val="0"/>
        <c:ser>
          <c:idx val="6"/>
          <c:order val="0"/>
          <c:tx>
            <c:strRef>
              <c:f>'图3-交通能耗载客'!$B$45</c:f>
              <c:strCache>
                <c:ptCount val="1"/>
                <c:pt idx="0">
                  <c:v>汽油</c:v>
                </c:pt>
              </c:strCache>
            </c:strRef>
          </c:tx>
          <c:spPr>
            <a:solidFill>
              <a:srgbClr val="ED7D31"/>
            </a:solidFill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'图3-交通能耗载客'!$C$45:$AN$45</c:f>
              <c:numCache>
                <c:formatCode>0_);[Red]\(0\)</c:formatCode>
                <c:ptCount val="38"/>
                <c:pt idx="0">
                  <c:v>18342.605955853232</c:v>
                </c:pt>
                <c:pt idx="1">
                  <c:v>18212.348853120166</c:v>
                </c:pt>
                <c:pt idx="2">
                  <c:v>18018.971228979877</c:v>
                </c:pt>
                <c:pt idx="3">
                  <c:v>17778.146267689321</c:v>
                </c:pt>
                <c:pt idx="4">
                  <c:v>17490.131432069429</c:v>
                </c:pt>
                <c:pt idx="5">
                  <c:v>17156.545317057367</c:v>
                </c:pt>
                <c:pt idx="6">
                  <c:v>16778.044002736671</c:v>
                </c:pt>
                <c:pt idx="7">
                  <c:v>16348.012315004866</c:v>
                </c:pt>
                <c:pt idx="8">
                  <c:v>15627.082928234493</c:v>
                </c:pt>
                <c:pt idx="9">
                  <c:v>14887.479024882075</c:v>
                </c:pt>
                <c:pt idx="10">
                  <c:v>14136.736883799651</c:v>
                </c:pt>
                <c:pt idx="11">
                  <c:v>13378.580173562352</c:v>
                </c:pt>
                <c:pt idx="12">
                  <c:v>12616.283533182099</c:v>
                </c:pt>
                <c:pt idx="13">
                  <c:v>11904.364264880634</c:v>
                </c:pt>
                <c:pt idx="14">
                  <c:v>11240.158078571174</c:v>
                </c:pt>
                <c:pt idx="15">
                  <c:v>10512.408267617302</c:v>
                </c:pt>
                <c:pt idx="16">
                  <c:v>9890.8537683194718</c:v>
                </c:pt>
                <c:pt idx="17">
                  <c:v>9344.2130279788289</c:v>
                </c:pt>
                <c:pt idx="18">
                  <c:v>8809.4018940621536</c:v>
                </c:pt>
                <c:pt idx="19">
                  <c:v>8337.532317885567</c:v>
                </c:pt>
                <c:pt idx="20">
                  <c:v>7925.817219401536</c:v>
                </c:pt>
                <c:pt idx="21">
                  <c:v>7570.088941701777</c:v>
                </c:pt>
                <c:pt idx="22">
                  <c:v>7267.0656440171424</c:v>
                </c:pt>
                <c:pt idx="23">
                  <c:v>7015.718915415363</c:v>
                </c:pt>
                <c:pt idx="24">
                  <c:v>6813.7171869936283</c:v>
                </c:pt>
                <c:pt idx="25">
                  <c:v>6650.2275755284309</c:v>
                </c:pt>
                <c:pt idx="26">
                  <c:v>6516.5896078643209</c:v>
                </c:pt>
                <c:pt idx="27">
                  <c:v>6411.3870584422612</c:v>
                </c:pt>
                <c:pt idx="28">
                  <c:v>6278.2863418674169</c:v>
                </c:pt>
                <c:pt idx="29">
                  <c:v>6147.6482661769487</c:v>
                </c:pt>
                <c:pt idx="30">
                  <c:v>6019.1624356342963</c:v>
                </c:pt>
                <c:pt idx="31">
                  <c:v>5892.7190234417212</c:v>
                </c:pt>
                <c:pt idx="32">
                  <c:v>5768.2402506211529</c:v>
                </c:pt>
                <c:pt idx="33">
                  <c:v>5647.7526916567658</c:v>
                </c:pt>
                <c:pt idx="34">
                  <c:v>5530.5242879262551</c:v>
                </c:pt>
                <c:pt idx="35">
                  <c:v>5415.7099132188268</c:v>
                </c:pt>
                <c:pt idx="36">
                  <c:v>5302.8979871088559</c:v>
                </c:pt>
                <c:pt idx="37">
                  <c:v>5192.0823881026981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E-4415-B31E-A9A01587BEA9}"/>
            </c:ext>
          </c:extLst>
        </c:ser>
        <c:ser>
          <c:idx val="5"/>
          <c:order val="1"/>
          <c:tx>
            <c:strRef>
              <c:f>'图3-交通能耗载客'!$B$44</c:f>
              <c:strCache>
                <c:ptCount val="1"/>
                <c:pt idx="0">
                  <c:v>柴油</c:v>
                </c:pt>
              </c:strCache>
            </c:strRef>
          </c:tx>
          <c:spPr>
            <a:solidFill>
              <a:srgbClr val="002060"/>
            </a:solidFill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'图3-交通能耗载客'!$C$44:$AN$44</c:f>
              <c:numCache>
                <c:formatCode>0_);[Red]\(0\)</c:formatCode>
                <c:ptCount val="38"/>
                <c:pt idx="0">
                  <c:v>122.75395196427931</c:v>
                </c:pt>
                <c:pt idx="1">
                  <c:v>123.00241258867167</c:v>
                </c:pt>
                <c:pt idx="2">
                  <c:v>123.65417161787479</c:v>
                </c:pt>
                <c:pt idx="3">
                  <c:v>124.71066940333445</c:v>
                </c:pt>
                <c:pt idx="4">
                  <c:v>126.15426163984016</c:v>
                </c:pt>
                <c:pt idx="5">
                  <c:v>127.89600662561668</c:v>
                </c:pt>
                <c:pt idx="6">
                  <c:v>129.81059378488354</c:v>
                </c:pt>
                <c:pt idx="7">
                  <c:v>131.73670375571643</c:v>
                </c:pt>
                <c:pt idx="8">
                  <c:v>131.52857297180515</c:v>
                </c:pt>
                <c:pt idx="9">
                  <c:v>131.14471931151203</c:v>
                </c:pt>
                <c:pt idx="10">
                  <c:v>130.56893882107238</c:v>
                </c:pt>
                <c:pt idx="11">
                  <c:v>129.78682798602861</c:v>
                </c:pt>
                <c:pt idx="12">
                  <c:v>128.76489863526703</c:v>
                </c:pt>
                <c:pt idx="13">
                  <c:v>128.37528356919091</c:v>
                </c:pt>
                <c:pt idx="14">
                  <c:v>128.58593496813225</c:v>
                </c:pt>
                <c:pt idx="15">
                  <c:v>129.11238342155488</c:v>
                </c:pt>
                <c:pt idx="16">
                  <c:v>129.60138273738795</c:v>
                </c:pt>
                <c:pt idx="17">
                  <c:v>130.28374923481331</c:v>
                </c:pt>
                <c:pt idx="18">
                  <c:v>130.34496417125783</c:v>
                </c:pt>
                <c:pt idx="19">
                  <c:v>130.57578049043971</c:v>
                </c:pt>
                <c:pt idx="20">
                  <c:v>131.01292715422568</c:v>
                </c:pt>
                <c:pt idx="21">
                  <c:v>131.72626120773472</c:v>
                </c:pt>
                <c:pt idx="22">
                  <c:v>132.76187389723097</c:v>
                </c:pt>
                <c:pt idx="23">
                  <c:v>134.14101040653924</c:v>
                </c:pt>
                <c:pt idx="24">
                  <c:v>135.97241726981386</c:v>
                </c:pt>
                <c:pt idx="25">
                  <c:v>138.29246336106013</c:v>
                </c:pt>
                <c:pt idx="26">
                  <c:v>141.14399913578916</c:v>
                </c:pt>
                <c:pt idx="27">
                  <c:v>144.32789600662565</c:v>
                </c:pt>
                <c:pt idx="28">
                  <c:v>146.66342587591376</c:v>
                </c:pt>
                <c:pt idx="29">
                  <c:v>148.83691620755468</c:v>
                </c:pt>
                <c:pt idx="30">
                  <c:v>150.84980735299416</c:v>
                </c:pt>
                <c:pt idx="31">
                  <c:v>152.70389975153941</c:v>
                </c:pt>
                <c:pt idx="32">
                  <c:v>154.3999135789133</c:v>
                </c:pt>
                <c:pt idx="33">
                  <c:v>156.0066256166505</c:v>
                </c:pt>
                <c:pt idx="34">
                  <c:v>157.48154549710134</c:v>
                </c:pt>
                <c:pt idx="35">
                  <c:v>158.83079471391022</c:v>
                </c:pt>
                <c:pt idx="36">
                  <c:v>160.0421302797883</c:v>
                </c:pt>
                <c:pt idx="37">
                  <c:v>161.12455439127152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4E-4415-B31E-A9A01587BEA9}"/>
            </c:ext>
          </c:extLst>
        </c:ser>
        <c:ser>
          <c:idx val="1"/>
          <c:order val="2"/>
          <c:tx>
            <c:strRef>
              <c:f>'图3-交通能耗载客'!$B$41</c:f>
              <c:strCache>
                <c:ptCount val="1"/>
                <c:pt idx="0">
                  <c:v>航空煤油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'图3-交通能耗载客'!$C$41:$AN$41</c:f>
              <c:numCache>
                <c:formatCode>0_);[Red]\(0\)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A44E-4415-B31E-A9A01587BEA9}"/>
            </c:ext>
          </c:extLst>
        </c:ser>
        <c:ser>
          <c:idx val="4"/>
          <c:order val="3"/>
          <c:tx>
            <c:strRef>
              <c:f>'图3-交通能耗载客'!$B$43</c:f>
              <c:strCache>
                <c:ptCount val="1"/>
                <c:pt idx="0">
                  <c:v>天然气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'图3-交通能耗载客'!$C$43:$AN$43</c:f>
              <c:numCache>
                <c:formatCode>0_);[Red]\(0\)</c:formatCode>
                <c:ptCount val="38"/>
                <c:pt idx="0">
                  <c:v>3.8017356234921329</c:v>
                </c:pt>
                <c:pt idx="1">
                  <c:v>4.3682618558928388</c:v>
                </c:pt>
                <c:pt idx="2">
                  <c:v>4.925461812682296</c:v>
                </c:pt>
                <c:pt idx="3">
                  <c:v>5.4774765042670426</c:v>
                </c:pt>
                <c:pt idx="4">
                  <c:v>6.0210651398941355</c:v>
                </c:pt>
                <c:pt idx="5">
                  <c:v>6.5649058370242352</c:v>
                </c:pt>
                <c:pt idx="6">
                  <c:v>7.1210255302293781</c:v>
                </c:pt>
                <c:pt idx="7">
                  <c:v>7.6949695725757108</c:v>
                </c:pt>
                <c:pt idx="8">
                  <c:v>8.1587267293219572</c:v>
                </c:pt>
                <c:pt idx="9">
                  <c:v>8.6248244571675503</c:v>
                </c:pt>
                <c:pt idx="10">
                  <c:v>9.0985560476756344</c:v>
                </c:pt>
                <c:pt idx="11">
                  <c:v>9.5777969824637239</c:v>
                </c:pt>
                <c:pt idx="12">
                  <c:v>10.058694321414428</c:v>
                </c:pt>
                <c:pt idx="13">
                  <c:v>10.583198300385297</c:v>
                </c:pt>
                <c:pt idx="14">
                  <c:v>11.150516726081166</c:v>
                </c:pt>
                <c:pt idx="15">
                  <c:v>11.396672788160314</c:v>
                </c:pt>
                <c:pt idx="16">
                  <c:v>11.685571279392175</c:v>
                </c:pt>
                <c:pt idx="17">
                  <c:v>12.026070361168129</c:v>
                </c:pt>
                <c:pt idx="18">
                  <c:v>12.329444384429804</c:v>
                </c:pt>
                <c:pt idx="19">
                  <c:v>12.659068812790323</c:v>
                </c:pt>
                <c:pt idx="20">
                  <c:v>13.001764430521051</c:v>
                </c:pt>
                <c:pt idx="21">
                  <c:v>13.344280004321059</c:v>
                </c:pt>
                <c:pt idx="22">
                  <c:v>13.679053689100144</c:v>
                </c:pt>
                <c:pt idx="23">
                  <c:v>13.995426884159739</c:v>
                </c:pt>
                <c:pt idx="24">
                  <c:v>14.292931475279971</c:v>
                </c:pt>
                <c:pt idx="25">
                  <c:v>14.566598249972998</c:v>
                </c:pt>
                <c:pt idx="26">
                  <c:v>14.818191638759862</c:v>
                </c:pt>
                <c:pt idx="27">
                  <c:v>15.050484318173638</c:v>
                </c:pt>
                <c:pt idx="28">
                  <c:v>15.174210507363801</c:v>
                </c:pt>
                <c:pt idx="29">
                  <c:v>15.243743473407516</c:v>
                </c:pt>
                <c:pt idx="30">
                  <c:v>15.265024666018512</c:v>
                </c:pt>
                <c:pt idx="31">
                  <c:v>15.243995534910523</c:v>
                </c:pt>
                <c:pt idx="32">
                  <c:v>15.191422707140546</c:v>
                </c:pt>
                <c:pt idx="33">
                  <c:v>15.117748730690293</c:v>
                </c:pt>
                <c:pt idx="34">
                  <c:v>15.028014835619896</c:v>
                </c:pt>
                <c:pt idx="35">
                  <c:v>14.927442295920208</c:v>
                </c:pt>
                <c:pt idx="36">
                  <c:v>14.819127867199601</c:v>
                </c:pt>
                <c:pt idx="37">
                  <c:v>14.707248568650755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4E-4415-B31E-A9A01587BEA9}"/>
            </c:ext>
          </c:extLst>
        </c:ser>
        <c:ser>
          <c:idx val="8"/>
          <c:order val="4"/>
          <c:tx>
            <c:strRef>
              <c:f>'图3-交通能耗载客'!$B$38</c:f>
              <c:strCache>
                <c:ptCount val="1"/>
                <c:pt idx="0">
                  <c:v>电力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'图3-交通能耗载客'!$C$38:$AN$38</c:f>
              <c:numCache>
                <c:formatCode>0_);[Red]\(0\)</c:formatCode>
                <c:ptCount val="38"/>
                <c:pt idx="0">
                  <c:v>243.7596773612762</c:v>
                </c:pt>
                <c:pt idx="1">
                  <c:v>276.99038565409967</c:v>
                </c:pt>
                <c:pt idx="2">
                  <c:v>319.10806236721766</c:v>
                </c:pt>
                <c:pt idx="3">
                  <c:v>370.33056065680034</c:v>
                </c:pt>
                <c:pt idx="4">
                  <c:v>430.7777897807066</c:v>
                </c:pt>
                <c:pt idx="5">
                  <c:v>500.32371898743304</c:v>
                </c:pt>
                <c:pt idx="6">
                  <c:v>578.3936480501244</c:v>
                </c:pt>
                <c:pt idx="7">
                  <c:v>665.16293975730093</c:v>
                </c:pt>
                <c:pt idx="8">
                  <c:v>747.37279896294717</c:v>
                </c:pt>
                <c:pt idx="9">
                  <c:v>834.1323682978649</c:v>
                </c:pt>
                <c:pt idx="10">
                  <c:v>924.88603219185507</c:v>
                </c:pt>
                <c:pt idx="11">
                  <c:v>1019.3680458031762</c:v>
                </c:pt>
                <c:pt idx="12">
                  <c:v>1117.6986784775488</c:v>
                </c:pt>
                <c:pt idx="13">
                  <c:v>1212.7442295920207</c:v>
                </c:pt>
                <c:pt idx="14">
                  <c:v>1304.8835115768252</c:v>
                </c:pt>
                <c:pt idx="15">
                  <c:v>1388.6323863022581</c:v>
                </c:pt>
                <c:pt idx="16">
                  <c:v>1461.2786719959674</c:v>
                </c:pt>
                <c:pt idx="17">
                  <c:v>1526.9090057974149</c:v>
                </c:pt>
                <c:pt idx="18">
                  <c:v>1577.1787116056321</c:v>
                </c:pt>
                <c:pt idx="19">
                  <c:v>1620.3554067192399</c:v>
                </c:pt>
                <c:pt idx="20">
                  <c:v>1656.425047711642</c:v>
                </c:pt>
                <c:pt idx="21">
                  <c:v>1685.8352237946062</c:v>
                </c:pt>
                <c:pt idx="22">
                  <c:v>1708.4192142882869</c:v>
                </c:pt>
                <c:pt idx="23">
                  <c:v>1724.0610709013004</c:v>
                </c:pt>
                <c:pt idx="24">
                  <c:v>1732.6016347988914</c:v>
                </c:pt>
                <c:pt idx="25">
                  <c:v>1734.4027942818052</c:v>
                </c:pt>
                <c:pt idx="26">
                  <c:v>1729.5538511396785</c:v>
                </c:pt>
                <c:pt idx="27">
                  <c:v>1717.5002700658965</c:v>
                </c:pt>
                <c:pt idx="28">
                  <c:v>1697.7724964891438</c:v>
                </c:pt>
                <c:pt idx="29">
                  <c:v>1677.9050088221531</c:v>
                </c:pt>
                <c:pt idx="30">
                  <c:v>1657.9266140938394</c:v>
                </c:pt>
                <c:pt idx="31">
                  <c:v>1637.8607180151962</c:v>
                </c:pt>
                <c:pt idx="32">
                  <c:v>1617.6885960174286</c:v>
                </c:pt>
                <c:pt idx="33">
                  <c:v>1596.8099816355195</c:v>
                </c:pt>
                <c:pt idx="34">
                  <c:v>1575.4038385366034</c:v>
                </c:pt>
                <c:pt idx="35">
                  <c:v>1553.815130891938</c:v>
                </c:pt>
                <c:pt idx="36">
                  <c:v>1532.0348565049876</c:v>
                </c:pt>
                <c:pt idx="37">
                  <c:v>1510.267545281049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4E-4415-B31E-A9A01587BEA9}"/>
            </c:ext>
          </c:extLst>
        </c:ser>
        <c:ser>
          <c:idx val="0"/>
          <c:order val="5"/>
          <c:tx>
            <c:strRef>
              <c:f>'图3-交通能耗载客'!$B$40</c:f>
              <c:strCache>
                <c:ptCount val="1"/>
                <c:pt idx="0">
                  <c:v>氢能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'图3-交通能耗载客'!$C$40:$AN$40</c:f>
              <c:numCache>
                <c:formatCode>0_);[Red]\(0\)</c:formatCode>
                <c:ptCount val="38"/>
                <c:pt idx="0">
                  <c:v>0.20519858845558323</c:v>
                </c:pt>
                <c:pt idx="1">
                  <c:v>0.43122681934392004</c:v>
                </c:pt>
                <c:pt idx="2">
                  <c:v>0.65976018148428228</c:v>
                </c:pt>
                <c:pt idx="3">
                  <c:v>0.88264016420006508</c:v>
                </c:pt>
                <c:pt idx="4">
                  <c:v>1.0954448885528072</c:v>
                </c:pt>
                <c:pt idx="5">
                  <c:v>1.2976990385654104</c:v>
                </c:pt>
                <c:pt idx="6">
                  <c:v>1.4907709481113396</c:v>
                </c:pt>
                <c:pt idx="7">
                  <c:v>1.678405530949552</c:v>
                </c:pt>
                <c:pt idx="8">
                  <c:v>1.846015627813187</c:v>
                </c:pt>
                <c:pt idx="9">
                  <c:v>2.022897987108855</c:v>
                </c:pt>
                <c:pt idx="10">
                  <c:v>2.2151596989665485</c:v>
                </c:pt>
                <c:pt idx="11">
                  <c:v>2.427892405747003</c:v>
                </c:pt>
                <c:pt idx="12">
                  <c:v>2.6657016311980128</c:v>
                </c:pt>
                <c:pt idx="13">
                  <c:v>2.9130639876129782</c:v>
                </c:pt>
                <c:pt idx="14">
                  <c:v>3.170678045443089</c:v>
                </c:pt>
                <c:pt idx="15">
                  <c:v>3.3414353102156933</c:v>
                </c:pt>
                <c:pt idx="16">
                  <c:v>3.4724856865075089</c:v>
                </c:pt>
                <c:pt idx="17">
                  <c:v>3.6163984012098962</c:v>
                </c:pt>
                <c:pt idx="18">
                  <c:v>3.7571207374599411</c:v>
                </c:pt>
                <c:pt idx="19">
                  <c:v>3.9147311944114374</c:v>
                </c:pt>
                <c:pt idx="20">
                  <c:v>4.0871052536818997</c:v>
                </c:pt>
                <c:pt idx="21">
                  <c:v>4.2715782650966849</c:v>
                </c:pt>
                <c:pt idx="22">
                  <c:v>4.4637211479601033</c:v>
                </c:pt>
                <c:pt idx="23">
                  <c:v>4.650534730474237</c:v>
                </c:pt>
                <c:pt idx="24">
                  <c:v>4.8251413344856156</c:v>
                </c:pt>
                <c:pt idx="25">
                  <c:v>4.9819235893558043</c:v>
                </c:pt>
                <c:pt idx="26">
                  <c:v>5.1145439487234903</c:v>
                </c:pt>
                <c:pt idx="27">
                  <c:v>5.2184653055345516</c:v>
                </c:pt>
                <c:pt idx="28">
                  <c:v>5.2917431853372232</c:v>
                </c:pt>
                <c:pt idx="29">
                  <c:v>5.3508696121853747</c:v>
                </c:pt>
                <c:pt idx="30">
                  <c:v>5.3954844982175665</c:v>
                </c:pt>
                <c:pt idx="31">
                  <c:v>5.4285765726837365</c:v>
                </c:pt>
                <c:pt idx="32">
                  <c:v>5.4492456159302884</c:v>
                </c:pt>
                <c:pt idx="33">
                  <c:v>5.4618486910806254</c:v>
                </c:pt>
                <c:pt idx="34">
                  <c:v>5.4612725505023239</c:v>
                </c:pt>
                <c:pt idx="35">
                  <c:v>5.4627129019480769</c:v>
                </c:pt>
                <c:pt idx="36">
                  <c:v>5.4447445176623113</c:v>
                </c:pt>
                <c:pt idx="37">
                  <c:v>5.4513341255266301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A44E-4415-B31E-A9A01587BEA9}"/>
            </c:ext>
          </c:extLst>
        </c:ser>
        <c:ser>
          <c:idx val="9"/>
          <c:order val="6"/>
          <c:tx>
            <c:strRef>
              <c:f>'图3-交通能耗载客'!$B$36</c:f>
              <c:strCache>
                <c:ptCount val="1"/>
                <c:pt idx="0">
                  <c:v>生物柴油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'图3-交通能耗载客'!$C$36:$AN$36</c:f>
              <c:numCache>
                <c:formatCode>0_);[Red]\(0\)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A44E-4415-B31E-A9A01587BEA9}"/>
            </c:ext>
          </c:extLst>
        </c:ser>
        <c:ser>
          <c:idx val="2"/>
          <c:order val="7"/>
          <c:tx>
            <c:strRef>
              <c:f>'图3-交通能耗载客'!$B$37</c:f>
              <c:strCache>
                <c:ptCount val="1"/>
                <c:pt idx="0">
                  <c:v>生物汽油</c:v>
                </c:pt>
              </c:strCache>
            </c:strRef>
          </c:tx>
          <c:spPr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'图3-交通能耗载客'!$C$37:$AN$37</c:f>
              <c:numCache>
                <c:formatCode>0_);[Red]\(0\)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44E-4415-B31E-A9A01587BEA9}"/>
            </c:ext>
          </c:extLst>
        </c:ser>
        <c:ser>
          <c:idx val="3"/>
          <c:order val="8"/>
          <c:tx>
            <c:strRef>
              <c:f>'图3-交通能耗载客'!$B$39</c:f>
              <c:strCache>
                <c:ptCount val="1"/>
                <c:pt idx="0">
                  <c:v>燃料油、残渣油</c:v>
                </c:pt>
              </c:strCache>
            </c:strRef>
          </c:tx>
          <c:spPr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'图3-交通能耗载客'!$C$39:$AN$39</c:f>
              <c:numCache>
                <c:formatCode>0_);[Red]\(0\)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44E-4415-B31E-A9A01587BEA9}"/>
            </c:ext>
          </c:extLst>
        </c:ser>
        <c:ser>
          <c:idx val="7"/>
          <c:order val="9"/>
          <c:tx>
            <c:strRef>
              <c:f>'图3-交通能耗载客'!$B$42</c:f>
              <c:strCache>
                <c:ptCount val="1"/>
                <c:pt idx="0">
                  <c:v>液化石油气</c:v>
                </c:pt>
              </c:strCache>
            </c:strRef>
          </c:tx>
          <c:spPr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'图3-交通能耗载客'!$C$42:$AN$42</c:f>
              <c:numCache>
                <c:formatCode>0_);[Red]\(0\)</c:formatCode>
                <c:ptCount val="38"/>
                <c:pt idx="0">
                  <c:v>6.3705664182060442</c:v>
                </c:pt>
                <c:pt idx="1">
                  <c:v>11.89550250261064</c:v>
                </c:pt>
                <c:pt idx="2">
                  <c:v>17.486586727161431</c:v>
                </c:pt>
                <c:pt idx="3">
                  <c:v>23.120017284217354</c:v>
                </c:pt>
                <c:pt idx="4">
                  <c:v>28.808757336790183</c:v>
                </c:pt>
                <c:pt idx="5">
                  <c:v>34.524648014115456</c:v>
                </c:pt>
                <c:pt idx="6">
                  <c:v>40.186525512224996</c:v>
                </c:pt>
                <c:pt idx="7">
                  <c:v>45.777609736775787</c:v>
                </c:pt>
                <c:pt idx="8">
                  <c:v>50.373051024449978</c:v>
                </c:pt>
                <c:pt idx="9">
                  <c:v>54.64693385185987</c:v>
                </c:pt>
                <c:pt idx="10">
                  <c:v>58.622663929998936</c:v>
                </c:pt>
                <c:pt idx="11">
                  <c:v>62.311043894710323</c:v>
                </c:pt>
                <c:pt idx="12">
                  <c:v>65.72143603039143</c:v>
                </c:pt>
                <c:pt idx="13">
                  <c:v>69.116344388030697</c:v>
                </c:pt>
                <c:pt idx="14">
                  <c:v>72.504050988441193</c:v>
                </c:pt>
                <c:pt idx="15">
                  <c:v>71.917827950019827</c:v>
                </c:pt>
                <c:pt idx="16">
                  <c:v>71.437470742861279</c:v>
                </c:pt>
                <c:pt idx="17">
                  <c:v>71.080623672176031</c:v>
                </c:pt>
                <c:pt idx="18">
                  <c:v>70.422743149328454</c:v>
                </c:pt>
                <c:pt idx="19">
                  <c:v>69.845882395304471</c:v>
                </c:pt>
                <c:pt idx="20">
                  <c:v>69.356522991609964</c:v>
                </c:pt>
                <c:pt idx="21">
                  <c:v>69.020921104749576</c:v>
                </c:pt>
                <c:pt idx="22">
                  <c:v>68.830794713910208</c:v>
                </c:pt>
                <c:pt idx="23">
                  <c:v>68.854560512765133</c:v>
                </c:pt>
                <c:pt idx="24">
                  <c:v>69.063771560260719</c:v>
                </c:pt>
                <c:pt idx="25">
                  <c:v>69.471030931547318</c:v>
                </c:pt>
                <c:pt idx="26">
                  <c:v>70.080659680962171</c:v>
                </c:pt>
                <c:pt idx="27">
                  <c:v>70.888696842029475</c:v>
                </c:pt>
                <c:pt idx="28">
                  <c:v>71.312880342803666</c:v>
                </c:pt>
                <c:pt idx="29">
                  <c:v>71.686651542976506</c:v>
                </c:pt>
                <c:pt idx="30">
                  <c:v>71.995606928090467</c:v>
                </c:pt>
                <c:pt idx="31">
                  <c:v>72.251989485434464</c:v>
                </c:pt>
                <c:pt idx="32">
                  <c:v>72.456519390731358</c:v>
                </c:pt>
                <c:pt idx="33">
                  <c:v>72.627561124914493</c:v>
                </c:pt>
                <c:pt idx="34">
                  <c:v>72.755032227863623</c:v>
                </c:pt>
                <c:pt idx="35">
                  <c:v>72.841813402470223</c:v>
                </c:pt>
                <c:pt idx="36">
                  <c:v>72.860537971265003</c:v>
                </c:pt>
                <c:pt idx="37">
                  <c:v>72.83497173310289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44E-4415-B31E-A9A01587B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511720"/>
        <c:axId val="720512048"/>
        <c:extLst/>
      </c:areaChart>
      <c:catAx>
        <c:axId val="720511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2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720512048"/>
        <c:scaling>
          <c:orientation val="minMax"/>
        </c:scaling>
        <c:delete val="0"/>
        <c:axPos val="l"/>
        <c:title>
          <c:tx>
            <c:strRef>
              <c:f>'图4-交通能耗载货'!$E$1</c:f>
              <c:strCache>
                <c:ptCount val="1"/>
                <c:pt idx="0">
                  <c:v>万吨标煤</c:v>
                </c:pt>
              </c:strCache>
            </c:strRef>
          </c:tx>
          <c:layout>
            <c:manualLayout>
              <c:xMode val="edge"/>
              <c:yMode val="edge"/>
              <c:x val="4.7619047619047616E-2"/>
              <c:y val="5.9419809365934523E-2"/>
            </c:manualLayout>
          </c:layout>
          <c:overlay val="0"/>
          <c:txPr>
            <a:bodyPr rot="0" vert="horz"/>
            <a:lstStyle/>
            <a:p>
              <a:pPr>
                <a:defRPr b="0"/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1720"/>
        <c:crosses val="autoZero"/>
        <c:crossBetween val="midCat"/>
      </c:valAx>
      <c:spPr>
        <a:ln>
          <a:noFill/>
        </a:ln>
      </c:spPr>
    </c:plotArea>
    <c:legend>
      <c:legendPos val="b"/>
      <c:layout>
        <c:manualLayout>
          <c:xMode val="edge"/>
          <c:yMode val="edge"/>
          <c:x val="0"/>
          <c:y val="0.88271400285490631"/>
          <c:w val="1"/>
          <c:h val="0.11728599714509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汇总!$S$22</c:f>
          <c:strCache>
            <c:ptCount val="1"/>
            <c:pt idx="0">
              <c:v>橡胶和塑料制品业能源消费及碳排放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073288394465609"/>
          <c:y val="0.18621811592436394"/>
          <c:w val="0.81085737873407437"/>
          <c:h val="0.57831452183028209"/>
        </c:manualLayout>
      </c:layout>
      <c:areaChart>
        <c:grouping val="stacked"/>
        <c:varyColors val="0"/>
        <c:ser>
          <c:idx val="1"/>
          <c:order val="0"/>
          <c:tx>
            <c:strRef>
              <c:f>'图11-工业强度'!$C$184</c:f>
              <c:strCache>
                <c:ptCount val="1"/>
                <c:pt idx="0">
                  <c:v>煤炭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numRef>
              <c:f>'图11-工业强度'!$D$182:$AO$182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'图11-工业强度'!$D$184:$AO$184</c:f>
              <c:numCache>
                <c:formatCode>0_ </c:formatCode>
                <c:ptCount val="38"/>
                <c:pt idx="0">
                  <c:v>133.95268445500705</c:v>
                </c:pt>
                <c:pt idx="1">
                  <c:v>136.47329948507439</c:v>
                </c:pt>
                <c:pt idx="2">
                  <c:v>139.71409023801812</c:v>
                </c:pt>
                <c:pt idx="3">
                  <c:v>142.59479312952365</c:v>
                </c:pt>
                <c:pt idx="4">
                  <c:v>144.75532029815278</c:v>
                </c:pt>
                <c:pt idx="5">
                  <c:v>146.19567174390556</c:v>
                </c:pt>
                <c:pt idx="6">
                  <c:v>146.91584746678194</c:v>
                </c:pt>
                <c:pt idx="7">
                  <c:v>147.28421734903321</c:v>
                </c:pt>
                <c:pt idx="8">
                  <c:v>148.00763386266252</c:v>
                </c:pt>
                <c:pt idx="9">
                  <c:v>148.36916207554648</c:v>
                </c:pt>
                <c:pt idx="10">
                  <c:v>148.39004717150988</c:v>
                </c:pt>
                <c:pt idx="11">
                  <c:v>148.03211983724032</c:v>
                </c:pt>
                <c:pt idx="12">
                  <c:v>147.67059162435638</c:v>
                </c:pt>
                <c:pt idx="13">
                  <c:v>146.9522163407872</c:v>
                </c:pt>
                <c:pt idx="14">
                  <c:v>146.22879982715787</c:v>
                </c:pt>
                <c:pt idx="15">
                  <c:v>145.49854164416121</c:v>
                </c:pt>
                <c:pt idx="16">
                  <c:v>144.77116416405607</c:v>
                </c:pt>
                <c:pt idx="17">
                  <c:v>144.04594721111954</c:v>
                </c:pt>
                <c:pt idx="18">
                  <c:v>142.96172266032914</c:v>
                </c:pt>
                <c:pt idx="19">
                  <c:v>142.23902632242272</c:v>
                </c:pt>
                <c:pt idx="20">
                  <c:v>141.15696229880095</c:v>
                </c:pt>
                <c:pt idx="21">
                  <c:v>140.4360664002017</c:v>
                </c:pt>
                <c:pt idx="22">
                  <c:v>139.35508264016423</c:v>
                </c:pt>
                <c:pt idx="23">
                  <c:v>138.27445896798824</c:v>
                </c:pt>
                <c:pt idx="24">
                  <c:v>137.55392315725041</c:v>
                </c:pt>
                <c:pt idx="25">
                  <c:v>136.47365957293584</c:v>
                </c:pt>
                <c:pt idx="26">
                  <c:v>135.75348385005944</c:v>
                </c:pt>
                <c:pt idx="27">
                  <c:v>134.67322026574487</c:v>
                </c:pt>
                <c:pt idx="28">
                  <c:v>133.9530445428685</c:v>
                </c:pt>
                <c:pt idx="29">
                  <c:v>132.87278095855393</c:v>
                </c:pt>
                <c:pt idx="30">
                  <c:v>132.15260523567753</c:v>
                </c:pt>
                <c:pt idx="31">
                  <c:v>131.43242951280115</c:v>
                </c:pt>
                <c:pt idx="32">
                  <c:v>130.71225378992477</c:v>
                </c:pt>
                <c:pt idx="33">
                  <c:v>129.9920780670484</c:v>
                </c:pt>
                <c:pt idx="34">
                  <c:v>129.27154225631057</c:v>
                </c:pt>
                <c:pt idx="35">
                  <c:v>128.91145439487238</c:v>
                </c:pt>
                <c:pt idx="36">
                  <c:v>128.191278671996</c:v>
                </c:pt>
                <c:pt idx="37">
                  <c:v>127.83119081055781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CB-46A6-BB44-DA3A79871E05}"/>
            </c:ext>
          </c:extLst>
        </c:ser>
        <c:ser>
          <c:idx val="2"/>
          <c:order val="1"/>
          <c:tx>
            <c:strRef>
              <c:f>'图11-工业强度'!$C$185</c:f>
              <c:strCache>
                <c:ptCount val="1"/>
                <c:pt idx="0">
                  <c:v>天然气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'图11-工业强度'!$D$182:$AO$182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'图11-工业强度'!$D$185:$AO$185</c:f>
              <c:numCache>
                <c:formatCode>0_ </c:formatCode>
                <c:ptCount val="38"/>
                <c:pt idx="0">
                  <c:v>244.85974577796989</c:v>
                </c:pt>
                <c:pt idx="1">
                  <c:v>249.54088797666637</c:v>
                </c:pt>
                <c:pt idx="2">
                  <c:v>255.66238162111563</c:v>
                </c:pt>
                <c:pt idx="3">
                  <c:v>260.34352381981211</c:v>
                </c:pt>
                <c:pt idx="4">
                  <c:v>264.30449029563221</c:v>
                </c:pt>
                <c:pt idx="5">
                  <c:v>267.18519318713771</c:v>
                </c:pt>
                <c:pt idx="6">
                  <c:v>268.62590472075192</c:v>
                </c:pt>
                <c:pt idx="7">
                  <c:v>269.0007561845091</c:v>
                </c:pt>
                <c:pt idx="8">
                  <c:v>270.80731698534447</c:v>
                </c:pt>
                <c:pt idx="9">
                  <c:v>271.16992546181274</c:v>
                </c:pt>
                <c:pt idx="10">
                  <c:v>271.20773468726378</c:v>
                </c:pt>
                <c:pt idx="11">
                  <c:v>270.49151993086321</c:v>
                </c:pt>
                <c:pt idx="12">
                  <c:v>269.76882359295678</c:v>
                </c:pt>
                <c:pt idx="13">
                  <c:v>268.69216088725653</c:v>
                </c:pt>
                <c:pt idx="14">
                  <c:v>267.24568794785932</c:v>
                </c:pt>
                <c:pt idx="15">
                  <c:v>265.78733210903465</c:v>
                </c:pt>
                <c:pt idx="16">
                  <c:v>264.33365741240868</c:v>
                </c:pt>
                <c:pt idx="17">
                  <c:v>262.88394368225852</c:v>
                </c:pt>
                <c:pt idx="18">
                  <c:v>261.43639047927701</c:v>
                </c:pt>
                <c:pt idx="19">
                  <c:v>259.63090994202594</c:v>
                </c:pt>
                <c:pt idx="20">
                  <c:v>258.18803788124308</c:v>
                </c:pt>
                <c:pt idx="21">
                  <c:v>256.38579813474496</c:v>
                </c:pt>
                <c:pt idx="22">
                  <c:v>254.58427856396966</c:v>
                </c:pt>
                <c:pt idx="23">
                  <c:v>252.78311908105584</c:v>
                </c:pt>
                <c:pt idx="24">
                  <c:v>251.34240754744164</c:v>
                </c:pt>
                <c:pt idx="25">
                  <c:v>249.54160815238924</c:v>
                </c:pt>
                <c:pt idx="26">
                  <c:v>247.7411688451983</c:v>
                </c:pt>
                <c:pt idx="27">
                  <c:v>246.3004573115841</c:v>
                </c:pt>
                <c:pt idx="28">
                  <c:v>244.50001800439313</c:v>
                </c:pt>
                <c:pt idx="29">
                  <c:v>243.05966655864037</c:v>
                </c:pt>
                <c:pt idx="30">
                  <c:v>241.61931511288762</c:v>
                </c:pt>
                <c:pt idx="31">
                  <c:v>240.17896366713484</c:v>
                </c:pt>
                <c:pt idx="32">
                  <c:v>238.73861222138208</c:v>
                </c:pt>
                <c:pt idx="33">
                  <c:v>237.65834863706752</c:v>
                </c:pt>
                <c:pt idx="34">
                  <c:v>236.57808505275293</c:v>
                </c:pt>
                <c:pt idx="35">
                  <c:v>235.49746138057691</c:v>
                </c:pt>
                <c:pt idx="36">
                  <c:v>234.41719779626234</c:v>
                </c:pt>
                <c:pt idx="37">
                  <c:v>233.69702207338597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CB-46A6-BB44-DA3A79871E05}"/>
            </c:ext>
          </c:extLst>
        </c:ser>
        <c:ser>
          <c:idx val="6"/>
          <c:order val="2"/>
          <c:tx>
            <c:strRef>
              <c:f>'图11-工业强度'!$C$189</c:f>
              <c:strCache>
                <c:ptCount val="1"/>
                <c:pt idx="0">
                  <c:v>原油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'图11-工业强度'!$D$182:$AO$182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'图11-工业强度'!$D$189:$AO$189</c:f>
              <c:numCache>
                <c:formatCode>0_ </c:formatCode>
                <c:ptCount val="38"/>
                <c:pt idx="0">
                  <c:v>1.4295488099096183E-2</c:v>
                </c:pt>
                <c:pt idx="1">
                  <c:v>1.4583558388246737E-2</c:v>
                </c:pt>
                <c:pt idx="2">
                  <c:v>1.4907637463541108E-2</c:v>
                </c:pt>
                <c:pt idx="3">
                  <c:v>1.519570775269166E-2</c:v>
                </c:pt>
                <c:pt idx="4">
                  <c:v>1.5447769255698395E-2</c:v>
                </c:pt>
                <c:pt idx="5">
                  <c:v>1.5591804400273671E-2</c:v>
                </c:pt>
                <c:pt idx="6">
                  <c:v>1.5699830758705128E-2</c:v>
                </c:pt>
                <c:pt idx="7">
                  <c:v>1.57367037557164E-2</c:v>
                </c:pt>
                <c:pt idx="8">
                  <c:v>1.580911742465162E-2</c:v>
                </c:pt>
                <c:pt idx="9">
                  <c:v>1.5845270245940013E-2</c:v>
                </c:pt>
                <c:pt idx="10">
                  <c:v>1.5847466781894786E-2</c:v>
                </c:pt>
                <c:pt idx="11">
                  <c:v>1.5811674048467832E-2</c:v>
                </c:pt>
                <c:pt idx="12">
                  <c:v>1.5739512441035618E-2</c:v>
                </c:pt>
                <c:pt idx="13">
                  <c:v>1.566771092146484E-2</c:v>
                </c:pt>
                <c:pt idx="14">
                  <c:v>1.5595333261315765E-2</c:v>
                </c:pt>
                <c:pt idx="15">
                  <c:v>1.5522271434229956E-2</c:v>
                </c:pt>
                <c:pt idx="16">
                  <c:v>1.5449461668647154E-2</c:v>
                </c:pt>
                <c:pt idx="17">
                  <c:v>1.534089517842354E-2</c:v>
                </c:pt>
                <c:pt idx="18">
                  <c:v>1.5268445500702174E-2</c:v>
                </c:pt>
                <c:pt idx="19">
                  <c:v>1.5160167080767711E-2</c:v>
                </c:pt>
                <c:pt idx="20">
                  <c:v>1.5087969464549354E-2</c:v>
                </c:pt>
                <c:pt idx="21">
                  <c:v>1.4979835079759465E-2</c:v>
                </c:pt>
                <c:pt idx="22">
                  <c:v>1.487173670375572E-2</c:v>
                </c:pt>
                <c:pt idx="23">
                  <c:v>1.4763674336538119E-2</c:v>
                </c:pt>
                <c:pt idx="24">
                  <c:v>1.4655611969320519E-2</c:v>
                </c:pt>
                <c:pt idx="25">
                  <c:v>1.4583594397032881E-2</c:v>
                </c:pt>
                <c:pt idx="26">
                  <c:v>1.4475568038601422E-2</c:v>
                </c:pt>
                <c:pt idx="27">
                  <c:v>1.4367541680169965E-2</c:v>
                </c:pt>
                <c:pt idx="28">
                  <c:v>1.4295524107882327E-2</c:v>
                </c:pt>
                <c:pt idx="29">
                  <c:v>1.418749774945087E-2</c:v>
                </c:pt>
                <c:pt idx="30">
                  <c:v>1.4115480177163232E-2</c:v>
                </c:pt>
                <c:pt idx="31">
                  <c:v>1.4007453818731775E-2</c:v>
                </c:pt>
                <c:pt idx="32">
                  <c:v>1.3935436246444137E-2</c:v>
                </c:pt>
                <c:pt idx="33">
                  <c:v>1.3863418674156499E-2</c:v>
                </c:pt>
                <c:pt idx="34">
                  <c:v>1.3791365093082715E-2</c:v>
                </c:pt>
                <c:pt idx="35">
                  <c:v>1.3755356306938896E-2</c:v>
                </c:pt>
                <c:pt idx="36">
                  <c:v>1.3683338734651258E-2</c:v>
                </c:pt>
                <c:pt idx="37">
                  <c:v>1.3647329948507439E-2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4ECB-46A6-BB44-DA3A79871E05}"/>
            </c:ext>
          </c:extLst>
        </c:ser>
        <c:ser>
          <c:idx val="4"/>
          <c:order val="3"/>
          <c:tx>
            <c:strRef>
              <c:f>'图11-工业强度'!$C$187</c:f>
              <c:strCache>
                <c:ptCount val="1"/>
                <c:pt idx="0">
                  <c:v>柴油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'图11-工业强度'!$D$182:$AO$182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'图11-工业强度'!$D$187:$AO$187</c:f>
              <c:numCache>
                <c:formatCode>0_ </c:formatCode>
                <c:ptCount val="38"/>
                <c:pt idx="0">
                  <c:v>30.535162579669446</c:v>
                </c:pt>
                <c:pt idx="1">
                  <c:v>30.986892801843659</c:v>
                </c:pt>
                <c:pt idx="2">
                  <c:v>31.865831262828138</c:v>
                </c:pt>
                <c:pt idx="3">
                  <c:v>32.427424291527139</c:v>
                </c:pt>
                <c:pt idx="4">
                  <c:v>32.986352670051502</c:v>
                </c:pt>
                <c:pt idx="5">
                  <c:v>33.237693997335356</c:v>
                </c:pt>
                <c:pt idx="6">
                  <c:v>33.487342911670453</c:v>
                </c:pt>
                <c:pt idx="7">
                  <c:v>33.433149688524011</c:v>
                </c:pt>
                <c:pt idx="8">
                  <c:v>33.722444276403451</c:v>
                </c:pt>
                <c:pt idx="9">
                  <c:v>33.707212559864615</c:v>
                </c:pt>
                <c:pt idx="10">
                  <c:v>33.696373915235327</c:v>
                </c:pt>
                <c:pt idx="11">
                  <c:v>33.681214216268778</c:v>
                </c:pt>
                <c:pt idx="12">
                  <c:v>33.66522631522092</c:v>
                </c:pt>
                <c:pt idx="13">
                  <c:v>33.346836628137275</c:v>
                </c:pt>
                <c:pt idx="14">
                  <c:v>33.330416621655694</c:v>
                </c:pt>
                <c:pt idx="15">
                  <c:v>33.00961434590041</c:v>
                </c:pt>
                <c:pt idx="16">
                  <c:v>32.992330128551373</c:v>
                </c:pt>
                <c:pt idx="17">
                  <c:v>32.672932195455701</c:v>
                </c:pt>
                <c:pt idx="18">
                  <c:v>32.656404162615686</c:v>
                </c:pt>
                <c:pt idx="19">
                  <c:v>32.337906449173609</c:v>
                </c:pt>
                <c:pt idx="20">
                  <c:v>32.321954556911898</c:v>
                </c:pt>
                <c:pt idx="21">
                  <c:v>32.004141010406549</c:v>
                </c:pt>
                <c:pt idx="22">
                  <c:v>31.686615534190352</c:v>
                </c:pt>
                <c:pt idx="23">
                  <c:v>31.671023729790075</c:v>
                </c:pt>
                <c:pt idx="24">
                  <c:v>31.353930359007606</c:v>
                </c:pt>
                <c:pt idx="25">
                  <c:v>31.037089049728142</c:v>
                </c:pt>
                <c:pt idx="26">
                  <c:v>31.021677289258587</c:v>
                </c:pt>
                <c:pt idx="27">
                  <c:v>30.705196067840561</c:v>
                </c:pt>
                <c:pt idx="28">
                  <c:v>30.3889308991394</c:v>
                </c:pt>
                <c:pt idx="29">
                  <c:v>30.373663173814418</c:v>
                </c:pt>
                <c:pt idx="30">
                  <c:v>30.057722084188551</c:v>
                </c:pt>
                <c:pt idx="31">
                  <c:v>29.952360375931736</c:v>
                </c:pt>
                <c:pt idx="32">
                  <c:v>29.786936012387031</c:v>
                </c:pt>
                <c:pt idx="33">
                  <c:v>29.621619675200758</c:v>
                </c:pt>
                <c:pt idx="34">
                  <c:v>29.486406683230715</c:v>
                </c:pt>
                <c:pt idx="35">
                  <c:v>29.351229700046819</c:v>
                </c:pt>
                <c:pt idx="36">
                  <c:v>29.246084044506865</c:v>
                </c:pt>
                <c:pt idx="37">
                  <c:v>29.140974397753059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CB-46A6-BB44-DA3A79871E05}"/>
            </c:ext>
          </c:extLst>
        </c:ser>
        <c:ser>
          <c:idx val="7"/>
          <c:order val="4"/>
          <c:tx>
            <c:strRef>
              <c:f>'图11-工业强度'!$C$190</c:f>
              <c:strCache>
                <c:ptCount val="1"/>
                <c:pt idx="0">
                  <c:v>燃料油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'图11-工业强度'!$D$182:$AO$182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'图11-工业强度'!$D$190:$AO$190</c:f>
              <c:numCache>
                <c:formatCode>0_ </c:formatCode>
                <c:ptCount val="38"/>
                <c:pt idx="0">
                  <c:v>33.308127183032667</c:v>
                </c:pt>
                <c:pt idx="1">
                  <c:v>33.920276547477592</c:v>
                </c:pt>
                <c:pt idx="2">
                  <c:v>34.748478628785435</c:v>
                </c:pt>
                <c:pt idx="3">
                  <c:v>35.432645565517994</c:v>
                </c:pt>
                <c:pt idx="4">
                  <c:v>35.936768571531466</c:v>
                </c:pt>
                <c:pt idx="5">
                  <c:v>36.36887400525729</c:v>
                </c:pt>
                <c:pt idx="6">
                  <c:v>36.36887400525729</c:v>
                </c:pt>
                <c:pt idx="7">
                  <c:v>36.731122393864112</c:v>
                </c:pt>
                <c:pt idx="8">
                  <c:v>36.731842569586988</c:v>
                </c:pt>
                <c:pt idx="9">
                  <c:v>36.732202657448425</c:v>
                </c:pt>
                <c:pt idx="10">
                  <c:v>36.737243887508562</c:v>
                </c:pt>
                <c:pt idx="11">
                  <c:v>36.737964063231438</c:v>
                </c:pt>
                <c:pt idx="12">
                  <c:v>36.73760397537</c:v>
                </c:pt>
                <c:pt idx="13">
                  <c:v>36.377876201793249</c:v>
                </c:pt>
                <c:pt idx="14">
                  <c:v>36.377156026070374</c:v>
                </c:pt>
                <c:pt idx="15">
                  <c:v>36.014547549602113</c:v>
                </c:pt>
                <c:pt idx="16">
                  <c:v>35.9767383241511</c:v>
                </c:pt>
                <c:pt idx="17">
                  <c:v>35.759389290987009</c:v>
                </c:pt>
                <c:pt idx="18">
                  <c:v>35.54236433689821</c:v>
                </c:pt>
                <c:pt idx="19">
                  <c:v>35.325663461884709</c:v>
                </c:pt>
                <c:pt idx="20">
                  <c:v>35.109250657160359</c:v>
                </c:pt>
                <c:pt idx="21">
                  <c:v>34.856937092650618</c:v>
                </c:pt>
                <c:pt idx="22">
                  <c:v>34.640740340643127</c:v>
                </c:pt>
                <c:pt idx="23">
                  <c:v>34.388570811277958</c:v>
                </c:pt>
                <c:pt idx="24">
                  <c:v>34.17244607684276</c:v>
                </c:pt>
                <c:pt idx="25">
                  <c:v>33.920384573836024</c:v>
                </c:pt>
                <c:pt idx="26">
                  <c:v>33.704295848186966</c:v>
                </c:pt>
                <c:pt idx="27">
                  <c:v>33.488243131324055</c:v>
                </c:pt>
                <c:pt idx="28">
                  <c:v>33.272190414461136</c:v>
                </c:pt>
                <c:pt idx="29">
                  <c:v>33.056137697598224</c:v>
                </c:pt>
                <c:pt idx="30">
                  <c:v>32.840048971949166</c:v>
                </c:pt>
                <c:pt idx="31">
                  <c:v>32.660041050016211</c:v>
                </c:pt>
                <c:pt idx="32">
                  <c:v>32.479997119297117</c:v>
                </c:pt>
                <c:pt idx="33">
                  <c:v>32.299917179791876</c:v>
                </c:pt>
                <c:pt idx="34">
                  <c:v>32.155882035216599</c:v>
                </c:pt>
                <c:pt idx="35">
                  <c:v>32.011846890641323</c:v>
                </c:pt>
                <c:pt idx="36">
                  <c:v>31.903784523423724</c:v>
                </c:pt>
                <c:pt idx="37">
                  <c:v>31.795758164992268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CB-46A6-BB44-DA3A79871E05}"/>
            </c:ext>
          </c:extLst>
        </c:ser>
        <c:ser>
          <c:idx val="8"/>
          <c:order val="5"/>
          <c:tx>
            <c:strRef>
              <c:f>'图11-工业强度'!$C$191</c:f>
              <c:strCache>
                <c:ptCount val="1"/>
                <c:pt idx="0">
                  <c:v>液化石油气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'图11-工业强度'!$D$182:$AO$182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'图11-工业强度'!$D$191:$AO$191</c:f>
              <c:numCache>
                <c:formatCode>0_ </c:formatCode>
                <c:ptCount val="38"/>
                <c:pt idx="0">
                  <c:v>14.439523243671459</c:v>
                </c:pt>
                <c:pt idx="1">
                  <c:v>14.727593532822013</c:v>
                </c:pt>
                <c:pt idx="2">
                  <c:v>15.087681394260203</c:v>
                </c:pt>
                <c:pt idx="3">
                  <c:v>15.375751683410757</c:v>
                </c:pt>
                <c:pt idx="4">
                  <c:v>15.59180440027367</c:v>
                </c:pt>
                <c:pt idx="5">
                  <c:v>15.735839544848947</c:v>
                </c:pt>
                <c:pt idx="6">
                  <c:v>15.843865903280404</c:v>
                </c:pt>
                <c:pt idx="7">
                  <c:v>15.88077490907782</c:v>
                </c:pt>
                <c:pt idx="8">
                  <c:v>15.953152569226896</c:v>
                </c:pt>
                <c:pt idx="9">
                  <c:v>15.989305390515289</c:v>
                </c:pt>
                <c:pt idx="10">
                  <c:v>15.991537935256206</c:v>
                </c:pt>
                <c:pt idx="11">
                  <c:v>15.95574520182925</c:v>
                </c:pt>
                <c:pt idx="12">
                  <c:v>15.919592380540855</c:v>
                </c:pt>
                <c:pt idx="13">
                  <c:v>15.847790860970081</c:v>
                </c:pt>
                <c:pt idx="14">
                  <c:v>15.775413200821005</c:v>
                </c:pt>
                <c:pt idx="15">
                  <c:v>15.666306578805232</c:v>
                </c:pt>
                <c:pt idx="16">
                  <c:v>15.593532822008575</c:v>
                </c:pt>
                <c:pt idx="17">
                  <c:v>15.520939109142635</c:v>
                </c:pt>
                <c:pt idx="18">
                  <c:v>15.412480645277451</c:v>
                </c:pt>
                <c:pt idx="19">
                  <c:v>15.304202225342987</c:v>
                </c:pt>
                <c:pt idx="20">
                  <c:v>15.23200460912463</c:v>
                </c:pt>
                <c:pt idx="21">
                  <c:v>15.123870224334741</c:v>
                </c:pt>
                <c:pt idx="22">
                  <c:v>15.015771848330997</c:v>
                </c:pt>
                <c:pt idx="23">
                  <c:v>14.907709481113395</c:v>
                </c:pt>
                <c:pt idx="24">
                  <c:v>14.799647113895794</c:v>
                </c:pt>
                <c:pt idx="25">
                  <c:v>14.727629541608156</c:v>
                </c:pt>
                <c:pt idx="26">
                  <c:v>14.619603183176698</c:v>
                </c:pt>
                <c:pt idx="27">
                  <c:v>14.511576824745241</c:v>
                </c:pt>
                <c:pt idx="28">
                  <c:v>14.439559252457604</c:v>
                </c:pt>
                <c:pt idx="29">
                  <c:v>14.331532894026147</c:v>
                </c:pt>
                <c:pt idx="30">
                  <c:v>14.259515321738508</c:v>
                </c:pt>
                <c:pt idx="31">
                  <c:v>14.151488963307051</c:v>
                </c:pt>
                <c:pt idx="32">
                  <c:v>14.079471391019412</c:v>
                </c:pt>
                <c:pt idx="33">
                  <c:v>14.007453818731774</c:v>
                </c:pt>
                <c:pt idx="34">
                  <c:v>13.935400237657992</c:v>
                </c:pt>
                <c:pt idx="35">
                  <c:v>13.899391451514173</c:v>
                </c:pt>
                <c:pt idx="36">
                  <c:v>13.827373879226535</c:v>
                </c:pt>
                <c:pt idx="37">
                  <c:v>13.791365093082716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CB-46A6-BB44-DA3A79871E05}"/>
            </c:ext>
          </c:extLst>
        </c:ser>
        <c:ser>
          <c:idx val="3"/>
          <c:order val="6"/>
          <c:tx>
            <c:strRef>
              <c:f>'图11-工业强度'!$C$186</c:f>
              <c:strCache>
                <c:ptCount val="1"/>
                <c:pt idx="0">
                  <c:v>生物质能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'图11-工业强度'!$D$182:$AO$182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'图11-工业强度'!$D$186:$AO$186</c:f>
              <c:numCache>
                <c:formatCode>0_ </c:formatCode>
                <c:ptCount val="38"/>
                <c:pt idx="0">
                  <c:v>15.483778041842214</c:v>
                </c:pt>
                <c:pt idx="1">
                  <c:v>15.771848330992766</c:v>
                </c:pt>
                <c:pt idx="2">
                  <c:v>16.167944978574777</c:v>
                </c:pt>
                <c:pt idx="3">
                  <c:v>16.492024053869148</c:v>
                </c:pt>
                <c:pt idx="4">
                  <c:v>16.708076770732063</c:v>
                </c:pt>
                <c:pt idx="5">
                  <c:v>16.888120701451157</c:v>
                </c:pt>
                <c:pt idx="6">
                  <c:v>16.996147059882617</c:v>
                </c:pt>
                <c:pt idx="7">
                  <c:v>17.033092074466175</c:v>
                </c:pt>
                <c:pt idx="8">
                  <c:v>17.105505743401395</c:v>
                </c:pt>
                <c:pt idx="9">
                  <c:v>17.141694573475931</c:v>
                </c:pt>
                <c:pt idx="10">
                  <c:v>17.144071153361423</c:v>
                </c:pt>
                <c:pt idx="11">
                  <c:v>17.108314428720611</c:v>
                </c:pt>
                <c:pt idx="12">
                  <c:v>17.036116812502254</c:v>
                </c:pt>
                <c:pt idx="13">
                  <c:v>16.964351301717624</c:v>
                </c:pt>
                <c:pt idx="14">
                  <c:v>16.891937632782405</c:v>
                </c:pt>
                <c:pt idx="15">
                  <c:v>16.818767779338163</c:v>
                </c:pt>
                <c:pt idx="16">
                  <c:v>16.709913218825399</c:v>
                </c:pt>
                <c:pt idx="17">
                  <c:v>16.637319505959457</c:v>
                </c:pt>
                <c:pt idx="18">
                  <c:v>16.528825033308131</c:v>
                </c:pt>
                <c:pt idx="19">
                  <c:v>16.420510604587523</c:v>
                </c:pt>
                <c:pt idx="20">
                  <c:v>16.312304202225349</c:v>
                </c:pt>
                <c:pt idx="21">
                  <c:v>16.20416981743546</c:v>
                </c:pt>
                <c:pt idx="22">
                  <c:v>16.096071441431715</c:v>
                </c:pt>
                <c:pt idx="23">
                  <c:v>15.987973065427969</c:v>
                </c:pt>
                <c:pt idx="24">
                  <c:v>15.879946706996511</c:v>
                </c:pt>
                <c:pt idx="25">
                  <c:v>15.771884339778911</c:v>
                </c:pt>
                <c:pt idx="26">
                  <c:v>15.663857981347453</c:v>
                </c:pt>
                <c:pt idx="27">
                  <c:v>15.555831622915996</c:v>
                </c:pt>
                <c:pt idx="28">
                  <c:v>15.483814050628357</c:v>
                </c:pt>
                <c:pt idx="29">
                  <c:v>15.3757876921969</c:v>
                </c:pt>
                <c:pt idx="30">
                  <c:v>15.267761333765442</c:v>
                </c:pt>
                <c:pt idx="31">
                  <c:v>15.195743761477804</c:v>
                </c:pt>
                <c:pt idx="32">
                  <c:v>15.087717403046348</c:v>
                </c:pt>
                <c:pt idx="33">
                  <c:v>15.01569983075871</c:v>
                </c:pt>
                <c:pt idx="34">
                  <c:v>14.943646249684926</c:v>
                </c:pt>
                <c:pt idx="35">
                  <c:v>14.87162867739729</c:v>
                </c:pt>
                <c:pt idx="36">
                  <c:v>14.83561989125347</c:v>
                </c:pt>
                <c:pt idx="37">
                  <c:v>14.763602318965832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CB-46A6-BB44-DA3A79871E05}"/>
            </c:ext>
          </c:extLst>
        </c:ser>
        <c:ser>
          <c:idx val="0"/>
          <c:order val="7"/>
          <c:tx>
            <c:strRef>
              <c:f>'图11-工业强度'!$C$183</c:f>
              <c:strCache>
                <c:ptCount val="1"/>
                <c:pt idx="0">
                  <c:v>电力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'图11-工业强度'!$D$182:$AO$182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'图11-工业强度'!$D$183:$AO$183</c:f>
              <c:numCache>
                <c:formatCode>0_ </c:formatCode>
                <c:ptCount val="38"/>
                <c:pt idx="0">
                  <c:v>1994.8867523675783</c:v>
                </c:pt>
                <c:pt idx="1">
                  <c:v>2045.299052968925</c:v>
                </c:pt>
                <c:pt idx="2">
                  <c:v>2110.1148680277993</c:v>
                </c:pt>
                <c:pt idx="3">
                  <c:v>2171.3298044722919</c:v>
                </c:pt>
                <c:pt idx="4">
                  <c:v>2221.7421050736384</c:v>
                </c:pt>
                <c:pt idx="5">
                  <c:v>2264.9526484462212</c:v>
                </c:pt>
                <c:pt idx="6">
                  <c:v>2297.3605559756588</c:v>
                </c:pt>
                <c:pt idx="7">
                  <c:v>2322.6963379064496</c:v>
                </c:pt>
                <c:pt idx="8">
                  <c:v>2340.7547441575753</c:v>
                </c:pt>
                <c:pt idx="9">
                  <c:v>2351.578985272407</c:v>
                </c:pt>
                <c:pt idx="10">
                  <c:v>2359.1120233336942</c:v>
                </c:pt>
                <c:pt idx="11">
                  <c:v>2362.7489107342199</c:v>
                </c:pt>
                <c:pt idx="12">
                  <c:v>2359.1264268481514</c:v>
                </c:pt>
                <c:pt idx="13">
                  <c:v>2355.5615570199134</c:v>
                </c:pt>
                <c:pt idx="14">
                  <c:v>2351.9066652263159</c:v>
                </c:pt>
                <c:pt idx="15">
                  <c:v>2348.1473479529013</c:v>
                </c:pt>
                <c:pt idx="16">
                  <c:v>2340.8303626084771</c:v>
                </c:pt>
                <c:pt idx="17">
                  <c:v>2337.1466637859644</c:v>
                </c:pt>
                <c:pt idx="18">
                  <c:v>2329.8800907421419</c:v>
                </c:pt>
                <c:pt idx="19">
                  <c:v>2319.0342443556233</c:v>
                </c:pt>
                <c:pt idx="20">
                  <c:v>2311.807280976559</c:v>
                </c:pt>
                <c:pt idx="21">
                  <c:v>2304.5911202333377</c:v>
                </c:pt>
                <c:pt idx="22">
                  <c:v>2297.3785603687306</c:v>
                </c:pt>
                <c:pt idx="23">
                  <c:v>2286.5687227683561</c:v>
                </c:pt>
                <c:pt idx="24">
                  <c:v>2279.3633646609778</c:v>
                </c:pt>
                <c:pt idx="25">
                  <c:v>2268.5607288178321</c:v>
                </c:pt>
                <c:pt idx="26">
                  <c:v>2261.3553707104538</c:v>
                </c:pt>
                <c:pt idx="27">
                  <c:v>2254.1536134816902</c:v>
                </c:pt>
                <c:pt idx="28">
                  <c:v>2246.9518562529265</c:v>
                </c:pt>
                <c:pt idx="29">
                  <c:v>2236.1492204097804</c:v>
                </c:pt>
                <c:pt idx="30">
                  <c:v>2232.5483417953988</c:v>
                </c:pt>
                <c:pt idx="31">
                  <c:v>2225.3465845666346</c:v>
                </c:pt>
                <c:pt idx="32">
                  <c:v>2218.144827337871</c:v>
                </c:pt>
                <c:pt idx="33">
                  <c:v>2214.5439487234889</c:v>
                </c:pt>
                <c:pt idx="34">
                  <c:v>2210.9430701091073</c:v>
                </c:pt>
                <c:pt idx="35">
                  <c:v>2207.3385906161111</c:v>
                </c:pt>
                <c:pt idx="36">
                  <c:v>2207.3385906161111</c:v>
                </c:pt>
                <c:pt idx="37">
                  <c:v>2203.7377120017291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ECB-46A6-BB44-DA3A79871E05}"/>
            </c:ext>
          </c:extLst>
        </c:ser>
        <c:ser>
          <c:idx val="5"/>
          <c:order val="8"/>
          <c:tx>
            <c:strRef>
              <c:f>'图11-工业强度'!$C$188</c:f>
              <c:strCache>
                <c:ptCount val="1"/>
                <c:pt idx="0">
                  <c:v>热力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cat>
            <c:numRef>
              <c:f>'图11-工业强度'!$D$182:$AO$182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'图11-工业强度'!$D$188:$AO$188</c:f>
              <c:numCache>
                <c:formatCode>0_ </c:formatCode>
                <c:ptCount val="38"/>
                <c:pt idx="0">
                  <c:v>150.87681394260204</c:v>
                </c:pt>
                <c:pt idx="1">
                  <c:v>153.75751683410755</c:v>
                </c:pt>
                <c:pt idx="2">
                  <c:v>157.35839544848946</c:v>
                </c:pt>
                <c:pt idx="3">
                  <c:v>160.59918620143318</c:v>
                </c:pt>
                <c:pt idx="4">
                  <c:v>162.75971337006234</c:v>
                </c:pt>
                <c:pt idx="5">
                  <c:v>164.56015267725328</c:v>
                </c:pt>
                <c:pt idx="6">
                  <c:v>165.64041626156788</c:v>
                </c:pt>
                <c:pt idx="7">
                  <c:v>165.64977854596526</c:v>
                </c:pt>
                <c:pt idx="8">
                  <c:v>166.73400309675566</c:v>
                </c:pt>
                <c:pt idx="9">
                  <c:v>167.0955313096396</c:v>
                </c:pt>
                <c:pt idx="10">
                  <c:v>167.11893702063307</c:v>
                </c:pt>
                <c:pt idx="11">
                  <c:v>166.76100968636351</c:v>
                </c:pt>
                <c:pt idx="12">
                  <c:v>166.03939361204138</c:v>
                </c:pt>
                <c:pt idx="13">
                  <c:v>165.32137841633363</c:v>
                </c:pt>
                <c:pt idx="14">
                  <c:v>164.59760181484288</c:v>
                </c:pt>
                <c:pt idx="15">
                  <c:v>163.86590328040046</c:v>
                </c:pt>
                <c:pt idx="16">
                  <c:v>162.77771776313423</c:v>
                </c:pt>
                <c:pt idx="17">
                  <c:v>162.05178063447485</c:v>
                </c:pt>
                <c:pt idx="18">
                  <c:v>160.96683590796158</c:v>
                </c:pt>
                <c:pt idx="19">
                  <c:v>159.88369162075551</c:v>
                </c:pt>
                <c:pt idx="20">
                  <c:v>158.80162759713374</c:v>
                </c:pt>
                <c:pt idx="21">
                  <c:v>157.7206438370963</c:v>
                </c:pt>
                <c:pt idx="22">
                  <c:v>156.99974793849702</c:v>
                </c:pt>
                <c:pt idx="23">
                  <c:v>155.91876417845958</c:v>
                </c:pt>
                <c:pt idx="24">
                  <c:v>154.83850059414502</c:v>
                </c:pt>
                <c:pt idx="25">
                  <c:v>153.757876921969</c:v>
                </c:pt>
                <c:pt idx="26">
                  <c:v>152.67761333765444</c:v>
                </c:pt>
                <c:pt idx="27">
                  <c:v>151.59734975333984</c:v>
                </c:pt>
                <c:pt idx="28">
                  <c:v>150.51708616902528</c:v>
                </c:pt>
                <c:pt idx="29">
                  <c:v>149.7969104461489</c:v>
                </c:pt>
                <c:pt idx="30">
                  <c:v>148.71664686183433</c:v>
                </c:pt>
                <c:pt idx="31">
                  <c:v>147.99647113895796</c:v>
                </c:pt>
                <c:pt idx="32">
                  <c:v>146.91620755464336</c:v>
                </c:pt>
                <c:pt idx="33">
                  <c:v>146.19603183176699</c:v>
                </c:pt>
                <c:pt idx="34">
                  <c:v>145.47549602102916</c:v>
                </c:pt>
                <c:pt idx="35">
                  <c:v>145.11540815959097</c:v>
                </c:pt>
                <c:pt idx="36">
                  <c:v>144.39523243671459</c:v>
                </c:pt>
                <c:pt idx="37">
                  <c:v>144.03514457527641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ECB-46A6-BB44-DA3A79871E05}"/>
            </c:ext>
          </c:extLst>
        </c:ser>
        <c:ser>
          <c:idx val="9"/>
          <c:order val="9"/>
          <c:tx>
            <c:strRef>
              <c:f>'图11-工业强度'!$C$192</c:f>
              <c:strCache>
                <c:ptCount val="1"/>
                <c:pt idx="0">
                  <c:v>氢能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'图11-工业强度'!$D$182:$AO$182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'图11-工业强度'!$D$192:$AO$192</c:f>
              <c:numCache>
                <c:formatCode>0_ 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9-4ECB-46A6-BB44-DA3A79871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581743"/>
        <c:axId val="76041343"/>
      </c:areaChart>
      <c:lineChart>
        <c:grouping val="standard"/>
        <c:varyColors val="0"/>
        <c:ser>
          <c:idx val="10"/>
          <c:order val="10"/>
          <c:tx>
            <c:strRef>
              <c:f>'图11-工业强度'!$C$193</c:f>
              <c:strCache>
                <c:ptCount val="1"/>
                <c:pt idx="0">
                  <c:v>碳排放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'图11-工业强度'!$D$193:$AO$193</c:f>
              <c:numCache>
                <c:formatCode>0_ </c:formatCode>
                <c:ptCount val="38"/>
                <c:pt idx="0">
                  <c:v>900.04399999999998</c:v>
                </c:pt>
                <c:pt idx="1">
                  <c:v>916.83600000000001</c:v>
                </c:pt>
                <c:pt idx="2">
                  <c:v>939.30000000000007</c:v>
                </c:pt>
                <c:pt idx="3">
                  <c:v>957.38900000000001</c:v>
                </c:pt>
                <c:pt idx="4">
                  <c:v>971.96199999999999</c:v>
                </c:pt>
                <c:pt idx="5">
                  <c:v>982.024</c:v>
                </c:pt>
                <c:pt idx="6">
                  <c:v>986.904</c:v>
                </c:pt>
                <c:pt idx="7">
                  <c:v>989.19500000000005</c:v>
                </c:pt>
                <c:pt idx="8">
                  <c:v>994.702</c:v>
                </c:pt>
                <c:pt idx="9">
                  <c:v>996.23300000000006</c:v>
                </c:pt>
                <c:pt idx="10">
                  <c:v>996.34</c:v>
                </c:pt>
                <c:pt idx="11">
                  <c:v>994.178</c:v>
                </c:pt>
                <c:pt idx="12">
                  <c:v>991.99400000000003</c:v>
                </c:pt>
                <c:pt idx="13">
                  <c:v>986.83199999999999</c:v>
                </c:pt>
                <c:pt idx="14">
                  <c:v>982.49300000000005</c:v>
                </c:pt>
                <c:pt idx="15">
                  <c:v>976.6</c:v>
                </c:pt>
                <c:pt idx="16">
                  <c:v>972.154</c:v>
                </c:pt>
                <c:pt idx="17">
                  <c:v>966.67900000000009</c:v>
                </c:pt>
                <c:pt idx="18">
                  <c:v>960.88700000000006</c:v>
                </c:pt>
                <c:pt idx="19">
                  <c:v>954.77800000000002</c:v>
                </c:pt>
                <c:pt idx="20">
                  <c:v>949.06799999999998</c:v>
                </c:pt>
                <c:pt idx="21">
                  <c:v>942.89</c:v>
                </c:pt>
                <c:pt idx="22">
                  <c:v>935.89200000000005</c:v>
                </c:pt>
                <c:pt idx="23">
                  <c:v>929.45800000000008</c:v>
                </c:pt>
                <c:pt idx="24">
                  <c:v>923.95300000000009</c:v>
                </c:pt>
                <c:pt idx="25">
                  <c:v>916.94500000000005</c:v>
                </c:pt>
                <c:pt idx="26">
                  <c:v>911.49599999999998</c:v>
                </c:pt>
                <c:pt idx="27">
                  <c:v>905.09100000000001</c:v>
                </c:pt>
                <c:pt idx="28">
                  <c:v>899.06799999999998</c:v>
                </c:pt>
                <c:pt idx="29">
                  <c:v>893.303</c:v>
                </c:pt>
                <c:pt idx="30">
                  <c:v>887.86700000000008</c:v>
                </c:pt>
                <c:pt idx="31">
                  <c:v>882.89499999999998</c:v>
                </c:pt>
                <c:pt idx="32">
                  <c:v>877.85900000000004</c:v>
                </c:pt>
                <c:pt idx="33">
                  <c:v>873.41000000000008</c:v>
                </c:pt>
                <c:pt idx="34">
                  <c:v>869.10500000000002</c:v>
                </c:pt>
                <c:pt idx="35">
                  <c:v>865.76900000000001</c:v>
                </c:pt>
                <c:pt idx="36">
                  <c:v>861.60800000000006</c:v>
                </c:pt>
                <c:pt idx="37">
                  <c:v>859.00300000000004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ECB-46A6-BB44-DA3A79871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0561936"/>
        <c:axId val="1823799424"/>
      </c:lineChart>
      <c:catAx>
        <c:axId val="81558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41343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76041343"/>
        <c:scaling>
          <c:orientation val="minMax"/>
        </c:scaling>
        <c:delete val="0"/>
        <c:axPos val="l"/>
        <c:title>
          <c:tx>
            <c:strRef>
              <c:f>'图11-工业强度'!$K$1</c:f>
              <c:strCache>
                <c:ptCount val="1"/>
                <c:pt idx="0">
                  <c:v>万吨标煤</c:v>
                </c:pt>
              </c:strCache>
            </c:strRef>
          </c:tx>
          <c:layout>
            <c:manualLayout>
              <c:xMode val="edge"/>
              <c:yMode val="edge"/>
              <c:x val="0"/>
              <c:y val="9.89886480908152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5581743"/>
        <c:crosses val="autoZero"/>
        <c:crossBetween val="midCat"/>
      </c:valAx>
      <c:valAx>
        <c:axId val="1823799424"/>
        <c:scaling>
          <c:orientation val="minMax"/>
        </c:scaling>
        <c:delete val="0"/>
        <c:axPos val="r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200">
                    <a:solidFill>
                      <a:sysClr val="windowText" lastClr="000000"/>
                    </a:solidFill>
                  </a:rPr>
                  <a:t>万吨</a:t>
                </a:r>
                <a:r>
                  <a:rPr lang="en-US" altLang="zh-CN" sz="1200">
                    <a:solidFill>
                      <a:sysClr val="windowText" lastClr="000000"/>
                    </a:solidFill>
                  </a:rPr>
                  <a:t>CO2</a:t>
                </a:r>
              </a:p>
            </c:rich>
          </c:tx>
          <c:layout>
            <c:manualLayout>
              <c:xMode val="edge"/>
              <c:yMode val="edge"/>
              <c:x val="0.84950068741407325"/>
              <c:y val="0.10484711082941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0561936"/>
        <c:crosses val="max"/>
        <c:crossBetween val="between"/>
      </c:valAx>
      <c:catAx>
        <c:axId val="2040561936"/>
        <c:scaling>
          <c:orientation val="minMax"/>
        </c:scaling>
        <c:delete val="0"/>
        <c:axPos val="t"/>
        <c:majorTickMark val="out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3799424"/>
        <c:crosses val="max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4501174195330842"/>
          <c:w val="1"/>
          <c:h val="0.1549882580466915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>
                <a:solidFill>
                  <a:sysClr val="windowText" lastClr="000000"/>
                </a:solidFill>
              </a:rPr>
              <a:t>行业二氧化碳排放强度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030118110236221E-2"/>
          <c:y val="0.18652814231554388"/>
          <c:w val="0.85722178477690292"/>
          <c:h val="0.56771214743667875"/>
        </c:manualLayout>
      </c:layout>
      <c:lineChart>
        <c:grouping val="standard"/>
        <c:varyColors val="0"/>
        <c:ser>
          <c:idx val="2"/>
          <c:order val="2"/>
          <c:tx>
            <c:strRef>
              <c:f>'图11-工业强度'!$C$165</c:f>
              <c:strCache>
                <c:ptCount val="1"/>
                <c:pt idx="0">
                  <c:v>工业（除电热氢）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'图11-工业强度'!$D$162:$AO$162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'图11-工业强度'!$D$165:$AO$165</c:f>
              <c:numCache>
                <c:formatCode>0_ </c:formatCode>
                <c:ptCount val="38"/>
                <c:pt idx="0">
                  <c:v>1.0593652733440935</c:v>
                </c:pt>
                <c:pt idx="1">
                  <c:v>1.0273220017511644</c:v>
                </c:pt>
                <c:pt idx="2">
                  <c:v>1.0075912447896773</c:v>
                </c:pt>
                <c:pt idx="3">
                  <c:v>0.98160956471084237</c:v>
                </c:pt>
                <c:pt idx="4">
                  <c:v>0.95436796426609982</c:v>
                </c:pt>
                <c:pt idx="5">
                  <c:v>0.92340040496732423</c:v>
                </c:pt>
                <c:pt idx="6">
                  <c:v>0.89729639903115088</c:v>
                </c:pt>
                <c:pt idx="7">
                  <c:v>0.87312323196809805</c:v>
                </c:pt>
                <c:pt idx="8">
                  <c:v>0.84832828308386388</c:v>
                </c:pt>
                <c:pt idx="9">
                  <c:v>0.82370621890599671</c:v>
                </c:pt>
                <c:pt idx="10">
                  <c:v>0.80263019403977154</c:v>
                </c:pt>
                <c:pt idx="11">
                  <c:v>0.77996118397499858</c:v>
                </c:pt>
                <c:pt idx="12">
                  <c:v>0.75952029395707255</c:v>
                </c:pt>
                <c:pt idx="13">
                  <c:v>0.73862128310302533</c:v>
                </c:pt>
                <c:pt idx="14">
                  <c:v>0.71812371133778141</c:v>
                </c:pt>
                <c:pt idx="15">
                  <c:v>0.69713572552185343</c:v>
                </c:pt>
                <c:pt idx="16">
                  <c:v>0.67822566643468829</c:v>
                </c:pt>
                <c:pt idx="17">
                  <c:v>0.66100746027603918</c:v>
                </c:pt>
                <c:pt idx="18">
                  <c:v>0.6414998827055618</c:v>
                </c:pt>
                <c:pt idx="19">
                  <c:v>0.62302715100866912</c:v>
                </c:pt>
                <c:pt idx="20">
                  <c:v>0.60574136985032279</c:v>
                </c:pt>
                <c:pt idx="21">
                  <c:v>0.58887867314877806</c:v>
                </c:pt>
                <c:pt idx="22">
                  <c:v>0.57281092241890796</c:v>
                </c:pt>
                <c:pt idx="23">
                  <c:v>0.5572844606064955</c:v>
                </c:pt>
                <c:pt idx="24">
                  <c:v>0.54356921733896923</c:v>
                </c:pt>
                <c:pt idx="25">
                  <c:v>0.53061611969287314</c:v>
                </c:pt>
                <c:pt idx="26">
                  <c:v>0.5170522880881141</c:v>
                </c:pt>
                <c:pt idx="27">
                  <c:v>0.50449681335934149</c:v>
                </c:pt>
                <c:pt idx="28">
                  <c:v>0.49257565406167586</c:v>
                </c:pt>
                <c:pt idx="29">
                  <c:v>0.48116337537814557</c:v>
                </c:pt>
                <c:pt idx="30">
                  <c:v>0.47020087812968159</c:v>
                </c:pt>
                <c:pt idx="31">
                  <c:v>0.45943169896207464</c:v>
                </c:pt>
                <c:pt idx="32">
                  <c:v>0.44926384814258841</c:v>
                </c:pt>
                <c:pt idx="33">
                  <c:v>0.441462760256503</c:v>
                </c:pt>
                <c:pt idx="34">
                  <c:v>0.43396762452438659</c:v>
                </c:pt>
                <c:pt idx="35">
                  <c:v>0.42673619922080741</c:v>
                </c:pt>
                <c:pt idx="36">
                  <c:v>0.41958409023381105</c:v>
                </c:pt>
                <c:pt idx="37">
                  <c:v>0.41426175945147387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E5-42DB-AF8B-2281F87F8D38}"/>
            </c:ext>
          </c:extLst>
        </c:ser>
        <c:ser>
          <c:idx val="3"/>
          <c:order val="3"/>
          <c:tx>
            <c:strRef>
              <c:f>'图11-工业强度'!$C$166</c:f>
              <c:strCache>
                <c:ptCount val="1"/>
                <c:pt idx="0">
                  <c:v>黑色金属冶炼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'图11-工业强度'!$D$162:$AO$162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'图11-工业强度'!$D$166:$AO$166</c:f>
              <c:numCache>
                <c:formatCode>0_ </c:formatCode>
                <c:ptCount val="38"/>
                <c:pt idx="0">
                  <c:v>9.2119537963699649</c:v>
                </c:pt>
                <c:pt idx="1">
                  <c:v>8.9115898878005346</c:v>
                </c:pt>
                <c:pt idx="2">
                  <c:v>8.9605530269634919</c:v>
                </c:pt>
                <c:pt idx="3">
                  <c:v>8.8162173821497714</c:v>
                </c:pt>
                <c:pt idx="4">
                  <c:v>8.6489744582801382</c:v>
                </c:pt>
                <c:pt idx="5">
                  <c:v>8.464014948088332</c:v>
                </c:pt>
                <c:pt idx="6">
                  <c:v>8.3273844063133424</c:v>
                </c:pt>
                <c:pt idx="7">
                  <c:v>8.2382371977435156</c:v>
                </c:pt>
                <c:pt idx="8">
                  <c:v>8.1123566027553213</c:v>
                </c:pt>
                <c:pt idx="9">
                  <c:v>7.9828409414739063</c:v>
                </c:pt>
                <c:pt idx="10">
                  <c:v>7.9216833073453667</c:v>
                </c:pt>
                <c:pt idx="11">
                  <c:v>7.8365924036170762</c:v>
                </c:pt>
                <c:pt idx="12">
                  <c:v>7.7598335164840426</c:v>
                </c:pt>
                <c:pt idx="13">
                  <c:v>7.6147335774470744</c:v>
                </c:pt>
                <c:pt idx="14">
                  <c:v>7.470825097343103</c:v>
                </c:pt>
                <c:pt idx="15">
                  <c:v>7.2936888197370822</c:v>
                </c:pt>
                <c:pt idx="16">
                  <c:v>7.1529230093081519</c:v>
                </c:pt>
                <c:pt idx="17">
                  <c:v>7.0172862447772104</c:v>
                </c:pt>
                <c:pt idx="18">
                  <c:v>6.8319654552279907</c:v>
                </c:pt>
                <c:pt idx="19">
                  <c:v>6.6483392744637175</c:v>
                </c:pt>
                <c:pt idx="20">
                  <c:v>6.4693096759281907</c:v>
                </c:pt>
                <c:pt idx="21">
                  <c:v>6.2889284532840248</c:v>
                </c:pt>
                <c:pt idx="22">
                  <c:v>6.1128299127040542</c:v>
                </c:pt>
                <c:pt idx="23">
                  <c:v>5.9454993551806021</c:v>
                </c:pt>
                <c:pt idx="24">
                  <c:v>5.8157319266263272</c:v>
                </c:pt>
                <c:pt idx="25">
                  <c:v>5.6870836681315993</c:v>
                </c:pt>
                <c:pt idx="26">
                  <c:v>5.5235706221653027</c:v>
                </c:pt>
                <c:pt idx="27">
                  <c:v>5.3865126512735175</c:v>
                </c:pt>
                <c:pt idx="28">
                  <c:v>5.2309325408657532</c:v>
                </c:pt>
                <c:pt idx="29">
                  <c:v>5.0765446157095715</c:v>
                </c:pt>
                <c:pt idx="30">
                  <c:v>4.9262501287428089</c:v>
                </c:pt>
                <c:pt idx="31">
                  <c:v>4.7743019840972263</c:v>
                </c:pt>
                <c:pt idx="32">
                  <c:v>4.6265951171507185</c:v>
                </c:pt>
                <c:pt idx="33">
                  <c:v>4.5208242734111632</c:v>
                </c:pt>
                <c:pt idx="34">
                  <c:v>4.4202298518376191</c:v>
                </c:pt>
                <c:pt idx="35">
                  <c:v>4.3204645898348915</c:v>
                </c:pt>
                <c:pt idx="36">
                  <c:v>4.217172095676271</c:v>
                </c:pt>
                <c:pt idx="37">
                  <c:v>4.1189266880329303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E5-42DB-AF8B-2281F87F8D38}"/>
            </c:ext>
          </c:extLst>
        </c:ser>
        <c:ser>
          <c:idx val="4"/>
          <c:order val="4"/>
          <c:tx>
            <c:strRef>
              <c:f>'图11-工业强度'!$C$167</c:f>
              <c:strCache>
                <c:ptCount val="1"/>
                <c:pt idx="0">
                  <c:v>化学工业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'图11-工业强度'!$D$162:$AO$162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'图11-工业强度'!$D$167:$AO$167</c:f>
              <c:numCache>
                <c:formatCode>0_ </c:formatCode>
                <c:ptCount val="38"/>
                <c:pt idx="0">
                  <c:v>3.0422977958065776</c:v>
                </c:pt>
                <c:pt idx="1">
                  <c:v>3.0251380172259226</c:v>
                </c:pt>
                <c:pt idx="2">
                  <c:v>2.9770247135642953</c:v>
                </c:pt>
                <c:pt idx="3">
                  <c:v>2.909067589227611</c:v>
                </c:pt>
                <c:pt idx="4">
                  <c:v>2.8367937679993944</c:v>
                </c:pt>
                <c:pt idx="5">
                  <c:v>2.8026916715866759</c:v>
                </c:pt>
                <c:pt idx="6">
                  <c:v>2.7778966783114556</c:v>
                </c:pt>
                <c:pt idx="7">
                  <c:v>2.7620129015953534</c:v>
                </c:pt>
                <c:pt idx="8">
                  <c:v>2.7359062413489457</c:v>
                </c:pt>
                <c:pt idx="9">
                  <c:v>2.7096003651698046</c:v>
                </c:pt>
                <c:pt idx="10">
                  <c:v>2.6882684829167931</c:v>
                </c:pt>
                <c:pt idx="11">
                  <c:v>2.6527993406340515</c:v>
                </c:pt>
                <c:pt idx="12">
                  <c:v>2.61878392208116</c:v>
                </c:pt>
                <c:pt idx="13">
                  <c:v>2.5759616841512787</c:v>
                </c:pt>
                <c:pt idx="14">
                  <c:v>2.5349961758877759</c:v>
                </c:pt>
                <c:pt idx="15">
                  <c:v>2.493964900143069</c:v>
                </c:pt>
                <c:pt idx="16">
                  <c:v>2.4557944715920201</c:v>
                </c:pt>
                <c:pt idx="17">
                  <c:v>2.4175939657228143</c:v>
                </c:pt>
                <c:pt idx="18">
                  <c:v>2.3765831249100118</c:v>
                </c:pt>
                <c:pt idx="19">
                  <c:v>2.3343434074665144</c:v>
                </c:pt>
                <c:pt idx="20">
                  <c:v>2.2955536254796001</c:v>
                </c:pt>
                <c:pt idx="21">
                  <c:v>2.2581794229069008</c:v>
                </c:pt>
                <c:pt idx="22">
                  <c:v>2.2221787896140959</c:v>
                </c:pt>
                <c:pt idx="23">
                  <c:v>2.1855630116641138</c:v>
                </c:pt>
                <c:pt idx="24">
                  <c:v>2.1489111422474112</c:v>
                </c:pt>
                <c:pt idx="25">
                  <c:v>2.116792088061008</c:v>
                </c:pt>
                <c:pt idx="26">
                  <c:v>2.0852256716051665</c:v>
                </c:pt>
                <c:pt idx="27">
                  <c:v>2.0536211535113713</c:v>
                </c:pt>
                <c:pt idx="28">
                  <c:v>2.024984073416507</c:v>
                </c:pt>
                <c:pt idx="29">
                  <c:v>1.9967839655613229</c:v>
                </c:pt>
                <c:pt idx="30">
                  <c:v>1.9719706996598514</c:v>
                </c:pt>
                <c:pt idx="31">
                  <c:v>1.9473947383169752</c:v>
                </c:pt>
                <c:pt idx="32">
                  <c:v>1.9259073686619697</c:v>
                </c:pt>
                <c:pt idx="33">
                  <c:v>1.906083985904496</c:v>
                </c:pt>
                <c:pt idx="34">
                  <c:v>1.8872874152096628</c:v>
                </c:pt>
                <c:pt idx="35">
                  <c:v>1.8716383364071278</c:v>
                </c:pt>
                <c:pt idx="36">
                  <c:v>1.8562831762496064</c:v>
                </c:pt>
                <c:pt idx="37">
                  <c:v>1.8442095018682951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E5-42DB-AF8B-2281F87F8D38}"/>
            </c:ext>
          </c:extLst>
        </c:ser>
        <c:ser>
          <c:idx val="5"/>
          <c:order val="5"/>
          <c:tx>
            <c:strRef>
              <c:f>'图11-工业强度'!$C$168</c:f>
              <c:strCache>
                <c:ptCount val="1"/>
                <c:pt idx="0">
                  <c:v>非金属矿物制品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'图11-工业强度'!$D$162:$AO$162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'图11-工业强度'!$D$168:$AO$168</c:f>
              <c:numCache>
                <c:formatCode>0_ </c:formatCode>
                <c:ptCount val="38"/>
                <c:pt idx="0">
                  <c:v>12.098521044228329</c:v>
                </c:pt>
                <c:pt idx="1">
                  <c:v>11.46435055146774</c:v>
                </c:pt>
                <c:pt idx="2">
                  <c:v>10.734635534597714</c:v>
                </c:pt>
                <c:pt idx="3">
                  <c:v>10.20610372060913</c:v>
                </c:pt>
                <c:pt idx="4">
                  <c:v>9.6734576768065708</c:v>
                </c:pt>
                <c:pt idx="5">
                  <c:v>9.0493367954156128</c:v>
                </c:pt>
                <c:pt idx="6">
                  <c:v>8.532782579618031</c:v>
                </c:pt>
                <c:pt idx="7">
                  <c:v>8.0790072942526319</c:v>
                </c:pt>
                <c:pt idx="8">
                  <c:v>7.6321034575407065</c:v>
                </c:pt>
                <c:pt idx="9">
                  <c:v>7.2024800251265635</c:v>
                </c:pt>
                <c:pt idx="10">
                  <c:v>6.7944302095681204</c:v>
                </c:pt>
                <c:pt idx="11">
                  <c:v>6.4025364003314529</c:v>
                </c:pt>
                <c:pt idx="12">
                  <c:v>6.0415088896919658</c:v>
                </c:pt>
                <c:pt idx="13">
                  <c:v>5.7435884800833001</c:v>
                </c:pt>
                <c:pt idx="14">
                  <c:v>5.4488348996851039</c:v>
                </c:pt>
                <c:pt idx="15">
                  <c:v>5.1706995318461848</c:v>
                </c:pt>
                <c:pt idx="16">
                  <c:v>4.9081415050514838</c:v>
                </c:pt>
                <c:pt idx="17">
                  <c:v>4.6569242868209502</c:v>
                </c:pt>
                <c:pt idx="18">
                  <c:v>4.4202759917101488</c:v>
                </c:pt>
                <c:pt idx="19">
                  <c:v>4.1940818610767678</c:v>
                </c:pt>
                <c:pt idx="20">
                  <c:v>3.9843630585654464</c:v>
                </c:pt>
                <c:pt idx="21">
                  <c:v>3.7831250511147756</c:v>
                </c:pt>
                <c:pt idx="22">
                  <c:v>3.5975341794627069</c:v>
                </c:pt>
                <c:pt idx="23">
                  <c:v>3.419469613774242</c:v>
                </c:pt>
                <c:pt idx="24">
                  <c:v>3.2551333288987956</c:v>
                </c:pt>
                <c:pt idx="25">
                  <c:v>3.1006074575411007</c:v>
                </c:pt>
                <c:pt idx="26">
                  <c:v>2.9521199802994254</c:v>
                </c:pt>
                <c:pt idx="27">
                  <c:v>2.8150556232788029</c:v>
                </c:pt>
                <c:pt idx="28">
                  <c:v>2.7050295295492406</c:v>
                </c:pt>
                <c:pt idx="29">
                  <c:v>2.6044528605048227</c:v>
                </c:pt>
                <c:pt idx="30">
                  <c:v>2.5077017784919544</c:v>
                </c:pt>
                <c:pt idx="31">
                  <c:v>2.4170211800351429</c:v>
                </c:pt>
                <c:pt idx="32">
                  <c:v>2.3350720175446651</c:v>
                </c:pt>
                <c:pt idx="33">
                  <c:v>2.2745538286551428</c:v>
                </c:pt>
                <c:pt idx="34">
                  <c:v>2.2190219736391956</c:v>
                </c:pt>
                <c:pt idx="35">
                  <c:v>2.1683425515137147</c:v>
                </c:pt>
                <c:pt idx="36">
                  <c:v>2.1223415420331415</c:v>
                </c:pt>
                <c:pt idx="37">
                  <c:v>2.0808255083547214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E5-42DB-AF8B-2281F87F8D38}"/>
            </c:ext>
          </c:extLst>
        </c:ser>
        <c:ser>
          <c:idx val="6"/>
          <c:order val="6"/>
          <c:tx>
            <c:strRef>
              <c:f>'图11-工业强度'!$C$169</c:f>
              <c:strCache>
                <c:ptCount val="1"/>
                <c:pt idx="0">
                  <c:v>石油、煤炭加工业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'图11-工业强度'!$D$162:$AO$162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'图11-工业强度'!$D$169:$AO$169</c:f>
              <c:numCache>
                <c:formatCode>0_ </c:formatCode>
                <c:ptCount val="38"/>
                <c:pt idx="0">
                  <c:v>1.9767058057637505</c:v>
                </c:pt>
                <c:pt idx="1">
                  <c:v>1.8485007135339238</c:v>
                </c:pt>
                <c:pt idx="2">
                  <c:v>1.7709423287276673</c:v>
                </c:pt>
                <c:pt idx="3">
                  <c:v>1.7245660386708677</c:v>
                </c:pt>
                <c:pt idx="4">
                  <c:v>1.6776227551146783</c:v>
                </c:pt>
                <c:pt idx="5">
                  <c:v>1.626475358180075</c:v>
                </c:pt>
                <c:pt idx="6">
                  <c:v>1.6006813976504797</c:v>
                </c:pt>
                <c:pt idx="7">
                  <c:v>1.5737032261555608</c:v>
                </c:pt>
                <c:pt idx="8">
                  <c:v>1.5111091417609146</c:v>
                </c:pt>
                <c:pt idx="9">
                  <c:v>1.4996195966621013</c:v>
                </c:pt>
                <c:pt idx="10">
                  <c:v>1.4753287018916821</c:v>
                </c:pt>
                <c:pt idx="11">
                  <c:v>1.4549557104819926</c:v>
                </c:pt>
                <c:pt idx="12">
                  <c:v>1.4351033457525044</c:v>
                </c:pt>
                <c:pt idx="13">
                  <c:v>1.4389642228701389</c:v>
                </c:pt>
                <c:pt idx="14">
                  <c:v>1.4279253064194704</c:v>
                </c:pt>
                <c:pt idx="15">
                  <c:v>1.3969997882294849</c:v>
                </c:pt>
                <c:pt idx="16">
                  <c:v>1.3709317307432924</c:v>
                </c:pt>
                <c:pt idx="17">
                  <c:v>1.3650824575595348</c:v>
                </c:pt>
                <c:pt idx="18">
                  <c:v>1.3278489105587858</c:v>
                </c:pt>
                <c:pt idx="19">
                  <c:v>1.3034021182853535</c:v>
                </c:pt>
                <c:pt idx="20">
                  <c:v>1.2814811999005642</c:v>
                </c:pt>
                <c:pt idx="21">
                  <c:v>1.258208675175245</c:v>
                </c:pt>
                <c:pt idx="22">
                  <c:v>1.2294581549204655</c:v>
                </c:pt>
                <c:pt idx="23">
                  <c:v>1.1999156529591175</c:v>
                </c:pt>
                <c:pt idx="24">
                  <c:v>1.1743424688871567</c:v>
                </c:pt>
                <c:pt idx="25">
                  <c:v>1.1481334061781889</c:v>
                </c:pt>
                <c:pt idx="26">
                  <c:v>1.1279114200379947</c:v>
                </c:pt>
                <c:pt idx="27">
                  <c:v>1.0995228859596315</c:v>
                </c:pt>
                <c:pt idx="28">
                  <c:v>1.0698708776585542</c:v>
                </c:pt>
                <c:pt idx="29">
                  <c:v>1.0433679420872342</c:v>
                </c:pt>
                <c:pt idx="30">
                  <c:v>1.0152800326700535</c:v>
                </c:pt>
                <c:pt idx="31">
                  <c:v>0.98720832468556052</c:v>
                </c:pt>
                <c:pt idx="32">
                  <c:v>0.96024237072041529</c:v>
                </c:pt>
                <c:pt idx="33">
                  <c:v>0.94265176754992841</c:v>
                </c:pt>
                <c:pt idx="34">
                  <c:v>0.92141159801288541</c:v>
                </c:pt>
                <c:pt idx="35">
                  <c:v>0.90092516832094416</c:v>
                </c:pt>
                <c:pt idx="36">
                  <c:v>0.8810186412348664</c:v>
                </c:pt>
                <c:pt idx="37">
                  <c:v>0.85868494242480553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1E5-42DB-AF8B-2281F87F8D38}"/>
            </c:ext>
          </c:extLst>
        </c:ser>
        <c:ser>
          <c:idx val="7"/>
          <c:order val="7"/>
          <c:tx>
            <c:strRef>
              <c:f>'图11-工业强度'!$C$170</c:f>
              <c:strCache>
                <c:ptCount val="1"/>
                <c:pt idx="0">
                  <c:v>有色金属冶炼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'图11-工业强度'!$D$162:$AO$162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'图11-工业强度'!$D$170:$AO$170</c:f>
              <c:numCache>
                <c:formatCode>0_ </c:formatCode>
                <c:ptCount val="38"/>
                <c:pt idx="0">
                  <c:v>0.54428717106871161</c:v>
                </c:pt>
                <c:pt idx="1">
                  <c:v>0.54468640930543388</c:v>
                </c:pt>
                <c:pt idx="2">
                  <c:v>0.54021686813629355</c:v>
                </c:pt>
                <c:pt idx="3">
                  <c:v>0.52685924516009008</c:v>
                </c:pt>
                <c:pt idx="4">
                  <c:v>0.51545007100513196</c:v>
                </c:pt>
                <c:pt idx="5">
                  <c:v>0.50511463047878791</c:v>
                </c:pt>
                <c:pt idx="6">
                  <c:v>0.49733414008655519</c:v>
                </c:pt>
                <c:pt idx="7">
                  <c:v>0.4927353853759967</c:v>
                </c:pt>
                <c:pt idx="8">
                  <c:v>0.48855898044345913</c:v>
                </c:pt>
                <c:pt idx="9">
                  <c:v>0.48628670343273445</c:v>
                </c:pt>
                <c:pt idx="10">
                  <c:v>0.48636029735030401</c:v>
                </c:pt>
                <c:pt idx="11">
                  <c:v>0.48617698429571438</c:v>
                </c:pt>
                <c:pt idx="12">
                  <c:v>0.48749878256385343</c:v>
                </c:pt>
                <c:pt idx="13">
                  <c:v>0.48397787308426071</c:v>
                </c:pt>
                <c:pt idx="14">
                  <c:v>0.47951050301755394</c:v>
                </c:pt>
                <c:pt idx="15">
                  <c:v>0.47562964883574171</c:v>
                </c:pt>
                <c:pt idx="16">
                  <c:v>0.4716132575692738</c:v>
                </c:pt>
                <c:pt idx="17">
                  <c:v>0.46790111934227446</c:v>
                </c:pt>
                <c:pt idx="18">
                  <c:v>0.46279724714807391</c:v>
                </c:pt>
                <c:pt idx="19">
                  <c:v>0.45672244311621568</c:v>
                </c:pt>
                <c:pt idx="20">
                  <c:v>0.45169968333900679</c:v>
                </c:pt>
                <c:pt idx="21">
                  <c:v>0.44585055221951658</c:v>
                </c:pt>
                <c:pt idx="22">
                  <c:v>0.44098080265803191</c:v>
                </c:pt>
                <c:pt idx="23">
                  <c:v>0.43388516646452174</c:v>
                </c:pt>
                <c:pt idx="24">
                  <c:v>0.42630668815970019</c:v>
                </c:pt>
                <c:pt idx="25">
                  <c:v>0.41876710933086697</c:v>
                </c:pt>
                <c:pt idx="26">
                  <c:v>0.41229996688292231</c:v>
                </c:pt>
                <c:pt idx="27">
                  <c:v>0.40510540425214686</c:v>
                </c:pt>
                <c:pt idx="28">
                  <c:v>0.3978421180877954</c:v>
                </c:pt>
                <c:pt idx="29">
                  <c:v>0.39154561080078448</c:v>
                </c:pt>
                <c:pt idx="30">
                  <c:v>0.38442380791781589</c:v>
                </c:pt>
                <c:pt idx="31">
                  <c:v>0.37826744351422192</c:v>
                </c:pt>
                <c:pt idx="32">
                  <c:v>0.37092817682885476</c:v>
                </c:pt>
                <c:pt idx="33">
                  <c:v>0.36491128603875767</c:v>
                </c:pt>
                <c:pt idx="34">
                  <c:v>0.35900238866265427</c:v>
                </c:pt>
                <c:pt idx="35">
                  <c:v>0.35221774949341728</c:v>
                </c:pt>
                <c:pt idx="36">
                  <c:v>0.34638802685611614</c:v>
                </c:pt>
                <c:pt idx="37">
                  <c:v>0.34027229499143608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1E5-42DB-AF8B-2281F87F8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045120"/>
        <c:axId val="19689138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'图11-工业强度'!$C$163</c15:sqref>
                        </c15:formulaRef>
                      </c:ext>
                    </c:extLst>
                    <c:strCache>
                      <c:ptCount val="1"/>
                      <c:pt idx="0">
                        <c:v>农林牧渔业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'图11-工业强度'!$D$162:$AO$162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'图11-工业强度'!$D$163:$AO$163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9.549363734347624E-2</c:v>
                      </c:pt>
                      <c:pt idx="1">
                        <c:v>9.5066046660199757E-2</c:v>
                      </c:pt>
                      <c:pt idx="2">
                        <c:v>9.4523208429263803E-2</c:v>
                      </c:pt>
                      <c:pt idx="3">
                        <c:v>9.4080954269936096E-2</c:v>
                      </c:pt>
                      <c:pt idx="4">
                        <c:v>9.3649247913192263E-2</c:v>
                      </c:pt>
                      <c:pt idx="5">
                        <c:v>9.3108165876227694E-2</c:v>
                      </c:pt>
                      <c:pt idx="6">
                        <c:v>9.2716406593627981E-2</c:v>
                      </c:pt>
                      <c:pt idx="7">
                        <c:v>9.2148398262138095E-2</c:v>
                      </c:pt>
                      <c:pt idx="8">
                        <c:v>9.2126495833951105E-2</c:v>
                      </c:pt>
                      <c:pt idx="9">
                        <c:v>9.2004631892357344E-2</c:v>
                      </c:pt>
                      <c:pt idx="10">
                        <c:v>9.1885720034133853E-2</c:v>
                      </c:pt>
                      <c:pt idx="11">
                        <c:v>9.1841724544368064E-2</c:v>
                      </c:pt>
                      <c:pt idx="12">
                        <c:v>9.1722552518379075E-2</c:v>
                      </c:pt>
                      <c:pt idx="13">
                        <c:v>9.1824681465034849E-2</c:v>
                      </c:pt>
                      <c:pt idx="14">
                        <c:v>9.1803969832581614E-2</c:v>
                      </c:pt>
                      <c:pt idx="15">
                        <c:v>9.1375055306024591E-2</c:v>
                      </c:pt>
                      <c:pt idx="16">
                        <c:v>9.1489293795188942E-2</c:v>
                      </c:pt>
                      <c:pt idx="17">
                        <c:v>9.1203180646538373E-2</c:v>
                      </c:pt>
                      <c:pt idx="18">
                        <c:v>9.1039309344726871E-2</c:v>
                      </c:pt>
                      <c:pt idx="19">
                        <c:v>9.0873798729297253E-2</c:v>
                      </c:pt>
                      <c:pt idx="20">
                        <c:v>9.0822139061658855E-2</c:v>
                      </c:pt>
                      <c:pt idx="21">
                        <c:v>9.0816920176722146E-2</c:v>
                      </c:pt>
                      <c:pt idx="22">
                        <c:v>9.0911701326092859E-2</c:v>
                      </c:pt>
                      <c:pt idx="23">
                        <c:v>9.0489359481759318E-2</c:v>
                      </c:pt>
                      <c:pt idx="24">
                        <c:v>9.0703133410480655E-2</c:v>
                      </c:pt>
                      <c:pt idx="25">
                        <c:v>9.04534603510357E-2</c:v>
                      </c:pt>
                      <c:pt idx="26">
                        <c:v>9.0217198075800337E-2</c:v>
                      </c:pt>
                      <c:pt idx="27">
                        <c:v>9.0536132637007133E-2</c:v>
                      </c:pt>
                      <c:pt idx="28">
                        <c:v>9.0369848430677149E-2</c:v>
                      </c:pt>
                      <c:pt idx="29">
                        <c:v>9.0257093801471552E-2</c:v>
                      </c:pt>
                      <c:pt idx="30">
                        <c:v>9.0189650447008926E-2</c:v>
                      </c:pt>
                      <c:pt idx="31">
                        <c:v>9.0160245431077299E-2</c:v>
                      </c:pt>
                      <c:pt idx="32">
                        <c:v>9.0103756296110241E-2</c:v>
                      </c:pt>
                      <c:pt idx="33">
                        <c:v>8.9584914752176267E-2</c:v>
                      </c:pt>
                      <c:pt idx="34">
                        <c:v>8.9623499562631229E-2</c:v>
                      </c:pt>
                      <c:pt idx="35">
                        <c:v>8.961222248029295E-2</c:v>
                      </c:pt>
                      <c:pt idx="36">
                        <c:v>8.9598133300786406E-2</c:v>
                      </c:pt>
                      <c:pt idx="37">
                        <c:v>8.9573385681990955E-2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61E5-42DB-AF8B-2281F87F8D38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'图11-工业强度'!$C$164</c15:sqref>
                        </c15:formulaRef>
                      </c:ext>
                    </c:extLst>
                    <c:strCache>
                      <c:ptCount val="1"/>
                      <c:pt idx="0">
                        <c:v>建筑业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'图11-工业强度'!$D$162:$AO$162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'图11-工业强度'!$D$164:$AO$164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3.9550338349605169E-2</c:v>
                      </c:pt>
                      <c:pt idx="1">
                        <c:v>3.9247339535422483E-2</c:v>
                      </c:pt>
                      <c:pt idx="2">
                        <c:v>3.8926192169195739E-2</c:v>
                      </c:pt>
                      <c:pt idx="3">
                        <c:v>3.8582535102758268E-2</c:v>
                      </c:pt>
                      <c:pt idx="4">
                        <c:v>3.8274445211542357E-2</c:v>
                      </c:pt>
                      <c:pt idx="5">
                        <c:v>3.7993354689507736E-2</c:v>
                      </c:pt>
                      <c:pt idx="6">
                        <c:v>3.7721039386272616E-2</c:v>
                      </c:pt>
                      <c:pt idx="7">
                        <c:v>3.7355090780438971E-2</c:v>
                      </c:pt>
                      <c:pt idx="8">
                        <c:v>3.728327389676736E-2</c:v>
                      </c:pt>
                      <c:pt idx="9">
                        <c:v>3.7247186910931998E-2</c:v>
                      </c:pt>
                      <c:pt idx="10">
                        <c:v>3.7147808188527004E-2</c:v>
                      </c:pt>
                      <c:pt idx="11">
                        <c:v>3.7111226208117375E-2</c:v>
                      </c:pt>
                      <c:pt idx="12">
                        <c:v>3.7089439170001008E-2</c:v>
                      </c:pt>
                      <c:pt idx="13">
                        <c:v>3.6987590319939416E-2</c:v>
                      </c:pt>
                      <c:pt idx="14">
                        <c:v>3.6932540046238742E-2</c:v>
                      </c:pt>
                      <c:pt idx="15">
                        <c:v>3.6900873103093777E-2</c:v>
                      </c:pt>
                      <c:pt idx="16">
                        <c:v>3.6775717228136835E-2</c:v>
                      </c:pt>
                      <c:pt idx="17">
                        <c:v>3.6767223548534421E-2</c:v>
                      </c:pt>
                      <c:pt idx="18">
                        <c:v>3.6667256106354552E-2</c:v>
                      </c:pt>
                      <c:pt idx="19">
                        <c:v>3.6632623884972619E-2</c:v>
                      </c:pt>
                      <c:pt idx="20">
                        <c:v>3.6548799750677374E-2</c:v>
                      </c:pt>
                      <c:pt idx="21">
                        <c:v>3.644743109887278E-2</c:v>
                      </c:pt>
                      <c:pt idx="22">
                        <c:v>3.638497093595084E-2</c:v>
                      </c:pt>
                      <c:pt idx="23">
                        <c:v>3.6381367712820599E-2</c:v>
                      </c:pt>
                      <c:pt idx="24">
                        <c:v>3.628901063836238E-2</c:v>
                      </c:pt>
                      <c:pt idx="25">
                        <c:v>3.6228111023261005E-2</c:v>
                      </c:pt>
                      <c:pt idx="26">
                        <c:v>3.6129907244770859E-2</c:v>
                      </c:pt>
                      <c:pt idx="27">
                        <c:v>3.6087331061416407E-2</c:v>
                      </c:pt>
                      <c:pt idx="28">
                        <c:v>3.6032332849641233E-2</c:v>
                      </c:pt>
                      <c:pt idx="29">
                        <c:v>3.5990437517888177E-2</c:v>
                      </c:pt>
                      <c:pt idx="30">
                        <c:v>3.5866572698044143E-2</c:v>
                      </c:pt>
                      <c:pt idx="31">
                        <c:v>3.5864045056360268E-2</c:v>
                      </c:pt>
                      <c:pt idx="32">
                        <c:v>3.5775260924747809E-2</c:v>
                      </c:pt>
                      <c:pt idx="33">
                        <c:v>3.5741444416854638E-2</c:v>
                      </c:pt>
                      <c:pt idx="34">
                        <c:v>3.560986055479843E-2</c:v>
                      </c:pt>
                      <c:pt idx="35">
                        <c:v>3.5554754707192743E-2</c:v>
                      </c:pt>
                      <c:pt idx="36">
                        <c:v>3.5485077580553949E-2</c:v>
                      </c:pt>
                      <c:pt idx="37">
                        <c:v>3.5457657788438381E-2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1E5-42DB-AF8B-2281F87F8D38}"/>
                  </c:ext>
                </c:extLst>
              </c15:ser>
            </c15:filteredLineSeries>
          </c:ext>
        </c:extLst>
      </c:lineChart>
      <c:catAx>
        <c:axId val="172004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8913808"/>
        <c:crosses val="autoZero"/>
        <c:auto val="1"/>
        <c:lblAlgn val="ctr"/>
        <c:lblOffset val="100"/>
        <c:tickLblSkip val="5"/>
        <c:noMultiLvlLbl val="0"/>
      </c:catAx>
      <c:valAx>
        <c:axId val="1968913808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200">
                    <a:solidFill>
                      <a:sysClr val="windowText" lastClr="000000"/>
                    </a:solidFill>
                  </a:rPr>
                  <a:t>吨</a:t>
                </a:r>
                <a:r>
                  <a:rPr lang="en-US" altLang="zh-CN" sz="1200">
                    <a:solidFill>
                      <a:sysClr val="windowText" lastClr="000000"/>
                    </a:solidFill>
                  </a:rPr>
                  <a:t>CO2/</a:t>
                </a:r>
                <a:r>
                  <a:rPr lang="zh-CN" altLang="en-US" sz="1200">
                    <a:solidFill>
                      <a:sysClr val="windowText" lastClr="000000"/>
                    </a:solidFill>
                  </a:rPr>
                  <a:t>万元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9.455526392534267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 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004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4633139123863377"/>
          <c:w val="1"/>
          <c:h val="0.153668608761366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'图10-供热量'!$H$2</c:f>
          <c:strCache>
            <c:ptCount val="1"/>
            <c:pt idx="0">
              <c:v>分部门集中供热需求量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553425087731768"/>
          <c:y val="0.17012908474160029"/>
          <c:w val="0.82456273623322529"/>
          <c:h val="0.63771481698488708"/>
        </c:manualLayout>
      </c:layout>
      <c:areaChart>
        <c:grouping val="stacked"/>
        <c:varyColors val="0"/>
        <c:ser>
          <c:idx val="0"/>
          <c:order val="0"/>
          <c:tx>
            <c:strRef>
              <c:f>'图10-供热量'!$B$4</c:f>
              <c:strCache>
                <c:ptCount val="1"/>
                <c:pt idx="0">
                  <c:v>工业部门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cat>
            <c:numRef>
              <c:f>'图10-供热量'!$C$3:$AN$3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'图10-供热量'!$C$4:$AN$4</c:f>
              <c:numCache>
                <c:formatCode>0.00_);[Red]\(0.00\)</c:formatCode>
                <c:ptCount val="38"/>
                <c:pt idx="0">
                  <c:v>21098.55604767564</c:v>
                </c:pt>
                <c:pt idx="1">
                  <c:v>21902.765834863712</c:v>
                </c:pt>
                <c:pt idx="2">
                  <c:v>22740.69424939686</c:v>
                </c:pt>
                <c:pt idx="3">
                  <c:v>23323.818371682697</c:v>
                </c:pt>
                <c:pt idx="4">
                  <c:v>23835.733390947396</c:v>
                </c:pt>
                <c:pt idx="5">
                  <c:v>24267.929134708877</c:v>
                </c:pt>
                <c:pt idx="6">
                  <c:v>24711.115804256246</c:v>
                </c:pt>
                <c:pt idx="7">
                  <c:v>25157.825213352065</c:v>
                </c:pt>
                <c:pt idx="8">
                  <c:v>25390.717259011206</c:v>
                </c:pt>
                <c:pt idx="9">
                  <c:v>25615.894782326894</c:v>
                </c:pt>
                <c:pt idx="10">
                  <c:v>25841.873429116713</c:v>
                </c:pt>
                <c:pt idx="11">
                  <c:v>26042.669799431067</c:v>
                </c:pt>
                <c:pt idx="12">
                  <c:v>26251.26826545678</c:v>
                </c:pt>
                <c:pt idx="13">
                  <c:v>26265.7993950524</c:v>
                </c:pt>
                <c:pt idx="14">
                  <c:v>26228.003564869836</c:v>
                </c:pt>
                <c:pt idx="15">
                  <c:v>26214.24806452775</c:v>
                </c:pt>
                <c:pt idx="16">
                  <c:v>26203.997983507983</c:v>
                </c:pt>
                <c:pt idx="17">
                  <c:v>26183.293183536789</c:v>
                </c:pt>
                <c:pt idx="18">
                  <c:v>26067.162363616728</c:v>
                </c:pt>
                <c:pt idx="19">
                  <c:v>25903.691872816973</c:v>
                </c:pt>
                <c:pt idx="20">
                  <c:v>25782.639227971631</c:v>
                </c:pt>
                <c:pt idx="21">
                  <c:v>25650.470562817332</c:v>
                </c:pt>
                <c:pt idx="22">
                  <c:v>25514.246264088444</c:v>
                </c:pt>
                <c:pt idx="23">
                  <c:v>25350.558280220379</c:v>
                </c:pt>
                <c:pt idx="24">
                  <c:v>25186.038709445111</c:v>
                </c:pt>
                <c:pt idx="25">
                  <c:v>25013.756796658392</c:v>
                </c:pt>
                <c:pt idx="26">
                  <c:v>24807.698894530273</c:v>
                </c:pt>
                <c:pt idx="27">
                  <c:v>24632.867811746073</c:v>
                </c:pt>
                <c:pt idx="28">
                  <c:v>24451.751071261395</c:v>
                </c:pt>
                <c:pt idx="29">
                  <c:v>24219.802635843153</c:v>
                </c:pt>
                <c:pt idx="30">
                  <c:v>24028.168377084014</c:v>
                </c:pt>
                <c:pt idx="31">
                  <c:v>23836.903424435568</c:v>
                </c:pt>
                <c:pt idx="32">
                  <c:v>23608.204385870158</c:v>
                </c:pt>
                <c:pt idx="33">
                  <c:v>23438.004933203709</c:v>
                </c:pt>
                <c:pt idx="34">
                  <c:v>23263.864390911389</c:v>
                </c:pt>
                <c:pt idx="35">
                  <c:v>23042.620539411622</c:v>
                </c:pt>
                <c:pt idx="36">
                  <c:v>22867.441287674199</c:v>
                </c:pt>
                <c:pt idx="37">
                  <c:v>22680.273450721983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A2-4DA8-B959-BCC4844A7698}"/>
            </c:ext>
          </c:extLst>
        </c:ser>
        <c:ser>
          <c:idx val="1"/>
          <c:order val="1"/>
          <c:tx>
            <c:strRef>
              <c:f>'图10-供热量'!$B$5</c:f>
              <c:strCache>
                <c:ptCount val="1"/>
                <c:pt idx="0">
                  <c:v>城镇居民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'图10-供热量'!$C$3:$AN$3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'图10-供热量'!$C$5:$AN$5</c:f>
              <c:numCache>
                <c:formatCode>0.00_);[Red]\(0.00\)</c:formatCode>
                <c:ptCount val="38"/>
                <c:pt idx="0">
                  <c:v>5689.3882107234176</c:v>
                </c:pt>
                <c:pt idx="1">
                  <c:v>5797.4145691548756</c:v>
                </c:pt>
                <c:pt idx="2">
                  <c:v>5905.4409275863327</c:v>
                </c:pt>
                <c:pt idx="3">
                  <c:v>5977.458499873971</c:v>
                </c:pt>
                <c:pt idx="4">
                  <c:v>6049.4760721616094</c:v>
                </c:pt>
                <c:pt idx="5">
                  <c:v>6121.4936444492469</c:v>
                </c:pt>
                <c:pt idx="6">
                  <c:v>6193.5112167368852</c:v>
                </c:pt>
                <c:pt idx="7">
                  <c:v>6229.5200028807049</c:v>
                </c:pt>
                <c:pt idx="8">
                  <c:v>6301.5375751683423</c:v>
                </c:pt>
                <c:pt idx="9">
                  <c:v>6373.5551474559807</c:v>
                </c:pt>
                <c:pt idx="10">
                  <c:v>6445.572719743619</c:v>
                </c:pt>
                <c:pt idx="11">
                  <c:v>6481.5815058874387</c:v>
                </c:pt>
                <c:pt idx="12">
                  <c:v>6553.5990781750761</c:v>
                </c:pt>
                <c:pt idx="13">
                  <c:v>6553.5990781750761</c:v>
                </c:pt>
                <c:pt idx="14">
                  <c:v>6589.6078643188957</c:v>
                </c:pt>
                <c:pt idx="15">
                  <c:v>6589.6078643188957</c:v>
                </c:pt>
                <c:pt idx="16">
                  <c:v>6589.6078643188957</c:v>
                </c:pt>
                <c:pt idx="17">
                  <c:v>6625.6166504627145</c:v>
                </c:pt>
                <c:pt idx="18">
                  <c:v>6625.6166504627145</c:v>
                </c:pt>
                <c:pt idx="19">
                  <c:v>6589.6078643188957</c:v>
                </c:pt>
                <c:pt idx="20">
                  <c:v>6589.6078643188957</c:v>
                </c:pt>
                <c:pt idx="21">
                  <c:v>6589.6078643188957</c:v>
                </c:pt>
                <c:pt idx="22">
                  <c:v>6589.6078643188957</c:v>
                </c:pt>
                <c:pt idx="23">
                  <c:v>6553.5990781750761</c:v>
                </c:pt>
                <c:pt idx="24">
                  <c:v>6553.5990781750761</c:v>
                </c:pt>
                <c:pt idx="25">
                  <c:v>6517.5902920312574</c:v>
                </c:pt>
                <c:pt idx="26">
                  <c:v>6481.5815058874387</c:v>
                </c:pt>
                <c:pt idx="27">
                  <c:v>6481.5815058874387</c:v>
                </c:pt>
                <c:pt idx="28">
                  <c:v>6409.5639335998003</c:v>
                </c:pt>
                <c:pt idx="29">
                  <c:v>6373.5551474559807</c:v>
                </c:pt>
                <c:pt idx="30">
                  <c:v>6337.5463613121619</c:v>
                </c:pt>
                <c:pt idx="31">
                  <c:v>6301.5375751683423</c:v>
                </c:pt>
                <c:pt idx="32">
                  <c:v>6229.5200028807049</c:v>
                </c:pt>
                <c:pt idx="33">
                  <c:v>6193.5112167368852</c:v>
                </c:pt>
                <c:pt idx="34">
                  <c:v>6121.4936444492469</c:v>
                </c:pt>
                <c:pt idx="35">
                  <c:v>6049.4760721616094</c:v>
                </c:pt>
                <c:pt idx="36">
                  <c:v>5977.458499873971</c:v>
                </c:pt>
                <c:pt idx="37">
                  <c:v>6733.6430088941715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A2-4DA8-B959-BCC4844A7698}"/>
            </c:ext>
          </c:extLst>
        </c:ser>
        <c:ser>
          <c:idx val="2"/>
          <c:order val="2"/>
          <c:tx>
            <c:strRef>
              <c:f>'图10-供热量'!$B$6</c:f>
              <c:strCache>
                <c:ptCount val="1"/>
                <c:pt idx="0">
                  <c:v>乡村居民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 w="25400">
              <a:noFill/>
            </a:ln>
            <a:effectLst/>
          </c:spPr>
          <c:cat>
            <c:numRef>
              <c:f>'图10-供热量'!$C$3:$AN$3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'图10-供热量'!$C$6:$AN$6</c:f>
              <c:numCache>
                <c:formatCode>0.00_);[Red]\(0.00\)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A2-4DA8-B959-BCC4844A7698}"/>
            </c:ext>
          </c:extLst>
        </c:ser>
        <c:ser>
          <c:idx val="3"/>
          <c:order val="3"/>
          <c:tx>
            <c:strRef>
              <c:f>'图10-供热量'!$B$7</c:f>
              <c:strCache>
                <c:ptCount val="1"/>
                <c:pt idx="0">
                  <c:v>公共建筑</c:v>
                </c:pt>
              </c:strCache>
            </c:strRef>
          </c:tx>
          <c:spPr>
            <a:solidFill>
              <a:srgbClr val="002060"/>
            </a:solidFill>
            <a:ln w="25400">
              <a:noFill/>
            </a:ln>
            <a:effectLst/>
          </c:spPr>
          <c:cat>
            <c:numRef>
              <c:f>'图10-供热量'!$C$3:$AN$3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'图10-供热量'!$C$7:$AN$7</c:f>
              <c:numCache>
                <c:formatCode>0.00_);[Red]\(0.00\)</c:formatCode>
                <c:ptCount val="38"/>
                <c:pt idx="0">
                  <c:v>1397.1409023801812</c:v>
                </c:pt>
                <c:pt idx="1">
                  <c:v>1425.9479312952365</c:v>
                </c:pt>
                <c:pt idx="2">
                  <c:v>1454.7549602102918</c:v>
                </c:pt>
                <c:pt idx="3">
                  <c:v>1472.7593532822013</c:v>
                </c:pt>
                <c:pt idx="4">
                  <c:v>1494.3646249684928</c:v>
                </c:pt>
                <c:pt idx="5">
                  <c:v>1512.3690180404024</c:v>
                </c:pt>
                <c:pt idx="6">
                  <c:v>1530.3734111123117</c:v>
                </c:pt>
                <c:pt idx="7">
                  <c:v>1551.9786827986034</c:v>
                </c:pt>
                <c:pt idx="8">
                  <c:v>1569.9830758705127</c:v>
                </c:pt>
                <c:pt idx="9">
                  <c:v>1587.9874689424223</c:v>
                </c:pt>
                <c:pt idx="10">
                  <c:v>1605.9918620143319</c:v>
                </c:pt>
                <c:pt idx="11">
                  <c:v>1623.9962550862415</c:v>
                </c:pt>
                <c:pt idx="12">
                  <c:v>1634.7988909293872</c:v>
                </c:pt>
                <c:pt idx="13">
                  <c:v>1642.0006481581511</c:v>
                </c:pt>
                <c:pt idx="14">
                  <c:v>1649.2024053869147</c:v>
                </c:pt>
                <c:pt idx="15">
                  <c:v>1656.4041626156786</c:v>
                </c:pt>
                <c:pt idx="16">
                  <c:v>1660.0050412300607</c:v>
                </c:pt>
                <c:pt idx="17">
                  <c:v>1663.6059198444425</c:v>
                </c:pt>
                <c:pt idx="18">
                  <c:v>1667.2067984588243</c:v>
                </c:pt>
                <c:pt idx="19">
                  <c:v>1667.2067984588243</c:v>
                </c:pt>
                <c:pt idx="20">
                  <c:v>1667.2067984588243</c:v>
                </c:pt>
                <c:pt idx="21">
                  <c:v>1667.2067984588243</c:v>
                </c:pt>
                <c:pt idx="22">
                  <c:v>1667.2067984588243</c:v>
                </c:pt>
                <c:pt idx="23">
                  <c:v>1663.6059198444425</c:v>
                </c:pt>
                <c:pt idx="24">
                  <c:v>1660.0050412300607</c:v>
                </c:pt>
                <c:pt idx="25">
                  <c:v>1656.4041626156786</c:v>
                </c:pt>
                <c:pt idx="26">
                  <c:v>1652.8032840012968</c:v>
                </c:pt>
                <c:pt idx="27">
                  <c:v>1645.6015267725329</c:v>
                </c:pt>
                <c:pt idx="28">
                  <c:v>1634.7988909293872</c:v>
                </c:pt>
                <c:pt idx="29">
                  <c:v>1627.5971337006233</c:v>
                </c:pt>
                <c:pt idx="30">
                  <c:v>1616.7944978574776</c:v>
                </c:pt>
                <c:pt idx="31">
                  <c:v>1609.5927406287137</c:v>
                </c:pt>
                <c:pt idx="32">
                  <c:v>1595.1892261711862</c:v>
                </c:pt>
                <c:pt idx="33">
                  <c:v>1584.3865903280405</c:v>
                </c:pt>
                <c:pt idx="34">
                  <c:v>1569.9830758705127</c:v>
                </c:pt>
                <c:pt idx="35">
                  <c:v>1555.5795614129852</c:v>
                </c:pt>
                <c:pt idx="36">
                  <c:v>1541.1760469554574</c:v>
                </c:pt>
                <c:pt idx="37">
                  <c:v>1753.6278852039902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A2-4DA8-B959-BCC4844A7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414824"/>
        <c:axId val="686411872"/>
      </c:areaChart>
      <c:catAx>
        <c:axId val="686414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6411872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686411872"/>
        <c:scaling>
          <c:orientation val="minMax"/>
        </c:scaling>
        <c:delete val="0"/>
        <c:axPos val="l"/>
        <c:title>
          <c:tx>
            <c:strRef>
              <c:f>'图10-供热量'!$F$1</c:f>
              <c:strCache>
                <c:ptCount val="1"/>
                <c:pt idx="0">
                  <c:v>万吨标煤</c:v>
                </c:pt>
              </c:strCache>
            </c:strRef>
          </c:tx>
          <c:layout>
            <c:manualLayout>
              <c:xMode val="edge"/>
              <c:yMode val="edge"/>
              <c:x val="1.3149243918474688E-2"/>
              <c:y val="7.26810025939739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6414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863486362450308"/>
          <c:w val="1"/>
          <c:h val="0.113651363754969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'图3，4-一次能源消费量'!$G$2</c:f>
          <c:strCache>
            <c:ptCount val="1"/>
            <c:pt idx="0">
              <c:v>分部门一次能源消费量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469441319835018E-2"/>
          <c:y val="0.18039370078740158"/>
          <c:w val="0.87421624021135291"/>
          <c:h val="0.63787696850393705"/>
        </c:manualLayout>
      </c:layout>
      <c:areaChart>
        <c:grouping val="stacked"/>
        <c:varyColors val="0"/>
        <c:ser>
          <c:idx val="0"/>
          <c:order val="0"/>
          <c:tx>
            <c:strRef>
              <c:f>'图3，4-一次能源消费量'!$B$4</c:f>
              <c:strCache>
                <c:ptCount val="1"/>
                <c:pt idx="0">
                  <c:v>交通部门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'图3，4-一次能源消费量'!$C$3:$AN$3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'图3，4-一次能源消费量'!$C$4:$AN$4</c:f>
              <c:numCache>
                <c:formatCode>0_ </c:formatCode>
                <c:ptCount val="38"/>
                <c:pt idx="0">
                  <c:v>75662.666918728195</c:v>
                </c:pt>
                <c:pt idx="1">
                  <c:v>75376.362392423776</c:v>
                </c:pt>
                <c:pt idx="2">
                  <c:v>75091.574304130234</c:v>
                </c:pt>
                <c:pt idx="3">
                  <c:v>74820.203089553877</c:v>
                </c:pt>
                <c:pt idx="4">
                  <c:v>74490.940189406232</c:v>
                </c:pt>
                <c:pt idx="5">
                  <c:v>74109.375967736152</c:v>
                </c:pt>
                <c:pt idx="6">
                  <c:v>73658.30866731485</c:v>
                </c:pt>
                <c:pt idx="7">
                  <c:v>73109.320514205479</c:v>
                </c:pt>
                <c:pt idx="8">
                  <c:v>71986.918368081824</c:v>
                </c:pt>
                <c:pt idx="9">
                  <c:v>70790.020164920265</c:v>
                </c:pt>
                <c:pt idx="10">
                  <c:v>69719.302869900275</c:v>
                </c:pt>
                <c:pt idx="11">
                  <c:v>68656.192430953175</c:v>
                </c:pt>
                <c:pt idx="12">
                  <c:v>67572.439955349124</c:v>
                </c:pt>
                <c:pt idx="13">
                  <c:v>66720.993122321859</c:v>
                </c:pt>
                <c:pt idx="14">
                  <c:v>65754.542508372062</c:v>
                </c:pt>
                <c:pt idx="15">
                  <c:v>64575.215152497229</c:v>
                </c:pt>
                <c:pt idx="16">
                  <c:v>63540.135393035918</c:v>
                </c:pt>
                <c:pt idx="17">
                  <c:v>62634.078715206524</c:v>
                </c:pt>
                <c:pt idx="18">
                  <c:v>61561.819884051722</c:v>
                </c:pt>
                <c:pt idx="19">
                  <c:v>60593.125922725158</c:v>
                </c:pt>
                <c:pt idx="20">
                  <c:v>59738.352958121795</c:v>
                </c:pt>
                <c:pt idx="21">
                  <c:v>58995.466493824511</c:v>
                </c:pt>
                <c:pt idx="22">
                  <c:v>58368.740772748562</c:v>
                </c:pt>
                <c:pt idx="23">
                  <c:v>58011.663245831995</c:v>
                </c:pt>
                <c:pt idx="24">
                  <c:v>57766.130135753141</c:v>
                </c:pt>
                <c:pt idx="25">
                  <c:v>57626.19279104103</c:v>
                </c:pt>
                <c:pt idx="26">
                  <c:v>57537.809225451027</c:v>
                </c:pt>
                <c:pt idx="27">
                  <c:v>57512.163767959399</c:v>
                </c:pt>
                <c:pt idx="28">
                  <c:v>57262.504050988457</c:v>
                </c:pt>
                <c:pt idx="29">
                  <c:v>57052.237946058856</c:v>
                </c:pt>
                <c:pt idx="30">
                  <c:v>56862.532858017374</c:v>
                </c:pt>
                <c:pt idx="31">
                  <c:v>56682.236865795268</c:v>
                </c:pt>
                <c:pt idx="32">
                  <c:v>56511.494004537119</c:v>
                </c:pt>
                <c:pt idx="33">
                  <c:v>56353.311007885939</c:v>
                </c:pt>
                <c:pt idx="34">
                  <c:v>56195.956213316065</c:v>
                </c:pt>
                <c:pt idx="35">
                  <c:v>56036.015987901061</c:v>
                </c:pt>
                <c:pt idx="36">
                  <c:v>55869.907457419627</c:v>
                </c:pt>
                <c:pt idx="37">
                  <c:v>55706.672428072467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E6-4825-A62E-79C450348488}"/>
            </c:ext>
          </c:extLst>
        </c:ser>
        <c:ser>
          <c:idx val="4"/>
          <c:order val="1"/>
          <c:tx>
            <c:strRef>
              <c:f>'图3，4-一次能源消费量'!$B$8</c:f>
              <c:strCache>
                <c:ptCount val="1"/>
                <c:pt idx="0">
                  <c:v>工业燃料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cat>
            <c:numRef>
              <c:f>'图3，4-一次能源消费量'!$C$3:$AN$3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'图3，4-一次能源消费量'!$C$8:$AN$8</c:f>
              <c:numCache>
                <c:formatCode>0_ </c:formatCode>
                <c:ptCount val="38"/>
                <c:pt idx="0">
                  <c:v>129807.78158906776</c:v>
                </c:pt>
                <c:pt idx="1">
                  <c:v>130456.75163695945</c:v>
                </c:pt>
                <c:pt idx="2">
                  <c:v>136202.03068920822</c:v>
                </c:pt>
                <c:pt idx="3">
                  <c:v>137979.67081307844</c:v>
                </c:pt>
                <c:pt idx="4">
                  <c:v>139923.71058658315</c:v>
                </c:pt>
                <c:pt idx="5">
                  <c:v>141849.24963090997</c:v>
                </c:pt>
                <c:pt idx="6">
                  <c:v>143590.97287098056</c:v>
                </c:pt>
                <c:pt idx="7">
                  <c:v>145617.23698462429</c:v>
                </c:pt>
                <c:pt idx="8">
                  <c:v>145754.54868387891</c:v>
                </c:pt>
                <c:pt idx="9">
                  <c:v>145956.55021425232</c:v>
                </c:pt>
                <c:pt idx="10">
                  <c:v>146151.43245831988</c:v>
                </c:pt>
                <c:pt idx="11">
                  <c:v>146712.76756328548</c:v>
                </c:pt>
                <c:pt idx="12">
                  <c:v>146870.22380180768</c:v>
                </c:pt>
                <c:pt idx="13">
                  <c:v>146078.14307010913</c:v>
                </c:pt>
                <c:pt idx="14">
                  <c:v>144799.45387634585</c:v>
                </c:pt>
                <c:pt idx="15">
                  <c:v>143868.22159806997</c:v>
                </c:pt>
                <c:pt idx="16">
                  <c:v>142955.74489215371</c:v>
                </c:pt>
                <c:pt idx="17">
                  <c:v>142017.00921104752</c:v>
                </c:pt>
                <c:pt idx="18">
                  <c:v>140351.56595369274</c:v>
                </c:pt>
                <c:pt idx="19">
                  <c:v>138780.36161103312</c:v>
                </c:pt>
                <c:pt idx="20">
                  <c:v>137082.96108530485</c:v>
                </c:pt>
                <c:pt idx="21">
                  <c:v>135456.96522631525</c:v>
                </c:pt>
                <c:pt idx="22">
                  <c:v>133799.70909942029</c:v>
                </c:pt>
                <c:pt idx="23">
                  <c:v>132466.86130495844</c:v>
                </c:pt>
                <c:pt idx="24">
                  <c:v>130758.79884771888</c:v>
                </c:pt>
                <c:pt idx="25">
                  <c:v>129406.61658204606</c:v>
                </c:pt>
                <c:pt idx="26">
                  <c:v>127797.21517770339</c:v>
                </c:pt>
                <c:pt idx="27">
                  <c:v>126176.73831334848</c:v>
                </c:pt>
                <c:pt idx="28">
                  <c:v>124548.39652515217</c:v>
                </c:pt>
                <c:pt idx="29">
                  <c:v>122909.62927514316</c:v>
                </c:pt>
                <c:pt idx="30">
                  <c:v>121131.30993842501</c:v>
                </c:pt>
                <c:pt idx="31">
                  <c:v>119429.04806812866</c:v>
                </c:pt>
                <c:pt idx="32">
                  <c:v>117617.36754888196</c:v>
                </c:pt>
                <c:pt idx="33">
                  <c:v>116131.62063663537</c:v>
                </c:pt>
                <c:pt idx="34">
                  <c:v>114717.92535738723</c:v>
                </c:pt>
                <c:pt idx="35">
                  <c:v>113173.88580173565</c:v>
                </c:pt>
                <c:pt idx="36">
                  <c:v>111581.16036512912</c:v>
                </c:pt>
                <c:pt idx="37">
                  <c:v>109840.13154369668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E6-4825-A62E-79C450348488}"/>
            </c:ext>
          </c:extLst>
        </c:ser>
        <c:ser>
          <c:idx val="8"/>
          <c:order val="2"/>
          <c:tx>
            <c:strRef>
              <c:f>'图3，4-一次能源消费量'!$B$12</c:f>
              <c:strCache>
                <c:ptCount val="1"/>
                <c:pt idx="0">
                  <c:v>非燃料使用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'图3，4-一次能源消费量'!$C$3:$AN$3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'图3，4-一次能源消费量'!$C$12:$AN$12</c:f>
              <c:numCache>
                <c:formatCode>0_ </c:formatCode>
                <c:ptCount val="38"/>
                <c:pt idx="0">
                  <c:v>76123.470436426505</c:v>
                </c:pt>
                <c:pt idx="1">
                  <c:v>78484.471221418047</c:v>
                </c:pt>
                <c:pt idx="2">
                  <c:v>81729.131314320723</c:v>
                </c:pt>
                <c:pt idx="3">
                  <c:v>84060.770654639753</c:v>
                </c:pt>
                <c:pt idx="4">
                  <c:v>86309.183439559274</c:v>
                </c:pt>
                <c:pt idx="5">
                  <c:v>88484.314158654728</c:v>
                </c:pt>
                <c:pt idx="6">
                  <c:v>90585.556602210956</c:v>
                </c:pt>
                <c:pt idx="7">
                  <c:v>92780.368431097217</c:v>
                </c:pt>
                <c:pt idx="8">
                  <c:v>93538.631252025516</c:v>
                </c:pt>
                <c:pt idx="9">
                  <c:v>94366.952720463814</c:v>
                </c:pt>
                <c:pt idx="10">
                  <c:v>95153.075841705402</c:v>
                </c:pt>
                <c:pt idx="11">
                  <c:v>96044.392783839285</c:v>
                </c:pt>
                <c:pt idx="12">
                  <c:v>96824.38568290665</c:v>
                </c:pt>
                <c:pt idx="13">
                  <c:v>97064.307687875873</c:v>
                </c:pt>
                <c:pt idx="14">
                  <c:v>97248.797897086915</c:v>
                </c:pt>
                <c:pt idx="15">
                  <c:v>97586.82143242954</c:v>
                </c:pt>
                <c:pt idx="16">
                  <c:v>97874.257628461375</c:v>
                </c:pt>
                <c:pt idx="17">
                  <c:v>98300.948370602448</c:v>
                </c:pt>
                <c:pt idx="18">
                  <c:v>98341.495153217416</c:v>
                </c:pt>
                <c:pt idx="19">
                  <c:v>98409.008595297273</c:v>
                </c:pt>
                <c:pt idx="20">
                  <c:v>98544.780083540405</c:v>
                </c:pt>
                <c:pt idx="21">
                  <c:v>98705.506416765711</c:v>
                </c:pt>
                <c:pt idx="22">
                  <c:v>98901.345958013786</c:v>
                </c:pt>
                <c:pt idx="23">
                  <c:v>99224.435371430649</c:v>
                </c:pt>
                <c:pt idx="24">
                  <c:v>99477.245947211151</c:v>
                </c:pt>
                <c:pt idx="25">
                  <c:v>99847.767487667021</c:v>
                </c:pt>
                <c:pt idx="26">
                  <c:v>100091.5500810198</c:v>
                </c:pt>
                <c:pt idx="27">
                  <c:v>100383.58000432108</c:v>
                </c:pt>
                <c:pt idx="28">
                  <c:v>100499.34752439598</c:v>
                </c:pt>
                <c:pt idx="29">
                  <c:v>100646.26356270933</c:v>
                </c:pt>
                <c:pt idx="30">
                  <c:v>100644.02764394516</c:v>
                </c:pt>
                <c:pt idx="31">
                  <c:v>100638.83929638834</c:v>
                </c:pt>
                <c:pt idx="32">
                  <c:v>100543.06599690327</c:v>
                </c:pt>
                <c:pt idx="33">
                  <c:v>100424.72591192253</c:v>
                </c:pt>
                <c:pt idx="34">
                  <c:v>100236.699971193</c:v>
                </c:pt>
                <c:pt idx="35">
                  <c:v>99872.745576320653</c:v>
                </c:pt>
                <c:pt idx="36">
                  <c:v>99282.6760109467</c:v>
                </c:pt>
                <c:pt idx="37">
                  <c:v>98353.822581109809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E6-4825-A62E-79C450348488}"/>
            </c:ext>
          </c:extLst>
        </c:ser>
        <c:ser>
          <c:idx val="1"/>
          <c:order val="3"/>
          <c:tx>
            <c:strRef>
              <c:f>'图3，4-一次能源消费量'!$B$5</c:f>
              <c:strCache>
                <c:ptCount val="1"/>
                <c:pt idx="0">
                  <c:v>电力部门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'图3，4-一次能源消费量'!$C$3:$AN$3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'图3，4-一次能源消费量'!$C$5:$AN$5</c:f>
              <c:numCache>
                <c:formatCode>0_ </c:formatCode>
                <c:ptCount val="38"/>
                <c:pt idx="0">
                  <c:v>271862.85355226684</c:v>
                </c:pt>
                <c:pt idx="1">
                  <c:v>275883.00853408244</c:v>
                </c:pt>
                <c:pt idx="2">
                  <c:v>291278.95358467475</c:v>
                </c:pt>
                <c:pt idx="3">
                  <c:v>305068.76273810817</c:v>
                </c:pt>
                <c:pt idx="4">
                  <c:v>318752.43275359197</c:v>
                </c:pt>
                <c:pt idx="5">
                  <c:v>331138.21648482245</c:v>
                </c:pt>
                <c:pt idx="6">
                  <c:v>342425.642216701</c:v>
                </c:pt>
                <c:pt idx="7">
                  <c:v>354129.85164380126</c:v>
                </c:pt>
                <c:pt idx="8">
                  <c:v>364158.38968708378</c:v>
                </c:pt>
                <c:pt idx="9">
                  <c:v>374954.63469086465</c:v>
                </c:pt>
                <c:pt idx="10">
                  <c:v>386271.10258903174</c:v>
                </c:pt>
                <c:pt idx="11">
                  <c:v>397398.90605307702</c:v>
                </c:pt>
                <c:pt idx="12">
                  <c:v>408981.74606604024</c:v>
                </c:pt>
                <c:pt idx="13">
                  <c:v>419249.39433221723</c:v>
                </c:pt>
                <c:pt idx="14">
                  <c:v>430280.55129451596</c:v>
                </c:pt>
                <c:pt idx="15">
                  <c:v>442125.66130135761</c:v>
                </c:pt>
                <c:pt idx="16">
                  <c:v>454367.30006121506</c:v>
                </c:pt>
                <c:pt idx="17">
                  <c:v>466756.9396132658</c:v>
                </c:pt>
                <c:pt idx="18">
                  <c:v>478348.02887904667</c:v>
                </c:pt>
                <c:pt idx="19">
                  <c:v>490206.73688379984</c:v>
                </c:pt>
                <c:pt idx="20">
                  <c:v>501520.02304562327</c:v>
                </c:pt>
                <c:pt idx="21">
                  <c:v>512867.72532497946</c:v>
                </c:pt>
                <c:pt idx="22">
                  <c:v>523802.81134996953</c:v>
                </c:pt>
                <c:pt idx="23">
                  <c:v>534323.33556587819</c:v>
                </c:pt>
                <c:pt idx="24">
                  <c:v>544423.08631306048</c:v>
                </c:pt>
                <c:pt idx="25">
                  <c:v>554663.93748874741</c:v>
                </c:pt>
                <c:pt idx="26">
                  <c:v>562888.2178171475</c:v>
                </c:pt>
                <c:pt idx="27">
                  <c:v>571679.50329480402</c:v>
                </c:pt>
                <c:pt idx="28">
                  <c:v>578895.89607864327</c:v>
                </c:pt>
                <c:pt idx="29">
                  <c:v>584816.35627093015</c:v>
                </c:pt>
                <c:pt idx="30">
                  <c:v>590909.421986965</c:v>
                </c:pt>
                <c:pt idx="31">
                  <c:v>595725.62071945565</c:v>
                </c:pt>
                <c:pt idx="32">
                  <c:v>600188.80375211558</c:v>
                </c:pt>
                <c:pt idx="33">
                  <c:v>603528.34341579361</c:v>
                </c:pt>
                <c:pt idx="34">
                  <c:v>605967.23848619068</c:v>
                </c:pt>
                <c:pt idx="35">
                  <c:v>606974.15418962238</c:v>
                </c:pt>
                <c:pt idx="36">
                  <c:v>607208.81822764757</c:v>
                </c:pt>
                <c:pt idx="37">
                  <c:v>616390.41255266301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E6-4825-A62E-79C450348488}"/>
            </c:ext>
          </c:extLst>
        </c:ser>
        <c:ser>
          <c:idx val="2"/>
          <c:order val="4"/>
          <c:tx>
            <c:strRef>
              <c:f>'图3，4-一次能源消费量'!$B$6</c:f>
              <c:strCache>
                <c:ptCount val="1"/>
                <c:pt idx="0">
                  <c:v>居民建筑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'图3，4-一次能源消费量'!$C$3:$AN$3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'图3，4-一次能源消费量'!$C$6:$AN$6</c:f>
              <c:numCache>
                <c:formatCode>0_ </c:formatCode>
                <c:ptCount val="38"/>
                <c:pt idx="0">
                  <c:v>18116.157142342738</c:v>
                </c:pt>
                <c:pt idx="1">
                  <c:v>18139.570055093449</c:v>
                </c:pt>
                <c:pt idx="2">
                  <c:v>18138.821072341656</c:v>
                </c:pt>
                <c:pt idx="3">
                  <c:v>18098.606459976239</c:v>
                </c:pt>
                <c:pt idx="4">
                  <c:v>18060.692809045413</c:v>
                </c:pt>
                <c:pt idx="5">
                  <c:v>18061.672248028524</c:v>
                </c:pt>
                <c:pt idx="6">
                  <c:v>18037.802023693785</c:v>
                </c:pt>
                <c:pt idx="7">
                  <c:v>18032.335889957154</c:v>
                </c:pt>
                <c:pt idx="8">
                  <c:v>18004.756760649601</c:v>
                </c:pt>
                <c:pt idx="9">
                  <c:v>17917.406647221927</c:v>
                </c:pt>
                <c:pt idx="10">
                  <c:v>17902.106513989416</c:v>
                </c:pt>
                <c:pt idx="11">
                  <c:v>17810.395736559723</c:v>
                </c:pt>
                <c:pt idx="12">
                  <c:v>17688.369162075553</c:v>
                </c:pt>
                <c:pt idx="13">
                  <c:v>17549.231212415834</c:v>
                </c:pt>
                <c:pt idx="14">
                  <c:v>17457.480825321381</c:v>
                </c:pt>
                <c:pt idx="15">
                  <c:v>17366.490223614568</c:v>
                </c:pt>
                <c:pt idx="16">
                  <c:v>17347.873681178211</c:v>
                </c:pt>
                <c:pt idx="17">
                  <c:v>17217.521875337588</c:v>
                </c:pt>
                <c:pt idx="18">
                  <c:v>17083.569190882579</c:v>
                </c:pt>
                <c:pt idx="19">
                  <c:v>16971.581865975302</c:v>
                </c:pt>
                <c:pt idx="20">
                  <c:v>16856.029671239787</c:v>
                </c:pt>
                <c:pt idx="21">
                  <c:v>16784.408195599732</c:v>
                </c:pt>
                <c:pt idx="22">
                  <c:v>16668.783983291927</c:v>
                </c:pt>
                <c:pt idx="23">
                  <c:v>16519.667998991757</c:v>
                </c:pt>
                <c:pt idx="24">
                  <c:v>16318.342875661665</c:v>
                </c:pt>
                <c:pt idx="25">
                  <c:v>16191.588347556808</c:v>
                </c:pt>
                <c:pt idx="26">
                  <c:v>16058.679917899972</c:v>
                </c:pt>
                <c:pt idx="27">
                  <c:v>15859.871808721333</c:v>
                </c:pt>
                <c:pt idx="28">
                  <c:v>15689.438623024022</c:v>
                </c:pt>
                <c:pt idx="29">
                  <c:v>15474.426560080663</c:v>
                </c:pt>
                <c:pt idx="30">
                  <c:v>15218.508516077927</c:v>
                </c:pt>
                <c:pt idx="31">
                  <c:v>15003.388426776137</c:v>
                </c:pt>
                <c:pt idx="32">
                  <c:v>14820.316157142346</c:v>
                </c:pt>
                <c:pt idx="33">
                  <c:v>14554.459688163915</c:v>
                </c:pt>
                <c:pt idx="34">
                  <c:v>14287.303302005694</c:v>
                </c:pt>
                <c:pt idx="35">
                  <c:v>14024.939685283212</c:v>
                </c:pt>
                <c:pt idx="36">
                  <c:v>13759.151632998455</c:v>
                </c:pt>
                <c:pt idx="37">
                  <c:v>15514.857225162943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E6-4825-A62E-79C450348488}"/>
            </c:ext>
          </c:extLst>
        </c:ser>
        <c:ser>
          <c:idx val="3"/>
          <c:order val="5"/>
          <c:tx>
            <c:strRef>
              <c:f>'图3，4-一次能源消费量'!$B$7</c:f>
              <c:strCache>
                <c:ptCount val="1"/>
                <c:pt idx="0">
                  <c:v>公共建筑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'图3，4-一次能源消费量'!$C$3:$AN$3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'图3，4-一次能源消费量'!$C$7:$AN$7</c:f>
              <c:numCache>
                <c:formatCode>0_ </c:formatCode>
                <c:ptCount val="38"/>
                <c:pt idx="0">
                  <c:v>6116.4524143891122</c:v>
                </c:pt>
                <c:pt idx="1">
                  <c:v>6246.4441323682995</c:v>
                </c:pt>
                <c:pt idx="2">
                  <c:v>6358.4314572755766</c:v>
                </c:pt>
                <c:pt idx="3">
                  <c:v>6440.1714018220464</c:v>
                </c:pt>
                <c:pt idx="4">
                  <c:v>6518.3104677541332</c:v>
                </c:pt>
                <c:pt idx="5">
                  <c:v>6603.6512909149851</c:v>
                </c:pt>
                <c:pt idx="6">
                  <c:v>6685.7513233228929</c:v>
                </c:pt>
                <c:pt idx="7">
                  <c:v>6761.0096863634744</c:v>
                </c:pt>
                <c:pt idx="8">
                  <c:v>6842.7496309099442</c:v>
                </c:pt>
                <c:pt idx="9">
                  <c:v>6915.8474667818964</c:v>
                </c:pt>
                <c:pt idx="10">
                  <c:v>6988.5852147924115</c:v>
                </c:pt>
                <c:pt idx="11">
                  <c:v>7065.2839292787457</c:v>
                </c:pt>
                <c:pt idx="12">
                  <c:v>7126.1387778618</c:v>
                </c:pt>
                <c:pt idx="13">
                  <c:v>7145.583522379462</c:v>
                </c:pt>
                <c:pt idx="14">
                  <c:v>7172.2300241258881</c:v>
                </c:pt>
                <c:pt idx="15">
                  <c:v>7195.2756472579331</c:v>
                </c:pt>
                <c:pt idx="16">
                  <c:v>7225.5230276187413</c:v>
                </c:pt>
                <c:pt idx="17">
                  <c:v>7240.6467177991444</c:v>
                </c:pt>
                <c:pt idx="18">
                  <c:v>7241.0068056605833</c:v>
                </c:pt>
                <c:pt idx="19">
                  <c:v>7241.0068056605833</c:v>
                </c:pt>
                <c:pt idx="20">
                  <c:v>7240.6467177991444</c:v>
                </c:pt>
                <c:pt idx="21">
                  <c:v>7240.6467177991444</c:v>
                </c:pt>
                <c:pt idx="22">
                  <c:v>7233.4449605703812</c:v>
                </c:pt>
                <c:pt idx="23">
                  <c:v>7221.5620611429204</c:v>
                </c:pt>
                <c:pt idx="24">
                  <c:v>7194.9155593964942</c:v>
                </c:pt>
                <c:pt idx="25">
                  <c:v>7183.3927478304722</c:v>
                </c:pt>
                <c:pt idx="26">
                  <c:v>7163.5879154513723</c:v>
                </c:pt>
                <c:pt idx="27">
                  <c:v>7137.3015015663841</c:v>
                </c:pt>
                <c:pt idx="28">
                  <c:v>7095.171221778116</c:v>
                </c:pt>
                <c:pt idx="29">
                  <c:v>7052.680854128409</c:v>
                </c:pt>
                <c:pt idx="30">
                  <c:v>7014.5115408159609</c:v>
                </c:pt>
                <c:pt idx="31">
                  <c:v>6968.4202945518728</c:v>
                </c:pt>
                <c:pt idx="32">
                  <c:v>6922.6891361492226</c:v>
                </c:pt>
                <c:pt idx="33">
                  <c:v>6861.1141118432915</c:v>
                </c:pt>
                <c:pt idx="34">
                  <c:v>6799.8991753987993</c:v>
                </c:pt>
                <c:pt idx="35">
                  <c:v>6739.0446869036059</c:v>
                </c:pt>
                <c:pt idx="36">
                  <c:v>6677.8297504591137</c:v>
                </c:pt>
                <c:pt idx="37">
                  <c:v>7545.6411364372925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E6-4825-A62E-79C450348488}"/>
            </c:ext>
          </c:extLst>
        </c:ser>
        <c:ser>
          <c:idx val="5"/>
          <c:order val="6"/>
          <c:tx>
            <c:strRef>
              <c:f>'图3，4-一次能源消费量'!$B$9</c:f>
              <c:strCache>
                <c:ptCount val="1"/>
                <c:pt idx="0">
                  <c:v>供热与氢能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cat>
            <c:numRef>
              <c:f>'图3，4-一次能源消费量'!$C$3:$AN$3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'图3，4-一次能源消费量'!$C$9:$AN$9</c:f>
              <c:numCache>
                <c:formatCode>0_ </c:formatCode>
                <c:ptCount val="38"/>
                <c:pt idx="0">
                  <c:v>23977.994670699656</c:v>
                </c:pt>
                <c:pt idx="1">
                  <c:v>24626.610745021793</c:v>
                </c:pt>
                <c:pt idx="2">
                  <c:v>25322.770552014699</c:v>
                </c:pt>
                <c:pt idx="3">
                  <c:v>25897.926830146564</c:v>
                </c:pt>
                <c:pt idx="4">
                  <c:v>26495.473911634446</c:v>
                </c:pt>
                <c:pt idx="5">
                  <c:v>27089.533794245803</c:v>
                </c:pt>
                <c:pt idx="6">
                  <c:v>27755.721183968897</c:v>
                </c:pt>
                <c:pt idx="7">
                  <c:v>28406.274062871347</c:v>
                </c:pt>
                <c:pt idx="8">
                  <c:v>28929.343163731959</c:v>
                </c:pt>
                <c:pt idx="9">
                  <c:v>29513.315112887551</c:v>
                </c:pt>
                <c:pt idx="10">
                  <c:v>29870.349969392541</c:v>
                </c:pt>
                <c:pt idx="11">
                  <c:v>30209.803500054022</c:v>
                </c:pt>
                <c:pt idx="12">
                  <c:v>30555.195131612119</c:v>
                </c:pt>
                <c:pt idx="13">
                  <c:v>30662.307911130323</c:v>
                </c:pt>
                <c:pt idx="14">
                  <c:v>30786.901299917186</c:v>
                </c:pt>
                <c:pt idx="15">
                  <c:v>30926.191494724721</c:v>
                </c:pt>
                <c:pt idx="16">
                  <c:v>31032.901263908403</c:v>
                </c:pt>
                <c:pt idx="17">
                  <c:v>31173.097115696237</c:v>
                </c:pt>
                <c:pt idx="18">
                  <c:v>31215.18292463362</c:v>
                </c:pt>
                <c:pt idx="19">
                  <c:v>31198.304634330783</c:v>
                </c:pt>
                <c:pt idx="20">
                  <c:v>31243.739872528906</c:v>
                </c:pt>
                <c:pt idx="21">
                  <c:v>31297.717583090282</c:v>
                </c:pt>
                <c:pt idx="22">
                  <c:v>31324.051096467545</c:v>
                </c:pt>
                <c:pt idx="23">
                  <c:v>31293.260667602903</c:v>
                </c:pt>
                <c:pt idx="24">
                  <c:v>31327.490007561853</c:v>
                </c:pt>
                <c:pt idx="25">
                  <c:v>31307.495228835844</c:v>
                </c:pt>
                <c:pt idx="26">
                  <c:v>31289.995390875381</c:v>
                </c:pt>
                <c:pt idx="27">
                  <c:v>31331.375679665845</c:v>
                </c:pt>
                <c:pt idx="28">
                  <c:v>31256.046559360493</c:v>
                </c:pt>
                <c:pt idx="29">
                  <c:v>31210.745129811683</c:v>
                </c:pt>
                <c:pt idx="30">
                  <c:v>31168.669619387139</c:v>
                </c:pt>
                <c:pt idx="31">
                  <c:v>31141.388966907933</c:v>
                </c:pt>
                <c:pt idx="32">
                  <c:v>31070.775917323834</c:v>
                </c:pt>
                <c:pt idx="33">
                  <c:v>31055.328148068136</c:v>
                </c:pt>
                <c:pt idx="34">
                  <c:v>31030.044470850895</c:v>
                </c:pt>
                <c:pt idx="35">
                  <c:v>31008.310395736567</c:v>
                </c:pt>
                <c:pt idx="36">
                  <c:v>30940.213027978836</c:v>
                </c:pt>
                <c:pt idx="37">
                  <c:v>31857.922869180089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E6-4825-A62E-79C450348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375567"/>
        <c:axId val="1253564751"/>
        <c:extLst>
          <c:ext xmlns:c15="http://schemas.microsoft.com/office/drawing/2012/chart" uri="{02D57815-91ED-43cb-92C2-25804820EDAC}">
            <c15:filteredAreaSeries>
              <c15:ser>
                <c:idx val="6"/>
                <c:order val="7"/>
                <c:tx>
                  <c:strRef>
                    <c:extLst>
                      <c:ext uri="{02D57815-91ED-43cb-92C2-25804820EDAC}">
                        <c15:formulaRef>
                          <c15:sqref>'图3，4-一次能源消费量'!$B$10</c15:sqref>
                        </c15:formulaRef>
                      </c:ext>
                    </c:extLst>
                    <c:strCache>
                      <c:ptCount val="1"/>
                      <c:pt idx="0">
                        <c:v>土地利用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'图3，4-一次能源消费量'!$C$3:$AN$3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'图3，4-一次能源消费量'!$C$10:$AN$10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BBE6-4825-A62E-79C450348488}"/>
                  </c:ext>
                </c:extLst>
              </c15:ser>
            </c15:filteredAreaSeries>
            <c15:filteredAreaSeries>
              <c15:ser>
                <c:idx val="7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'图3，4-一次能源消费量'!$B$11</c15:sqref>
                        </c15:formulaRef>
                      </c:ext>
                    </c:extLst>
                    <c:strCache>
                      <c:ptCount val="1"/>
                      <c:pt idx="0">
                        <c:v>碳捕集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'图3，4-一次能源消费量'!$C$3:$AN$3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'图3，4-一次能源消费量'!$C$11:$AN$11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BE6-4825-A62E-79C450348488}"/>
                  </c:ext>
                </c:extLst>
              </c15:ser>
            </c15:filteredAreaSeries>
          </c:ext>
        </c:extLst>
      </c:areaChart>
      <c:catAx>
        <c:axId val="33337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3564751"/>
        <c:crosses val="autoZero"/>
        <c:auto val="1"/>
        <c:lblAlgn val="ctr"/>
        <c:lblOffset val="100"/>
        <c:tickLblSkip val="5"/>
        <c:noMultiLvlLbl val="0"/>
      </c:catAx>
      <c:valAx>
        <c:axId val="1253564751"/>
        <c:scaling>
          <c:orientation val="minMax"/>
        </c:scaling>
        <c:delete val="0"/>
        <c:axPos val="l"/>
        <c:title>
          <c:tx>
            <c:strRef>
              <c:f>'图3，4-一次能源消费量'!$E$1</c:f>
              <c:strCache>
                <c:ptCount val="1"/>
                <c:pt idx="0">
                  <c:v>万吨标煤</c:v>
                </c:pt>
              </c:strCache>
            </c:strRef>
          </c:tx>
          <c:layout>
            <c:manualLayout>
              <c:xMode val="edge"/>
              <c:yMode val="edge"/>
              <c:x val="2.6272577996715927E-2"/>
              <c:y val="9.412365121026537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 " sourceLinked="0"/>
        <c:majorTickMark val="none"/>
        <c:minorTickMark val="none"/>
        <c:tickLblPos val="nextTo"/>
        <c:spPr>
          <a:solidFill>
            <a:sysClr val="window" lastClr="FFFFFF"/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3337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9884153543307088"/>
          <c:w val="1"/>
          <c:h val="0.101158464566929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'图5-建筑能耗'!$H$2</c:f>
          <c:strCache>
            <c:ptCount val="1"/>
            <c:pt idx="0">
              <c:v>建筑部门分品种能源消费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27803976753929"/>
          <c:y val="0.17376862276169633"/>
          <c:w val="0.84117010528186742"/>
          <c:h val="0.6004572494340786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'图5-建筑能耗'!$B$4</c:f>
              <c:strCache>
                <c:ptCount val="1"/>
                <c:pt idx="0">
                  <c:v>生物质能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'图5-建筑能耗'!$C$4:$H$4</c:f>
              <c:numCache>
                <c:formatCode>0_);[Red]\(0\)</c:formatCode>
                <c:ptCount val="6"/>
                <c:pt idx="0">
                  <c:v>1555.5795614129852</c:v>
                </c:pt>
                <c:pt idx="1">
                  <c:v>1317.2013971409028</c:v>
                </c:pt>
                <c:pt idx="2">
                  <c:v>1136.797378560369</c:v>
                </c:pt>
                <c:pt idx="3">
                  <c:v>998.88372762954191</c:v>
                </c:pt>
                <c:pt idx="4">
                  <c:v>765.54679341759413</c:v>
                </c:pt>
                <c:pt idx="5">
                  <c:v>537.35911562421245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FC-4494-AF6D-6478C41404CF}"/>
            </c:ext>
          </c:extLst>
        </c:ser>
        <c:ser>
          <c:idx val="2"/>
          <c:order val="1"/>
          <c:tx>
            <c:strRef>
              <c:f>'图5-建筑能耗'!$B$6</c:f>
              <c:strCache>
                <c:ptCount val="1"/>
                <c:pt idx="0">
                  <c:v>煤炭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'图5-建筑能耗'!$C$6:$H$6</c:f>
              <c:numCache>
                <c:formatCode>0_);[Red]\(0\)</c:formatCode>
                <c:ptCount val="6"/>
                <c:pt idx="0">
                  <c:v>6195.5277087609393</c:v>
                </c:pt>
                <c:pt idx="1">
                  <c:v>5649.7785459652168</c:v>
                </c:pt>
                <c:pt idx="2">
                  <c:v>5218.7533758237023</c:v>
                </c:pt>
                <c:pt idx="3">
                  <c:v>4843.9379208526889</c:v>
                </c:pt>
                <c:pt idx="4">
                  <c:v>4129.8116740484693</c:v>
                </c:pt>
                <c:pt idx="5">
                  <c:v>3564.7618018796597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FC-4494-AF6D-6478C41404CF}"/>
            </c:ext>
          </c:extLst>
        </c:ser>
        <c:ser>
          <c:idx val="9"/>
          <c:order val="2"/>
          <c:tx>
            <c:strRef>
              <c:f>'图5-建筑能耗'!$B$13</c:f>
              <c:strCache>
                <c:ptCount val="1"/>
                <c:pt idx="0">
                  <c:v>柴油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'图5-建筑能耗'!$C$13:$H$13</c:f>
              <c:numCache>
                <c:formatCode>0_);[Red]\(0\)</c:formatCode>
                <c:ptCount val="6"/>
                <c:pt idx="0">
                  <c:v>1201.2891145439489</c:v>
                </c:pt>
                <c:pt idx="1">
                  <c:v>1331.7129379568619</c:v>
                </c:pt>
                <c:pt idx="2">
                  <c:v>1403.9825717475067</c:v>
                </c:pt>
                <c:pt idx="3">
                  <c:v>1430.5210471355015</c:v>
                </c:pt>
                <c:pt idx="4">
                  <c:v>1410.9322674732639</c:v>
                </c:pt>
                <c:pt idx="5">
                  <c:v>1501.1702855496744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44FC-4494-AF6D-6478C41404CF}"/>
            </c:ext>
          </c:extLst>
        </c:ser>
        <c:ser>
          <c:idx val="8"/>
          <c:order val="3"/>
          <c:tx>
            <c:strRef>
              <c:f>'图5-建筑能耗'!$B$12</c:f>
              <c:strCache>
                <c:ptCount val="1"/>
                <c:pt idx="0">
                  <c:v>天然气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'图5-建筑能耗'!$C$12:$H$12</c:f>
              <c:numCache>
                <c:formatCode>0_);[Red]\(0\)</c:formatCode>
                <c:ptCount val="6"/>
                <c:pt idx="0">
                  <c:v>8869.4681502286585</c:v>
                </c:pt>
                <c:pt idx="1">
                  <c:v>9801.5555795614164</c:v>
                </c:pt>
                <c:pt idx="2">
                  <c:v>10270.750063015379</c:v>
                </c:pt>
                <c:pt idx="3">
                  <c:v>10461.092506571606</c:v>
                </c:pt>
                <c:pt idx="4">
                  <c:v>10257.75089121746</c:v>
                </c:pt>
                <c:pt idx="5">
                  <c:v>10890.31723740593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FC-4494-AF6D-6478C41404CF}"/>
            </c:ext>
          </c:extLst>
        </c:ser>
        <c:ser>
          <c:idx val="7"/>
          <c:order val="4"/>
          <c:tx>
            <c:strRef>
              <c:f>'图5-建筑能耗'!$B$11</c:f>
              <c:strCache>
                <c:ptCount val="1"/>
                <c:pt idx="0">
                  <c:v>液化石油气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'图5-建筑能耗'!$C$11:$H$11</c:f>
              <c:numCache>
                <c:formatCode>0_);[Red]\(0\)</c:formatCode>
                <c:ptCount val="6"/>
                <c:pt idx="0">
                  <c:v>6087.6453854740575</c:v>
                </c:pt>
                <c:pt idx="1">
                  <c:v>6334.3055705592178</c:v>
                </c:pt>
                <c:pt idx="2">
                  <c:v>6405.6029671239803</c:v>
                </c:pt>
                <c:pt idx="3">
                  <c:v>6337.9064491735999</c:v>
                </c:pt>
                <c:pt idx="4">
                  <c:v>6050.916423607362</c:v>
                </c:pt>
                <c:pt idx="5">
                  <c:v>6163.0477836592145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FC-4494-AF6D-6478C41404CF}"/>
            </c:ext>
          </c:extLst>
        </c:ser>
        <c:ser>
          <c:idx val="3"/>
          <c:order val="5"/>
          <c:tx>
            <c:strRef>
              <c:f>'图5-建筑能耗'!$B$7</c:f>
              <c:strCache>
                <c:ptCount val="1"/>
                <c:pt idx="0">
                  <c:v>热力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'图5-建筑能耗'!$C$7:$H$7</c:f>
              <c:numCache>
                <c:formatCode>0_);[Red]\(0\)</c:formatCode>
                <c:ptCount val="6"/>
                <c:pt idx="0">
                  <c:v>7086.5291131035992</c:v>
                </c:pt>
                <c:pt idx="1">
                  <c:v>7781.4986856793075</c:v>
                </c:pt>
                <c:pt idx="2">
                  <c:v>8188.3979691044633</c:v>
                </c:pt>
                <c:pt idx="3">
                  <c:v>8289.2225703071563</c:v>
                </c:pt>
                <c:pt idx="4">
                  <c:v>8127.1830326599711</c:v>
                </c:pt>
                <c:pt idx="5">
                  <c:v>8487.2708940981629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FC-4494-AF6D-6478C41404CF}"/>
            </c:ext>
          </c:extLst>
        </c:ser>
        <c:ser>
          <c:idx val="1"/>
          <c:order val="6"/>
          <c:tx>
            <c:strRef>
              <c:f>'图5-建筑能耗'!$B$5</c:f>
              <c:strCache>
                <c:ptCount val="1"/>
                <c:pt idx="0">
                  <c:v>电力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'图5-建筑能耗'!$C$5:$H$5</c:f>
              <c:numCache>
                <c:formatCode>0_);[Red]\(0\)</c:formatCode>
                <c:ptCount val="6"/>
                <c:pt idx="0">
                  <c:v>30901.660005041238</c:v>
                </c:pt>
                <c:pt idx="1">
                  <c:v>43696.969140470283</c:v>
                </c:pt>
                <c:pt idx="2">
                  <c:v>53903.959598141962</c:v>
                </c:pt>
                <c:pt idx="3">
                  <c:v>66523.765798854933</c:v>
                </c:pt>
                <c:pt idx="4">
                  <c:v>95266.090526088388</c:v>
                </c:pt>
                <c:pt idx="5">
                  <c:v>110558.34143531024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FC-4494-AF6D-6478C41404CF}"/>
            </c:ext>
          </c:extLst>
        </c:ser>
        <c:ser>
          <c:idx val="10"/>
          <c:order val="10"/>
          <c:tx>
            <c:strRef>
              <c:f>'图5-建筑能耗'!$B$14</c:f>
              <c:strCache>
                <c:ptCount val="1"/>
                <c:pt idx="0">
                  <c:v>分布式电力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'图5-建筑能耗'!$C$14:$H$14</c:f>
              <c:numCache>
                <c:formatCode>0_);[Red]\(0\)</c:formatCode>
                <c:ptCount val="6"/>
                <c:pt idx="0">
                  <c:v>2097.2954725970449</c:v>
                </c:pt>
                <c:pt idx="1">
                  <c:v>6166.4747678705135</c:v>
                </c:pt>
                <c:pt idx="2">
                  <c:v>8920.1494883336909</c:v>
                </c:pt>
                <c:pt idx="3">
                  <c:v>11834.077274563315</c:v>
                </c:pt>
                <c:pt idx="4">
                  <c:v>14947.60262062487</c:v>
                </c:pt>
                <c:pt idx="5">
                  <c:v>15558.264259357202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44FC-4494-AF6D-6478C4140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587894376"/>
        <c:axId val="587900936"/>
        <c:extLst>
          <c:ext xmlns:c15="http://schemas.microsoft.com/office/drawing/2012/chart" uri="{02D57815-91ED-43cb-92C2-25804820EDAC}">
            <c15:filteredBarSeries>
              <c15:ser>
                <c:idx val="4"/>
                <c:order val="7"/>
                <c:tx>
                  <c:strRef>
                    <c:extLst>
                      <c:ext uri="{02D57815-91ED-43cb-92C2-25804820EDAC}">
                        <c15:formulaRef>
                          <c15:sqref>'图5-建筑能耗'!$B$8</c15:sqref>
                        </c15:formulaRef>
                      </c:ext>
                    </c:extLst>
                    <c:strCache>
                      <c:ptCount val="1"/>
                      <c:pt idx="0">
                        <c:v>燃料油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'图5-建筑能耗'!$C$3:$H$3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2023</c:v>
                      </c:pt>
                      <c:pt idx="1">
                        <c:v>2030</c:v>
                      </c:pt>
                      <c:pt idx="2">
                        <c:v>2035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'图5-建筑能耗'!$C$8:$H$8</c15:sqref>
                        </c15:formulaRef>
                      </c:ext>
                    </c:extLst>
                    <c:numCache>
                      <c:formatCode>0_);[Red]\(0\)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44FC-4494-AF6D-6478C41404CF}"/>
                  </c:ext>
                </c:extLst>
              </c15:ser>
            </c15:filteredBarSeries>
            <c15:filteredBarSeries>
              <c15:ser>
                <c:idx val="5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'图5-建筑能耗'!$B$9</c15:sqref>
                        </c15:formulaRef>
                      </c:ext>
                    </c:extLst>
                    <c:strCache>
                      <c:ptCount val="1"/>
                      <c:pt idx="0">
                        <c:v>氢能</c:v>
                      </c:pt>
                    </c:strCache>
                  </c:strRef>
                </c:tx>
                <c:spPr>
                  <a:solidFill>
                    <a:srgbClr val="00B0F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'图5-建筑能耗'!$C$3:$H$3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2023</c:v>
                      </c:pt>
                      <c:pt idx="1">
                        <c:v>2030</c:v>
                      </c:pt>
                      <c:pt idx="2">
                        <c:v>2035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'图5-建筑能耗'!$C$9:$H$9</c15:sqref>
                        </c15:formulaRef>
                      </c:ext>
                    </c:extLst>
                    <c:numCache>
                      <c:formatCode>0_);[Red]\(0\)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4FC-4494-AF6D-6478C41404CF}"/>
                  </c:ext>
                </c:extLst>
              </c15:ser>
            </c15:filteredBarSeries>
            <c15:filteredBarSeries>
              <c15:ser>
                <c:idx val="6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'图5-建筑能耗'!$B$10</c15:sqref>
                        </c15:formulaRef>
                      </c:ext>
                    </c:extLst>
                    <c:strCache>
                      <c:ptCount val="1"/>
                      <c:pt idx="0">
                        <c:v>煤油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'图5-建筑能耗'!$C$3:$H$3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2023</c:v>
                      </c:pt>
                      <c:pt idx="1">
                        <c:v>2030</c:v>
                      </c:pt>
                      <c:pt idx="2">
                        <c:v>2035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'图5-建筑能耗'!$C$10:$H$10</c15:sqref>
                        </c15:formulaRef>
                      </c:ext>
                    </c:extLst>
                    <c:numCache>
                      <c:formatCode>0_);[Red]\(0\)</c:formatCode>
                      <c:ptCount val="6"/>
                      <c:pt idx="0">
                        <c:v>323.09963631126004</c:v>
                      </c:pt>
                      <c:pt idx="1">
                        <c:v>358.79154513701354</c:v>
                      </c:pt>
                      <c:pt idx="2">
                        <c:v>378.62158366641472</c:v>
                      </c:pt>
                      <c:pt idx="3">
                        <c:v>385.8269417737929</c:v>
                      </c:pt>
                      <c:pt idx="4">
                        <c:v>382.21526052356785</c:v>
                      </c:pt>
                      <c:pt idx="5">
                        <c:v>403.84213748154559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44FC-4494-AF6D-6478C41404CF}"/>
                  </c:ext>
                </c:extLst>
              </c15:ser>
            </c15:filteredBarSeries>
          </c:ext>
        </c:extLst>
      </c:barChart>
      <c:catAx>
        <c:axId val="587894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900936"/>
        <c:crosses val="autoZero"/>
        <c:auto val="1"/>
        <c:lblAlgn val="ctr"/>
        <c:lblOffset val="100"/>
        <c:noMultiLvlLbl val="0"/>
      </c:catAx>
      <c:valAx>
        <c:axId val="587900936"/>
        <c:scaling>
          <c:orientation val="minMax"/>
          <c:max val="150000"/>
        </c:scaling>
        <c:delete val="0"/>
        <c:axPos val="l"/>
        <c:title>
          <c:tx>
            <c:strRef>
              <c:f>'图5-建筑能耗'!$E$1</c:f>
              <c:strCache>
                <c:ptCount val="1"/>
                <c:pt idx="0">
                  <c:v>万吨标煤</c:v>
                </c:pt>
              </c:strCache>
            </c:strRef>
          </c:tx>
          <c:layout>
            <c:manualLayout>
              <c:xMode val="edge"/>
              <c:yMode val="edge"/>
              <c:x val="2.3809523809523808E-2"/>
              <c:y val="6.28128360745737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);[Red]\(0\)" sourceLinked="1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894376"/>
        <c:crosses val="autoZero"/>
        <c:crossBetween val="between"/>
        <c:majorUnit val="300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821034754556604"/>
          <c:w val="1"/>
          <c:h val="0.12178965245443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 (正文)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'图5-建筑碳排'!$H$2</c:f>
          <c:strCache>
            <c:ptCount val="1"/>
            <c:pt idx="0">
              <c:v>建筑部门分燃料碳排放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27803976753929"/>
          <c:y val="0.17376862276169633"/>
          <c:w val="0.84117010528186742"/>
          <c:h val="0.6004572494340786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'图5-建筑碳排'!$B$4</c:f>
              <c:strCache>
                <c:ptCount val="1"/>
                <c:pt idx="0">
                  <c:v>生物质能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'图5-建筑碳排'!$C$4:$H$4</c:f>
              <c:numCache>
                <c:formatCode>0_);[Red]\(0\)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6-4231-8DB4-6438744B715B}"/>
            </c:ext>
          </c:extLst>
        </c:ser>
        <c:ser>
          <c:idx val="2"/>
          <c:order val="1"/>
          <c:tx>
            <c:strRef>
              <c:f>'图5-建筑碳排'!$B$6</c:f>
              <c:strCache>
                <c:ptCount val="1"/>
                <c:pt idx="0">
                  <c:v>煤炭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'图5-建筑碳排'!$C$6:$H$6</c:f>
              <c:numCache>
                <c:formatCode>0_);[Red]\(0\)</c:formatCode>
                <c:ptCount val="6"/>
                <c:pt idx="0">
                  <c:v>16156.230000000001</c:v>
                </c:pt>
                <c:pt idx="1">
                  <c:v>14733.069000000001</c:v>
                </c:pt>
                <c:pt idx="2">
                  <c:v>13609.072</c:v>
                </c:pt>
                <c:pt idx="3">
                  <c:v>12631.664000000001</c:v>
                </c:pt>
                <c:pt idx="4">
                  <c:v>10769.419</c:v>
                </c:pt>
                <c:pt idx="5">
                  <c:v>9295.9160000000011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36-4231-8DB4-6438744B715B}"/>
            </c:ext>
          </c:extLst>
        </c:ser>
        <c:ser>
          <c:idx val="9"/>
          <c:order val="2"/>
          <c:tx>
            <c:strRef>
              <c:f>'图5-建筑碳排'!$B$13</c:f>
              <c:strCache>
                <c:ptCount val="1"/>
                <c:pt idx="0">
                  <c:v>柴油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'图5-建筑碳排'!$C$13:$H$13</c:f>
              <c:numCache>
                <c:formatCode>0_);[Red]\(0\)</c:formatCode>
                <c:ptCount val="6"/>
                <c:pt idx="0">
                  <c:v>2554.8348000000001</c:v>
                </c:pt>
                <c:pt idx="1">
                  <c:v>2832.2171000000003</c:v>
                </c:pt>
                <c:pt idx="2">
                  <c:v>2985.9148</c:v>
                </c:pt>
                <c:pt idx="3">
                  <c:v>3042.3607999999999</c:v>
                </c:pt>
                <c:pt idx="4">
                  <c:v>3000.6986999999999</c:v>
                </c:pt>
                <c:pt idx="5">
                  <c:v>3192.6098000000002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1E36-4231-8DB4-6438744B715B}"/>
            </c:ext>
          </c:extLst>
        </c:ser>
        <c:ser>
          <c:idx val="8"/>
          <c:order val="3"/>
          <c:tx>
            <c:strRef>
              <c:f>'图5-建筑碳排'!$B$12</c:f>
              <c:strCache>
                <c:ptCount val="1"/>
                <c:pt idx="0">
                  <c:v>天然气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'图5-建筑碳排'!$C$12:$H$12</c:f>
              <c:numCache>
                <c:formatCode>0_);[Red]\(0\)</c:formatCode>
                <c:ptCount val="6"/>
                <c:pt idx="0">
                  <c:v>14452.053</c:v>
                </c:pt>
                <c:pt idx="1">
                  <c:v>15970.865</c:v>
                </c:pt>
                <c:pt idx="2">
                  <c:v>16735.370999999999</c:v>
                </c:pt>
                <c:pt idx="3">
                  <c:v>17045.450100000002</c:v>
                </c:pt>
                <c:pt idx="4">
                  <c:v>16714.1185</c:v>
                </c:pt>
                <c:pt idx="5">
                  <c:v>17744.8609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36-4231-8DB4-6438744B715B}"/>
            </c:ext>
          </c:extLst>
        </c:ser>
        <c:ser>
          <c:idx val="7"/>
          <c:order val="4"/>
          <c:tx>
            <c:strRef>
              <c:f>'图5-建筑碳排'!$B$11</c:f>
              <c:strCache>
                <c:ptCount val="1"/>
                <c:pt idx="0">
                  <c:v>液化石油气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'图5-建筑碳排'!$C$11:$H$11</c:f>
              <c:numCache>
                <c:formatCode>0_);[Red]\(0\)</c:formatCode>
                <c:ptCount val="6"/>
                <c:pt idx="0">
                  <c:v>11024.076000000001</c:v>
                </c:pt>
                <c:pt idx="1">
                  <c:v>11470.752</c:v>
                </c:pt>
                <c:pt idx="2">
                  <c:v>11599.866</c:v>
                </c:pt>
                <c:pt idx="3">
                  <c:v>11477.266</c:v>
                </c:pt>
                <c:pt idx="4">
                  <c:v>10957.568000000001</c:v>
                </c:pt>
                <c:pt idx="5">
                  <c:v>11160.601500000001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36-4231-8DB4-6438744B715B}"/>
            </c:ext>
          </c:extLst>
        </c:ser>
        <c:ser>
          <c:idx val="3"/>
          <c:order val="5"/>
          <c:tx>
            <c:strRef>
              <c:f>'图5-建筑碳排'!$B$7</c:f>
              <c:strCache>
                <c:ptCount val="1"/>
                <c:pt idx="0">
                  <c:v>热力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'图5-建筑碳排'!$C$7:$H$7</c:f>
              <c:numCache>
                <c:formatCode>0_);[Red]\(0\)</c:formatCode>
                <c:ptCount val="6"/>
                <c:pt idx="0">
                  <c:v>15025.181467891784</c:v>
                </c:pt>
                <c:pt idx="1">
                  <c:v>16212.96953256151</c:v>
                </c:pt>
                <c:pt idx="2">
                  <c:v>17066.127716282423</c:v>
                </c:pt>
                <c:pt idx="3">
                  <c:v>17296.279462356295</c:v>
                </c:pt>
                <c:pt idx="4">
                  <c:v>17070.55583801476</c:v>
                </c:pt>
                <c:pt idx="5">
                  <c:v>17789.054849750457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36-4231-8DB4-6438744B715B}"/>
            </c:ext>
          </c:extLst>
        </c:ser>
        <c:ser>
          <c:idx val="1"/>
          <c:order val="6"/>
          <c:tx>
            <c:strRef>
              <c:f>'图5-建筑碳排'!$B$5</c:f>
              <c:strCache>
                <c:ptCount val="1"/>
                <c:pt idx="0">
                  <c:v>电力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'图5-建筑碳排'!$C$5:$H$5</c:f>
              <c:numCache>
                <c:formatCode>0_);[Red]\(0\)</c:formatCode>
                <c:ptCount val="6"/>
                <c:pt idx="0">
                  <c:v>131556.15954618924</c:v>
                </c:pt>
                <c:pt idx="1">
                  <c:v>184992.3271651403</c:v>
                </c:pt>
                <c:pt idx="2">
                  <c:v>201233.46126255195</c:v>
                </c:pt>
                <c:pt idx="3">
                  <c:v>196160.00008836784</c:v>
                </c:pt>
                <c:pt idx="4">
                  <c:v>151651.46570256614</c:v>
                </c:pt>
                <c:pt idx="5">
                  <c:v>73378.577535394477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36-4231-8DB4-6438744B7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587894376"/>
        <c:axId val="587900936"/>
        <c:extLst>
          <c:ext xmlns:c15="http://schemas.microsoft.com/office/drawing/2012/chart" uri="{02D57815-91ED-43cb-92C2-25804820EDAC}">
            <c15:filteredBarSeries>
              <c15:ser>
                <c:idx val="4"/>
                <c:order val="7"/>
                <c:tx>
                  <c:strRef>
                    <c:extLst>
                      <c:ext uri="{02D57815-91ED-43cb-92C2-25804820EDAC}">
                        <c15:formulaRef>
                          <c15:sqref>'图5-建筑碳排'!$B$8</c15:sqref>
                        </c15:formulaRef>
                      </c:ext>
                    </c:extLst>
                    <c:strCache>
                      <c:ptCount val="1"/>
                      <c:pt idx="0">
                        <c:v>燃料油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'图5-建筑碳排'!$C$3:$H$3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2023</c:v>
                      </c:pt>
                      <c:pt idx="1">
                        <c:v>2030</c:v>
                      </c:pt>
                      <c:pt idx="2">
                        <c:v>2035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'图5-建筑碳排'!$C$8:$H$8</c15:sqref>
                        </c15:formulaRef>
                      </c:ext>
                    </c:extLst>
                    <c:numCache>
                      <c:formatCode>0_);[Red]\(0\)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1E36-4231-8DB4-6438744B715B}"/>
                  </c:ext>
                </c:extLst>
              </c15:ser>
            </c15:filteredBarSeries>
            <c15:filteredBarSeries>
              <c15:ser>
                <c:idx val="5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'图5-建筑碳排'!$B$9</c15:sqref>
                        </c15:formulaRef>
                      </c:ext>
                    </c:extLst>
                    <c:strCache>
                      <c:ptCount val="1"/>
                      <c:pt idx="0">
                        <c:v>氢能</c:v>
                      </c:pt>
                    </c:strCache>
                  </c:strRef>
                </c:tx>
                <c:spPr>
                  <a:solidFill>
                    <a:srgbClr val="00B0F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'图5-建筑碳排'!$C$3:$H$3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2023</c:v>
                      </c:pt>
                      <c:pt idx="1">
                        <c:v>2030</c:v>
                      </c:pt>
                      <c:pt idx="2">
                        <c:v>2035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'图5-建筑碳排'!$C$9:$H$9</c15:sqref>
                        </c15:formulaRef>
                      </c:ext>
                    </c:extLst>
                    <c:numCache>
                      <c:formatCode>0_);[Red]\(0\)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E36-4231-8DB4-6438744B715B}"/>
                  </c:ext>
                </c:extLst>
              </c15:ser>
            </c15:filteredBarSeries>
            <c15:filteredBarSeries>
              <c15:ser>
                <c:idx val="6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'图5-建筑碳排'!$B$10</c15:sqref>
                        </c15:formulaRef>
                      </c:ext>
                    </c:extLst>
                    <c:strCache>
                      <c:ptCount val="1"/>
                      <c:pt idx="0">
                        <c:v>煤油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'图5-建筑碳排'!$C$3:$H$3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2023</c:v>
                      </c:pt>
                      <c:pt idx="1">
                        <c:v>2030</c:v>
                      </c:pt>
                      <c:pt idx="2">
                        <c:v>2035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'图5-建筑碳排'!$C$10:$H$10</c15:sqref>
                        </c15:formulaRef>
                      </c:ext>
                    </c:extLst>
                    <c:numCache>
                      <c:formatCode>0_);[Red]\(0\)</c:formatCode>
                      <c:ptCount val="6"/>
                      <c:pt idx="0">
                        <c:v>666.741128</c:v>
                      </c:pt>
                      <c:pt idx="1">
                        <c:v>740.39430000000004</c:v>
                      </c:pt>
                      <c:pt idx="2">
                        <c:v>781.31430999999998</c:v>
                      </c:pt>
                      <c:pt idx="3">
                        <c:v>796.18374000000006</c:v>
                      </c:pt>
                      <c:pt idx="4">
                        <c:v>788.73145</c:v>
                      </c:pt>
                      <c:pt idx="5">
                        <c:v>833.35802999999999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1E36-4231-8DB4-6438744B715B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'图5-建筑碳排'!$B$14</c15:sqref>
                        </c15:formulaRef>
                      </c:ext>
                    </c:extLst>
                    <c:strCache>
                      <c:ptCount val="1"/>
                      <c:pt idx="0">
                        <c:v>分布式电力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'图5-建筑碳排'!$C$3:$H$3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2023</c:v>
                      </c:pt>
                      <c:pt idx="1">
                        <c:v>2030</c:v>
                      </c:pt>
                      <c:pt idx="2">
                        <c:v>2035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'图5-建筑碳排'!$C$14:$H$14</c15:sqref>
                        </c15:formulaRef>
                      </c:ext>
                    </c:extLst>
                    <c:numCache>
                      <c:formatCode>0_);[Red]\(0\)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1E36-4231-8DB4-6438744B715B}"/>
                  </c:ext>
                </c:extLst>
              </c15:ser>
            </c15:filteredBarSeries>
          </c:ext>
        </c:extLst>
      </c:barChart>
      <c:catAx>
        <c:axId val="587894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900936"/>
        <c:crosses val="autoZero"/>
        <c:auto val="1"/>
        <c:lblAlgn val="ctr"/>
        <c:lblOffset val="100"/>
        <c:noMultiLvlLbl val="0"/>
      </c:catAx>
      <c:valAx>
        <c:axId val="587900936"/>
        <c:scaling>
          <c:orientation val="minMax"/>
        </c:scaling>
        <c:delete val="0"/>
        <c:axPos val="l"/>
        <c:title>
          <c:tx>
            <c:strRef>
              <c:f>'图5-建筑碳排'!$E$1</c:f>
              <c:strCache>
                <c:ptCount val="1"/>
                <c:pt idx="0">
                  <c:v>万吨CO2</c:v>
                </c:pt>
              </c:strCache>
            </c:strRef>
          </c:tx>
          <c:layout>
            <c:manualLayout>
              <c:xMode val="edge"/>
              <c:yMode val="edge"/>
              <c:x val="2.3809523809523808E-2"/>
              <c:y val="6.28128360745737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);[Red]\(0\)" sourceLinked="1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894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821034754556604"/>
          <c:w val="1"/>
          <c:h val="0.12178965245443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 (正文)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'图5-建筑碳排'!$J$2</c:f>
          <c:strCache>
            <c:ptCount val="1"/>
            <c:pt idx="0">
              <c:v>建筑部门分建筑类型碳排放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27803976753929"/>
          <c:y val="0.17376862276169633"/>
          <c:w val="0.84117010528186742"/>
          <c:h val="0.60045724943407863"/>
        </c:manualLayout>
      </c:layout>
      <c:barChart>
        <c:barDir val="col"/>
        <c:grouping val="stacked"/>
        <c:varyColors val="0"/>
        <c:ser>
          <c:idx val="5"/>
          <c:order val="0"/>
          <c:tx>
            <c:strRef>
              <c:f>'图5-建筑碳排'!$B$17</c:f>
              <c:strCache>
                <c:ptCount val="1"/>
                <c:pt idx="0">
                  <c:v>乡村住宅-直接</c:v>
                </c:pt>
              </c:strCache>
            </c:strRef>
          </c:tx>
          <c:spPr>
            <a:solidFill>
              <a:srgbClr val="CC0000"/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'图5-建筑碳排'!$C$17:$H$17</c:f>
              <c:numCache>
                <c:formatCode>0_);[Red]\(0\)</c:formatCode>
                <c:ptCount val="6"/>
                <c:pt idx="0">
                  <c:v>11489.033000000001</c:v>
                </c:pt>
                <c:pt idx="1">
                  <c:v>8681.0249999999996</c:v>
                </c:pt>
                <c:pt idx="2">
                  <c:v>6680.4210000000003</c:v>
                </c:pt>
                <c:pt idx="3">
                  <c:v>5254.0300999999999</c:v>
                </c:pt>
                <c:pt idx="4">
                  <c:v>3012.1914999999999</c:v>
                </c:pt>
                <c:pt idx="5">
                  <c:v>468.38440000000003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594B-45E4-A47E-C9FDC479EED5}"/>
            </c:ext>
          </c:extLst>
        </c:ser>
        <c:ser>
          <c:idx val="6"/>
          <c:order val="1"/>
          <c:tx>
            <c:strRef>
              <c:f>'图5-建筑碳排'!$B$18</c:f>
              <c:strCache>
                <c:ptCount val="1"/>
                <c:pt idx="0">
                  <c:v>城镇住宅-直接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'图5-建筑碳排'!$C$18:$H$18</c:f>
              <c:numCache>
                <c:formatCode>0_);[Red]\(0\)</c:formatCode>
                <c:ptCount val="6"/>
                <c:pt idx="0">
                  <c:v>20532.975928</c:v>
                </c:pt>
                <c:pt idx="1">
                  <c:v>22873.756400000002</c:v>
                </c:pt>
                <c:pt idx="2">
                  <c:v>24067.509110000003</c:v>
                </c:pt>
                <c:pt idx="3">
                  <c:v>24530.15454</c:v>
                </c:pt>
                <c:pt idx="4">
                  <c:v>24220.415150000001</c:v>
                </c:pt>
                <c:pt idx="5">
                  <c:v>25883.846830000002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594B-45E4-A47E-C9FDC479EED5}"/>
            </c:ext>
          </c:extLst>
        </c:ser>
        <c:ser>
          <c:idx val="10"/>
          <c:order val="2"/>
          <c:tx>
            <c:strRef>
              <c:f>'图5-建筑碳排'!$B$19</c:f>
              <c:strCache>
                <c:ptCount val="1"/>
                <c:pt idx="0">
                  <c:v>公共建筑-直接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'图5-建筑碳排'!$C$19:$H$19</c:f>
              <c:numCache>
                <c:formatCode>0_);[Red]\(0\)</c:formatCode>
                <c:ptCount val="6"/>
                <c:pt idx="0">
                  <c:v>12831.926000000001</c:v>
                </c:pt>
                <c:pt idx="1">
                  <c:v>14192.516</c:v>
                </c:pt>
                <c:pt idx="2">
                  <c:v>14963.608</c:v>
                </c:pt>
                <c:pt idx="3">
                  <c:v>15208.74</c:v>
                </c:pt>
                <c:pt idx="4">
                  <c:v>14997.929</c:v>
                </c:pt>
                <c:pt idx="5">
                  <c:v>15875.115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594B-45E4-A47E-C9FDC479EED5}"/>
            </c:ext>
          </c:extLst>
        </c:ser>
        <c:ser>
          <c:idx val="0"/>
          <c:order val="3"/>
          <c:tx>
            <c:strRef>
              <c:f>'图5-建筑碳排'!$B$20</c:f>
              <c:strCache>
                <c:ptCount val="1"/>
                <c:pt idx="0">
                  <c:v>乡村住宅-间接</c:v>
                </c:pt>
              </c:strCache>
            </c:strRef>
          </c:tx>
          <c:spPr>
            <a:solidFill>
              <a:srgbClr val="FF7C80"/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'图5-建筑碳排'!$C$20:$H$20</c:f>
              <c:numCache>
                <c:formatCode>0_);[Red]\(0\)</c:formatCode>
                <c:ptCount val="6"/>
                <c:pt idx="0">
                  <c:v>30325.51309781133</c:v>
                </c:pt>
                <c:pt idx="1">
                  <c:v>32542.426616633606</c:v>
                </c:pt>
                <c:pt idx="2">
                  <c:v>29991.111314395028</c:v>
                </c:pt>
                <c:pt idx="3">
                  <c:v>29520.678001282849</c:v>
                </c:pt>
                <c:pt idx="4">
                  <c:v>26026.854006226658</c:v>
                </c:pt>
                <c:pt idx="5">
                  <c:v>13169.713310892834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4B-45E4-A47E-C9FDC479EED5}"/>
            </c:ext>
          </c:extLst>
        </c:ser>
        <c:ser>
          <c:idx val="1"/>
          <c:order val="4"/>
          <c:tx>
            <c:strRef>
              <c:f>'图5-建筑碳排'!$B$21</c:f>
              <c:strCache>
                <c:ptCount val="1"/>
                <c:pt idx="0">
                  <c:v>城镇住宅-间接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'图5-建筑碳排'!$C$21:$H$21</c:f>
              <c:numCache>
                <c:formatCode>0_);[Red]\(0\)</c:formatCode>
                <c:ptCount val="6"/>
                <c:pt idx="0">
                  <c:v>49927.634035169045</c:v>
                </c:pt>
                <c:pt idx="1">
                  <c:v>68929.14807581382</c:v>
                </c:pt>
                <c:pt idx="2">
                  <c:v>74531.82801568271</c:v>
                </c:pt>
                <c:pt idx="3">
                  <c:v>71092.993552839602</c:v>
                </c:pt>
                <c:pt idx="4">
                  <c:v>54007.305590086638</c:v>
                </c:pt>
                <c:pt idx="5">
                  <c:v>33354.178789834463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4B-45E4-A47E-C9FDC479EED5}"/>
            </c:ext>
          </c:extLst>
        </c:ser>
        <c:ser>
          <c:idx val="2"/>
          <c:order val="5"/>
          <c:tx>
            <c:strRef>
              <c:f>'图5-建筑碳排'!$B$22</c:f>
              <c:strCache>
                <c:ptCount val="1"/>
                <c:pt idx="0">
                  <c:v>公共建筑-间接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'图5-建筑碳排'!$C$22:$H$22</c:f>
              <c:numCache>
                <c:formatCode>0_);[Red]\(0\)</c:formatCode>
                <c:ptCount val="6"/>
                <c:pt idx="0">
                  <c:v>66328.193881100626</c:v>
                </c:pt>
                <c:pt idx="1">
                  <c:v>99733.722005254371</c:v>
                </c:pt>
                <c:pt idx="2">
                  <c:v>113776.64964875665</c:v>
                </c:pt>
                <c:pt idx="3">
                  <c:v>112842.60799660167</c:v>
                </c:pt>
                <c:pt idx="4">
                  <c:v>88687.861944267599</c:v>
                </c:pt>
                <c:pt idx="5">
                  <c:v>44643.740284417632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4B-45E4-A47E-C9FDC479E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587894376"/>
        <c:axId val="587900936"/>
        <c:extLst/>
      </c:barChart>
      <c:catAx>
        <c:axId val="587894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900936"/>
        <c:crosses val="autoZero"/>
        <c:auto val="1"/>
        <c:lblAlgn val="ctr"/>
        <c:lblOffset val="100"/>
        <c:noMultiLvlLbl val="0"/>
      </c:catAx>
      <c:valAx>
        <c:axId val="587900936"/>
        <c:scaling>
          <c:orientation val="minMax"/>
        </c:scaling>
        <c:delete val="0"/>
        <c:axPos val="l"/>
        <c:title>
          <c:tx>
            <c:strRef>
              <c:f>'图5-建筑碳排'!$E$1</c:f>
              <c:strCache>
                <c:ptCount val="1"/>
                <c:pt idx="0">
                  <c:v>万吨CO2</c:v>
                </c:pt>
              </c:strCache>
            </c:strRef>
          </c:tx>
          <c:layout>
            <c:manualLayout>
              <c:xMode val="edge"/>
              <c:yMode val="edge"/>
              <c:x val="2.3809523809523808E-2"/>
              <c:y val="6.28128360745737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);[Red]\(0\)" sourceLinked="1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894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1746031746031744E-2"/>
          <c:y val="0.87821040994517519"/>
          <c:w val="0.955026455026455"/>
          <c:h val="0.12178959005482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 (正文)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'图1-二氧化碳排放'!$G$2</c:f>
          <c:strCache>
            <c:ptCount val="1"/>
            <c:pt idx="0">
              <c:v>分部门二氧化碳直接排放（范围1）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600" b="1" i="0" u="none" strike="noStrike" kern="1200" spc="0" baseline="0">
              <a:solidFill>
                <a:sysClr val="windowText" lastClr="000000"/>
              </a:solidFill>
              <a:latin typeface="+mn-ea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6001124859392569E-2"/>
          <c:y val="0.15927885703094133"/>
          <c:w val="0.85272903387076615"/>
          <c:h val="0.63430288581821126"/>
        </c:manualLayout>
      </c:layout>
      <c:areaChart>
        <c:grouping val="stacked"/>
        <c:varyColors val="0"/>
        <c:ser>
          <c:idx val="0"/>
          <c:order val="1"/>
          <c:tx>
            <c:strRef>
              <c:f>'图1-二氧化碳排放'!$P$20</c:f>
              <c:strCache>
                <c:ptCount val="1"/>
                <c:pt idx="0">
                  <c:v>交通部门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'图1-二氧化碳排放'!$B$3:$AM$3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'图1-二氧化碳排放'!$B$4:$AM$4</c:f>
              <c:numCache>
                <c:formatCode>0.00_);[Red]\(0.00\)</c:formatCode>
                <c:ptCount val="38"/>
                <c:pt idx="0">
                  <c:v>15.635899999999999</c:v>
                </c:pt>
                <c:pt idx="1">
                  <c:v>15.576700000000001</c:v>
                </c:pt>
                <c:pt idx="2">
                  <c:v>15.5182</c:v>
                </c:pt>
                <c:pt idx="3">
                  <c:v>15.4621</c:v>
                </c:pt>
                <c:pt idx="4">
                  <c:v>15.393700000000001</c:v>
                </c:pt>
                <c:pt idx="5">
                  <c:v>15.3141</c:v>
                </c:pt>
                <c:pt idx="6">
                  <c:v>15.2196</c:v>
                </c:pt>
                <c:pt idx="7">
                  <c:v>15.1044</c:v>
                </c:pt>
                <c:pt idx="8">
                  <c:v>14.872</c:v>
                </c:pt>
                <c:pt idx="9">
                  <c:v>14.6233</c:v>
                </c:pt>
                <c:pt idx="10">
                  <c:v>14.4024</c:v>
                </c:pt>
                <c:pt idx="11">
                  <c:v>14.1813</c:v>
                </c:pt>
                <c:pt idx="12">
                  <c:v>13.9541</c:v>
                </c:pt>
                <c:pt idx="13">
                  <c:v>13.7745</c:v>
                </c:pt>
                <c:pt idx="14">
                  <c:v>13.570600000000001</c:v>
                </c:pt>
                <c:pt idx="15">
                  <c:v>13.3217</c:v>
                </c:pt>
                <c:pt idx="16">
                  <c:v>13.101800000000001</c:v>
                </c:pt>
                <c:pt idx="17">
                  <c:v>12.908099999999999</c:v>
                </c:pt>
                <c:pt idx="18">
                  <c:v>12.679</c:v>
                </c:pt>
                <c:pt idx="19">
                  <c:v>12.470700000000001</c:v>
                </c:pt>
                <c:pt idx="20">
                  <c:v>12.285500000000001</c:v>
                </c:pt>
                <c:pt idx="21">
                  <c:v>12.1227</c:v>
                </c:pt>
                <c:pt idx="22">
                  <c:v>11.983700000000001</c:v>
                </c:pt>
                <c:pt idx="23">
                  <c:v>11.9008</c:v>
                </c:pt>
                <c:pt idx="24">
                  <c:v>11.8407</c:v>
                </c:pt>
                <c:pt idx="25">
                  <c:v>11.8026</c:v>
                </c:pt>
                <c:pt idx="26">
                  <c:v>11.775</c:v>
                </c:pt>
                <c:pt idx="27">
                  <c:v>11.7606</c:v>
                </c:pt>
                <c:pt idx="28">
                  <c:v>11.7004</c:v>
                </c:pt>
                <c:pt idx="29">
                  <c:v>11.6487</c:v>
                </c:pt>
                <c:pt idx="30">
                  <c:v>11.601599999999999</c:v>
                </c:pt>
                <c:pt idx="31">
                  <c:v>11.5566</c:v>
                </c:pt>
                <c:pt idx="32">
                  <c:v>11.513500000000001</c:v>
                </c:pt>
                <c:pt idx="33">
                  <c:v>11.473599999999999</c:v>
                </c:pt>
                <c:pt idx="34">
                  <c:v>11.4339</c:v>
                </c:pt>
                <c:pt idx="35">
                  <c:v>11.393700000000001</c:v>
                </c:pt>
                <c:pt idx="36">
                  <c:v>11.352399999999999</c:v>
                </c:pt>
                <c:pt idx="37">
                  <c:v>11.3117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C-4639-B9DB-7667D7303D12}"/>
            </c:ext>
          </c:extLst>
        </c:ser>
        <c:ser>
          <c:idx val="3"/>
          <c:order val="2"/>
          <c:tx>
            <c:strRef>
              <c:f>'图1-二氧化碳排放'!$P$24</c:f>
              <c:strCache>
                <c:ptCount val="1"/>
                <c:pt idx="0">
                  <c:v>工业燃料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cat>
            <c:numRef>
              <c:f>'图1-二氧化碳排放'!$B$3:$AM$3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'图1-二氧化碳排放'!$B$8:$AM$8</c:f>
              <c:numCache>
                <c:formatCode>0.00_);[Red]\(0.00\)</c:formatCode>
                <c:ptCount val="38"/>
                <c:pt idx="0">
                  <c:v>28.117980299999999</c:v>
                </c:pt>
                <c:pt idx="1">
                  <c:v>28.197062499999994</c:v>
                </c:pt>
                <c:pt idx="2">
                  <c:v>29.4508747</c:v>
                </c:pt>
                <c:pt idx="3">
                  <c:v>29.794726600000004</c:v>
                </c:pt>
                <c:pt idx="4">
                  <c:v>30.151667000000003</c:v>
                </c:pt>
                <c:pt idx="5">
                  <c:v>30.499536699999997</c:v>
                </c:pt>
                <c:pt idx="6">
                  <c:v>30.798146099999997</c:v>
                </c:pt>
                <c:pt idx="7">
                  <c:v>31.168946200000001</c:v>
                </c:pt>
                <c:pt idx="8">
                  <c:v>31.119816899999996</c:v>
                </c:pt>
                <c:pt idx="9">
                  <c:v>31.085597200000002</c:v>
                </c:pt>
                <c:pt idx="10">
                  <c:v>31.049607899999998</c:v>
                </c:pt>
                <c:pt idx="11">
                  <c:v>31.107198000000004</c:v>
                </c:pt>
                <c:pt idx="12">
                  <c:v>31.070518999999997</c:v>
                </c:pt>
                <c:pt idx="13">
                  <c:v>30.881850100000001</c:v>
                </c:pt>
                <c:pt idx="14">
                  <c:v>30.578221599999999</c:v>
                </c:pt>
                <c:pt idx="15">
                  <c:v>30.356443900000002</c:v>
                </c:pt>
                <c:pt idx="16">
                  <c:v>30.142925499999997</c:v>
                </c:pt>
                <c:pt idx="17">
                  <c:v>29.9201184</c:v>
                </c:pt>
                <c:pt idx="18">
                  <c:v>29.538559200000002</c:v>
                </c:pt>
                <c:pt idx="19">
                  <c:v>29.175600099999997</c:v>
                </c:pt>
                <c:pt idx="20">
                  <c:v>28.787791299999995</c:v>
                </c:pt>
                <c:pt idx="21">
                  <c:v>28.414122200000001</c:v>
                </c:pt>
                <c:pt idx="22">
                  <c:v>28.032173100000001</c:v>
                </c:pt>
                <c:pt idx="23">
                  <c:v>27.732542699999996</c:v>
                </c:pt>
                <c:pt idx="24">
                  <c:v>27.338691299999997</c:v>
                </c:pt>
                <c:pt idx="25">
                  <c:v>27.035039899999997</c:v>
                </c:pt>
                <c:pt idx="26">
                  <c:v>26.668449000000003</c:v>
                </c:pt>
                <c:pt idx="27">
                  <c:v>26.302937100000001</c:v>
                </c:pt>
                <c:pt idx="28">
                  <c:v>25.937744799999997</c:v>
                </c:pt>
                <c:pt idx="29">
                  <c:v>25.5645624</c:v>
                </c:pt>
                <c:pt idx="30">
                  <c:v>25.167499999999997</c:v>
                </c:pt>
                <c:pt idx="31">
                  <c:v>24.785857700000001</c:v>
                </c:pt>
                <c:pt idx="32">
                  <c:v>24.384015300000002</c:v>
                </c:pt>
                <c:pt idx="33">
                  <c:v>24.054003500000004</c:v>
                </c:pt>
                <c:pt idx="34">
                  <c:v>23.740661600000003</c:v>
                </c:pt>
                <c:pt idx="35">
                  <c:v>23.400909899999998</c:v>
                </c:pt>
                <c:pt idx="36">
                  <c:v>23.051467799999998</c:v>
                </c:pt>
                <c:pt idx="37">
                  <c:v>22.672216599999999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1C-4639-B9DB-7667D7303D12}"/>
            </c:ext>
          </c:extLst>
        </c:ser>
        <c:ser>
          <c:idx val="9"/>
          <c:order val="3"/>
          <c:tx>
            <c:strRef>
              <c:f>'图1-二氧化碳排放'!$P$25</c:f>
              <c:strCache>
                <c:ptCount val="1"/>
                <c:pt idx="0">
                  <c:v>工业过程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25400">
              <a:noFill/>
            </a:ln>
          </c:spPr>
          <c:val>
            <c:numRef>
              <c:f>'图1-二氧化碳排放'!$B$9:$AM$9</c:f>
              <c:numCache>
                <c:formatCode>0.00_);[Red]\(0.00\)</c:formatCode>
                <c:ptCount val="38"/>
                <c:pt idx="0">
                  <c:v>14.5111197</c:v>
                </c:pt>
                <c:pt idx="1">
                  <c:v>14.450737500000001</c:v>
                </c:pt>
                <c:pt idx="2">
                  <c:v>14.5667253</c:v>
                </c:pt>
                <c:pt idx="3">
                  <c:v>14.522373399999999</c:v>
                </c:pt>
                <c:pt idx="4">
                  <c:v>14.436133</c:v>
                </c:pt>
                <c:pt idx="5">
                  <c:v>14.294263300000001</c:v>
                </c:pt>
                <c:pt idx="6">
                  <c:v>14.158553899999999</c:v>
                </c:pt>
                <c:pt idx="7">
                  <c:v>14.024753799999999</c:v>
                </c:pt>
                <c:pt idx="8">
                  <c:v>13.7923831</c:v>
                </c:pt>
                <c:pt idx="9">
                  <c:v>13.5649028</c:v>
                </c:pt>
                <c:pt idx="10">
                  <c:v>13.339692100000001</c:v>
                </c:pt>
                <c:pt idx="11">
                  <c:v>13.120402</c:v>
                </c:pt>
                <c:pt idx="12">
                  <c:v>12.910581000000001</c:v>
                </c:pt>
                <c:pt idx="13">
                  <c:v>12.7236499</c:v>
                </c:pt>
                <c:pt idx="14">
                  <c:v>12.532178399999999</c:v>
                </c:pt>
                <c:pt idx="15">
                  <c:v>12.3402561</c:v>
                </c:pt>
                <c:pt idx="16">
                  <c:v>12.1474745</c:v>
                </c:pt>
                <c:pt idx="17">
                  <c:v>11.9548816</c:v>
                </c:pt>
                <c:pt idx="18">
                  <c:v>11.733940799999999</c:v>
                </c:pt>
                <c:pt idx="19">
                  <c:v>11.511199899999999</c:v>
                </c:pt>
                <c:pt idx="20">
                  <c:v>11.2896087</c:v>
                </c:pt>
                <c:pt idx="21">
                  <c:v>11.0662778</c:v>
                </c:pt>
                <c:pt idx="22">
                  <c:v>10.843226899999999</c:v>
                </c:pt>
                <c:pt idx="23">
                  <c:v>10.628457299999999</c:v>
                </c:pt>
                <c:pt idx="24">
                  <c:v>10.4108087</c:v>
                </c:pt>
                <c:pt idx="25">
                  <c:v>10.194360100000001</c:v>
                </c:pt>
                <c:pt idx="26">
                  <c:v>9.9777509999999996</c:v>
                </c:pt>
                <c:pt idx="27">
                  <c:v>9.7593628999999993</c:v>
                </c:pt>
                <c:pt idx="28">
                  <c:v>9.5801552000000001</c:v>
                </c:pt>
                <c:pt idx="29">
                  <c:v>9.3984375999999994</c:v>
                </c:pt>
                <c:pt idx="30">
                  <c:v>9.2164000000000001</c:v>
                </c:pt>
                <c:pt idx="31">
                  <c:v>9.0356422999999992</c:v>
                </c:pt>
                <c:pt idx="32">
                  <c:v>8.8531846999999999</c:v>
                </c:pt>
                <c:pt idx="33">
                  <c:v>8.7127964999999996</c:v>
                </c:pt>
                <c:pt idx="34">
                  <c:v>8.5704384000000005</c:v>
                </c:pt>
                <c:pt idx="35">
                  <c:v>8.4287901000000005</c:v>
                </c:pt>
                <c:pt idx="36">
                  <c:v>8.2860321999999993</c:v>
                </c:pt>
                <c:pt idx="37">
                  <c:v>8.1439833999999998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1C-4639-B9DB-7667D7303D12}"/>
            </c:ext>
          </c:extLst>
        </c:ser>
        <c:ser>
          <c:idx val="5"/>
          <c:order val="4"/>
          <c:tx>
            <c:strRef>
              <c:f>'图1-二氧化碳排放'!$P$21</c:f>
              <c:strCache>
                <c:ptCount val="1"/>
                <c:pt idx="0">
                  <c:v>电力部门</c:v>
                </c:pt>
              </c:strCache>
            </c:strRef>
          </c:tx>
          <c:spPr>
            <a:solidFill>
              <a:schemeClr val="accent4"/>
            </a:solidFill>
          </c:spPr>
          <c:cat>
            <c:numRef>
              <c:f>'图1-二氧化碳排放'!$B$3:$AM$3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'图1-二氧化碳排放'!$B$5:$AM$5</c:f>
              <c:numCache>
                <c:formatCode>0.00_);[Red]\(0.00\)</c:formatCode>
                <c:ptCount val="38"/>
                <c:pt idx="0">
                  <c:v>41.247799999999998</c:v>
                </c:pt>
                <c:pt idx="1">
                  <c:v>41.161299999999997</c:v>
                </c:pt>
                <c:pt idx="2">
                  <c:v>43.7224</c:v>
                </c:pt>
                <c:pt idx="3">
                  <c:v>45.805399999999999</c:v>
                </c:pt>
                <c:pt idx="4">
                  <c:v>47.7911</c:v>
                </c:pt>
                <c:pt idx="5">
                  <c:v>49.586199999999998</c:v>
                </c:pt>
                <c:pt idx="6">
                  <c:v>51.137500000000003</c:v>
                </c:pt>
                <c:pt idx="7">
                  <c:v>52.815899999999999</c:v>
                </c:pt>
                <c:pt idx="8">
                  <c:v>53.2866</c:v>
                </c:pt>
                <c:pt idx="9">
                  <c:v>53.6389</c:v>
                </c:pt>
                <c:pt idx="10">
                  <c:v>53.900100000000002</c:v>
                </c:pt>
                <c:pt idx="11">
                  <c:v>54.108199999999997</c:v>
                </c:pt>
                <c:pt idx="12">
                  <c:v>53.072400000000002</c:v>
                </c:pt>
                <c:pt idx="13">
                  <c:v>52.0366</c:v>
                </c:pt>
                <c:pt idx="14">
                  <c:v>50.835099999999997</c:v>
                </c:pt>
                <c:pt idx="15">
                  <c:v>49.601599999999998</c:v>
                </c:pt>
                <c:pt idx="16">
                  <c:v>48.286999999999999</c:v>
                </c:pt>
                <c:pt idx="17">
                  <c:v>46.898400000000002</c:v>
                </c:pt>
                <c:pt idx="18">
                  <c:v>45.430999999999997</c:v>
                </c:pt>
                <c:pt idx="19">
                  <c:v>43.901800000000001</c:v>
                </c:pt>
                <c:pt idx="20">
                  <c:v>42.334299999999999</c:v>
                </c:pt>
                <c:pt idx="21">
                  <c:v>40.729999999999997</c:v>
                </c:pt>
                <c:pt idx="22">
                  <c:v>39.086500000000001</c:v>
                </c:pt>
                <c:pt idx="23">
                  <c:v>37.403599999999997</c:v>
                </c:pt>
                <c:pt idx="24">
                  <c:v>35.686500000000002</c:v>
                </c:pt>
                <c:pt idx="25">
                  <c:v>33.926900000000003</c:v>
                </c:pt>
                <c:pt idx="26">
                  <c:v>32.145099999999999</c:v>
                </c:pt>
                <c:pt idx="27">
                  <c:v>30.348500000000001</c:v>
                </c:pt>
                <c:pt idx="28">
                  <c:v>28.581399999999999</c:v>
                </c:pt>
                <c:pt idx="29">
                  <c:v>26.770800000000001</c:v>
                </c:pt>
                <c:pt idx="30">
                  <c:v>24.973700000000001</c:v>
                </c:pt>
                <c:pt idx="31">
                  <c:v>23.1997</c:v>
                </c:pt>
                <c:pt idx="32">
                  <c:v>21.429400000000001</c:v>
                </c:pt>
                <c:pt idx="33">
                  <c:v>19.7072</c:v>
                </c:pt>
                <c:pt idx="34">
                  <c:v>18.015499999999999</c:v>
                </c:pt>
                <c:pt idx="35">
                  <c:v>16.373100000000001</c:v>
                </c:pt>
                <c:pt idx="36">
                  <c:v>14.849299999999999</c:v>
                </c:pt>
                <c:pt idx="37">
                  <c:v>13.520799999999999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1C-4639-B9DB-7667D7303D12}"/>
            </c:ext>
          </c:extLst>
        </c:ser>
        <c:ser>
          <c:idx val="6"/>
          <c:order val="5"/>
          <c:tx>
            <c:strRef>
              <c:f>'图1-二氧化碳排放'!$P$26</c:f>
              <c:strCache>
                <c:ptCount val="1"/>
                <c:pt idx="0">
                  <c:v>供热与氢能</c:v>
                </c:pt>
              </c:strCache>
            </c:strRef>
          </c:tx>
          <c:spPr>
            <a:solidFill>
              <a:srgbClr val="C00000"/>
            </a:solidFill>
            <a:ln w="25400">
              <a:noFill/>
            </a:ln>
            <a:effectLst/>
          </c:spPr>
          <c:cat>
            <c:numRef>
              <c:f>'图1-二氧化碳排放'!$B$3:$AM$3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'图1-二氧化碳排放'!$B$10:$AM$10</c:f>
              <c:numCache>
                <c:formatCode>0.00_);[Red]\(0.00\)</c:formatCode>
                <c:ptCount val="38"/>
                <c:pt idx="0">
                  <c:v>6.0022200000000003</c:v>
                </c:pt>
                <c:pt idx="1">
                  <c:v>6.1635799999999996</c:v>
                </c:pt>
                <c:pt idx="2">
                  <c:v>6.3363300000000002</c:v>
                </c:pt>
                <c:pt idx="3">
                  <c:v>6.4784100000000002</c:v>
                </c:pt>
                <c:pt idx="4">
                  <c:v>6.6256399999999998</c:v>
                </c:pt>
                <c:pt idx="5">
                  <c:v>6.7714400000000001</c:v>
                </c:pt>
                <c:pt idx="6">
                  <c:v>6.9346300000000003</c:v>
                </c:pt>
                <c:pt idx="7">
                  <c:v>7.0930299999999997</c:v>
                </c:pt>
                <c:pt idx="8">
                  <c:v>7.2188100000000004</c:v>
                </c:pt>
                <c:pt idx="9">
                  <c:v>7.3586499999999999</c:v>
                </c:pt>
                <c:pt idx="10">
                  <c:v>7.4455400000000003</c:v>
                </c:pt>
                <c:pt idx="11">
                  <c:v>7.5282999999999998</c:v>
                </c:pt>
                <c:pt idx="12">
                  <c:v>7.6129199999999999</c:v>
                </c:pt>
                <c:pt idx="13">
                  <c:v>7.6377600000000001</c:v>
                </c:pt>
                <c:pt idx="14">
                  <c:v>7.6668799999999999</c:v>
                </c:pt>
                <c:pt idx="15">
                  <c:v>7.6994499999999997</c:v>
                </c:pt>
                <c:pt idx="16">
                  <c:v>7.7237299999999998</c:v>
                </c:pt>
                <c:pt idx="17">
                  <c:v>7.7562600000000002</c:v>
                </c:pt>
                <c:pt idx="18">
                  <c:v>7.7644000000000002</c:v>
                </c:pt>
                <c:pt idx="19">
                  <c:v>7.7576900000000002</c:v>
                </c:pt>
                <c:pt idx="20">
                  <c:v>7.76647</c:v>
                </c:pt>
                <c:pt idx="21">
                  <c:v>7.7772699999999997</c:v>
                </c:pt>
                <c:pt idx="22">
                  <c:v>7.78104</c:v>
                </c:pt>
                <c:pt idx="23">
                  <c:v>7.7703899999999999</c:v>
                </c:pt>
                <c:pt idx="24">
                  <c:v>7.7759299999999998</c:v>
                </c:pt>
                <c:pt idx="25">
                  <c:v>7.7677800000000001</c:v>
                </c:pt>
                <c:pt idx="26">
                  <c:v>7.7601599999999999</c:v>
                </c:pt>
                <c:pt idx="27">
                  <c:v>7.7671700000000001</c:v>
                </c:pt>
                <c:pt idx="28">
                  <c:v>7.7451600000000003</c:v>
                </c:pt>
                <c:pt idx="29">
                  <c:v>7.7305299999999999</c:v>
                </c:pt>
                <c:pt idx="30">
                  <c:v>7.7166300000000003</c:v>
                </c:pt>
                <c:pt idx="31">
                  <c:v>7.7062400000000002</c:v>
                </c:pt>
                <c:pt idx="32">
                  <c:v>7.6849299999999996</c:v>
                </c:pt>
                <c:pt idx="33">
                  <c:v>7.6771099999999999</c:v>
                </c:pt>
                <c:pt idx="34">
                  <c:v>7.6669400000000003</c:v>
                </c:pt>
                <c:pt idx="35">
                  <c:v>7.6569000000000003</c:v>
                </c:pt>
                <c:pt idx="36">
                  <c:v>7.6361100000000004</c:v>
                </c:pt>
                <c:pt idx="37">
                  <c:v>7.8597999999999999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1C-4639-B9DB-7667D7303D12}"/>
            </c:ext>
          </c:extLst>
        </c:ser>
        <c:ser>
          <c:idx val="1"/>
          <c:order val="6"/>
          <c:tx>
            <c:strRef>
              <c:f>'图1-二氧化碳排放'!$P$22</c:f>
              <c:strCache>
                <c:ptCount val="1"/>
                <c:pt idx="0">
                  <c:v>居民建筑</c:v>
                </c:pt>
              </c:strCache>
            </c:strRef>
          </c:tx>
          <c:spPr>
            <a:solidFill>
              <a:srgbClr val="7030A0"/>
            </a:solidFill>
            <a:ln w="25400">
              <a:noFill/>
            </a:ln>
            <a:effectLst/>
          </c:spPr>
          <c:cat>
            <c:numRef>
              <c:f>'图1-二氧化碳排放'!$B$3:$AM$3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'图1-二氧化碳排放'!$B$6:$AM$6</c:f>
              <c:numCache>
                <c:formatCode>0.00_);[Red]\(0.00\)</c:formatCode>
                <c:ptCount val="38"/>
                <c:pt idx="0">
                  <c:v>3.2021999999999999</c:v>
                </c:pt>
                <c:pt idx="1">
                  <c:v>3.20086</c:v>
                </c:pt>
                <c:pt idx="2">
                  <c:v>3.1957499999999999</c:v>
                </c:pt>
                <c:pt idx="3">
                  <c:v>3.1839300000000001</c:v>
                </c:pt>
                <c:pt idx="4">
                  <c:v>3.1736399999999998</c:v>
                </c:pt>
                <c:pt idx="5">
                  <c:v>3.1694800000000001</c:v>
                </c:pt>
                <c:pt idx="6">
                  <c:v>3.1607699999999999</c:v>
                </c:pt>
                <c:pt idx="7">
                  <c:v>3.1554699999999998</c:v>
                </c:pt>
                <c:pt idx="8">
                  <c:v>3.14655</c:v>
                </c:pt>
                <c:pt idx="9">
                  <c:v>3.1274700000000002</c:v>
                </c:pt>
                <c:pt idx="10">
                  <c:v>3.12025</c:v>
                </c:pt>
                <c:pt idx="11">
                  <c:v>3.10026</c:v>
                </c:pt>
                <c:pt idx="12">
                  <c:v>3.0747900000000001</c:v>
                </c:pt>
                <c:pt idx="13">
                  <c:v>3.0460699999999998</c:v>
                </c:pt>
                <c:pt idx="14">
                  <c:v>3.0280800000000001</c:v>
                </c:pt>
                <c:pt idx="15">
                  <c:v>3.00963</c:v>
                </c:pt>
                <c:pt idx="16">
                  <c:v>3.00345</c:v>
                </c:pt>
                <c:pt idx="17">
                  <c:v>2.9784199999999998</c:v>
                </c:pt>
                <c:pt idx="18">
                  <c:v>2.9527600000000001</c:v>
                </c:pt>
                <c:pt idx="19">
                  <c:v>2.93127</c:v>
                </c:pt>
                <c:pt idx="20">
                  <c:v>2.90985</c:v>
                </c:pt>
                <c:pt idx="21">
                  <c:v>2.8951699999999998</c:v>
                </c:pt>
                <c:pt idx="22">
                  <c:v>2.8729900000000002</c:v>
                </c:pt>
                <c:pt idx="23">
                  <c:v>2.84571</c:v>
                </c:pt>
                <c:pt idx="24">
                  <c:v>2.8085200000000001</c:v>
                </c:pt>
                <c:pt idx="25">
                  <c:v>2.7844699999999998</c:v>
                </c:pt>
                <c:pt idx="26">
                  <c:v>2.7589899999999998</c:v>
                </c:pt>
                <c:pt idx="27">
                  <c:v>2.7232599999999998</c:v>
                </c:pt>
                <c:pt idx="28">
                  <c:v>2.6912400000000001</c:v>
                </c:pt>
                <c:pt idx="29">
                  <c:v>2.6523400000000001</c:v>
                </c:pt>
                <c:pt idx="30">
                  <c:v>2.6060500000000002</c:v>
                </c:pt>
                <c:pt idx="31">
                  <c:v>2.56636</c:v>
                </c:pt>
                <c:pt idx="32">
                  <c:v>2.5325500000000001</c:v>
                </c:pt>
                <c:pt idx="33">
                  <c:v>2.48454</c:v>
                </c:pt>
                <c:pt idx="34">
                  <c:v>2.4362300000000001</c:v>
                </c:pt>
                <c:pt idx="35">
                  <c:v>2.3887100000000001</c:v>
                </c:pt>
                <c:pt idx="36">
                  <c:v>2.34056</c:v>
                </c:pt>
                <c:pt idx="37">
                  <c:v>2.63523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1C-4639-B9DB-7667D7303D12}"/>
            </c:ext>
          </c:extLst>
        </c:ser>
        <c:ser>
          <c:idx val="2"/>
          <c:order val="7"/>
          <c:tx>
            <c:strRef>
              <c:f>'图1-二氧化碳排放'!$P$23</c:f>
              <c:strCache>
                <c:ptCount val="1"/>
                <c:pt idx="0">
                  <c:v>公共建筑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'图1-二氧化碳排放'!$B$3:$AM$3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'图1-二氧化碳排放'!$B$7:$AM$7</c:f>
              <c:numCache>
                <c:formatCode>0.00_);[Red]\(0.00\)</c:formatCode>
                <c:ptCount val="38"/>
                <c:pt idx="0">
                  <c:v>1.2831900000000001</c:v>
                </c:pt>
                <c:pt idx="1">
                  <c:v>1.3106</c:v>
                </c:pt>
                <c:pt idx="2">
                  <c:v>1.3341799999999999</c:v>
                </c:pt>
                <c:pt idx="3">
                  <c:v>1.3514200000000001</c:v>
                </c:pt>
                <c:pt idx="4">
                  <c:v>1.36808</c:v>
                </c:pt>
                <c:pt idx="5">
                  <c:v>1.3860999999999999</c:v>
                </c:pt>
                <c:pt idx="6">
                  <c:v>1.40341</c:v>
                </c:pt>
                <c:pt idx="7">
                  <c:v>1.4192499999999999</c:v>
                </c:pt>
                <c:pt idx="8">
                  <c:v>1.4364999999999999</c:v>
                </c:pt>
                <c:pt idx="9">
                  <c:v>1.45194</c:v>
                </c:pt>
                <c:pt idx="10">
                  <c:v>1.4673700000000001</c:v>
                </c:pt>
                <c:pt idx="11">
                  <c:v>1.48339</c:v>
                </c:pt>
                <c:pt idx="12">
                  <c:v>1.4963599999999999</c:v>
                </c:pt>
                <c:pt idx="13">
                  <c:v>1.5005299999999999</c:v>
                </c:pt>
                <c:pt idx="14">
                  <c:v>1.5062</c:v>
                </c:pt>
                <c:pt idx="15">
                  <c:v>1.51111</c:v>
                </c:pt>
                <c:pt idx="16">
                  <c:v>1.51755</c:v>
                </c:pt>
                <c:pt idx="17">
                  <c:v>1.5208699999999999</c:v>
                </c:pt>
                <c:pt idx="18">
                  <c:v>1.5208699999999999</c:v>
                </c:pt>
                <c:pt idx="19">
                  <c:v>1.5208699999999999</c:v>
                </c:pt>
                <c:pt idx="20">
                  <c:v>1.5211300000000001</c:v>
                </c:pt>
                <c:pt idx="21">
                  <c:v>1.5211300000000001</c:v>
                </c:pt>
                <c:pt idx="22">
                  <c:v>1.5196099999999999</c:v>
                </c:pt>
                <c:pt idx="23">
                  <c:v>1.5171399999999999</c:v>
                </c:pt>
                <c:pt idx="24">
                  <c:v>1.51176</c:v>
                </c:pt>
                <c:pt idx="25">
                  <c:v>1.5092000000000001</c:v>
                </c:pt>
                <c:pt idx="26">
                  <c:v>1.50512</c:v>
                </c:pt>
                <c:pt idx="27">
                  <c:v>1.49979</c:v>
                </c:pt>
                <c:pt idx="28">
                  <c:v>1.49072</c:v>
                </c:pt>
                <c:pt idx="29">
                  <c:v>1.4819199999999999</c:v>
                </c:pt>
                <c:pt idx="30">
                  <c:v>1.4739599999999999</c:v>
                </c:pt>
                <c:pt idx="31">
                  <c:v>1.46428</c:v>
                </c:pt>
                <c:pt idx="32">
                  <c:v>1.4546300000000001</c:v>
                </c:pt>
                <c:pt idx="33">
                  <c:v>1.4418200000000001</c:v>
                </c:pt>
                <c:pt idx="34">
                  <c:v>1.42913</c:v>
                </c:pt>
                <c:pt idx="35">
                  <c:v>1.41614</c:v>
                </c:pt>
                <c:pt idx="36">
                  <c:v>1.4034199999999999</c:v>
                </c:pt>
                <c:pt idx="37">
                  <c:v>1.58751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1C-4639-B9DB-7667D7303D12}"/>
            </c:ext>
          </c:extLst>
        </c:ser>
        <c:ser>
          <c:idx val="8"/>
          <c:order val="9"/>
          <c:tx>
            <c:strRef>
              <c:f>'图1-二氧化碳排放'!$P$31</c:f>
              <c:strCache>
                <c:ptCount val="1"/>
                <c:pt idx="0">
                  <c:v>非二温室气体</c:v>
                </c:pt>
              </c:strCache>
            </c:strRef>
          </c:tx>
          <c:spPr>
            <a:pattFill prst="pct40">
              <a:fgClr>
                <a:schemeClr val="accent1"/>
              </a:fgClr>
              <a:bgClr>
                <a:schemeClr val="bg1"/>
              </a:bgClr>
            </a:pattFill>
            <a:ln w="25400">
              <a:noFill/>
            </a:ln>
          </c:spPr>
          <c:cat>
            <c:numRef>
              <c:f>'图1-二氧化碳排放'!$B$3:$AM$3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'图1-二氧化碳排放'!$B$15:$AM$15</c:f>
              <c:numCache>
                <c:formatCode>0.00_);[Red]\(0.00\)</c:formatCode>
                <c:ptCount val="38"/>
                <c:pt idx="0">
                  <c:v>23.073373250000003</c:v>
                </c:pt>
                <c:pt idx="1">
                  <c:v>23.41357689000003</c:v>
                </c:pt>
                <c:pt idx="2">
                  <c:v>23.746217359999989</c:v>
                </c:pt>
                <c:pt idx="3">
                  <c:v>23.756239099999988</c:v>
                </c:pt>
                <c:pt idx="4">
                  <c:v>23.755395399999983</c:v>
                </c:pt>
                <c:pt idx="5">
                  <c:v>23.755438400000003</c:v>
                </c:pt>
                <c:pt idx="6">
                  <c:v>23.731763700000016</c:v>
                </c:pt>
                <c:pt idx="7">
                  <c:v>23.696222899999995</c:v>
                </c:pt>
                <c:pt idx="8">
                  <c:v>23.565536000000009</c:v>
                </c:pt>
                <c:pt idx="9">
                  <c:v>23.406589200000013</c:v>
                </c:pt>
                <c:pt idx="10">
                  <c:v>23.293501499999991</c:v>
                </c:pt>
                <c:pt idx="11">
                  <c:v>23.174651199999971</c:v>
                </c:pt>
                <c:pt idx="12">
                  <c:v>23.063408699999982</c:v>
                </c:pt>
                <c:pt idx="13">
                  <c:v>22.984280000000012</c:v>
                </c:pt>
                <c:pt idx="14">
                  <c:v>22.892860100000021</c:v>
                </c:pt>
                <c:pt idx="15">
                  <c:v>22.792361499999984</c:v>
                </c:pt>
                <c:pt idx="16">
                  <c:v>22.692344699999992</c:v>
                </c:pt>
                <c:pt idx="17">
                  <c:v>22.579689299999998</c:v>
                </c:pt>
                <c:pt idx="18">
                  <c:v>22.464068899999987</c:v>
                </c:pt>
                <c:pt idx="19">
                  <c:v>22.354180000000014</c:v>
                </c:pt>
                <c:pt idx="20">
                  <c:v>22.218878000000018</c:v>
                </c:pt>
                <c:pt idx="21">
                  <c:v>22.076060999999996</c:v>
                </c:pt>
                <c:pt idx="22">
                  <c:v>21.935720999999987</c:v>
                </c:pt>
                <c:pt idx="23">
                  <c:v>21.797970000000021</c:v>
                </c:pt>
                <c:pt idx="24">
                  <c:v>21.631158999999997</c:v>
                </c:pt>
                <c:pt idx="25">
                  <c:v>21.476878000000013</c:v>
                </c:pt>
                <c:pt idx="26">
                  <c:v>21.313272000000012</c:v>
                </c:pt>
                <c:pt idx="27">
                  <c:v>21.128212000000005</c:v>
                </c:pt>
                <c:pt idx="28">
                  <c:v>20.923024000000012</c:v>
                </c:pt>
                <c:pt idx="29">
                  <c:v>20.702180999999996</c:v>
                </c:pt>
                <c:pt idx="30">
                  <c:v>20.47553400000001</c:v>
                </c:pt>
                <c:pt idx="31">
                  <c:v>20.242082000000011</c:v>
                </c:pt>
                <c:pt idx="32">
                  <c:v>20.005865</c:v>
                </c:pt>
                <c:pt idx="33">
                  <c:v>19.722717000000017</c:v>
                </c:pt>
                <c:pt idx="34">
                  <c:v>19.439159000000004</c:v>
                </c:pt>
                <c:pt idx="35">
                  <c:v>19.147041000000002</c:v>
                </c:pt>
                <c:pt idx="36">
                  <c:v>18.859102000000007</c:v>
                </c:pt>
                <c:pt idx="37">
                  <c:v>18.345354000000029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61C-4639-B9DB-7667D7303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039416"/>
        <c:axId val="454044664"/>
        <c:extLst>
          <c:ext xmlns:c15="http://schemas.microsoft.com/office/drawing/2012/chart" uri="{02D57815-91ED-43cb-92C2-25804820EDAC}">
            <c15:filteredArea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'图1-二氧化碳排放'!$P$27</c15:sqref>
                        </c15:formulaRef>
                      </c:ext>
                    </c:extLst>
                    <c:strCache>
                      <c:ptCount val="1"/>
                      <c:pt idx="0">
                        <c:v>土地利用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'图1-二氧化碳排放'!$B$3:$AM$3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7">
                        <c:v>2030</c:v>
                      </c:pt>
                      <c:pt idx="12">
                        <c:v>2035</c:v>
                      </c:pt>
                      <c:pt idx="17">
                        <c:v>2040</c:v>
                      </c:pt>
                      <c:pt idx="22">
                        <c:v>2045</c:v>
                      </c:pt>
                      <c:pt idx="27">
                        <c:v>2050</c:v>
                      </c:pt>
                      <c:pt idx="32">
                        <c:v>2055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'图1-二氧化碳排放'!$B$11:$AM$11</c15:sqref>
                        </c15:formulaRef>
                      </c:ext>
                    </c:extLst>
                    <c:numCache>
                      <c:formatCode>0.00_);[Red]\(0.00\)</c:formatCode>
                      <c:ptCount val="38"/>
                      <c:pt idx="0">
                        <c:v>-4.34</c:v>
                      </c:pt>
                      <c:pt idx="1">
                        <c:v>-4.34</c:v>
                      </c:pt>
                      <c:pt idx="2">
                        <c:v>-4.34</c:v>
                      </c:pt>
                      <c:pt idx="3">
                        <c:v>-4.34</c:v>
                      </c:pt>
                      <c:pt idx="4">
                        <c:v>-4.34</c:v>
                      </c:pt>
                      <c:pt idx="5">
                        <c:v>-4.34</c:v>
                      </c:pt>
                      <c:pt idx="6">
                        <c:v>-4.34</c:v>
                      </c:pt>
                      <c:pt idx="7">
                        <c:v>-4.34</c:v>
                      </c:pt>
                      <c:pt idx="8">
                        <c:v>-4.34</c:v>
                      </c:pt>
                      <c:pt idx="9">
                        <c:v>-4.34</c:v>
                      </c:pt>
                      <c:pt idx="10">
                        <c:v>-4.34</c:v>
                      </c:pt>
                      <c:pt idx="11">
                        <c:v>-4.34</c:v>
                      </c:pt>
                      <c:pt idx="12">
                        <c:v>-4.34</c:v>
                      </c:pt>
                      <c:pt idx="13">
                        <c:v>-4.34</c:v>
                      </c:pt>
                      <c:pt idx="14">
                        <c:v>-4.34</c:v>
                      </c:pt>
                      <c:pt idx="15">
                        <c:v>-4.34</c:v>
                      </c:pt>
                      <c:pt idx="16">
                        <c:v>-4.34</c:v>
                      </c:pt>
                      <c:pt idx="17">
                        <c:v>-4.34</c:v>
                      </c:pt>
                      <c:pt idx="18">
                        <c:v>-4.34</c:v>
                      </c:pt>
                      <c:pt idx="19">
                        <c:v>-4.34</c:v>
                      </c:pt>
                      <c:pt idx="20">
                        <c:v>-4.34</c:v>
                      </c:pt>
                      <c:pt idx="21">
                        <c:v>-4.34</c:v>
                      </c:pt>
                      <c:pt idx="22">
                        <c:v>-4.34</c:v>
                      </c:pt>
                      <c:pt idx="23">
                        <c:v>-4.34</c:v>
                      </c:pt>
                      <c:pt idx="24">
                        <c:v>-4.34</c:v>
                      </c:pt>
                      <c:pt idx="25">
                        <c:v>-4.34</c:v>
                      </c:pt>
                      <c:pt idx="26">
                        <c:v>-4.34</c:v>
                      </c:pt>
                      <c:pt idx="27">
                        <c:v>-4.34</c:v>
                      </c:pt>
                      <c:pt idx="28">
                        <c:v>-4.34</c:v>
                      </c:pt>
                      <c:pt idx="29">
                        <c:v>-4.34</c:v>
                      </c:pt>
                      <c:pt idx="30">
                        <c:v>-4.34</c:v>
                      </c:pt>
                      <c:pt idx="31">
                        <c:v>-4.34</c:v>
                      </c:pt>
                      <c:pt idx="32">
                        <c:v>-4.34</c:v>
                      </c:pt>
                      <c:pt idx="33">
                        <c:v>-4.34</c:v>
                      </c:pt>
                      <c:pt idx="34">
                        <c:v>-4.34</c:v>
                      </c:pt>
                      <c:pt idx="35">
                        <c:v>-4.34</c:v>
                      </c:pt>
                      <c:pt idx="36">
                        <c:v>-4.34</c:v>
                      </c:pt>
                      <c:pt idx="37">
                        <c:v>-4.34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C61C-4639-B9DB-7667D7303D12}"/>
                  </c:ext>
                </c:extLst>
              </c15:ser>
            </c15:filteredAreaSeries>
            <c15:filteredAreaSeries>
              <c15:ser>
                <c:idx val="7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'图1-二氧化碳排放'!$P$28</c15:sqref>
                        </c15:formulaRef>
                      </c:ext>
                    </c:extLst>
                    <c:strCache>
                      <c:ptCount val="1"/>
                      <c:pt idx="0">
                        <c:v>碳捕集</c:v>
                      </c:pt>
                    </c:strCache>
                  </c:strRef>
                </c:tx>
                <c:spPr>
                  <a:solidFill>
                    <a:srgbClr val="002060"/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'图1-二氧化碳排放'!$B$3:$AM$3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7">
                        <c:v>2030</c:v>
                      </c:pt>
                      <c:pt idx="12">
                        <c:v>2035</c:v>
                      </c:pt>
                      <c:pt idx="17">
                        <c:v>2040</c:v>
                      </c:pt>
                      <c:pt idx="22">
                        <c:v>2045</c:v>
                      </c:pt>
                      <c:pt idx="27">
                        <c:v>2050</c:v>
                      </c:pt>
                      <c:pt idx="32">
                        <c:v>2055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'图1-二氧化碳排放'!$B$12:$AM$12</c15:sqref>
                        </c15:formulaRef>
                      </c:ext>
                    </c:extLst>
                    <c:numCache>
                      <c:formatCode>0.00_);[Red]\(0.00\)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61C-4639-B9DB-7667D7303D12}"/>
                  </c:ext>
                </c:extLst>
              </c15:ser>
            </c15:filteredAreaSeries>
          </c:ext>
        </c:extLst>
      </c:areaChart>
      <c:catAx>
        <c:axId val="454039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44664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454044664"/>
        <c:scaling>
          <c:orientation val="minMax"/>
        </c:scaling>
        <c:delete val="0"/>
        <c:axPos val="l"/>
        <c:title>
          <c:tx>
            <c:strRef>
              <c:f>'图1-二氧化碳排放'!$E$1</c:f>
              <c:strCache>
                <c:ptCount val="1"/>
                <c:pt idx="0">
                  <c:v>亿吨</c:v>
                </c:pt>
              </c:strCache>
            </c:strRef>
          </c:tx>
          <c:layout>
            <c:manualLayout>
              <c:xMode val="edge"/>
              <c:yMode val="edge"/>
              <c:x val="2.3809523809523808E-2"/>
              <c:y val="7.0475028633473408E-2"/>
            </c:manualLayout>
          </c:layout>
          <c:overlay val="0"/>
          <c:txPr>
            <a:bodyPr rot="0" vert="horz"/>
            <a:lstStyle/>
            <a:p>
              <a:pPr>
                <a:defRPr b="0">
                  <a:solidFill>
                    <a:sysClr val="windowText" lastClr="000000"/>
                  </a:solidFill>
                </a:defRPr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39416"/>
        <c:crosses val="autoZero"/>
        <c:crossBetween val="midCat"/>
        <c:majorUnit val="4"/>
      </c:valAx>
    </c:plotArea>
    <c:legend>
      <c:legendPos val="b"/>
      <c:layout>
        <c:manualLayout>
          <c:xMode val="edge"/>
          <c:yMode val="edge"/>
          <c:x val="0"/>
          <c:y val="0.85880313155496257"/>
          <c:w val="1"/>
          <c:h val="0.14119686844503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ea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ln>
      <a:solidFill>
        <a:schemeClr val="tx1"/>
      </a:solidFill>
    </a:ln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'图1-二氧化碳排放'!$G$1</c:f>
          <c:strCache>
            <c:ptCount val="1"/>
            <c:pt idx="0">
              <c:v>Scope 1 CO2 Emission by Sector</c:v>
            </c:pt>
          </c:strCache>
        </c:strRef>
      </c:tx>
      <c:layout>
        <c:manualLayout>
          <c:xMode val="edge"/>
          <c:yMode val="edge"/>
          <c:x val="0.18066502049795985"/>
          <c:y val="2.429515930761819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600" b="1" i="0" u="none" strike="noStrike" kern="1200" spc="0" baseline="0">
              <a:solidFill>
                <a:sysClr val="windowText" lastClr="000000"/>
              </a:solidFill>
              <a:latin typeface="+mn-ea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6001124859392569E-2"/>
          <c:y val="0.15927885703094133"/>
          <c:w val="0.85272903387076615"/>
          <c:h val="0.63430288581821126"/>
        </c:manualLayout>
      </c:layout>
      <c:areaChart>
        <c:grouping val="stacked"/>
        <c:varyColors val="0"/>
        <c:ser>
          <c:idx val="0"/>
          <c:order val="1"/>
          <c:tx>
            <c:strRef>
              <c:f>'图1-二氧化碳排放'!$O$20</c:f>
              <c:strCache>
                <c:ptCount val="1"/>
                <c:pt idx="0">
                  <c:v>Transportation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'图1-二氧化碳排放'!$B$3:$AM$3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'图1-二氧化碳排放'!$B$4:$AM$4</c:f>
              <c:numCache>
                <c:formatCode>0.00_);[Red]\(0.00\)</c:formatCode>
                <c:ptCount val="38"/>
                <c:pt idx="0">
                  <c:v>15.635899999999999</c:v>
                </c:pt>
                <c:pt idx="1">
                  <c:v>15.576700000000001</c:v>
                </c:pt>
                <c:pt idx="2">
                  <c:v>15.5182</c:v>
                </c:pt>
                <c:pt idx="3">
                  <c:v>15.4621</c:v>
                </c:pt>
                <c:pt idx="4">
                  <c:v>15.393700000000001</c:v>
                </c:pt>
                <c:pt idx="5">
                  <c:v>15.3141</c:v>
                </c:pt>
                <c:pt idx="6">
                  <c:v>15.2196</c:v>
                </c:pt>
                <c:pt idx="7">
                  <c:v>15.1044</c:v>
                </c:pt>
                <c:pt idx="8">
                  <c:v>14.872</c:v>
                </c:pt>
                <c:pt idx="9">
                  <c:v>14.6233</c:v>
                </c:pt>
                <c:pt idx="10">
                  <c:v>14.4024</c:v>
                </c:pt>
                <c:pt idx="11">
                  <c:v>14.1813</c:v>
                </c:pt>
                <c:pt idx="12">
                  <c:v>13.9541</c:v>
                </c:pt>
                <c:pt idx="13">
                  <c:v>13.7745</c:v>
                </c:pt>
                <c:pt idx="14">
                  <c:v>13.570600000000001</c:v>
                </c:pt>
                <c:pt idx="15">
                  <c:v>13.3217</c:v>
                </c:pt>
                <c:pt idx="16">
                  <c:v>13.101800000000001</c:v>
                </c:pt>
                <c:pt idx="17">
                  <c:v>12.908099999999999</c:v>
                </c:pt>
                <c:pt idx="18">
                  <c:v>12.679</c:v>
                </c:pt>
                <c:pt idx="19">
                  <c:v>12.470700000000001</c:v>
                </c:pt>
                <c:pt idx="20">
                  <c:v>12.285500000000001</c:v>
                </c:pt>
                <c:pt idx="21">
                  <c:v>12.1227</c:v>
                </c:pt>
                <c:pt idx="22">
                  <c:v>11.983700000000001</c:v>
                </c:pt>
                <c:pt idx="23">
                  <c:v>11.9008</c:v>
                </c:pt>
                <c:pt idx="24">
                  <c:v>11.8407</c:v>
                </c:pt>
                <c:pt idx="25">
                  <c:v>11.8026</c:v>
                </c:pt>
                <c:pt idx="26">
                  <c:v>11.775</c:v>
                </c:pt>
                <c:pt idx="27">
                  <c:v>11.7606</c:v>
                </c:pt>
                <c:pt idx="28">
                  <c:v>11.7004</c:v>
                </c:pt>
                <c:pt idx="29">
                  <c:v>11.6487</c:v>
                </c:pt>
                <c:pt idx="30">
                  <c:v>11.601599999999999</c:v>
                </c:pt>
                <c:pt idx="31">
                  <c:v>11.5566</c:v>
                </c:pt>
                <c:pt idx="32">
                  <c:v>11.513500000000001</c:v>
                </c:pt>
                <c:pt idx="33">
                  <c:v>11.473599999999999</c:v>
                </c:pt>
                <c:pt idx="34">
                  <c:v>11.4339</c:v>
                </c:pt>
                <c:pt idx="35">
                  <c:v>11.393700000000001</c:v>
                </c:pt>
                <c:pt idx="36">
                  <c:v>11.352399999999999</c:v>
                </c:pt>
                <c:pt idx="37">
                  <c:v>11.3117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E-4DA7-9EE1-7FE438783105}"/>
            </c:ext>
          </c:extLst>
        </c:ser>
        <c:ser>
          <c:idx val="3"/>
          <c:order val="2"/>
          <c:tx>
            <c:strRef>
              <c:f>'图1-二氧化碳排放'!$O$24</c:f>
              <c:strCache>
                <c:ptCount val="1"/>
                <c:pt idx="0">
                  <c:v>Industrial Fuel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cat>
            <c:numRef>
              <c:f>'图1-二氧化碳排放'!$B$3:$AM$3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'图1-二氧化碳排放'!$B$8:$AM$8</c:f>
              <c:numCache>
                <c:formatCode>0.00_);[Red]\(0.00\)</c:formatCode>
                <c:ptCount val="38"/>
                <c:pt idx="0">
                  <c:v>28.117980299999999</c:v>
                </c:pt>
                <c:pt idx="1">
                  <c:v>28.197062499999994</c:v>
                </c:pt>
                <c:pt idx="2">
                  <c:v>29.4508747</c:v>
                </c:pt>
                <c:pt idx="3">
                  <c:v>29.794726600000004</c:v>
                </c:pt>
                <c:pt idx="4">
                  <c:v>30.151667000000003</c:v>
                </c:pt>
                <c:pt idx="5">
                  <c:v>30.499536699999997</c:v>
                </c:pt>
                <c:pt idx="6">
                  <c:v>30.798146099999997</c:v>
                </c:pt>
                <c:pt idx="7">
                  <c:v>31.168946200000001</c:v>
                </c:pt>
                <c:pt idx="8">
                  <c:v>31.119816899999996</c:v>
                </c:pt>
                <c:pt idx="9">
                  <c:v>31.085597200000002</c:v>
                </c:pt>
                <c:pt idx="10">
                  <c:v>31.049607899999998</c:v>
                </c:pt>
                <c:pt idx="11">
                  <c:v>31.107198000000004</c:v>
                </c:pt>
                <c:pt idx="12">
                  <c:v>31.070518999999997</c:v>
                </c:pt>
                <c:pt idx="13">
                  <c:v>30.881850100000001</c:v>
                </c:pt>
                <c:pt idx="14">
                  <c:v>30.578221599999999</c:v>
                </c:pt>
                <c:pt idx="15">
                  <c:v>30.356443900000002</c:v>
                </c:pt>
                <c:pt idx="16">
                  <c:v>30.142925499999997</c:v>
                </c:pt>
                <c:pt idx="17">
                  <c:v>29.9201184</c:v>
                </c:pt>
                <c:pt idx="18">
                  <c:v>29.538559200000002</c:v>
                </c:pt>
                <c:pt idx="19">
                  <c:v>29.175600099999997</c:v>
                </c:pt>
                <c:pt idx="20">
                  <c:v>28.787791299999995</c:v>
                </c:pt>
                <c:pt idx="21">
                  <c:v>28.414122200000001</c:v>
                </c:pt>
                <c:pt idx="22">
                  <c:v>28.032173100000001</c:v>
                </c:pt>
                <c:pt idx="23">
                  <c:v>27.732542699999996</c:v>
                </c:pt>
                <c:pt idx="24">
                  <c:v>27.338691299999997</c:v>
                </c:pt>
                <c:pt idx="25">
                  <c:v>27.035039899999997</c:v>
                </c:pt>
                <c:pt idx="26">
                  <c:v>26.668449000000003</c:v>
                </c:pt>
                <c:pt idx="27">
                  <c:v>26.302937100000001</c:v>
                </c:pt>
                <c:pt idx="28">
                  <c:v>25.937744799999997</c:v>
                </c:pt>
                <c:pt idx="29">
                  <c:v>25.5645624</c:v>
                </c:pt>
                <c:pt idx="30">
                  <c:v>25.167499999999997</c:v>
                </c:pt>
                <c:pt idx="31">
                  <c:v>24.785857700000001</c:v>
                </c:pt>
                <c:pt idx="32">
                  <c:v>24.384015300000002</c:v>
                </c:pt>
                <c:pt idx="33">
                  <c:v>24.054003500000004</c:v>
                </c:pt>
                <c:pt idx="34">
                  <c:v>23.740661600000003</c:v>
                </c:pt>
                <c:pt idx="35">
                  <c:v>23.400909899999998</c:v>
                </c:pt>
                <c:pt idx="36">
                  <c:v>23.051467799999998</c:v>
                </c:pt>
                <c:pt idx="37">
                  <c:v>22.672216599999999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7E-4DA7-9EE1-7FE438783105}"/>
            </c:ext>
          </c:extLst>
        </c:ser>
        <c:ser>
          <c:idx val="9"/>
          <c:order val="3"/>
          <c:tx>
            <c:strRef>
              <c:f>'图1-二氧化碳排放'!$O$25</c:f>
              <c:strCache>
                <c:ptCount val="1"/>
                <c:pt idx="0">
                  <c:v>Industrial Process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25400">
              <a:noFill/>
            </a:ln>
          </c:spPr>
          <c:val>
            <c:numRef>
              <c:f>'图1-二氧化碳排放'!$B$9:$AM$9</c:f>
              <c:numCache>
                <c:formatCode>0.00_);[Red]\(0.00\)</c:formatCode>
                <c:ptCount val="38"/>
                <c:pt idx="0">
                  <c:v>14.5111197</c:v>
                </c:pt>
                <c:pt idx="1">
                  <c:v>14.450737500000001</c:v>
                </c:pt>
                <c:pt idx="2">
                  <c:v>14.5667253</c:v>
                </c:pt>
                <c:pt idx="3">
                  <c:v>14.522373399999999</c:v>
                </c:pt>
                <c:pt idx="4">
                  <c:v>14.436133</c:v>
                </c:pt>
                <c:pt idx="5">
                  <c:v>14.294263300000001</c:v>
                </c:pt>
                <c:pt idx="6">
                  <c:v>14.158553899999999</c:v>
                </c:pt>
                <c:pt idx="7">
                  <c:v>14.024753799999999</c:v>
                </c:pt>
                <c:pt idx="8">
                  <c:v>13.7923831</c:v>
                </c:pt>
                <c:pt idx="9">
                  <c:v>13.5649028</c:v>
                </c:pt>
                <c:pt idx="10">
                  <c:v>13.339692100000001</c:v>
                </c:pt>
                <c:pt idx="11">
                  <c:v>13.120402</c:v>
                </c:pt>
                <c:pt idx="12">
                  <c:v>12.910581000000001</c:v>
                </c:pt>
                <c:pt idx="13">
                  <c:v>12.7236499</c:v>
                </c:pt>
                <c:pt idx="14">
                  <c:v>12.532178399999999</c:v>
                </c:pt>
                <c:pt idx="15">
                  <c:v>12.3402561</c:v>
                </c:pt>
                <c:pt idx="16">
                  <c:v>12.1474745</c:v>
                </c:pt>
                <c:pt idx="17">
                  <c:v>11.9548816</c:v>
                </c:pt>
                <c:pt idx="18">
                  <c:v>11.733940799999999</c:v>
                </c:pt>
                <c:pt idx="19">
                  <c:v>11.511199899999999</c:v>
                </c:pt>
                <c:pt idx="20">
                  <c:v>11.2896087</c:v>
                </c:pt>
                <c:pt idx="21">
                  <c:v>11.0662778</c:v>
                </c:pt>
                <c:pt idx="22">
                  <c:v>10.843226899999999</c:v>
                </c:pt>
                <c:pt idx="23">
                  <c:v>10.628457299999999</c:v>
                </c:pt>
                <c:pt idx="24">
                  <c:v>10.4108087</c:v>
                </c:pt>
                <c:pt idx="25">
                  <c:v>10.194360100000001</c:v>
                </c:pt>
                <c:pt idx="26">
                  <c:v>9.9777509999999996</c:v>
                </c:pt>
                <c:pt idx="27">
                  <c:v>9.7593628999999993</c:v>
                </c:pt>
                <c:pt idx="28">
                  <c:v>9.5801552000000001</c:v>
                </c:pt>
                <c:pt idx="29">
                  <c:v>9.3984375999999994</c:v>
                </c:pt>
                <c:pt idx="30">
                  <c:v>9.2164000000000001</c:v>
                </c:pt>
                <c:pt idx="31">
                  <c:v>9.0356422999999992</c:v>
                </c:pt>
                <c:pt idx="32">
                  <c:v>8.8531846999999999</c:v>
                </c:pt>
                <c:pt idx="33">
                  <c:v>8.7127964999999996</c:v>
                </c:pt>
                <c:pt idx="34">
                  <c:v>8.5704384000000005</c:v>
                </c:pt>
                <c:pt idx="35">
                  <c:v>8.4287901000000005</c:v>
                </c:pt>
                <c:pt idx="36">
                  <c:v>8.2860321999999993</c:v>
                </c:pt>
                <c:pt idx="37">
                  <c:v>8.1439833999999998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7E-4DA7-9EE1-7FE438783105}"/>
            </c:ext>
          </c:extLst>
        </c:ser>
        <c:ser>
          <c:idx val="5"/>
          <c:order val="4"/>
          <c:tx>
            <c:strRef>
              <c:f>'图1-二氧化碳排放'!$O$21</c:f>
              <c:strCache>
                <c:ptCount val="1"/>
                <c:pt idx="0">
                  <c:v>Electricity </c:v>
                </c:pt>
              </c:strCache>
            </c:strRef>
          </c:tx>
          <c:spPr>
            <a:solidFill>
              <a:schemeClr val="accent4"/>
            </a:solidFill>
          </c:spPr>
          <c:cat>
            <c:numRef>
              <c:f>'图1-二氧化碳排放'!$B$3:$AM$3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'图1-二氧化碳排放'!$B$5:$AM$5</c:f>
              <c:numCache>
                <c:formatCode>0.00_);[Red]\(0.00\)</c:formatCode>
                <c:ptCount val="38"/>
                <c:pt idx="0">
                  <c:v>41.247799999999998</c:v>
                </c:pt>
                <c:pt idx="1">
                  <c:v>41.161299999999997</c:v>
                </c:pt>
                <c:pt idx="2">
                  <c:v>43.7224</c:v>
                </c:pt>
                <c:pt idx="3">
                  <c:v>45.805399999999999</c:v>
                </c:pt>
                <c:pt idx="4">
                  <c:v>47.7911</c:v>
                </c:pt>
                <c:pt idx="5">
                  <c:v>49.586199999999998</c:v>
                </c:pt>
                <c:pt idx="6">
                  <c:v>51.137500000000003</c:v>
                </c:pt>
                <c:pt idx="7">
                  <c:v>52.815899999999999</c:v>
                </c:pt>
                <c:pt idx="8">
                  <c:v>53.2866</c:v>
                </c:pt>
                <c:pt idx="9">
                  <c:v>53.6389</c:v>
                </c:pt>
                <c:pt idx="10">
                  <c:v>53.900100000000002</c:v>
                </c:pt>
                <c:pt idx="11">
                  <c:v>54.108199999999997</c:v>
                </c:pt>
                <c:pt idx="12">
                  <c:v>53.072400000000002</c:v>
                </c:pt>
                <c:pt idx="13">
                  <c:v>52.0366</c:v>
                </c:pt>
                <c:pt idx="14">
                  <c:v>50.835099999999997</c:v>
                </c:pt>
                <c:pt idx="15">
                  <c:v>49.601599999999998</c:v>
                </c:pt>
                <c:pt idx="16">
                  <c:v>48.286999999999999</c:v>
                </c:pt>
                <c:pt idx="17">
                  <c:v>46.898400000000002</c:v>
                </c:pt>
                <c:pt idx="18">
                  <c:v>45.430999999999997</c:v>
                </c:pt>
                <c:pt idx="19">
                  <c:v>43.901800000000001</c:v>
                </c:pt>
                <c:pt idx="20">
                  <c:v>42.334299999999999</c:v>
                </c:pt>
                <c:pt idx="21">
                  <c:v>40.729999999999997</c:v>
                </c:pt>
                <c:pt idx="22">
                  <c:v>39.086500000000001</c:v>
                </c:pt>
                <c:pt idx="23">
                  <c:v>37.403599999999997</c:v>
                </c:pt>
                <c:pt idx="24">
                  <c:v>35.686500000000002</c:v>
                </c:pt>
                <c:pt idx="25">
                  <c:v>33.926900000000003</c:v>
                </c:pt>
                <c:pt idx="26">
                  <c:v>32.145099999999999</c:v>
                </c:pt>
                <c:pt idx="27">
                  <c:v>30.348500000000001</c:v>
                </c:pt>
                <c:pt idx="28">
                  <c:v>28.581399999999999</c:v>
                </c:pt>
                <c:pt idx="29">
                  <c:v>26.770800000000001</c:v>
                </c:pt>
                <c:pt idx="30">
                  <c:v>24.973700000000001</c:v>
                </c:pt>
                <c:pt idx="31">
                  <c:v>23.1997</c:v>
                </c:pt>
                <c:pt idx="32">
                  <c:v>21.429400000000001</c:v>
                </c:pt>
                <c:pt idx="33">
                  <c:v>19.7072</c:v>
                </c:pt>
                <c:pt idx="34">
                  <c:v>18.015499999999999</c:v>
                </c:pt>
                <c:pt idx="35">
                  <c:v>16.373100000000001</c:v>
                </c:pt>
                <c:pt idx="36">
                  <c:v>14.849299999999999</c:v>
                </c:pt>
                <c:pt idx="37">
                  <c:v>13.520799999999999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7E-4DA7-9EE1-7FE438783105}"/>
            </c:ext>
          </c:extLst>
        </c:ser>
        <c:ser>
          <c:idx val="6"/>
          <c:order val="5"/>
          <c:tx>
            <c:strRef>
              <c:f>'图1-二氧化碳排放'!$O$26</c:f>
              <c:strCache>
                <c:ptCount val="1"/>
                <c:pt idx="0">
                  <c:v>Heating and H2</c:v>
                </c:pt>
              </c:strCache>
            </c:strRef>
          </c:tx>
          <c:spPr>
            <a:solidFill>
              <a:srgbClr val="C00000"/>
            </a:solidFill>
            <a:ln w="25400">
              <a:noFill/>
            </a:ln>
            <a:effectLst/>
          </c:spPr>
          <c:cat>
            <c:numRef>
              <c:f>'图1-二氧化碳排放'!$B$3:$AM$3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'图1-二氧化碳排放'!$B$10:$AM$10</c:f>
              <c:numCache>
                <c:formatCode>0.00_);[Red]\(0.00\)</c:formatCode>
                <c:ptCount val="38"/>
                <c:pt idx="0">
                  <c:v>6.0022200000000003</c:v>
                </c:pt>
                <c:pt idx="1">
                  <c:v>6.1635799999999996</c:v>
                </c:pt>
                <c:pt idx="2">
                  <c:v>6.3363300000000002</c:v>
                </c:pt>
                <c:pt idx="3">
                  <c:v>6.4784100000000002</c:v>
                </c:pt>
                <c:pt idx="4">
                  <c:v>6.6256399999999998</c:v>
                </c:pt>
                <c:pt idx="5">
                  <c:v>6.7714400000000001</c:v>
                </c:pt>
                <c:pt idx="6">
                  <c:v>6.9346300000000003</c:v>
                </c:pt>
                <c:pt idx="7">
                  <c:v>7.0930299999999997</c:v>
                </c:pt>
                <c:pt idx="8">
                  <c:v>7.2188100000000004</c:v>
                </c:pt>
                <c:pt idx="9">
                  <c:v>7.3586499999999999</c:v>
                </c:pt>
                <c:pt idx="10">
                  <c:v>7.4455400000000003</c:v>
                </c:pt>
                <c:pt idx="11">
                  <c:v>7.5282999999999998</c:v>
                </c:pt>
                <c:pt idx="12">
                  <c:v>7.6129199999999999</c:v>
                </c:pt>
                <c:pt idx="13">
                  <c:v>7.6377600000000001</c:v>
                </c:pt>
                <c:pt idx="14">
                  <c:v>7.6668799999999999</c:v>
                </c:pt>
                <c:pt idx="15">
                  <c:v>7.6994499999999997</c:v>
                </c:pt>
                <c:pt idx="16">
                  <c:v>7.7237299999999998</c:v>
                </c:pt>
                <c:pt idx="17">
                  <c:v>7.7562600000000002</c:v>
                </c:pt>
                <c:pt idx="18">
                  <c:v>7.7644000000000002</c:v>
                </c:pt>
                <c:pt idx="19">
                  <c:v>7.7576900000000002</c:v>
                </c:pt>
                <c:pt idx="20">
                  <c:v>7.76647</c:v>
                </c:pt>
                <c:pt idx="21">
                  <c:v>7.7772699999999997</c:v>
                </c:pt>
                <c:pt idx="22">
                  <c:v>7.78104</c:v>
                </c:pt>
                <c:pt idx="23">
                  <c:v>7.7703899999999999</c:v>
                </c:pt>
                <c:pt idx="24">
                  <c:v>7.7759299999999998</c:v>
                </c:pt>
                <c:pt idx="25">
                  <c:v>7.7677800000000001</c:v>
                </c:pt>
                <c:pt idx="26">
                  <c:v>7.7601599999999999</c:v>
                </c:pt>
                <c:pt idx="27">
                  <c:v>7.7671700000000001</c:v>
                </c:pt>
                <c:pt idx="28">
                  <c:v>7.7451600000000003</c:v>
                </c:pt>
                <c:pt idx="29">
                  <c:v>7.7305299999999999</c:v>
                </c:pt>
                <c:pt idx="30">
                  <c:v>7.7166300000000003</c:v>
                </c:pt>
                <c:pt idx="31">
                  <c:v>7.7062400000000002</c:v>
                </c:pt>
                <c:pt idx="32">
                  <c:v>7.6849299999999996</c:v>
                </c:pt>
                <c:pt idx="33">
                  <c:v>7.6771099999999999</c:v>
                </c:pt>
                <c:pt idx="34">
                  <c:v>7.6669400000000003</c:v>
                </c:pt>
                <c:pt idx="35">
                  <c:v>7.6569000000000003</c:v>
                </c:pt>
                <c:pt idx="36">
                  <c:v>7.6361100000000004</c:v>
                </c:pt>
                <c:pt idx="37">
                  <c:v>7.8597999999999999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7E-4DA7-9EE1-7FE438783105}"/>
            </c:ext>
          </c:extLst>
        </c:ser>
        <c:ser>
          <c:idx val="1"/>
          <c:order val="6"/>
          <c:tx>
            <c:strRef>
              <c:f>'图1-二氧化碳排放'!$O$22</c:f>
              <c:strCache>
                <c:ptCount val="1"/>
                <c:pt idx="0">
                  <c:v>Residential bldg</c:v>
                </c:pt>
              </c:strCache>
            </c:strRef>
          </c:tx>
          <c:spPr>
            <a:solidFill>
              <a:srgbClr val="7030A0"/>
            </a:solidFill>
            <a:ln w="25400">
              <a:noFill/>
            </a:ln>
            <a:effectLst/>
          </c:spPr>
          <c:cat>
            <c:numRef>
              <c:f>'图1-二氧化碳排放'!$B$3:$AM$3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'图1-二氧化碳排放'!$B$6:$AM$6</c:f>
              <c:numCache>
                <c:formatCode>0.00_);[Red]\(0.00\)</c:formatCode>
                <c:ptCount val="38"/>
                <c:pt idx="0">
                  <c:v>3.2021999999999999</c:v>
                </c:pt>
                <c:pt idx="1">
                  <c:v>3.20086</c:v>
                </c:pt>
                <c:pt idx="2">
                  <c:v>3.1957499999999999</c:v>
                </c:pt>
                <c:pt idx="3">
                  <c:v>3.1839300000000001</c:v>
                </c:pt>
                <c:pt idx="4">
                  <c:v>3.1736399999999998</c:v>
                </c:pt>
                <c:pt idx="5">
                  <c:v>3.1694800000000001</c:v>
                </c:pt>
                <c:pt idx="6">
                  <c:v>3.1607699999999999</c:v>
                </c:pt>
                <c:pt idx="7">
                  <c:v>3.1554699999999998</c:v>
                </c:pt>
                <c:pt idx="8">
                  <c:v>3.14655</c:v>
                </c:pt>
                <c:pt idx="9">
                  <c:v>3.1274700000000002</c:v>
                </c:pt>
                <c:pt idx="10">
                  <c:v>3.12025</c:v>
                </c:pt>
                <c:pt idx="11">
                  <c:v>3.10026</c:v>
                </c:pt>
                <c:pt idx="12">
                  <c:v>3.0747900000000001</c:v>
                </c:pt>
                <c:pt idx="13">
                  <c:v>3.0460699999999998</c:v>
                </c:pt>
                <c:pt idx="14">
                  <c:v>3.0280800000000001</c:v>
                </c:pt>
                <c:pt idx="15">
                  <c:v>3.00963</c:v>
                </c:pt>
                <c:pt idx="16">
                  <c:v>3.00345</c:v>
                </c:pt>
                <c:pt idx="17">
                  <c:v>2.9784199999999998</c:v>
                </c:pt>
                <c:pt idx="18">
                  <c:v>2.9527600000000001</c:v>
                </c:pt>
                <c:pt idx="19">
                  <c:v>2.93127</c:v>
                </c:pt>
                <c:pt idx="20">
                  <c:v>2.90985</c:v>
                </c:pt>
                <c:pt idx="21">
                  <c:v>2.8951699999999998</c:v>
                </c:pt>
                <c:pt idx="22">
                  <c:v>2.8729900000000002</c:v>
                </c:pt>
                <c:pt idx="23">
                  <c:v>2.84571</c:v>
                </c:pt>
                <c:pt idx="24">
                  <c:v>2.8085200000000001</c:v>
                </c:pt>
                <c:pt idx="25">
                  <c:v>2.7844699999999998</c:v>
                </c:pt>
                <c:pt idx="26">
                  <c:v>2.7589899999999998</c:v>
                </c:pt>
                <c:pt idx="27">
                  <c:v>2.7232599999999998</c:v>
                </c:pt>
                <c:pt idx="28">
                  <c:v>2.6912400000000001</c:v>
                </c:pt>
                <c:pt idx="29">
                  <c:v>2.6523400000000001</c:v>
                </c:pt>
                <c:pt idx="30">
                  <c:v>2.6060500000000002</c:v>
                </c:pt>
                <c:pt idx="31">
                  <c:v>2.56636</c:v>
                </c:pt>
                <c:pt idx="32">
                  <c:v>2.5325500000000001</c:v>
                </c:pt>
                <c:pt idx="33">
                  <c:v>2.48454</c:v>
                </c:pt>
                <c:pt idx="34">
                  <c:v>2.4362300000000001</c:v>
                </c:pt>
                <c:pt idx="35">
                  <c:v>2.3887100000000001</c:v>
                </c:pt>
                <c:pt idx="36">
                  <c:v>2.34056</c:v>
                </c:pt>
                <c:pt idx="37">
                  <c:v>2.63523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7E-4DA7-9EE1-7FE438783105}"/>
            </c:ext>
          </c:extLst>
        </c:ser>
        <c:ser>
          <c:idx val="2"/>
          <c:order val="7"/>
          <c:tx>
            <c:strRef>
              <c:f>'图1-二氧化碳排放'!$O$23</c:f>
              <c:strCache>
                <c:ptCount val="1"/>
                <c:pt idx="0">
                  <c:v>Commercial bldg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'图1-二氧化碳排放'!$B$3:$AM$3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'图1-二氧化碳排放'!$B$7:$AM$7</c:f>
              <c:numCache>
                <c:formatCode>0.00_);[Red]\(0.00\)</c:formatCode>
                <c:ptCount val="38"/>
                <c:pt idx="0">
                  <c:v>1.2831900000000001</c:v>
                </c:pt>
                <c:pt idx="1">
                  <c:v>1.3106</c:v>
                </c:pt>
                <c:pt idx="2">
                  <c:v>1.3341799999999999</c:v>
                </c:pt>
                <c:pt idx="3">
                  <c:v>1.3514200000000001</c:v>
                </c:pt>
                <c:pt idx="4">
                  <c:v>1.36808</c:v>
                </c:pt>
                <c:pt idx="5">
                  <c:v>1.3860999999999999</c:v>
                </c:pt>
                <c:pt idx="6">
                  <c:v>1.40341</c:v>
                </c:pt>
                <c:pt idx="7">
                  <c:v>1.4192499999999999</c:v>
                </c:pt>
                <c:pt idx="8">
                  <c:v>1.4364999999999999</c:v>
                </c:pt>
                <c:pt idx="9">
                  <c:v>1.45194</c:v>
                </c:pt>
                <c:pt idx="10">
                  <c:v>1.4673700000000001</c:v>
                </c:pt>
                <c:pt idx="11">
                  <c:v>1.48339</c:v>
                </c:pt>
                <c:pt idx="12">
                  <c:v>1.4963599999999999</c:v>
                </c:pt>
                <c:pt idx="13">
                  <c:v>1.5005299999999999</c:v>
                </c:pt>
                <c:pt idx="14">
                  <c:v>1.5062</c:v>
                </c:pt>
                <c:pt idx="15">
                  <c:v>1.51111</c:v>
                </c:pt>
                <c:pt idx="16">
                  <c:v>1.51755</c:v>
                </c:pt>
                <c:pt idx="17">
                  <c:v>1.5208699999999999</c:v>
                </c:pt>
                <c:pt idx="18">
                  <c:v>1.5208699999999999</c:v>
                </c:pt>
                <c:pt idx="19">
                  <c:v>1.5208699999999999</c:v>
                </c:pt>
                <c:pt idx="20">
                  <c:v>1.5211300000000001</c:v>
                </c:pt>
                <c:pt idx="21">
                  <c:v>1.5211300000000001</c:v>
                </c:pt>
                <c:pt idx="22">
                  <c:v>1.5196099999999999</c:v>
                </c:pt>
                <c:pt idx="23">
                  <c:v>1.5171399999999999</c:v>
                </c:pt>
                <c:pt idx="24">
                  <c:v>1.51176</c:v>
                </c:pt>
                <c:pt idx="25">
                  <c:v>1.5092000000000001</c:v>
                </c:pt>
                <c:pt idx="26">
                  <c:v>1.50512</c:v>
                </c:pt>
                <c:pt idx="27">
                  <c:v>1.49979</c:v>
                </c:pt>
                <c:pt idx="28">
                  <c:v>1.49072</c:v>
                </c:pt>
                <c:pt idx="29">
                  <c:v>1.4819199999999999</c:v>
                </c:pt>
                <c:pt idx="30">
                  <c:v>1.4739599999999999</c:v>
                </c:pt>
                <c:pt idx="31">
                  <c:v>1.46428</c:v>
                </c:pt>
                <c:pt idx="32">
                  <c:v>1.4546300000000001</c:v>
                </c:pt>
                <c:pt idx="33">
                  <c:v>1.4418200000000001</c:v>
                </c:pt>
                <c:pt idx="34">
                  <c:v>1.42913</c:v>
                </c:pt>
                <c:pt idx="35">
                  <c:v>1.41614</c:v>
                </c:pt>
                <c:pt idx="36">
                  <c:v>1.4034199999999999</c:v>
                </c:pt>
                <c:pt idx="37">
                  <c:v>1.58751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7E-4DA7-9EE1-7FE438783105}"/>
            </c:ext>
          </c:extLst>
        </c:ser>
        <c:ser>
          <c:idx val="8"/>
          <c:order val="9"/>
          <c:tx>
            <c:strRef>
              <c:f>'图1-二氧化碳排放'!$O$31</c:f>
              <c:strCache>
                <c:ptCount val="1"/>
                <c:pt idx="0">
                  <c:v>Non CO2</c:v>
                </c:pt>
              </c:strCache>
            </c:strRef>
          </c:tx>
          <c:spPr>
            <a:pattFill prst="pct40">
              <a:fgClr>
                <a:schemeClr val="accent1"/>
              </a:fgClr>
              <a:bgClr>
                <a:schemeClr val="bg1"/>
              </a:bgClr>
            </a:pattFill>
            <a:ln w="25400">
              <a:noFill/>
            </a:ln>
          </c:spPr>
          <c:cat>
            <c:numRef>
              <c:f>'图1-二氧化碳排放'!$B$3:$AM$3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'图1-二氧化碳排放'!$B$15:$AM$15</c:f>
              <c:numCache>
                <c:formatCode>0.00_);[Red]\(0.00\)</c:formatCode>
                <c:ptCount val="38"/>
                <c:pt idx="0">
                  <c:v>23.073373250000003</c:v>
                </c:pt>
                <c:pt idx="1">
                  <c:v>23.41357689000003</c:v>
                </c:pt>
                <c:pt idx="2">
                  <c:v>23.746217359999989</c:v>
                </c:pt>
                <c:pt idx="3">
                  <c:v>23.756239099999988</c:v>
                </c:pt>
                <c:pt idx="4">
                  <c:v>23.755395399999983</c:v>
                </c:pt>
                <c:pt idx="5">
                  <c:v>23.755438400000003</c:v>
                </c:pt>
                <c:pt idx="6">
                  <c:v>23.731763700000016</c:v>
                </c:pt>
                <c:pt idx="7">
                  <c:v>23.696222899999995</c:v>
                </c:pt>
                <c:pt idx="8">
                  <c:v>23.565536000000009</c:v>
                </c:pt>
                <c:pt idx="9">
                  <c:v>23.406589200000013</c:v>
                </c:pt>
                <c:pt idx="10">
                  <c:v>23.293501499999991</c:v>
                </c:pt>
                <c:pt idx="11">
                  <c:v>23.174651199999971</c:v>
                </c:pt>
                <c:pt idx="12">
                  <c:v>23.063408699999982</c:v>
                </c:pt>
                <c:pt idx="13">
                  <c:v>22.984280000000012</c:v>
                </c:pt>
                <c:pt idx="14">
                  <c:v>22.892860100000021</c:v>
                </c:pt>
                <c:pt idx="15">
                  <c:v>22.792361499999984</c:v>
                </c:pt>
                <c:pt idx="16">
                  <c:v>22.692344699999992</c:v>
                </c:pt>
                <c:pt idx="17">
                  <c:v>22.579689299999998</c:v>
                </c:pt>
                <c:pt idx="18">
                  <c:v>22.464068899999987</c:v>
                </c:pt>
                <c:pt idx="19">
                  <c:v>22.354180000000014</c:v>
                </c:pt>
                <c:pt idx="20">
                  <c:v>22.218878000000018</c:v>
                </c:pt>
                <c:pt idx="21">
                  <c:v>22.076060999999996</c:v>
                </c:pt>
                <c:pt idx="22">
                  <c:v>21.935720999999987</c:v>
                </c:pt>
                <c:pt idx="23">
                  <c:v>21.797970000000021</c:v>
                </c:pt>
                <c:pt idx="24">
                  <c:v>21.631158999999997</c:v>
                </c:pt>
                <c:pt idx="25">
                  <c:v>21.476878000000013</c:v>
                </c:pt>
                <c:pt idx="26">
                  <c:v>21.313272000000012</c:v>
                </c:pt>
                <c:pt idx="27">
                  <c:v>21.128212000000005</c:v>
                </c:pt>
                <c:pt idx="28">
                  <c:v>20.923024000000012</c:v>
                </c:pt>
                <c:pt idx="29">
                  <c:v>20.702180999999996</c:v>
                </c:pt>
                <c:pt idx="30">
                  <c:v>20.47553400000001</c:v>
                </c:pt>
                <c:pt idx="31">
                  <c:v>20.242082000000011</c:v>
                </c:pt>
                <c:pt idx="32">
                  <c:v>20.005865</c:v>
                </c:pt>
                <c:pt idx="33">
                  <c:v>19.722717000000017</c:v>
                </c:pt>
                <c:pt idx="34">
                  <c:v>19.439159000000004</c:v>
                </c:pt>
                <c:pt idx="35">
                  <c:v>19.147041000000002</c:v>
                </c:pt>
                <c:pt idx="36">
                  <c:v>18.859102000000007</c:v>
                </c:pt>
                <c:pt idx="37">
                  <c:v>18.345354000000029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A7E-4DA7-9EE1-7FE438783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039416"/>
        <c:axId val="454044664"/>
        <c:extLst>
          <c:ext xmlns:c15="http://schemas.microsoft.com/office/drawing/2012/chart" uri="{02D57815-91ED-43cb-92C2-25804820EDAC}">
            <c15:filteredArea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'图1-二氧化碳排放'!$O$27</c15:sqref>
                        </c15:formulaRef>
                      </c:ext>
                    </c:extLst>
                    <c:strCache>
                      <c:ptCount val="1"/>
                      <c:pt idx="0">
                        <c:v>LULUCF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'图1-二氧化碳排放'!$B$3:$AM$3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7">
                        <c:v>2030</c:v>
                      </c:pt>
                      <c:pt idx="12">
                        <c:v>2035</c:v>
                      </c:pt>
                      <c:pt idx="17">
                        <c:v>2040</c:v>
                      </c:pt>
                      <c:pt idx="22">
                        <c:v>2045</c:v>
                      </c:pt>
                      <c:pt idx="27">
                        <c:v>2050</c:v>
                      </c:pt>
                      <c:pt idx="32">
                        <c:v>2055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'图1-二氧化碳排放'!$B$11:$AM$11</c15:sqref>
                        </c15:formulaRef>
                      </c:ext>
                    </c:extLst>
                    <c:numCache>
                      <c:formatCode>0.00_);[Red]\(0.00\)</c:formatCode>
                      <c:ptCount val="38"/>
                      <c:pt idx="0">
                        <c:v>-4.34</c:v>
                      </c:pt>
                      <c:pt idx="1">
                        <c:v>-4.34</c:v>
                      </c:pt>
                      <c:pt idx="2">
                        <c:v>-4.34</c:v>
                      </c:pt>
                      <c:pt idx="3">
                        <c:v>-4.34</c:v>
                      </c:pt>
                      <c:pt idx="4">
                        <c:v>-4.34</c:v>
                      </c:pt>
                      <c:pt idx="5">
                        <c:v>-4.34</c:v>
                      </c:pt>
                      <c:pt idx="6">
                        <c:v>-4.34</c:v>
                      </c:pt>
                      <c:pt idx="7">
                        <c:v>-4.34</c:v>
                      </c:pt>
                      <c:pt idx="8">
                        <c:v>-4.34</c:v>
                      </c:pt>
                      <c:pt idx="9">
                        <c:v>-4.34</c:v>
                      </c:pt>
                      <c:pt idx="10">
                        <c:v>-4.34</c:v>
                      </c:pt>
                      <c:pt idx="11">
                        <c:v>-4.34</c:v>
                      </c:pt>
                      <c:pt idx="12">
                        <c:v>-4.34</c:v>
                      </c:pt>
                      <c:pt idx="13">
                        <c:v>-4.34</c:v>
                      </c:pt>
                      <c:pt idx="14">
                        <c:v>-4.34</c:v>
                      </c:pt>
                      <c:pt idx="15">
                        <c:v>-4.34</c:v>
                      </c:pt>
                      <c:pt idx="16">
                        <c:v>-4.34</c:v>
                      </c:pt>
                      <c:pt idx="17">
                        <c:v>-4.34</c:v>
                      </c:pt>
                      <c:pt idx="18">
                        <c:v>-4.34</c:v>
                      </c:pt>
                      <c:pt idx="19">
                        <c:v>-4.34</c:v>
                      </c:pt>
                      <c:pt idx="20">
                        <c:v>-4.34</c:v>
                      </c:pt>
                      <c:pt idx="21">
                        <c:v>-4.34</c:v>
                      </c:pt>
                      <c:pt idx="22">
                        <c:v>-4.34</c:v>
                      </c:pt>
                      <c:pt idx="23">
                        <c:v>-4.34</c:v>
                      </c:pt>
                      <c:pt idx="24">
                        <c:v>-4.34</c:v>
                      </c:pt>
                      <c:pt idx="25">
                        <c:v>-4.34</c:v>
                      </c:pt>
                      <c:pt idx="26">
                        <c:v>-4.34</c:v>
                      </c:pt>
                      <c:pt idx="27">
                        <c:v>-4.34</c:v>
                      </c:pt>
                      <c:pt idx="28">
                        <c:v>-4.34</c:v>
                      </c:pt>
                      <c:pt idx="29">
                        <c:v>-4.34</c:v>
                      </c:pt>
                      <c:pt idx="30">
                        <c:v>-4.34</c:v>
                      </c:pt>
                      <c:pt idx="31">
                        <c:v>-4.34</c:v>
                      </c:pt>
                      <c:pt idx="32">
                        <c:v>-4.34</c:v>
                      </c:pt>
                      <c:pt idx="33">
                        <c:v>-4.34</c:v>
                      </c:pt>
                      <c:pt idx="34">
                        <c:v>-4.34</c:v>
                      </c:pt>
                      <c:pt idx="35">
                        <c:v>-4.34</c:v>
                      </c:pt>
                      <c:pt idx="36">
                        <c:v>-4.34</c:v>
                      </c:pt>
                      <c:pt idx="37">
                        <c:v>-4.34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8A7E-4DA7-9EE1-7FE438783105}"/>
                  </c:ext>
                </c:extLst>
              </c15:ser>
            </c15:filteredAreaSeries>
            <c15:filteredAreaSeries>
              <c15:ser>
                <c:idx val="7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'图1-二氧化碳排放'!$O$28</c15:sqref>
                        </c15:formulaRef>
                      </c:ext>
                    </c:extLst>
                    <c:strCache>
                      <c:ptCount val="1"/>
                      <c:pt idx="0">
                        <c:v>Geo-engineering</c:v>
                      </c:pt>
                    </c:strCache>
                  </c:strRef>
                </c:tx>
                <c:spPr>
                  <a:solidFill>
                    <a:srgbClr val="002060"/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'图1-二氧化碳排放'!$B$3:$AM$3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7">
                        <c:v>2030</c:v>
                      </c:pt>
                      <c:pt idx="12">
                        <c:v>2035</c:v>
                      </c:pt>
                      <c:pt idx="17">
                        <c:v>2040</c:v>
                      </c:pt>
                      <c:pt idx="22">
                        <c:v>2045</c:v>
                      </c:pt>
                      <c:pt idx="27">
                        <c:v>2050</c:v>
                      </c:pt>
                      <c:pt idx="32">
                        <c:v>2055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'图1-二氧化碳排放'!$B$12:$AM$12</c15:sqref>
                        </c15:formulaRef>
                      </c:ext>
                    </c:extLst>
                    <c:numCache>
                      <c:formatCode>0.00_);[Red]\(0.00\)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A7E-4DA7-9EE1-7FE438783105}"/>
                  </c:ext>
                </c:extLst>
              </c15:ser>
            </c15:filteredAreaSeries>
          </c:ext>
        </c:extLst>
      </c:areaChart>
      <c:catAx>
        <c:axId val="454039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44664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454044664"/>
        <c:scaling>
          <c:orientation val="minMax"/>
        </c:scaling>
        <c:delete val="0"/>
        <c:axPos val="l"/>
        <c:title>
          <c:tx>
            <c:strRef>
              <c:f>'图1-二氧化碳排放'!$F$1</c:f>
              <c:strCache>
                <c:ptCount val="1"/>
                <c:pt idx="0">
                  <c:v>100 mt</c:v>
                </c:pt>
              </c:strCache>
            </c:strRef>
          </c:tx>
          <c:layout>
            <c:manualLayout>
              <c:xMode val="edge"/>
              <c:yMode val="edge"/>
              <c:x val="2.3809523809523808E-2"/>
              <c:y val="7.0475028633473408E-2"/>
            </c:manualLayout>
          </c:layout>
          <c:overlay val="0"/>
          <c:txPr>
            <a:bodyPr rot="0" vert="horz"/>
            <a:lstStyle/>
            <a:p>
              <a:pPr>
                <a:defRPr b="0">
                  <a:solidFill>
                    <a:sysClr val="windowText" lastClr="000000"/>
                  </a:solidFill>
                </a:defRPr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39416"/>
        <c:crosses val="autoZero"/>
        <c:crossBetween val="midCat"/>
        <c:majorUnit val="4"/>
      </c:valAx>
    </c:plotArea>
    <c:legend>
      <c:legendPos val="b"/>
      <c:layout>
        <c:manualLayout>
          <c:xMode val="edge"/>
          <c:yMode val="edge"/>
          <c:x val="0"/>
          <c:y val="0.85880313155496257"/>
          <c:w val="1"/>
          <c:h val="0.14119686844503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ea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ln>
      <a:solidFill>
        <a:schemeClr val="tx1"/>
      </a:solidFill>
    </a:ln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BAU vs 14FYP Greenhouse</a:t>
            </a:r>
            <a:r>
              <a:rPr lang="en-US" sz="1800" b="1" baseline="0">
                <a:solidFill>
                  <a:sysClr val="windowText" lastClr="000000"/>
                </a:solidFill>
              </a:rPr>
              <a:t> Gas Direct Emission by Sector</a:t>
            </a:r>
            <a:endParaRPr lang="en-US" sz="18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8285083565521679"/>
          <c:y val="1.70982813506906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4024054284531935E-2"/>
          <c:y val="9.9823064316604662E-2"/>
          <c:w val="0.91762332432227323"/>
          <c:h val="0.70967883906516804"/>
        </c:manualLayout>
      </c:layout>
      <c:areaChart>
        <c:grouping val="stacked"/>
        <c:varyColors val="0"/>
        <c:ser>
          <c:idx val="7"/>
          <c:order val="0"/>
          <c:tx>
            <c:strRef>
              <c:f>'图1-二氧化碳排放'!$A$62</c:f>
              <c:strCache>
                <c:ptCount val="1"/>
                <c:pt idx="0">
                  <c:v>BAU Trans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 w="19050">
              <a:solidFill>
                <a:schemeClr val="accent1"/>
              </a:solidFill>
            </a:ln>
            <a:effectLst/>
          </c:spPr>
          <c:cat>
            <c:numLit>
              <c:formatCode>General</c:formatCode>
              <c:ptCount val="41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  <c:pt idx="6">
                <c:v>2026</c:v>
              </c:pt>
              <c:pt idx="7">
                <c:v>2027</c:v>
              </c:pt>
              <c:pt idx="8">
                <c:v>2028</c:v>
              </c:pt>
              <c:pt idx="9">
                <c:v>2029</c:v>
              </c:pt>
              <c:pt idx="10">
                <c:v>2030</c:v>
              </c:pt>
              <c:pt idx="11">
                <c:v>2031</c:v>
              </c:pt>
              <c:pt idx="12">
                <c:v>2032</c:v>
              </c:pt>
              <c:pt idx="13">
                <c:v>2033</c:v>
              </c:pt>
              <c:pt idx="14">
                <c:v>2034</c:v>
              </c:pt>
              <c:pt idx="15">
                <c:v>2035</c:v>
              </c:pt>
              <c:pt idx="16">
                <c:v>2036</c:v>
              </c:pt>
              <c:pt idx="17">
                <c:v>2037</c:v>
              </c:pt>
              <c:pt idx="18">
                <c:v>2038</c:v>
              </c:pt>
              <c:pt idx="19">
                <c:v>2039</c:v>
              </c:pt>
              <c:pt idx="20">
                <c:v>2040</c:v>
              </c:pt>
              <c:pt idx="21">
                <c:v>2041</c:v>
              </c:pt>
              <c:pt idx="22">
                <c:v>2042</c:v>
              </c:pt>
              <c:pt idx="23">
                <c:v>2043</c:v>
              </c:pt>
              <c:pt idx="24">
                <c:v>2044</c:v>
              </c:pt>
              <c:pt idx="25">
                <c:v>2045</c:v>
              </c:pt>
              <c:pt idx="26">
                <c:v>2046</c:v>
              </c:pt>
              <c:pt idx="27">
                <c:v>2047</c:v>
              </c:pt>
              <c:pt idx="28">
                <c:v>2048</c:v>
              </c:pt>
              <c:pt idx="29">
                <c:v>2049</c:v>
              </c:pt>
              <c:pt idx="30">
                <c:v>2050</c:v>
              </c:pt>
              <c:pt idx="31">
                <c:v>2051</c:v>
              </c:pt>
              <c:pt idx="32">
                <c:v>2052</c:v>
              </c:pt>
              <c:pt idx="33">
                <c:v>2053</c:v>
              </c:pt>
              <c:pt idx="34">
                <c:v>2054</c:v>
              </c:pt>
              <c:pt idx="35">
                <c:v>2055</c:v>
              </c:pt>
              <c:pt idx="36">
                <c:v>2056</c:v>
              </c:pt>
              <c:pt idx="37">
                <c:v>2057</c:v>
              </c:pt>
              <c:pt idx="38">
                <c:v>2058</c:v>
              </c:pt>
              <c:pt idx="39">
                <c:v>2059</c:v>
              </c:pt>
              <c:pt idx="40">
                <c:v>2060</c:v>
              </c:pt>
            </c:numLit>
          </c:cat>
          <c:val>
            <c:numRef>
              <c:f>'图1-二氧化碳排放'!$B$62:$AM$62</c:f>
              <c:numCache>
                <c:formatCode>0.00_);[Red]\(0.00\)</c:formatCode>
                <c:ptCount val="38"/>
                <c:pt idx="0">
                  <c:v>15.635899999999999</c:v>
                </c:pt>
                <c:pt idx="1">
                  <c:v>15.576700000000001</c:v>
                </c:pt>
                <c:pt idx="2">
                  <c:v>15.5182</c:v>
                </c:pt>
                <c:pt idx="3">
                  <c:v>15.4621</c:v>
                </c:pt>
                <c:pt idx="4">
                  <c:v>15.393700000000001</c:v>
                </c:pt>
                <c:pt idx="5">
                  <c:v>15.3141</c:v>
                </c:pt>
                <c:pt idx="6">
                  <c:v>15.2196</c:v>
                </c:pt>
                <c:pt idx="7">
                  <c:v>15.1044</c:v>
                </c:pt>
                <c:pt idx="8">
                  <c:v>14.872</c:v>
                </c:pt>
                <c:pt idx="9">
                  <c:v>14.6233</c:v>
                </c:pt>
                <c:pt idx="10">
                  <c:v>14.4024</c:v>
                </c:pt>
                <c:pt idx="11">
                  <c:v>14.1812</c:v>
                </c:pt>
                <c:pt idx="12">
                  <c:v>13.9541</c:v>
                </c:pt>
                <c:pt idx="13">
                  <c:v>13.7744</c:v>
                </c:pt>
                <c:pt idx="14">
                  <c:v>13.570600000000001</c:v>
                </c:pt>
                <c:pt idx="15">
                  <c:v>13.3216</c:v>
                </c:pt>
                <c:pt idx="16">
                  <c:v>13.101800000000001</c:v>
                </c:pt>
                <c:pt idx="17">
                  <c:v>12.907999999999999</c:v>
                </c:pt>
                <c:pt idx="18">
                  <c:v>12.679</c:v>
                </c:pt>
                <c:pt idx="19">
                  <c:v>12.470700000000001</c:v>
                </c:pt>
                <c:pt idx="20">
                  <c:v>12.285500000000001</c:v>
                </c:pt>
                <c:pt idx="21">
                  <c:v>12.1227</c:v>
                </c:pt>
                <c:pt idx="22">
                  <c:v>11.983700000000001</c:v>
                </c:pt>
                <c:pt idx="23">
                  <c:v>11.9008</c:v>
                </c:pt>
                <c:pt idx="24">
                  <c:v>11.8408</c:v>
                </c:pt>
                <c:pt idx="25">
                  <c:v>11.8026</c:v>
                </c:pt>
                <c:pt idx="26">
                  <c:v>11.775</c:v>
                </c:pt>
                <c:pt idx="27">
                  <c:v>11.7607</c:v>
                </c:pt>
                <c:pt idx="28">
                  <c:v>11.7005</c:v>
                </c:pt>
                <c:pt idx="29">
                  <c:v>11.6487</c:v>
                </c:pt>
                <c:pt idx="30">
                  <c:v>11.601599999999999</c:v>
                </c:pt>
                <c:pt idx="31">
                  <c:v>11.556699999999999</c:v>
                </c:pt>
                <c:pt idx="32">
                  <c:v>11.5136</c:v>
                </c:pt>
                <c:pt idx="33">
                  <c:v>11.473599999999999</c:v>
                </c:pt>
                <c:pt idx="34">
                  <c:v>11.434100000000001</c:v>
                </c:pt>
                <c:pt idx="35">
                  <c:v>11.3935</c:v>
                </c:pt>
                <c:pt idx="36">
                  <c:v>11.3531</c:v>
                </c:pt>
                <c:pt idx="37">
                  <c:v>11.310700000000001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DF-4969-9A52-E0C04007EAA6}"/>
            </c:ext>
          </c:extLst>
        </c:ser>
        <c:ser>
          <c:idx val="10"/>
          <c:order val="2"/>
          <c:tx>
            <c:strRef>
              <c:f>'图1-二氧化碳排放'!$A$65</c:f>
              <c:strCache>
                <c:ptCount val="1"/>
                <c:pt idx="0">
                  <c:v>BAU Indst Fuel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 w="19050">
              <a:solidFill>
                <a:schemeClr val="accent3">
                  <a:lumMod val="75000"/>
                </a:schemeClr>
              </a:solidFill>
            </a:ln>
            <a:effectLst/>
          </c:spPr>
          <c:cat>
            <c:numLit>
              <c:formatCode>General</c:formatCode>
              <c:ptCount val="41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  <c:pt idx="6">
                <c:v>2026</c:v>
              </c:pt>
              <c:pt idx="7">
                <c:v>2027</c:v>
              </c:pt>
              <c:pt idx="8">
                <c:v>2028</c:v>
              </c:pt>
              <c:pt idx="9">
                <c:v>2029</c:v>
              </c:pt>
              <c:pt idx="10">
                <c:v>2030</c:v>
              </c:pt>
              <c:pt idx="11">
                <c:v>2031</c:v>
              </c:pt>
              <c:pt idx="12">
                <c:v>2032</c:v>
              </c:pt>
              <c:pt idx="13">
                <c:v>2033</c:v>
              </c:pt>
              <c:pt idx="14">
                <c:v>2034</c:v>
              </c:pt>
              <c:pt idx="15">
                <c:v>2035</c:v>
              </c:pt>
              <c:pt idx="16">
                <c:v>2036</c:v>
              </c:pt>
              <c:pt idx="17">
                <c:v>2037</c:v>
              </c:pt>
              <c:pt idx="18">
                <c:v>2038</c:v>
              </c:pt>
              <c:pt idx="19">
                <c:v>2039</c:v>
              </c:pt>
              <c:pt idx="20">
                <c:v>2040</c:v>
              </c:pt>
              <c:pt idx="21">
                <c:v>2041</c:v>
              </c:pt>
              <c:pt idx="22">
                <c:v>2042</c:v>
              </c:pt>
              <c:pt idx="23">
                <c:v>2043</c:v>
              </c:pt>
              <c:pt idx="24">
                <c:v>2044</c:v>
              </c:pt>
              <c:pt idx="25">
                <c:v>2045</c:v>
              </c:pt>
              <c:pt idx="26">
                <c:v>2046</c:v>
              </c:pt>
              <c:pt idx="27">
                <c:v>2047</c:v>
              </c:pt>
              <c:pt idx="28">
                <c:v>2048</c:v>
              </c:pt>
              <c:pt idx="29">
                <c:v>2049</c:v>
              </c:pt>
              <c:pt idx="30">
                <c:v>2050</c:v>
              </c:pt>
              <c:pt idx="31">
                <c:v>2051</c:v>
              </c:pt>
              <c:pt idx="32">
                <c:v>2052</c:v>
              </c:pt>
              <c:pt idx="33">
                <c:v>2053</c:v>
              </c:pt>
              <c:pt idx="34">
                <c:v>2054</c:v>
              </c:pt>
              <c:pt idx="35">
                <c:v>2055</c:v>
              </c:pt>
              <c:pt idx="36">
                <c:v>2056</c:v>
              </c:pt>
              <c:pt idx="37">
                <c:v>2057</c:v>
              </c:pt>
              <c:pt idx="38">
                <c:v>2058</c:v>
              </c:pt>
              <c:pt idx="39">
                <c:v>2059</c:v>
              </c:pt>
              <c:pt idx="40">
                <c:v>2060</c:v>
              </c:pt>
            </c:numLit>
          </c:cat>
          <c:val>
            <c:numRef>
              <c:f>'图1-二氧化碳排放'!$B$65:$AM$65</c:f>
              <c:numCache>
                <c:formatCode>0.00_);[Red]\(0.00\)</c:formatCode>
                <c:ptCount val="38"/>
                <c:pt idx="0">
                  <c:v>28.242920300000002</c:v>
                </c:pt>
                <c:pt idx="1">
                  <c:v>28.404782499999996</c:v>
                </c:pt>
                <c:pt idx="2">
                  <c:v>29.917034700000002</c:v>
                </c:pt>
                <c:pt idx="3">
                  <c:v>30.243636800000004</c:v>
                </c:pt>
                <c:pt idx="4">
                  <c:v>30.585297199999999</c:v>
                </c:pt>
                <c:pt idx="5">
                  <c:v>30.912027200000001</c:v>
                </c:pt>
                <c:pt idx="6">
                  <c:v>31.192957100000001</c:v>
                </c:pt>
                <c:pt idx="7">
                  <c:v>31.544537699999999</c:v>
                </c:pt>
                <c:pt idx="8">
                  <c:v>31.495688000000001</c:v>
                </c:pt>
                <c:pt idx="9">
                  <c:v>31.460177800000004</c:v>
                </c:pt>
                <c:pt idx="10">
                  <c:v>31.422927699999999</c:v>
                </c:pt>
                <c:pt idx="11">
                  <c:v>31.477967</c:v>
                </c:pt>
                <c:pt idx="12">
                  <c:v>31.439786699999999</c:v>
                </c:pt>
                <c:pt idx="13">
                  <c:v>31.278116299999997</c:v>
                </c:pt>
                <c:pt idx="14">
                  <c:v>31.003396100000003</c:v>
                </c:pt>
                <c:pt idx="15">
                  <c:v>30.810016699999998</c:v>
                </c:pt>
                <c:pt idx="16">
                  <c:v>30.625136699999999</c:v>
                </c:pt>
                <c:pt idx="17">
                  <c:v>30.429767899999995</c:v>
                </c:pt>
                <c:pt idx="18">
                  <c:v>30.037597899999998</c:v>
                </c:pt>
                <c:pt idx="19">
                  <c:v>29.662337900000004</c:v>
                </c:pt>
                <c:pt idx="20">
                  <c:v>29.263808300000001</c:v>
                </c:pt>
                <c:pt idx="21">
                  <c:v>28.877828100000002</c:v>
                </c:pt>
                <c:pt idx="22">
                  <c:v>28.482388100000001</c:v>
                </c:pt>
                <c:pt idx="23">
                  <c:v>28.139169500000001</c:v>
                </c:pt>
                <c:pt idx="24">
                  <c:v>27.699870000000004</c:v>
                </c:pt>
                <c:pt idx="25">
                  <c:v>27.352130800000005</c:v>
                </c:pt>
                <c:pt idx="26">
                  <c:v>26.940781799999996</c:v>
                </c:pt>
                <c:pt idx="27">
                  <c:v>26.529491999999998</c:v>
                </c:pt>
                <c:pt idx="28">
                  <c:v>26.140591900000004</c:v>
                </c:pt>
                <c:pt idx="29">
                  <c:v>25.7428417</c:v>
                </c:pt>
                <c:pt idx="30">
                  <c:v>25.320601599999996</c:v>
                </c:pt>
                <c:pt idx="31">
                  <c:v>24.915671199999998</c:v>
                </c:pt>
                <c:pt idx="32">
                  <c:v>24.489661099999999</c:v>
                </c:pt>
                <c:pt idx="33">
                  <c:v>24.124780499999996</c:v>
                </c:pt>
                <c:pt idx="34">
                  <c:v>23.774679999999996</c:v>
                </c:pt>
                <c:pt idx="35">
                  <c:v>23.397739000000001</c:v>
                </c:pt>
                <c:pt idx="36">
                  <c:v>23.012508499999999</c:v>
                </c:pt>
                <c:pt idx="37">
                  <c:v>22.5984579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DF-4969-9A52-E0C04007EAA6}"/>
            </c:ext>
          </c:extLst>
        </c:ser>
        <c:ser>
          <c:idx val="11"/>
          <c:order val="4"/>
          <c:tx>
            <c:strRef>
              <c:f>'图1-二氧化碳排放'!$A$66</c:f>
              <c:strCache>
                <c:ptCount val="1"/>
                <c:pt idx="0">
                  <c:v>BAU Indst Proc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19050">
              <a:solidFill>
                <a:schemeClr val="accent2"/>
              </a:solidFill>
            </a:ln>
            <a:effectLst/>
          </c:spPr>
          <c:cat>
            <c:numLit>
              <c:formatCode>General</c:formatCode>
              <c:ptCount val="41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  <c:pt idx="6">
                <c:v>2026</c:v>
              </c:pt>
              <c:pt idx="7">
                <c:v>2027</c:v>
              </c:pt>
              <c:pt idx="8">
                <c:v>2028</c:v>
              </c:pt>
              <c:pt idx="9">
                <c:v>2029</c:v>
              </c:pt>
              <c:pt idx="10">
                <c:v>2030</c:v>
              </c:pt>
              <c:pt idx="11">
                <c:v>2031</c:v>
              </c:pt>
              <c:pt idx="12">
                <c:v>2032</c:v>
              </c:pt>
              <c:pt idx="13">
                <c:v>2033</c:v>
              </c:pt>
              <c:pt idx="14">
                <c:v>2034</c:v>
              </c:pt>
              <c:pt idx="15">
                <c:v>2035</c:v>
              </c:pt>
              <c:pt idx="16">
                <c:v>2036</c:v>
              </c:pt>
              <c:pt idx="17">
                <c:v>2037</c:v>
              </c:pt>
              <c:pt idx="18">
                <c:v>2038</c:v>
              </c:pt>
              <c:pt idx="19">
                <c:v>2039</c:v>
              </c:pt>
              <c:pt idx="20">
                <c:v>2040</c:v>
              </c:pt>
              <c:pt idx="21">
                <c:v>2041</c:v>
              </c:pt>
              <c:pt idx="22">
                <c:v>2042</c:v>
              </c:pt>
              <c:pt idx="23">
                <c:v>2043</c:v>
              </c:pt>
              <c:pt idx="24">
                <c:v>2044</c:v>
              </c:pt>
              <c:pt idx="25">
                <c:v>2045</c:v>
              </c:pt>
              <c:pt idx="26">
                <c:v>2046</c:v>
              </c:pt>
              <c:pt idx="27">
                <c:v>2047</c:v>
              </c:pt>
              <c:pt idx="28">
                <c:v>2048</c:v>
              </c:pt>
              <c:pt idx="29">
                <c:v>2049</c:v>
              </c:pt>
              <c:pt idx="30">
                <c:v>2050</c:v>
              </c:pt>
              <c:pt idx="31">
                <c:v>2051</c:v>
              </c:pt>
              <c:pt idx="32">
                <c:v>2052</c:v>
              </c:pt>
              <c:pt idx="33">
                <c:v>2053</c:v>
              </c:pt>
              <c:pt idx="34">
                <c:v>2054</c:v>
              </c:pt>
              <c:pt idx="35">
                <c:v>2055</c:v>
              </c:pt>
              <c:pt idx="36">
                <c:v>2056</c:v>
              </c:pt>
              <c:pt idx="37">
                <c:v>2057</c:v>
              </c:pt>
              <c:pt idx="38">
                <c:v>2058</c:v>
              </c:pt>
              <c:pt idx="39">
                <c:v>2059</c:v>
              </c:pt>
              <c:pt idx="40">
                <c:v>2060</c:v>
              </c:pt>
            </c:numLit>
          </c:cat>
          <c:val>
            <c:numRef>
              <c:f>'图1-二氧化碳排放'!$B$66:$AM$66</c:f>
              <c:numCache>
                <c:formatCode>0.00_);[Red]\(0.00\)</c:formatCode>
                <c:ptCount val="38"/>
                <c:pt idx="0">
                  <c:v>14.3861797</c:v>
                </c:pt>
                <c:pt idx="1">
                  <c:v>14.243017500000001</c:v>
                </c:pt>
                <c:pt idx="2">
                  <c:v>14.1005653</c:v>
                </c:pt>
                <c:pt idx="3">
                  <c:v>14.073463200000001</c:v>
                </c:pt>
                <c:pt idx="4">
                  <c:v>14.0025028</c:v>
                </c:pt>
                <c:pt idx="5">
                  <c:v>13.8816728</c:v>
                </c:pt>
                <c:pt idx="6">
                  <c:v>13.763642900000001</c:v>
                </c:pt>
                <c:pt idx="7">
                  <c:v>13.648962299999999</c:v>
                </c:pt>
                <c:pt idx="8">
                  <c:v>13.416312</c:v>
                </c:pt>
                <c:pt idx="9">
                  <c:v>13.190122199999999</c:v>
                </c:pt>
                <c:pt idx="10">
                  <c:v>12.9661723</c:v>
                </c:pt>
                <c:pt idx="11">
                  <c:v>12.749333</c:v>
                </c:pt>
                <c:pt idx="12">
                  <c:v>12.541113299999999</c:v>
                </c:pt>
                <c:pt idx="13">
                  <c:v>12.327083699999999</c:v>
                </c:pt>
                <c:pt idx="14">
                  <c:v>12.106703899999999</c:v>
                </c:pt>
                <c:pt idx="15">
                  <c:v>11.8864833</c:v>
                </c:pt>
                <c:pt idx="16">
                  <c:v>11.6650633</c:v>
                </c:pt>
                <c:pt idx="17">
                  <c:v>11.444932100000001</c:v>
                </c:pt>
                <c:pt idx="18">
                  <c:v>11.2346021</c:v>
                </c:pt>
                <c:pt idx="19">
                  <c:v>11.0241621</c:v>
                </c:pt>
                <c:pt idx="20">
                  <c:v>10.813291700000001</c:v>
                </c:pt>
                <c:pt idx="21">
                  <c:v>10.6022719</c:v>
                </c:pt>
                <c:pt idx="22">
                  <c:v>10.3928119</c:v>
                </c:pt>
                <c:pt idx="23">
                  <c:v>10.2215305</c:v>
                </c:pt>
                <c:pt idx="24">
                  <c:v>10.049329999999999</c:v>
                </c:pt>
                <c:pt idx="25">
                  <c:v>9.8769691999999996</c:v>
                </c:pt>
                <c:pt idx="26">
                  <c:v>9.7051181999999994</c:v>
                </c:pt>
                <c:pt idx="27">
                  <c:v>9.532508</c:v>
                </c:pt>
                <c:pt idx="28">
                  <c:v>9.3770080999999994</c:v>
                </c:pt>
                <c:pt idx="29">
                  <c:v>9.2199583000000001</c:v>
                </c:pt>
                <c:pt idx="30">
                  <c:v>9.0630983999999994</c:v>
                </c:pt>
                <c:pt idx="31">
                  <c:v>8.9056288000000006</c:v>
                </c:pt>
                <c:pt idx="32">
                  <c:v>8.7473389000000008</c:v>
                </c:pt>
                <c:pt idx="33">
                  <c:v>8.6418195000000004</c:v>
                </c:pt>
                <c:pt idx="34">
                  <c:v>8.5362200000000001</c:v>
                </c:pt>
                <c:pt idx="35">
                  <c:v>8.4317609999999998</c:v>
                </c:pt>
                <c:pt idx="36">
                  <c:v>8.3247914999999999</c:v>
                </c:pt>
                <c:pt idx="37">
                  <c:v>8.2176421000000008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DF-4969-9A52-E0C04007EAA6}"/>
            </c:ext>
          </c:extLst>
        </c:ser>
        <c:ser>
          <c:idx val="8"/>
          <c:order val="6"/>
          <c:tx>
            <c:strRef>
              <c:f>'图1-二氧化碳排放'!$A$63</c:f>
              <c:strCache>
                <c:ptCount val="1"/>
                <c:pt idx="0">
                  <c:v>BAU Elec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accent4">
                  <a:lumMod val="75000"/>
                </a:schemeClr>
              </a:solidFill>
            </a:ln>
            <a:effectLst/>
          </c:spPr>
          <c:cat>
            <c:numLit>
              <c:formatCode>General</c:formatCode>
              <c:ptCount val="41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  <c:pt idx="6">
                <c:v>2026</c:v>
              </c:pt>
              <c:pt idx="7">
                <c:v>2027</c:v>
              </c:pt>
              <c:pt idx="8">
                <c:v>2028</c:v>
              </c:pt>
              <c:pt idx="9">
                <c:v>2029</c:v>
              </c:pt>
              <c:pt idx="10">
                <c:v>2030</c:v>
              </c:pt>
              <c:pt idx="11">
                <c:v>2031</c:v>
              </c:pt>
              <c:pt idx="12">
                <c:v>2032</c:v>
              </c:pt>
              <c:pt idx="13">
                <c:v>2033</c:v>
              </c:pt>
              <c:pt idx="14">
                <c:v>2034</c:v>
              </c:pt>
              <c:pt idx="15">
                <c:v>2035</c:v>
              </c:pt>
              <c:pt idx="16">
                <c:v>2036</c:v>
              </c:pt>
              <c:pt idx="17">
                <c:v>2037</c:v>
              </c:pt>
              <c:pt idx="18">
                <c:v>2038</c:v>
              </c:pt>
              <c:pt idx="19">
                <c:v>2039</c:v>
              </c:pt>
              <c:pt idx="20">
                <c:v>2040</c:v>
              </c:pt>
              <c:pt idx="21">
                <c:v>2041</c:v>
              </c:pt>
              <c:pt idx="22">
                <c:v>2042</c:v>
              </c:pt>
              <c:pt idx="23">
                <c:v>2043</c:v>
              </c:pt>
              <c:pt idx="24">
                <c:v>2044</c:v>
              </c:pt>
              <c:pt idx="25">
                <c:v>2045</c:v>
              </c:pt>
              <c:pt idx="26">
                <c:v>2046</c:v>
              </c:pt>
              <c:pt idx="27">
                <c:v>2047</c:v>
              </c:pt>
              <c:pt idx="28">
                <c:v>2048</c:v>
              </c:pt>
              <c:pt idx="29">
                <c:v>2049</c:v>
              </c:pt>
              <c:pt idx="30">
                <c:v>2050</c:v>
              </c:pt>
              <c:pt idx="31">
                <c:v>2051</c:v>
              </c:pt>
              <c:pt idx="32">
                <c:v>2052</c:v>
              </c:pt>
              <c:pt idx="33">
                <c:v>2053</c:v>
              </c:pt>
              <c:pt idx="34">
                <c:v>2054</c:v>
              </c:pt>
              <c:pt idx="35">
                <c:v>2055</c:v>
              </c:pt>
              <c:pt idx="36">
                <c:v>2056</c:v>
              </c:pt>
              <c:pt idx="37">
                <c:v>2057</c:v>
              </c:pt>
              <c:pt idx="38">
                <c:v>2058</c:v>
              </c:pt>
              <c:pt idx="39">
                <c:v>2059</c:v>
              </c:pt>
              <c:pt idx="40">
                <c:v>2060</c:v>
              </c:pt>
            </c:numLit>
          </c:cat>
          <c:val>
            <c:numRef>
              <c:f>'图1-二氧化碳排放'!$B$63:$AM$63</c:f>
              <c:numCache>
                <c:formatCode>0.00_);[Red]\(0.00\)</c:formatCode>
                <c:ptCount val="38"/>
                <c:pt idx="0">
                  <c:v>41.247799999999998</c:v>
                </c:pt>
                <c:pt idx="1">
                  <c:v>41.161299999999997</c:v>
                </c:pt>
                <c:pt idx="2">
                  <c:v>43.722099999999998</c:v>
                </c:pt>
                <c:pt idx="3">
                  <c:v>45.805100000000003</c:v>
                </c:pt>
                <c:pt idx="4">
                  <c:v>47.790300000000002</c:v>
                </c:pt>
                <c:pt idx="5">
                  <c:v>49.5852</c:v>
                </c:pt>
                <c:pt idx="6">
                  <c:v>51.136299999999999</c:v>
                </c:pt>
                <c:pt idx="7">
                  <c:v>52.814799999999998</c:v>
                </c:pt>
                <c:pt idx="8">
                  <c:v>53.285699999999999</c:v>
                </c:pt>
                <c:pt idx="9">
                  <c:v>53.637799999999999</c:v>
                </c:pt>
                <c:pt idx="10">
                  <c:v>53.899099999999997</c:v>
                </c:pt>
                <c:pt idx="11">
                  <c:v>54.1081</c:v>
                </c:pt>
                <c:pt idx="12">
                  <c:v>53.072400000000002</c:v>
                </c:pt>
                <c:pt idx="13">
                  <c:v>52.0366</c:v>
                </c:pt>
                <c:pt idx="14">
                  <c:v>50.835099999999997</c:v>
                </c:pt>
                <c:pt idx="15">
                  <c:v>49.601599999999998</c:v>
                </c:pt>
                <c:pt idx="16">
                  <c:v>48.286900000000003</c:v>
                </c:pt>
                <c:pt idx="17">
                  <c:v>46.898400000000002</c:v>
                </c:pt>
                <c:pt idx="18">
                  <c:v>45.430900000000001</c:v>
                </c:pt>
                <c:pt idx="19">
                  <c:v>43.902500000000003</c:v>
                </c:pt>
                <c:pt idx="20">
                  <c:v>42.334299999999999</c:v>
                </c:pt>
                <c:pt idx="21">
                  <c:v>40.729999999999997</c:v>
                </c:pt>
                <c:pt idx="22">
                  <c:v>39.086500000000001</c:v>
                </c:pt>
                <c:pt idx="23">
                  <c:v>37.403599999999997</c:v>
                </c:pt>
                <c:pt idx="24">
                  <c:v>35.686399999999999</c:v>
                </c:pt>
                <c:pt idx="25">
                  <c:v>33.9268</c:v>
                </c:pt>
                <c:pt idx="26">
                  <c:v>32.145000000000003</c:v>
                </c:pt>
                <c:pt idx="27">
                  <c:v>30.348500000000001</c:v>
                </c:pt>
                <c:pt idx="28">
                  <c:v>28.581399999999999</c:v>
                </c:pt>
                <c:pt idx="29">
                  <c:v>26.770800000000001</c:v>
                </c:pt>
                <c:pt idx="30">
                  <c:v>24.973700000000001</c:v>
                </c:pt>
                <c:pt idx="31">
                  <c:v>23.1996</c:v>
                </c:pt>
                <c:pt idx="32">
                  <c:v>21.429400000000001</c:v>
                </c:pt>
                <c:pt idx="33">
                  <c:v>19.707100000000001</c:v>
                </c:pt>
                <c:pt idx="34">
                  <c:v>18.015499999999999</c:v>
                </c:pt>
                <c:pt idx="35">
                  <c:v>16.373100000000001</c:v>
                </c:pt>
                <c:pt idx="36">
                  <c:v>14.848800000000001</c:v>
                </c:pt>
                <c:pt idx="37">
                  <c:v>13.5207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DF-4969-9A52-E0C04007EAA6}"/>
            </c:ext>
          </c:extLst>
        </c:ser>
        <c:ser>
          <c:idx val="12"/>
          <c:order val="8"/>
          <c:tx>
            <c:strRef>
              <c:f>'图1-二氧化碳排放'!$A$67</c:f>
              <c:strCache>
                <c:ptCount val="1"/>
                <c:pt idx="0">
                  <c:v>BAU Heat&amp;H2</c:v>
                </c:pt>
              </c:strCache>
            </c:strRef>
          </c:tx>
          <c:spPr>
            <a:solidFill>
              <a:srgbClr val="FF7C80"/>
            </a:solidFill>
            <a:ln w="19050">
              <a:solidFill>
                <a:srgbClr val="C00000"/>
              </a:solidFill>
            </a:ln>
            <a:effectLst/>
          </c:spPr>
          <c:cat>
            <c:numLit>
              <c:formatCode>General</c:formatCode>
              <c:ptCount val="41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  <c:pt idx="6">
                <c:v>2026</c:v>
              </c:pt>
              <c:pt idx="7">
                <c:v>2027</c:v>
              </c:pt>
              <c:pt idx="8">
                <c:v>2028</c:v>
              </c:pt>
              <c:pt idx="9">
                <c:v>2029</c:v>
              </c:pt>
              <c:pt idx="10">
                <c:v>2030</c:v>
              </c:pt>
              <c:pt idx="11">
                <c:v>2031</c:v>
              </c:pt>
              <c:pt idx="12">
                <c:v>2032</c:v>
              </c:pt>
              <c:pt idx="13">
                <c:v>2033</c:v>
              </c:pt>
              <c:pt idx="14">
                <c:v>2034</c:v>
              </c:pt>
              <c:pt idx="15">
                <c:v>2035</c:v>
              </c:pt>
              <c:pt idx="16">
                <c:v>2036</c:v>
              </c:pt>
              <c:pt idx="17">
                <c:v>2037</c:v>
              </c:pt>
              <c:pt idx="18">
                <c:v>2038</c:v>
              </c:pt>
              <c:pt idx="19">
                <c:v>2039</c:v>
              </c:pt>
              <c:pt idx="20">
                <c:v>2040</c:v>
              </c:pt>
              <c:pt idx="21">
                <c:v>2041</c:v>
              </c:pt>
              <c:pt idx="22">
                <c:v>2042</c:v>
              </c:pt>
              <c:pt idx="23">
                <c:v>2043</c:v>
              </c:pt>
              <c:pt idx="24">
                <c:v>2044</c:v>
              </c:pt>
              <c:pt idx="25">
                <c:v>2045</c:v>
              </c:pt>
              <c:pt idx="26">
                <c:v>2046</c:v>
              </c:pt>
              <c:pt idx="27">
                <c:v>2047</c:v>
              </c:pt>
              <c:pt idx="28">
                <c:v>2048</c:v>
              </c:pt>
              <c:pt idx="29">
                <c:v>2049</c:v>
              </c:pt>
              <c:pt idx="30">
                <c:v>2050</c:v>
              </c:pt>
              <c:pt idx="31">
                <c:v>2051</c:v>
              </c:pt>
              <c:pt idx="32">
                <c:v>2052</c:v>
              </c:pt>
              <c:pt idx="33">
                <c:v>2053</c:v>
              </c:pt>
              <c:pt idx="34">
                <c:v>2054</c:v>
              </c:pt>
              <c:pt idx="35">
                <c:v>2055</c:v>
              </c:pt>
              <c:pt idx="36">
                <c:v>2056</c:v>
              </c:pt>
              <c:pt idx="37">
                <c:v>2057</c:v>
              </c:pt>
              <c:pt idx="38">
                <c:v>2058</c:v>
              </c:pt>
              <c:pt idx="39">
                <c:v>2059</c:v>
              </c:pt>
              <c:pt idx="40">
                <c:v>2060</c:v>
              </c:pt>
            </c:numLit>
          </c:cat>
          <c:val>
            <c:numRef>
              <c:f>'图1-二氧化碳排放'!$B$67:$AM$67</c:f>
              <c:numCache>
                <c:formatCode>0.00_);[Red]\(0.00\)</c:formatCode>
                <c:ptCount val="38"/>
                <c:pt idx="0">
                  <c:v>6.0022200000000003</c:v>
                </c:pt>
                <c:pt idx="1">
                  <c:v>6.1635799999999996</c:v>
                </c:pt>
                <c:pt idx="2">
                  <c:v>6.3363300000000002</c:v>
                </c:pt>
                <c:pt idx="3">
                  <c:v>6.4784100000000002</c:v>
                </c:pt>
                <c:pt idx="4">
                  <c:v>6.6256399999999998</c:v>
                </c:pt>
                <c:pt idx="5">
                  <c:v>6.7714400000000001</c:v>
                </c:pt>
                <c:pt idx="6">
                  <c:v>6.9346199999999998</c:v>
                </c:pt>
                <c:pt idx="7">
                  <c:v>7.0930200000000001</c:v>
                </c:pt>
                <c:pt idx="8">
                  <c:v>7.2187900000000003</c:v>
                </c:pt>
                <c:pt idx="9">
                  <c:v>7.3586299999999998</c:v>
                </c:pt>
                <c:pt idx="10">
                  <c:v>7.4455200000000001</c:v>
                </c:pt>
                <c:pt idx="11">
                  <c:v>7.5282799999999996</c:v>
                </c:pt>
                <c:pt idx="12">
                  <c:v>7.6128999999999998</c:v>
                </c:pt>
                <c:pt idx="13">
                  <c:v>7.63774</c:v>
                </c:pt>
                <c:pt idx="14">
                  <c:v>7.6668500000000002</c:v>
                </c:pt>
                <c:pt idx="15">
                  <c:v>7.6994199999999999</c:v>
                </c:pt>
                <c:pt idx="16">
                  <c:v>7.7237</c:v>
                </c:pt>
                <c:pt idx="17">
                  <c:v>7.7562300000000004</c:v>
                </c:pt>
                <c:pt idx="18">
                  <c:v>7.7643800000000001</c:v>
                </c:pt>
                <c:pt idx="19">
                  <c:v>7.7576599999999996</c:v>
                </c:pt>
                <c:pt idx="20">
                  <c:v>7.7664400000000002</c:v>
                </c:pt>
                <c:pt idx="21">
                  <c:v>7.7772300000000003</c:v>
                </c:pt>
                <c:pt idx="22">
                  <c:v>7.7810199999999998</c:v>
                </c:pt>
                <c:pt idx="23">
                  <c:v>7.7703499999999996</c:v>
                </c:pt>
                <c:pt idx="24">
                  <c:v>7.7759200000000002</c:v>
                </c:pt>
                <c:pt idx="25">
                  <c:v>7.7677199999999997</c:v>
                </c:pt>
                <c:pt idx="26">
                  <c:v>7.7601599999999999</c:v>
                </c:pt>
                <c:pt idx="27">
                  <c:v>7.7671000000000001</c:v>
                </c:pt>
                <c:pt idx="28">
                  <c:v>7.74519</c:v>
                </c:pt>
                <c:pt idx="29">
                  <c:v>7.7304000000000004</c:v>
                </c:pt>
                <c:pt idx="30">
                  <c:v>7.7167500000000002</c:v>
                </c:pt>
                <c:pt idx="31">
                  <c:v>7.70594</c:v>
                </c:pt>
                <c:pt idx="32">
                  <c:v>7.6853499999999997</c:v>
                </c:pt>
                <c:pt idx="33">
                  <c:v>7.6762800000000002</c:v>
                </c:pt>
                <c:pt idx="34">
                  <c:v>7.6683599999999998</c:v>
                </c:pt>
                <c:pt idx="35">
                  <c:v>7.6541199999999998</c:v>
                </c:pt>
                <c:pt idx="36">
                  <c:v>7.6411800000000003</c:v>
                </c:pt>
                <c:pt idx="37">
                  <c:v>7.8489100000000001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DF-4969-9A52-E0C04007EAA6}"/>
            </c:ext>
          </c:extLst>
        </c:ser>
        <c:ser>
          <c:idx val="9"/>
          <c:order val="10"/>
          <c:tx>
            <c:strRef>
              <c:f>'图1-二氧化碳排放'!$A$64</c:f>
              <c:strCache>
                <c:ptCount val="1"/>
                <c:pt idx="0">
                  <c:v>BAU Bldg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 w="19050">
              <a:solidFill>
                <a:schemeClr val="accent6"/>
              </a:solidFill>
            </a:ln>
            <a:effectLst/>
          </c:spPr>
          <c:cat>
            <c:numLit>
              <c:formatCode>General</c:formatCode>
              <c:ptCount val="41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  <c:pt idx="6">
                <c:v>2026</c:v>
              </c:pt>
              <c:pt idx="7">
                <c:v>2027</c:v>
              </c:pt>
              <c:pt idx="8">
                <c:v>2028</c:v>
              </c:pt>
              <c:pt idx="9">
                <c:v>2029</c:v>
              </c:pt>
              <c:pt idx="10">
                <c:v>2030</c:v>
              </c:pt>
              <c:pt idx="11">
                <c:v>2031</c:v>
              </c:pt>
              <c:pt idx="12">
                <c:v>2032</c:v>
              </c:pt>
              <c:pt idx="13">
                <c:v>2033</c:v>
              </c:pt>
              <c:pt idx="14">
                <c:v>2034</c:v>
              </c:pt>
              <c:pt idx="15">
                <c:v>2035</c:v>
              </c:pt>
              <c:pt idx="16">
                <c:v>2036</c:v>
              </c:pt>
              <c:pt idx="17">
                <c:v>2037</c:v>
              </c:pt>
              <c:pt idx="18">
                <c:v>2038</c:v>
              </c:pt>
              <c:pt idx="19">
                <c:v>2039</c:v>
              </c:pt>
              <c:pt idx="20">
                <c:v>2040</c:v>
              </c:pt>
              <c:pt idx="21">
                <c:v>2041</c:v>
              </c:pt>
              <c:pt idx="22">
                <c:v>2042</c:v>
              </c:pt>
              <c:pt idx="23">
                <c:v>2043</c:v>
              </c:pt>
              <c:pt idx="24">
                <c:v>2044</c:v>
              </c:pt>
              <c:pt idx="25">
                <c:v>2045</c:v>
              </c:pt>
              <c:pt idx="26">
                <c:v>2046</c:v>
              </c:pt>
              <c:pt idx="27">
                <c:v>2047</c:v>
              </c:pt>
              <c:pt idx="28">
                <c:v>2048</c:v>
              </c:pt>
              <c:pt idx="29">
                <c:v>2049</c:v>
              </c:pt>
              <c:pt idx="30">
                <c:v>2050</c:v>
              </c:pt>
              <c:pt idx="31">
                <c:v>2051</c:v>
              </c:pt>
              <c:pt idx="32">
                <c:v>2052</c:v>
              </c:pt>
              <c:pt idx="33">
                <c:v>2053</c:v>
              </c:pt>
              <c:pt idx="34">
                <c:v>2054</c:v>
              </c:pt>
              <c:pt idx="35">
                <c:v>2055</c:v>
              </c:pt>
              <c:pt idx="36">
                <c:v>2056</c:v>
              </c:pt>
              <c:pt idx="37">
                <c:v>2057</c:v>
              </c:pt>
              <c:pt idx="38">
                <c:v>2058</c:v>
              </c:pt>
              <c:pt idx="39">
                <c:v>2059</c:v>
              </c:pt>
              <c:pt idx="40">
                <c:v>2060</c:v>
              </c:pt>
            </c:numLit>
          </c:cat>
          <c:val>
            <c:numRef>
              <c:f>'图1-二氧化碳排放'!$B$64:$AM$64</c:f>
              <c:numCache>
                <c:formatCode>0.00_);[Red]\(0.00\)</c:formatCode>
                <c:ptCount val="38"/>
                <c:pt idx="0">
                  <c:v>4.4853899999999998</c:v>
                </c:pt>
                <c:pt idx="1">
                  <c:v>4.5114599999999996</c:v>
                </c:pt>
                <c:pt idx="2">
                  <c:v>4.5299300000000002</c:v>
                </c:pt>
                <c:pt idx="3">
                  <c:v>4.5353500000000002</c:v>
                </c:pt>
                <c:pt idx="4">
                  <c:v>4.5417199999999998</c:v>
                </c:pt>
                <c:pt idx="5">
                  <c:v>4.55558</c:v>
                </c:pt>
                <c:pt idx="6">
                  <c:v>4.5641800000000003</c:v>
                </c:pt>
                <c:pt idx="7">
                  <c:v>4.5747199999999992</c:v>
                </c:pt>
                <c:pt idx="8">
                  <c:v>4.5830500000000001</c:v>
                </c:pt>
                <c:pt idx="9">
                  <c:v>4.5794100000000002</c:v>
                </c:pt>
                <c:pt idx="10">
                  <c:v>4.5876200000000003</c:v>
                </c:pt>
                <c:pt idx="11">
                  <c:v>4.5836500000000004</c:v>
                </c:pt>
                <c:pt idx="12">
                  <c:v>4.5711500000000003</c:v>
                </c:pt>
                <c:pt idx="13">
                  <c:v>4.5465999999999998</c:v>
                </c:pt>
                <c:pt idx="14">
                  <c:v>4.5342799999999999</c:v>
                </c:pt>
                <c:pt idx="15">
                  <c:v>4.52074</c:v>
                </c:pt>
                <c:pt idx="16">
                  <c:v>4.5209999999999999</c:v>
                </c:pt>
                <c:pt idx="17">
                  <c:v>4.4992900000000002</c:v>
                </c:pt>
                <c:pt idx="18">
                  <c:v>4.47363</c:v>
                </c:pt>
                <c:pt idx="19">
                  <c:v>4.45214</c:v>
                </c:pt>
                <c:pt idx="20">
                  <c:v>4.4309799999999999</c:v>
                </c:pt>
                <c:pt idx="21">
                  <c:v>4.4162999999999997</c:v>
                </c:pt>
                <c:pt idx="22">
                  <c:v>4.3925999999999998</c:v>
                </c:pt>
                <c:pt idx="23">
                  <c:v>4.3628499999999999</c:v>
                </c:pt>
                <c:pt idx="24">
                  <c:v>4.3202800000000003</c:v>
                </c:pt>
                <c:pt idx="25">
                  <c:v>4.2936699999999997</c:v>
                </c:pt>
                <c:pt idx="26">
                  <c:v>4.2641099999999996</c:v>
                </c:pt>
                <c:pt idx="27">
                  <c:v>4.2230499999999997</c:v>
                </c:pt>
                <c:pt idx="28">
                  <c:v>4.1819600000000001</c:v>
                </c:pt>
                <c:pt idx="29">
                  <c:v>4.1342600000000003</c:v>
                </c:pt>
                <c:pt idx="30">
                  <c:v>4.0800099999999997</c:v>
                </c:pt>
                <c:pt idx="31">
                  <c:v>4.03064</c:v>
                </c:pt>
                <c:pt idx="32">
                  <c:v>3.9871800000000004</c:v>
                </c:pt>
                <c:pt idx="33">
                  <c:v>3.9263599999999999</c:v>
                </c:pt>
                <c:pt idx="34">
                  <c:v>3.8653599999999999</c:v>
                </c:pt>
                <c:pt idx="35">
                  <c:v>3.8048500000000001</c:v>
                </c:pt>
                <c:pt idx="36">
                  <c:v>3.7439799999999996</c:v>
                </c:pt>
                <c:pt idx="37">
                  <c:v>4.2227399999999999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DF-4969-9A52-E0C04007EAA6}"/>
            </c:ext>
          </c:extLst>
        </c:ser>
        <c:ser>
          <c:idx val="13"/>
          <c:order val="12"/>
          <c:tx>
            <c:strRef>
              <c:f>'图1-二氧化碳排放'!$A$68</c:f>
              <c:strCache>
                <c:ptCount val="1"/>
                <c:pt idx="0">
                  <c:v>BAU Non CO2</c:v>
                </c:pt>
              </c:strCache>
            </c:strRef>
          </c:tx>
          <c:spPr>
            <a:pattFill prst="pct80">
              <a:fgClr>
                <a:schemeClr val="accent5">
                  <a:lumMod val="60000"/>
                  <a:lumOff val="40000"/>
                </a:schemeClr>
              </a:fgClr>
              <a:bgClr>
                <a:schemeClr val="bg1"/>
              </a:bgClr>
            </a:pattFill>
            <a:ln w="19050">
              <a:solidFill>
                <a:schemeClr val="accent5"/>
              </a:solidFill>
            </a:ln>
            <a:effectLst/>
          </c:spPr>
          <c:cat>
            <c:numLit>
              <c:formatCode>General</c:formatCode>
              <c:ptCount val="41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  <c:pt idx="6">
                <c:v>2026</c:v>
              </c:pt>
              <c:pt idx="7">
                <c:v>2027</c:v>
              </c:pt>
              <c:pt idx="8">
                <c:v>2028</c:v>
              </c:pt>
              <c:pt idx="9">
                <c:v>2029</c:v>
              </c:pt>
              <c:pt idx="10">
                <c:v>2030</c:v>
              </c:pt>
              <c:pt idx="11">
                <c:v>2031</c:v>
              </c:pt>
              <c:pt idx="12">
                <c:v>2032</c:v>
              </c:pt>
              <c:pt idx="13">
                <c:v>2033</c:v>
              </c:pt>
              <c:pt idx="14">
                <c:v>2034</c:v>
              </c:pt>
              <c:pt idx="15">
                <c:v>2035</c:v>
              </c:pt>
              <c:pt idx="16">
                <c:v>2036</c:v>
              </c:pt>
              <c:pt idx="17">
                <c:v>2037</c:v>
              </c:pt>
              <c:pt idx="18">
                <c:v>2038</c:v>
              </c:pt>
              <c:pt idx="19">
                <c:v>2039</c:v>
              </c:pt>
              <c:pt idx="20">
                <c:v>2040</c:v>
              </c:pt>
              <c:pt idx="21">
                <c:v>2041</c:v>
              </c:pt>
              <c:pt idx="22">
                <c:v>2042</c:v>
              </c:pt>
              <c:pt idx="23">
                <c:v>2043</c:v>
              </c:pt>
              <c:pt idx="24">
                <c:v>2044</c:v>
              </c:pt>
              <c:pt idx="25">
                <c:v>2045</c:v>
              </c:pt>
              <c:pt idx="26">
                <c:v>2046</c:v>
              </c:pt>
              <c:pt idx="27">
                <c:v>2047</c:v>
              </c:pt>
              <c:pt idx="28">
                <c:v>2048</c:v>
              </c:pt>
              <c:pt idx="29">
                <c:v>2049</c:v>
              </c:pt>
              <c:pt idx="30">
                <c:v>2050</c:v>
              </c:pt>
              <c:pt idx="31">
                <c:v>2051</c:v>
              </c:pt>
              <c:pt idx="32">
                <c:v>2052</c:v>
              </c:pt>
              <c:pt idx="33">
                <c:v>2053</c:v>
              </c:pt>
              <c:pt idx="34">
                <c:v>2054</c:v>
              </c:pt>
              <c:pt idx="35">
                <c:v>2055</c:v>
              </c:pt>
              <c:pt idx="36">
                <c:v>2056</c:v>
              </c:pt>
              <c:pt idx="37">
                <c:v>2057</c:v>
              </c:pt>
              <c:pt idx="38">
                <c:v>2058</c:v>
              </c:pt>
              <c:pt idx="39">
                <c:v>2059</c:v>
              </c:pt>
              <c:pt idx="40">
                <c:v>2060</c:v>
              </c:pt>
            </c:numLit>
          </c:cat>
          <c:val>
            <c:numRef>
              <c:f>'图1-二氧化碳排放'!$B$68:$AM$68</c:f>
              <c:numCache>
                <c:formatCode>0.00_);[Red]\(0.00\)</c:formatCode>
                <c:ptCount val="38"/>
                <c:pt idx="0">
                  <c:v>23.0733733</c:v>
                </c:pt>
                <c:pt idx="1">
                  <c:v>23.413576900000024</c:v>
                </c:pt>
                <c:pt idx="2">
                  <c:v>23.746517399999988</c:v>
                </c:pt>
                <c:pt idx="3">
                  <c:v>23.755539199999973</c:v>
                </c:pt>
                <c:pt idx="4">
                  <c:v>23.756195999999989</c:v>
                </c:pt>
                <c:pt idx="5">
                  <c:v>23.755538999999999</c:v>
                </c:pt>
                <c:pt idx="6">
                  <c:v>23.732085000000026</c:v>
                </c:pt>
                <c:pt idx="7">
                  <c:v>23.696545</c:v>
                </c:pt>
                <c:pt idx="8">
                  <c:v>23.565667999999988</c:v>
                </c:pt>
                <c:pt idx="9">
                  <c:v>23.405927000000005</c:v>
                </c:pt>
                <c:pt idx="10">
                  <c:v>23.293740999999997</c:v>
                </c:pt>
                <c:pt idx="11">
                  <c:v>23.175187999999991</c:v>
                </c:pt>
                <c:pt idx="12">
                  <c:v>23.063646999999989</c:v>
                </c:pt>
                <c:pt idx="13">
                  <c:v>22.983717000000013</c:v>
                </c:pt>
                <c:pt idx="14">
                  <c:v>22.892219000000011</c:v>
                </c:pt>
                <c:pt idx="15">
                  <c:v>22.791718000000017</c:v>
                </c:pt>
                <c:pt idx="16">
                  <c:v>22.692703000000009</c:v>
                </c:pt>
                <c:pt idx="17">
                  <c:v>22.579145999999994</c:v>
                </c:pt>
                <c:pt idx="18">
                  <c:v>22.464512999999982</c:v>
                </c:pt>
                <c:pt idx="19">
                  <c:v>22.353839999999991</c:v>
                </c:pt>
                <c:pt idx="20">
                  <c:v>22.219236999999993</c:v>
                </c:pt>
                <c:pt idx="21">
                  <c:v>22.076442</c:v>
                </c:pt>
                <c:pt idx="22">
                  <c:v>21.935956000000004</c:v>
                </c:pt>
                <c:pt idx="23">
                  <c:v>21.79735500000001</c:v>
                </c:pt>
                <c:pt idx="24">
                  <c:v>21.631478999999999</c:v>
                </c:pt>
                <c:pt idx="25">
                  <c:v>21.476386000000005</c:v>
                </c:pt>
                <c:pt idx="26">
                  <c:v>21.312668999999985</c:v>
                </c:pt>
                <c:pt idx="27">
                  <c:v>21.127549000000002</c:v>
                </c:pt>
                <c:pt idx="28">
                  <c:v>20.922166000000004</c:v>
                </c:pt>
                <c:pt idx="29">
                  <c:v>20.70263700000001</c:v>
                </c:pt>
                <c:pt idx="30">
                  <c:v>20.475483000000011</c:v>
                </c:pt>
                <c:pt idx="31">
                  <c:v>20.241880000000009</c:v>
                </c:pt>
                <c:pt idx="32">
                  <c:v>20.005120000000005</c:v>
                </c:pt>
                <c:pt idx="33">
                  <c:v>19.723579999999998</c:v>
                </c:pt>
                <c:pt idx="34">
                  <c:v>19.437719999999999</c:v>
                </c:pt>
                <c:pt idx="35">
                  <c:v>19.149720000000002</c:v>
                </c:pt>
                <c:pt idx="36">
                  <c:v>18.853959999999987</c:v>
                </c:pt>
                <c:pt idx="37">
                  <c:v>18.355950000000007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DF-4969-9A52-E0C04007E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355407"/>
        <c:axId val="1957171792"/>
      </c:areaChart>
      <c:lineChart>
        <c:grouping val="stacked"/>
        <c:varyColors val="0"/>
        <c:ser>
          <c:idx val="0"/>
          <c:order val="1"/>
          <c:tx>
            <c:strRef>
              <c:f>'图1-二氧化碳排放'!$A$55</c:f>
              <c:strCache>
                <c:ptCount val="1"/>
                <c:pt idx="0">
                  <c:v>14FYP Trans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'图1-二氧化碳排放'!$B$54:$AM$54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'图1-二氧化碳排放'!$B$55:$AM$55</c:f>
              <c:numCache>
                <c:formatCode>0.00_);[Red]\(0.00\)</c:formatCode>
                <c:ptCount val="38"/>
                <c:pt idx="0">
                  <c:v>15.635899999999999</c:v>
                </c:pt>
                <c:pt idx="1">
                  <c:v>15.576700000000001</c:v>
                </c:pt>
                <c:pt idx="2">
                  <c:v>15.5182</c:v>
                </c:pt>
                <c:pt idx="3">
                  <c:v>15.4621</c:v>
                </c:pt>
                <c:pt idx="4">
                  <c:v>15.393700000000001</c:v>
                </c:pt>
                <c:pt idx="5">
                  <c:v>15.3141</c:v>
                </c:pt>
                <c:pt idx="6">
                  <c:v>15.2196</c:v>
                </c:pt>
                <c:pt idx="7">
                  <c:v>15.1044</c:v>
                </c:pt>
                <c:pt idx="8">
                  <c:v>14.872</c:v>
                </c:pt>
                <c:pt idx="9">
                  <c:v>14.6233</c:v>
                </c:pt>
                <c:pt idx="10">
                  <c:v>14.4024</c:v>
                </c:pt>
                <c:pt idx="11">
                  <c:v>14.1813</c:v>
                </c:pt>
                <c:pt idx="12">
                  <c:v>13.9541</c:v>
                </c:pt>
                <c:pt idx="13">
                  <c:v>13.7745</c:v>
                </c:pt>
                <c:pt idx="14">
                  <c:v>13.570600000000001</c:v>
                </c:pt>
                <c:pt idx="15">
                  <c:v>13.3217</c:v>
                </c:pt>
                <c:pt idx="16">
                  <c:v>13.101800000000001</c:v>
                </c:pt>
                <c:pt idx="17">
                  <c:v>12.908099999999999</c:v>
                </c:pt>
                <c:pt idx="18">
                  <c:v>12.679</c:v>
                </c:pt>
                <c:pt idx="19">
                  <c:v>12.470700000000001</c:v>
                </c:pt>
                <c:pt idx="20">
                  <c:v>12.285500000000001</c:v>
                </c:pt>
                <c:pt idx="21">
                  <c:v>12.1227</c:v>
                </c:pt>
                <c:pt idx="22">
                  <c:v>11.983700000000001</c:v>
                </c:pt>
                <c:pt idx="23">
                  <c:v>11.9008</c:v>
                </c:pt>
                <c:pt idx="24">
                  <c:v>11.8407</c:v>
                </c:pt>
                <c:pt idx="25">
                  <c:v>11.8026</c:v>
                </c:pt>
                <c:pt idx="26">
                  <c:v>11.775</c:v>
                </c:pt>
                <c:pt idx="27">
                  <c:v>11.7606</c:v>
                </c:pt>
                <c:pt idx="28">
                  <c:v>11.7004</c:v>
                </c:pt>
                <c:pt idx="29">
                  <c:v>11.6487</c:v>
                </c:pt>
                <c:pt idx="30">
                  <c:v>11.601599999999999</c:v>
                </c:pt>
                <c:pt idx="31">
                  <c:v>11.5566</c:v>
                </c:pt>
                <c:pt idx="32">
                  <c:v>11.513500000000001</c:v>
                </c:pt>
                <c:pt idx="33">
                  <c:v>11.473599999999999</c:v>
                </c:pt>
                <c:pt idx="34">
                  <c:v>11.4339</c:v>
                </c:pt>
                <c:pt idx="35">
                  <c:v>11.393700000000001</c:v>
                </c:pt>
                <c:pt idx="36">
                  <c:v>11.352399999999999</c:v>
                </c:pt>
                <c:pt idx="37">
                  <c:v>11.3117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7DF-4969-9A52-E0C04007EAA6}"/>
            </c:ext>
          </c:extLst>
        </c:ser>
        <c:ser>
          <c:idx val="3"/>
          <c:order val="3"/>
          <c:tx>
            <c:strRef>
              <c:f>'图1-二氧化碳排放'!$A$58</c:f>
              <c:strCache>
                <c:ptCount val="1"/>
                <c:pt idx="0">
                  <c:v>14FYP Indst Fuel</c:v>
                </c:pt>
              </c:strCache>
            </c:strRef>
          </c:tx>
          <c:spPr>
            <a:ln w="19050" cap="rnd">
              <a:solidFill>
                <a:schemeClr val="accent3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'图1-二氧化碳排放'!$B$54:$AM$54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'图1-二氧化碳排放'!$B$58:$AM$58</c:f>
              <c:numCache>
                <c:formatCode>0.00_);[Red]\(0.00\)</c:formatCode>
                <c:ptCount val="38"/>
                <c:pt idx="0">
                  <c:v>28.117980299999999</c:v>
                </c:pt>
                <c:pt idx="1">
                  <c:v>28.197062499999994</c:v>
                </c:pt>
                <c:pt idx="2">
                  <c:v>29.4508747</c:v>
                </c:pt>
                <c:pt idx="3">
                  <c:v>29.794726600000004</c:v>
                </c:pt>
                <c:pt idx="4">
                  <c:v>30.151667000000003</c:v>
                </c:pt>
                <c:pt idx="5">
                  <c:v>30.499536699999997</c:v>
                </c:pt>
                <c:pt idx="6">
                  <c:v>30.798146099999997</c:v>
                </c:pt>
                <c:pt idx="7">
                  <c:v>31.168946200000001</c:v>
                </c:pt>
                <c:pt idx="8">
                  <c:v>31.119816899999996</c:v>
                </c:pt>
                <c:pt idx="9">
                  <c:v>31.085597200000002</c:v>
                </c:pt>
                <c:pt idx="10">
                  <c:v>31.049607899999998</c:v>
                </c:pt>
                <c:pt idx="11">
                  <c:v>31.107198000000004</c:v>
                </c:pt>
                <c:pt idx="12">
                  <c:v>31.070518999999997</c:v>
                </c:pt>
                <c:pt idx="13">
                  <c:v>30.881850100000001</c:v>
                </c:pt>
                <c:pt idx="14">
                  <c:v>30.578221599999999</c:v>
                </c:pt>
                <c:pt idx="15">
                  <c:v>30.356443900000002</c:v>
                </c:pt>
                <c:pt idx="16">
                  <c:v>30.142925499999997</c:v>
                </c:pt>
                <c:pt idx="17">
                  <c:v>29.9201184</c:v>
                </c:pt>
                <c:pt idx="18">
                  <c:v>29.538559200000002</c:v>
                </c:pt>
                <c:pt idx="19">
                  <c:v>29.175600099999997</c:v>
                </c:pt>
                <c:pt idx="20">
                  <c:v>28.787791299999995</c:v>
                </c:pt>
                <c:pt idx="21">
                  <c:v>28.414122200000001</c:v>
                </c:pt>
                <c:pt idx="22">
                  <c:v>28.032173100000001</c:v>
                </c:pt>
                <c:pt idx="23">
                  <c:v>27.732542699999996</c:v>
                </c:pt>
                <c:pt idx="24">
                  <c:v>27.338691299999997</c:v>
                </c:pt>
                <c:pt idx="25">
                  <c:v>27.035039899999997</c:v>
                </c:pt>
                <c:pt idx="26">
                  <c:v>26.668449000000003</c:v>
                </c:pt>
                <c:pt idx="27">
                  <c:v>26.302937100000001</c:v>
                </c:pt>
                <c:pt idx="28">
                  <c:v>25.937744799999997</c:v>
                </c:pt>
                <c:pt idx="29">
                  <c:v>25.5645624</c:v>
                </c:pt>
                <c:pt idx="30">
                  <c:v>25.167499999999997</c:v>
                </c:pt>
                <c:pt idx="31">
                  <c:v>24.785857700000001</c:v>
                </c:pt>
                <c:pt idx="32">
                  <c:v>24.384015300000002</c:v>
                </c:pt>
                <c:pt idx="33">
                  <c:v>24.054003500000004</c:v>
                </c:pt>
                <c:pt idx="34">
                  <c:v>23.740661600000003</c:v>
                </c:pt>
                <c:pt idx="35">
                  <c:v>23.400909899999998</c:v>
                </c:pt>
                <c:pt idx="36">
                  <c:v>23.051467799999998</c:v>
                </c:pt>
                <c:pt idx="37">
                  <c:v>22.672216599999999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7DF-4969-9A52-E0C04007EAA6}"/>
            </c:ext>
          </c:extLst>
        </c:ser>
        <c:ser>
          <c:idx val="4"/>
          <c:order val="5"/>
          <c:tx>
            <c:strRef>
              <c:f>'图1-二氧化碳排放'!$A$59</c:f>
              <c:strCache>
                <c:ptCount val="1"/>
                <c:pt idx="0">
                  <c:v>14FYP Indst Proc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'图1-二氧化碳排放'!$B$54:$AM$54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'图1-二氧化碳排放'!$B$59:$AM$59</c:f>
              <c:numCache>
                <c:formatCode>0.00_);[Red]\(0.00\)</c:formatCode>
                <c:ptCount val="38"/>
                <c:pt idx="0">
                  <c:v>14.5111197</c:v>
                </c:pt>
                <c:pt idx="1">
                  <c:v>14.450737500000001</c:v>
                </c:pt>
                <c:pt idx="2">
                  <c:v>14.5667253</c:v>
                </c:pt>
                <c:pt idx="3">
                  <c:v>14.522373399999999</c:v>
                </c:pt>
                <c:pt idx="4">
                  <c:v>14.436133</c:v>
                </c:pt>
                <c:pt idx="5">
                  <c:v>14.294263300000001</c:v>
                </c:pt>
                <c:pt idx="6">
                  <c:v>14.158553899999999</c:v>
                </c:pt>
                <c:pt idx="7">
                  <c:v>14.024753799999999</c:v>
                </c:pt>
                <c:pt idx="8">
                  <c:v>13.7923831</c:v>
                </c:pt>
                <c:pt idx="9">
                  <c:v>13.5649028</c:v>
                </c:pt>
                <c:pt idx="10">
                  <c:v>13.339692100000001</c:v>
                </c:pt>
                <c:pt idx="11">
                  <c:v>13.120402</c:v>
                </c:pt>
                <c:pt idx="12">
                  <c:v>12.910581000000001</c:v>
                </c:pt>
                <c:pt idx="13">
                  <c:v>12.7236499</c:v>
                </c:pt>
                <c:pt idx="14">
                  <c:v>12.532178399999999</c:v>
                </c:pt>
                <c:pt idx="15">
                  <c:v>12.3402561</c:v>
                </c:pt>
                <c:pt idx="16">
                  <c:v>12.1474745</c:v>
                </c:pt>
                <c:pt idx="17">
                  <c:v>11.9548816</c:v>
                </c:pt>
                <c:pt idx="18">
                  <c:v>11.733940799999999</c:v>
                </c:pt>
                <c:pt idx="19">
                  <c:v>11.511199899999999</c:v>
                </c:pt>
                <c:pt idx="20">
                  <c:v>11.2896087</c:v>
                </c:pt>
                <c:pt idx="21">
                  <c:v>11.0662778</c:v>
                </c:pt>
                <c:pt idx="22">
                  <c:v>10.843226899999999</c:v>
                </c:pt>
                <c:pt idx="23">
                  <c:v>10.628457299999999</c:v>
                </c:pt>
                <c:pt idx="24">
                  <c:v>10.4108087</c:v>
                </c:pt>
                <c:pt idx="25">
                  <c:v>10.194360100000001</c:v>
                </c:pt>
                <c:pt idx="26">
                  <c:v>9.9777509999999996</c:v>
                </c:pt>
                <c:pt idx="27">
                  <c:v>9.7593628999999993</c:v>
                </c:pt>
                <c:pt idx="28">
                  <c:v>9.5801552000000001</c:v>
                </c:pt>
                <c:pt idx="29">
                  <c:v>9.3984375999999994</c:v>
                </c:pt>
                <c:pt idx="30">
                  <c:v>9.2164000000000001</c:v>
                </c:pt>
                <c:pt idx="31">
                  <c:v>9.0356422999999992</c:v>
                </c:pt>
                <c:pt idx="32">
                  <c:v>8.8531846999999999</c:v>
                </c:pt>
                <c:pt idx="33">
                  <c:v>8.7127964999999996</c:v>
                </c:pt>
                <c:pt idx="34">
                  <c:v>8.5704384000000005</c:v>
                </c:pt>
                <c:pt idx="35">
                  <c:v>8.4287901000000005</c:v>
                </c:pt>
                <c:pt idx="36">
                  <c:v>8.2860321999999993</c:v>
                </c:pt>
                <c:pt idx="37">
                  <c:v>8.1439833999999998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7DF-4969-9A52-E0C04007EAA6}"/>
            </c:ext>
          </c:extLst>
        </c:ser>
        <c:ser>
          <c:idx val="1"/>
          <c:order val="7"/>
          <c:tx>
            <c:strRef>
              <c:f>'图1-二氧化碳排放'!$A$56</c:f>
              <c:strCache>
                <c:ptCount val="1"/>
                <c:pt idx="0">
                  <c:v>14FYP Elec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'图1-二氧化碳排放'!$B$54:$AM$54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'图1-二氧化碳排放'!$B$56:$AM$56</c:f>
              <c:numCache>
                <c:formatCode>0.00_);[Red]\(0.00\)</c:formatCode>
                <c:ptCount val="38"/>
                <c:pt idx="0">
                  <c:v>41.247799999999998</c:v>
                </c:pt>
                <c:pt idx="1">
                  <c:v>41.161299999999997</c:v>
                </c:pt>
                <c:pt idx="2">
                  <c:v>43.7224</c:v>
                </c:pt>
                <c:pt idx="3">
                  <c:v>45.805399999999999</c:v>
                </c:pt>
                <c:pt idx="4">
                  <c:v>47.7911</c:v>
                </c:pt>
                <c:pt idx="5">
                  <c:v>49.586199999999998</c:v>
                </c:pt>
                <c:pt idx="6">
                  <c:v>51.137500000000003</c:v>
                </c:pt>
                <c:pt idx="7">
                  <c:v>52.815899999999999</c:v>
                </c:pt>
                <c:pt idx="8">
                  <c:v>53.2866</c:v>
                </c:pt>
                <c:pt idx="9">
                  <c:v>53.6389</c:v>
                </c:pt>
                <c:pt idx="10">
                  <c:v>53.900100000000002</c:v>
                </c:pt>
                <c:pt idx="11">
                  <c:v>54.108199999999997</c:v>
                </c:pt>
                <c:pt idx="12">
                  <c:v>53.072400000000002</c:v>
                </c:pt>
                <c:pt idx="13">
                  <c:v>52.0366</c:v>
                </c:pt>
                <c:pt idx="14">
                  <c:v>50.835099999999997</c:v>
                </c:pt>
                <c:pt idx="15">
                  <c:v>49.601599999999998</c:v>
                </c:pt>
                <c:pt idx="16">
                  <c:v>48.286999999999999</c:v>
                </c:pt>
                <c:pt idx="17">
                  <c:v>46.898400000000002</c:v>
                </c:pt>
                <c:pt idx="18">
                  <c:v>45.430999999999997</c:v>
                </c:pt>
                <c:pt idx="19">
                  <c:v>43.901800000000001</c:v>
                </c:pt>
                <c:pt idx="20">
                  <c:v>42.334299999999999</c:v>
                </c:pt>
                <c:pt idx="21">
                  <c:v>40.729999999999997</c:v>
                </c:pt>
                <c:pt idx="22">
                  <c:v>39.086500000000001</c:v>
                </c:pt>
                <c:pt idx="23">
                  <c:v>37.403599999999997</c:v>
                </c:pt>
                <c:pt idx="24">
                  <c:v>35.686500000000002</c:v>
                </c:pt>
                <c:pt idx="25">
                  <c:v>33.926900000000003</c:v>
                </c:pt>
                <c:pt idx="26">
                  <c:v>32.145099999999999</c:v>
                </c:pt>
                <c:pt idx="27">
                  <c:v>30.348500000000001</c:v>
                </c:pt>
                <c:pt idx="28">
                  <c:v>28.581399999999999</c:v>
                </c:pt>
                <c:pt idx="29">
                  <c:v>26.770800000000001</c:v>
                </c:pt>
                <c:pt idx="30">
                  <c:v>24.973700000000001</c:v>
                </c:pt>
                <c:pt idx="31">
                  <c:v>23.1997</c:v>
                </c:pt>
                <c:pt idx="32">
                  <c:v>21.429400000000001</c:v>
                </c:pt>
                <c:pt idx="33">
                  <c:v>19.7072</c:v>
                </c:pt>
                <c:pt idx="34">
                  <c:v>18.015499999999999</c:v>
                </c:pt>
                <c:pt idx="35">
                  <c:v>16.373100000000001</c:v>
                </c:pt>
                <c:pt idx="36">
                  <c:v>14.849299999999999</c:v>
                </c:pt>
                <c:pt idx="37">
                  <c:v>13.520799999999999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7DF-4969-9A52-E0C04007EAA6}"/>
            </c:ext>
          </c:extLst>
        </c:ser>
        <c:ser>
          <c:idx val="5"/>
          <c:order val="9"/>
          <c:tx>
            <c:strRef>
              <c:f>'图1-二氧化碳排放'!$A$60</c:f>
              <c:strCache>
                <c:ptCount val="1"/>
                <c:pt idx="0">
                  <c:v>14FYP Heat&amp;H2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'图1-二氧化碳排放'!$B$54:$AM$54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'图1-二氧化碳排放'!$B$60:$AM$60</c:f>
              <c:numCache>
                <c:formatCode>0.00_);[Red]\(0.00\)</c:formatCode>
                <c:ptCount val="38"/>
                <c:pt idx="0">
                  <c:v>6.0022200000000003</c:v>
                </c:pt>
                <c:pt idx="1">
                  <c:v>6.1635799999999996</c:v>
                </c:pt>
                <c:pt idx="2">
                  <c:v>6.3363300000000002</c:v>
                </c:pt>
                <c:pt idx="3">
                  <c:v>6.4784100000000002</c:v>
                </c:pt>
                <c:pt idx="4">
                  <c:v>6.6256399999999998</c:v>
                </c:pt>
                <c:pt idx="5">
                  <c:v>6.7714400000000001</c:v>
                </c:pt>
                <c:pt idx="6">
                  <c:v>6.9346300000000003</c:v>
                </c:pt>
                <c:pt idx="7">
                  <c:v>7.0930299999999997</c:v>
                </c:pt>
                <c:pt idx="8">
                  <c:v>7.2188100000000004</c:v>
                </c:pt>
                <c:pt idx="9">
                  <c:v>7.3586499999999999</c:v>
                </c:pt>
                <c:pt idx="10">
                  <c:v>7.4455400000000003</c:v>
                </c:pt>
                <c:pt idx="11">
                  <c:v>7.5282999999999998</c:v>
                </c:pt>
                <c:pt idx="12">
                  <c:v>7.6129199999999999</c:v>
                </c:pt>
                <c:pt idx="13">
                  <c:v>7.6377600000000001</c:v>
                </c:pt>
                <c:pt idx="14">
                  <c:v>7.6668799999999999</c:v>
                </c:pt>
                <c:pt idx="15">
                  <c:v>7.6994499999999997</c:v>
                </c:pt>
                <c:pt idx="16">
                  <c:v>7.7237299999999998</c:v>
                </c:pt>
                <c:pt idx="17">
                  <c:v>7.7562600000000002</c:v>
                </c:pt>
                <c:pt idx="18">
                  <c:v>7.7644000000000002</c:v>
                </c:pt>
                <c:pt idx="19">
                  <c:v>7.7576900000000002</c:v>
                </c:pt>
                <c:pt idx="20">
                  <c:v>7.76647</c:v>
                </c:pt>
                <c:pt idx="21">
                  <c:v>7.7772699999999997</c:v>
                </c:pt>
                <c:pt idx="22">
                  <c:v>7.78104</c:v>
                </c:pt>
                <c:pt idx="23">
                  <c:v>7.7703899999999999</c:v>
                </c:pt>
                <c:pt idx="24">
                  <c:v>7.7759299999999998</c:v>
                </c:pt>
                <c:pt idx="25">
                  <c:v>7.7677800000000001</c:v>
                </c:pt>
                <c:pt idx="26">
                  <c:v>7.7601599999999999</c:v>
                </c:pt>
                <c:pt idx="27">
                  <c:v>7.7671700000000001</c:v>
                </c:pt>
                <c:pt idx="28">
                  <c:v>7.7451600000000003</c:v>
                </c:pt>
                <c:pt idx="29">
                  <c:v>7.7305299999999999</c:v>
                </c:pt>
                <c:pt idx="30">
                  <c:v>7.7166300000000003</c:v>
                </c:pt>
                <c:pt idx="31">
                  <c:v>7.7062400000000002</c:v>
                </c:pt>
                <c:pt idx="32">
                  <c:v>7.6849299999999996</c:v>
                </c:pt>
                <c:pt idx="33">
                  <c:v>7.6771099999999999</c:v>
                </c:pt>
                <c:pt idx="34">
                  <c:v>7.6669400000000003</c:v>
                </c:pt>
                <c:pt idx="35">
                  <c:v>7.6569000000000003</c:v>
                </c:pt>
                <c:pt idx="36">
                  <c:v>7.6361100000000004</c:v>
                </c:pt>
                <c:pt idx="37">
                  <c:v>7.8597999999999999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7DF-4969-9A52-E0C04007EAA6}"/>
            </c:ext>
          </c:extLst>
        </c:ser>
        <c:ser>
          <c:idx val="2"/>
          <c:order val="11"/>
          <c:tx>
            <c:strRef>
              <c:f>'图1-二氧化碳排放'!$A$57</c:f>
              <c:strCache>
                <c:ptCount val="1"/>
                <c:pt idx="0">
                  <c:v>14FYP Bldg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'图1-二氧化碳排放'!$B$54:$AM$54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'图1-二氧化碳排放'!$B$57:$AM$57</c:f>
              <c:numCache>
                <c:formatCode>0.00_);[Red]\(0.00\)</c:formatCode>
                <c:ptCount val="38"/>
                <c:pt idx="0">
                  <c:v>4.4853899999999998</c:v>
                </c:pt>
                <c:pt idx="1">
                  <c:v>4.5114599999999996</c:v>
                </c:pt>
                <c:pt idx="2">
                  <c:v>4.5299300000000002</c:v>
                </c:pt>
                <c:pt idx="3">
                  <c:v>4.5353500000000002</c:v>
                </c:pt>
                <c:pt idx="4">
                  <c:v>4.5417199999999998</c:v>
                </c:pt>
                <c:pt idx="5">
                  <c:v>4.55558</c:v>
                </c:pt>
                <c:pt idx="6">
                  <c:v>4.5641800000000003</c:v>
                </c:pt>
                <c:pt idx="7">
                  <c:v>4.5747199999999992</c:v>
                </c:pt>
                <c:pt idx="8">
                  <c:v>4.5830500000000001</c:v>
                </c:pt>
                <c:pt idx="9">
                  <c:v>4.5794100000000002</c:v>
                </c:pt>
                <c:pt idx="10">
                  <c:v>4.5876200000000003</c:v>
                </c:pt>
                <c:pt idx="11">
                  <c:v>4.5836500000000004</c:v>
                </c:pt>
                <c:pt idx="12">
                  <c:v>4.5711500000000003</c:v>
                </c:pt>
                <c:pt idx="13">
                  <c:v>4.5465999999999998</c:v>
                </c:pt>
                <c:pt idx="14">
                  <c:v>4.5342799999999999</c:v>
                </c:pt>
                <c:pt idx="15">
                  <c:v>4.52074</c:v>
                </c:pt>
                <c:pt idx="16">
                  <c:v>4.5209999999999999</c:v>
                </c:pt>
                <c:pt idx="17">
                  <c:v>4.4992900000000002</c:v>
                </c:pt>
                <c:pt idx="18">
                  <c:v>4.47363</c:v>
                </c:pt>
                <c:pt idx="19">
                  <c:v>4.45214</c:v>
                </c:pt>
                <c:pt idx="20">
                  <c:v>4.4309799999999999</c:v>
                </c:pt>
                <c:pt idx="21">
                  <c:v>4.4162999999999997</c:v>
                </c:pt>
                <c:pt idx="22">
                  <c:v>4.3925999999999998</c:v>
                </c:pt>
                <c:pt idx="23">
                  <c:v>4.3628499999999999</c:v>
                </c:pt>
                <c:pt idx="24">
                  <c:v>4.3202800000000003</c:v>
                </c:pt>
                <c:pt idx="25">
                  <c:v>4.2936699999999997</c:v>
                </c:pt>
                <c:pt idx="26">
                  <c:v>4.2641099999999996</c:v>
                </c:pt>
                <c:pt idx="27">
                  <c:v>4.2230499999999997</c:v>
                </c:pt>
                <c:pt idx="28">
                  <c:v>4.1819600000000001</c:v>
                </c:pt>
                <c:pt idx="29">
                  <c:v>4.1342600000000003</c:v>
                </c:pt>
                <c:pt idx="30">
                  <c:v>4.0800099999999997</c:v>
                </c:pt>
                <c:pt idx="31">
                  <c:v>4.03064</c:v>
                </c:pt>
                <c:pt idx="32">
                  <c:v>3.9871800000000004</c:v>
                </c:pt>
                <c:pt idx="33">
                  <c:v>3.9263599999999999</c:v>
                </c:pt>
                <c:pt idx="34">
                  <c:v>3.8653599999999999</c:v>
                </c:pt>
                <c:pt idx="35">
                  <c:v>3.8048500000000001</c:v>
                </c:pt>
                <c:pt idx="36">
                  <c:v>3.7439799999999996</c:v>
                </c:pt>
                <c:pt idx="37">
                  <c:v>4.2227399999999999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7DF-4969-9A52-E0C04007EAA6}"/>
            </c:ext>
          </c:extLst>
        </c:ser>
        <c:ser>
          <c:idx val="6"/>
          <c:order val="13"/>
          <c:tx>
            <c:strRef>
              <c:f>'图1-二氧化碳排放'!$A$61</c:f>
              <c:strCache>
                <c:ptCount val="1"/>
                <c:pt idx="0">
                  <c:v>14FYP Non CO2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'图1-二氧化碳排放'!$B$54:$AM$54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'图1-二氧化碳排放'!$B$61:$AM$61</c:f>
              <c:numCache>
                <c:formatCode>0.00_);[Red]\(0.00\)</c:formatCode>
                <c:ptCount val="38"/>
                <c:pt idx="0">
                  <c:v>23.073373250000003</c:v>
                </c:pt>
                <c:pt idx="1">
                  <c:v>23.41357689000003</c:v>
                </c:pt>
                <c:pt idx="2">
                  <c:v>23.746217359999989</c:v>
                </c:pt>
                <c:pt idx="3">
                  <c:v>23.756239099999988</c:v>
                </c:pt>
                <c:pt idx="4">
                  <c:v>23.755395399999983</c:v>
                </c:pt>
                <c:pt idx="5">
                  <c:v>23.755438400000003</c:v>
                </c:pt>
                <c:pt idx="6">
                  <c:v>23.731763700000016</c:v>
                </c:pt>
                <c:pt idx="7">
                  <c:v>23.696222899999995</c:v>
                </c:pt>
                <c:pt idx="8">
                  <c:v>23.565536000000009</c:v>
                </c:pt>
                <c:pt idx="9">
                  <c:v>23.406589200000013</c:v>
                </c:pt>
                <c:pt idx="10">
                  <c:v>23.293501499999991</c:v>
                </c:pt>
                <c:pt idx="11">
                  <c:v>23.174651199999971</c:v>
                </c:pt>
                <c:pt idx="12">
                  <c:v>23.063408699999982</c:v>
                </c:pt>
                <c:pt idx="13">
                  <c:v>22.984280000000012</c:v>
                </c:pt>
                <c:pt idx="14">
                  <c:v>22.892860100000021</c:v>
                </c:pt>
                <c:pt idx="15">
                  <c:v>22.792361499999984</c:v>
                </c:pt>
                <c:pt idx="16">
                  <c:v>22.692344699999992</c:v>
                </c:pt>
                <c:pt idx="17">
                  <c:v>22.579689299999998</c:v>
                </c:pt>
                <c:pt idx="18">
                  <c:v>22.464068899999987</c:v>
                </c:pt>
                <c:pt idx="19">
                  <c:v>22.354180000000014</c:v>
                </c:pt>
                <c:pt idx="20">
                  <c:v>22.218878000000018</c:v>
                </c:pt>
                <c:pt idx="21">
                  <c:v>22.076060999999996</c:v>
                </c:pt>
                <c:pt idx="22">
                  <c:v>21.935720999999987</c:v>
                </c:pt>
                <c:pt idx="23">
                  <c:v>21.797970000000021</c:v>
                </c:pt>
                <c:pt idx="24">
                  <c:v>21.631158999999997</c:v>
                </c:pt>
                <c:pt idx="25">
                  <c:v>21.476878000000013</c:v>
                </c:pt>
                <c:pt idx="26">
                  <c:v>21.313272000000012</c:v>
                </c:pt>
                <c:pt idx="27">
                  <c:v>21.128212000000005</c:v>
                </c:pt>
                <c:pt idx="28">
                  <c:v>20.923024000000012</c:v>
                </c:pt>
                <c:pt idx="29">
                  <c:v>20.702180999999996</c:v>
                </c:pt>
                <c:pt idx="30">
                  <c:v>20.47553400000001</c:v>
                </c:pt>
                <c:pt idx="31">
                  <c:v>20.242082000000011</c:v>
                </c:pt>
                <c:pt idx="32">
                  <c:v>20.005865</c:v>
                </c:pt>
                <c:pt idx="33">
                  <c:v>19.722717000000017</c:v>
                </c:pt>
                <c:pt idx="34">
                  <c:v>19.439159000000004</c:v>
                </c:pt>
                <c:pt idx="35">
                  <c:v>19.147041000000002</c:v>
                </c:pt>
                <c:pt idx="36">
                  <c:v>18.859102000000007</c:v>
                </c:pt>
                <c:pt idx="37">
                  <c:v>18.345354000000029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7DF-4969-9A52-E0C04007E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1355407"/>
        <c:axId val="1957171792"/>
      </c:lineChart>
      <c:catAx>
        <c:axId val="136135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7171792"/>
        <c:crosses val="autoZero"/>
        <c:auto val="1"/>
        <c:lblAlgn val="ctr"/>
        <c:lblOffset val="100"/>
        <c:tickLblSkip val="10"/>
        <c:noMultiLvlLbl val="0"/>
      </c:catAx>
      <c:valAx>
        <c:axId val="1957171792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>
                    <a:solidFill>
                      <a:sysClr val="windowText" lastClr="000000"/>
                    </a:solidFill>
                  </a:rPr>
                  <a:t>100 mt CO2e</a:t>
                </a:r>
              </a:p>
            </c:rich>
          </c:tx>
          <c:layout>
            <c:manualLayout>
              <c:xMode val="edge"/>
              <c:yMode val="edge"/>
              <c:x val="3.0593095331096182E-2"/>
              <c:y val="5.327970312290437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61355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8409592636536871"/>
          <c:w val="1"/>
          <c:h val="0.115904073634631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'图2-二氧化碳排放范围二'!$G$2</c:f>
          <c:strCache>
            <c:ptCount val="1"/>
            <c:pt idx="0">
              <c:v>分部门二氧化碳间接排放（范围1+2）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600" b="1" i="0" u="none" strike="noStrike" kern="1200" spc="0" baseline="0">
              <a:solidFill>
                <a:sysClr val="windowText" lastClr="000000"/>
              </a:solidFill>
              <a:latin typeface="+mn-ea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8818481023205433E-2"/>
          <c:y val="0.15927890592623289"/>
          <c:w val="0.85991167770695331"/>
          <c:h val="0.65543061503277"/>
        </c:manualLayout>
      </c:layout>
      <c:areaChart>
        <c:grouping val="stacked"/>
        <c:varyColors val="0"/>
        <c:ser>
          <c:idx val="0"/>
          <c:order val="1"/>
          <c:tx>
            <c:strRef>
              <c:f>'图2-二氧化碳排放范围二'!$Q$17</c:f>
              <c:strCache>
                <c:ptCount val="1"/>
                <c:pt idx="0">
                  <c:v>交通部门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'图2-二氧化碳排放范围二'!$B$3:$AM$3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'图2-二氧化碳排放范围二'!$B$4:$AM$4</c:f>
              <c:numCache>
                <c:formatCode>0.00_);[Red]\(0.00\)</c:formatCode>
                <c:ptCount val="38"/>
                <c:pt idx="0">
                  <c:v>16.722929430734933</c:v>
                </c:pt>
                <c:pt idx="1">
                  <c:v>16.695871355720961</c:v>
                </c:pt>
                <c:pt idx="2">
                  <c:v>16.724728676681561</c:v>
                </c:pt>
                <c:pt idx="3">
                  <c:v>16.772093644673333</c:v>
                </c:pt>
                <c:pt idx="4">
                  <c:v>16.834251286770897</c:v>
                </c:pt>
                <c:pt idx="5">
                  <c:v>16.907994150919382</c:v>
                </c:pt>
                <c:pt idx="6">
                  <c:v>16.98769401836379</c:v>
                </c:pt>
                <c:pt idx="7">
                  <c:v>17.077586939606579</c:v>
                </c:pt>
                <c:pt idx="8">
                  <c:v>17.047130615575849</c:v>
                </c:pt>
                <c:pt idx="9">
                  <c:v>17.012037758967278</c:v>
                </c:pt>
                <c:pt idx="10">
                  <c:v>16.935504160291778</c:v>
                </c:pt>
                <c:pt idx="11">
                  <c:v>16.848583906161615</c:v>
                </c:pt>
                <c:pt idx="12">
                  <c:v>16.696414221725917</c:v>
                </c:pt>
                <c:pt idx="13">
                  <c:v>16.571971195553704</c:v>
                </c:pt>
                <c:pt idx="14">
                  <c:v>16.422374595761802</c:v>
                </c:pt>
                <c:pt idx="15">
                  <c:v>16.218155335283093</c:v>
                </c:pt>
                <c:pt idx="16">
                  <c:v>16.030136702208679</c:v>
                </c:pt>
                <c:pt idx="17">
                  <c:v>15.855926729582501</c:v>
                </c:pt>
                <c:pt idx="18">
                  <c:v>15.631712664874399</c:v>
                </c:pt>
                <c:pt idx="19">
                  <c:v>15.418819290851959</c:v>
                </c:pt>
                <c:pt idx="20">
                  <c:v>15.216490460806178</c:v>
                </c:pt>
                <c:pt idx="21">
                  <c:v>15.028759235534821</c:v>
                </c:pt>
                <c:pt idx="22">
                  <c:v>14.857572805533342</c:v>
                </c:pt>
                <c:pt idx="23">
                  <c:v>14.725753236299136</c:v>
                </c:pt>
                <c:pt idx="24">
                  <c:v>14.610947946560303</c:v>
                </c:pt>
                <c:pt idx="25">
                  <c:v>14.513756758214569</c:v>
                </c:pt>
                <c:pt idx="26">
                  <c:v>14.428379666913218</c:v>
                </c:pt>
                <c:pt idx="27">
                  <c:v>14.351027335872173</c:v>
                </c:pt>
                <c:pt idx="28">
                  <c:v>14.224076174941924</c:v>
                </c:pt>
                <c:pt idx="29">
                  <c:v>14.108366970025051</c:v>
                </c:pt>
                <c:pt idx="30">
                  <c:v>13.996255329904271</c:v>
                </c:pt>
                <c:pt idx="31">
                  <c:v>13.893027519514016</c:v>
                </c:pt>
                <c:pt idx="32">
                  <c:v>13.792971402298573</c:v>
                </c:pt>
                <c:pt idx="33">
                  <c:v>13.704440202550368</c:v>
                </c:pt>
                <c:pt idx="34">
                  <c:v>13.616116546040008</c:v>
                </c:pt>
                <c:pt idx="35">
                  <c:v>13.541358273304292</c:v>
                </c:pt>
                <c:pt idx="36">
                  <c:v>13.460895518967604</c:v>
                </c:pt>
                <c:pt idx="37">
                  <c:v>13.411887751187082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E1-4072-939B-69E3F9B92CEB}"/>
            </c:ext>
          </c:extLst>
        </c:ser>
        <c:ser>
          <c:idx val="3"/>
          <c:order val="2"/>
          <c:tx>
            <c:strRef>
              <c:f>'图2-二氧化碳排放范围二'!$Q$20</c:f>
              <c:strCache>
                <c:ptCount val="1"/>
                <c:pt idx="0">
                  <c:v>工业燃料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cat>
            <c:numRef>
              <c:f>'图2-二氧化碳排放范围二'!$B$3:$AM$3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'图2-二氧化碳排放范围二'!$B$7:$AM$7</c:f>
              <c:numCache>
                <c:formatCode>0.00_);[Red]\(0.00\)</c:formatCode>
                <c:ptCount val="38"/>
                <c:pt idx="0">
                  <c:v>59.533006540887307</c:v>
                </c:pt>
                <c:pt idx="1">
                  <c:v>60.01659308975605</c:v>
                </c:pt>
                <c:pt idx="2">
                  <c:v>62.700794877952838</c:v>
                </c:pt>
                <c:pt idx="3">
                  <c:v>64.080461824247649</c:v>
                </c:pt>
                <c:pt idx="4">
                  <c:v>65.425749673186104</c:v>
                </c:pt>
                <c:pt idx="5">
                  <c:v>66.637489156883689</c:v>
                </c:pt>
                <c:pt idx="6">
                  <c:v>67.705821891142975</c:v>
                </c:pt>
                <c:pt idx="7">
                  <c:v>68.891211381824291</c:v>
                </c:pt>
                <c:pt idx="8">
                  <c:v>68.797833545159818</c:v>
                </c:pt>
                <c:pt idx="9">
                  <c:v>68.587643118998102</c:v>
                </c:pt>
                <c:pt idx="10">
                  <c:v>68.303720423744466</c:v>
                </c:pt>
                <c:pt idx="11">
                  <c:v>68.103801805284235</c:v>
                </c:pt>
                <c:pt idx="12">
                  <c:v>67.098499613339484</c:v>
                </c:pt>
                <c:pt idx="13">
                  <c:v>65.891055815702444</c:v>
                </c:pt>
                <c:pt idx="14">
                  <c:v>64.443162738035355</c:v>
                </c:pt>
                <c:pt idx="15">
                  <c:v>63.061921119255672</c:v>
                </c:pt>
                <c:pt idx="16">
                  <c:v>61.622126079373388</c:v>
                </c:pt>
                <c:pt idx="17">
                  <c:v>60.212687312139316</c:v>
                </c:pt>
                <c:pt idx="18">
                  <c:v>58.578888882572706</c:v>
                </c:pt>
                <c:pt idx="19">
                  <c:v>56.981525510110352</c:v>
                </c:pt>
                <c:pt idx="20">
                  <c:v>55.373436355625479</c:v>
                </c:pt>
                <c:pt idx="21">
                  <c:v>53.782451326598398</c:v>
                </c:pt>
                <c:pt idx="22">
                  <c:v>52.219498323909178</c:v>
                </c:pt>
                <c:pt idx="23">
                  <c:v>50.74887886641757</c:v>
                </c:pt>
                <c:pt idx="24">
                  <c:v>49.235857733013553</c:v>
                </c:pt>
                <c:pt idx="25">
                  <c:v>47.799065043837203</c:v>
                </c:pt>
                <c:pt idx="26">
                  <c:v>46.349444989852103</c:v>
                </c:pt>
                <c:pt idx="27">
                  <c:v>44.91702008493813</c:v>
                </c:pt>
                <c:pt idx="28">
                  <c:v>43.545568180474909</c:v>
                </c:pt>
                <c:pt idx="29">
                  <c:v>42.19897567506338</c:v>
                </c:pt>
                <c:pt idx="30">
                  <c:v>40.839862930141265</c:v>
                </c:pt>
                <c:pt idx="31">
                  <c:v>39.550237836994796</c:v>
                </c:pt>
                <c:pt idx="32">
                  <c:v>38.258787131459783</c:v>
                </c:pt>
                <c:pt idx="33">
                  <c:v>37.102859580009074</c:v>
                </c:pt>
                <c:pt idx="34">
                  <c:v>36.004555587122113</c:v>
                </c:pt>
                <c:pt idx="35">
                  <c:v>34.909915458101224</c:v>
                </c:pt>
                <c:pt idx="36">
                  <c:v>33.86617726400867</c:v>
                </c:pt>
                <c:pt idx="37">
                  <c:v>32.81849574176956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E1-4072-939B-69E3F9B92CEB}"/>
            </c:ext>
          </c:extLst>
        </c:ser>
        <c:ser>
          <c:idx val="6"/>
          <c:order val="3"/>
          <c:tx>
            <c:strRef>
              <c:f>'图2-二氧化碳排放范围二'!$Q$21</c:f>
              <c:strCache>
                <c:ptCount val="1"/>
                <c:pt idx="0">
                  <c:v>工业过程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25400">
              <a:noFill/>
            </a:ln>
            <a:effectLst/>
          </c:spPr>
          <c:val>
            <c:numRef>
              <c:f>'图2-二氧化碳排放范围二'!$B$8:$AM$8</c:f>
              <c:numCache>
                <c:formatCode>0.00_);[Red]\(0.00\)</c:formatCode>
                <c:ptCount val="38"/>
                <c:pt idx="0">
                  <c:v>14.5111197</c:v>
                </c:pt>
                <c:pt idx="1">
                  <c:v>14.450737500000001</c:v>
                </c:pt>
                <c:pt idx="2">
                  <c:v>14.5667253</c:v>
                </c:pt>
                <c:pt idx="3">
                  <c:v>14.522373399999999</c:v>
                </c:pt>
                <c:pt idx="4">
                  <c:v>14.436133</c:v>
                </c:pt>
                <c:pt idx="5">
                  <c:v>14.294263300000001</c:v>
                </c:pt>
                <c:pt idx="6">
                  <c:v>14.158553899999999</c:v>
                </c:pt>
                <c:pt idx="7">
                  <c:v>14.024753799999999</c:v>
                </c:pt>
                <c:pt idx="8">
                  <c:v>13.7923831</c:v>
                </c:pt>
                <c:pt idx="9">
                  <c:v>13.5649028</c:v>
                </c:pt>
                <c:pt idx="10">
                  <c:v>13.339692100000001</c:v>
                </c:pt>
                <c:pt idx="11">
                  <c:v>13.120402</c:v>
                </c:pt>
                <c:pt idx="12">
                  <c:v>12.910581000000001</c:v>
                </c:pt>
                <c:pt idx="13">
                  <c:v>12.7236499</c:v>
                </c:pt>
                <c:pt idx="14">
                  <c:v>12.532178399999999</c:v>
                </c:pt>
                <c:pt idx="15">
                  <c:v>12.3402561</c:v>
                </c:pt>
                <c:pt idx="16">
                  <c:v>12.1474745</c:v>
                </c:pt>
                <c:pt idx="17">
                  <c:v>11.9548816</c:v>
                </c:pt>
                <c:pt idx="18">
                  <c:v>11.733940799999999</c:v>
                </c:pt>
                <c:pt idx="19">
                  <c:v>11.511199899999999</c:v>
                </c:pt>
                <c:pt idx="20">
                  <c:v>11.2896087</c:v>
                </c:pt>
                <c:pt idx="21">
                  <c:v>11.0662778</c:v>
                </c:pt>
                <c:pt idx="22">
                  <c:v>10.843226899999999</c:v>
                </c:pt>
                <c:pt idx="23">
                  <c:v>10.628457299999999</c:v>
                </c:pt>
                <c:pt idx="24">
                  <c:v>10.4108087</c:v>
                </c:pt>
                <c:pt idx="25">
                  <c:v>10.194360100000001</c:v>
                </c:pt>
                <c:pt idx="26">
                  <c:v>9.9777509999999996</c:v>
                </c:pt>
                <c:pt idx="27">
                  <c:v>9.7593628999999993</c:v>
                </c:pt>
                <c:pt idx="28">
                  <c:v>9.5801552000000001</c:v>
                </c:pt>
                <c:pt idx="29">
                  <c:v>9.3984375999999994</c:v>
                </c:pt>
                <c:pt idx="30">
                  <c:v>9.2164000000000001</c:v>
                </c:pt>
                <c:pt idx="31">
                  <c:v>9.0356422999999992</c:v>
                </c:pt>
                <c:pt idx="32">
                  <c:v>8.8531846999999999</c:v>
                </c:pt>
                <c:pt idx="33">
                  <c:v>8.7127964999999996</c:v>
                </c:pt>
                <c:pt idx="34">
                  <c:v>8.5704384000000005</c:v>
                </c:pt>
                <c:pt idx="35">
                  <c:v>8.4287901000000005</c:v>
                </c:pt>
                <c:pt idx="36">
                  <c:v>8.2860321999999993</c:v>
                </c:pt>
                <c:pt idx="37">
                  <c:v>8.1439833999999998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E1-4072-939B-69E3F9B92CEB}"/>
            </c:ext>
          </c:extLst>
        </c:ser>
        <c:ser>
          <c:idx val="7"/>
          <c:order val="4"/>
          <c:tx>
            <c:strRef>
              <c:f>'图2-二氧化碳排放范围二'!$Q$22</c:f>
              <c:strCache>
                <c:ptCount val="1"/>
                <c:pt idx="0">
                  <c:v>外送电力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val>
            <c:numRef>
              <c:f>'图2-二氧化碳排放范围二'!$B$9:$AM$9</c:f>
              <c:numCache>
                <c:formatCode>0.00_);[Red]\(0.00\)</c:formatCode>
                <c:ptCount val="38"/>
                <c:pt idx="0">
                  <c:v>8.9335182358148954E-2</c:v>
                </c:pt>
                <c:pt idx="1">
                  <c:v>8.7205540746207191E-2</c:v>
                </c:pt>
                <c:pt idx="2">
                  <c:v>8.7720241610012392E-2</c:v>
                </c:pt>
                <c:pt idx="3">
                  <c:v>8.7833786956328888E-2</c:v>
                </c:pt>
                <c:pt idx="4">
                  <c:v>8.8256288551861364E-2</c:v>
                </c:pt>
                <c:pt idx="5">
                  <c:v>8.8590419080667684E-2</c:v>
                </c:pt>
                <c:pt idx="6">
                  <c:v>8.863831954739905E-2</c:v>
                </c:pt>
                <c:pt idx="7">
                  <c:v>8.8837401407898489E-2</c:v>
                </c:pt>
                <c:pt idx="8">
                  <c:v>8.7436820169568857E-2</c:v>
                </c:pt>
                <c:pt idx="9">
                  <c:v>8.5645546175697362E-2</c:v>
                </c:pt>
                <c:pt idx="10">
                  <c:v>8.3778888972132246E-2</c:v>
                </c:pt>
                <c:pt idx="11">
                  <c:v>8.1891313488114043E-2</c:v>
                </c:pt>
                <c:pt idx="12">
                  <c:v>7.8338074011992748E-2</c:v>
                </c:pt>
                <c:pt idx="13">
                  <c:v>7.5199813759606951E-2</c:v>
                </c:pt>
                <c:pt idx="14">
                  <c:v>7.1869126996097113E-2</c:v>
                </c:pt>
                <c:pt idx="15">
                  <c:v>6.8527311370487329E-2</c:v>
                </c:pt>
                <c:pt idx="16">
                  <c:v>6.5183935230921586E-2</c:v>
                </c:pt>
                <c:pt idx="17">
                  <c:v>6.1876660124057389E-2</c:v>
                </c:pt>
                <c:pt idx="18">
                  <c:v>5.8717127303437332E-2</c:v>
                </c:pt>
                <c:pt idx="19">
                  <c:v>5.5621841053713518E-2</c:v>
                </c:pt>
                <c:pt idx="20">
                  <c:v>5.2533775074762097E-2</c:v>
                </c:pt>
                <c:pt idx="21">
                  <c:v>4.9538271288840176E-2</c:v>
                </c:pt>
                <c:pt idx="22">
                  <c:v>4.6636233589314305E-2</c:v>
                </c:pt>
                <c:pt idx="23">
                  <c:v>4.3855300492486461E-2</c:v>
                </c:pt>
                <c:pt idx="24">
                  <c:v>4.1137034479968103E-2</c:v>
                </c:pt>
                <c:pt idx="25">
                  <c:v>3.8474276113900231E-2</c:v>
                </c:pt>
                <c:pt idx="26">
                  <c:v>3.5938988500777938E-2</c:v>
                </c:pt>
                <c:pt idx="27">
                  <c:v>3.3404262913195988E-2</c:v>
                </c:pt>
                <c:pt idx="28">
                  <c:v>3.1088147335342948E-2</c:v>
                </c:pt>
                <c:pt idx="29">
                  <c:v>2.8842679178508066E-2</c:v>
                </c:pt>
                <c:pt idx="30">
                  <c:v>2.6623202354589422E-2</c:v>
                </c:pt>
                <c:pt idx="31">
                  <c:v>2.4538701266963014E-2</c:v>
                </c:pt>
                <c:pt idx="32">
                  <c:v>2.2510139312423256E-2</c:v>
                </c:pt>
                <c:pt idx="33">
                  <c:v>2.0607791407348454E-2</c:v>
                </c:pt>
                <c:pt idx="34">
                  <c:v>1.8765237674052731E-2</c:v>
                </c:pt>
                <c:pt idx="35">
                  <c:v>1.7038147438870065E-2</c:v>
                </c:pt>
                <c:pt idx="36">
                  <c:v>1.5448180543532355E-2</c:v>
                </c:pt>
                <c:pt idx="37">
                  <c:v>1.3927456282951903E-2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E1-4072-939B-69E3F9B92CEB}"/>
            </c:ext>
          </c:extLst>
        </c:ser>
        <c:ser>
          <c:idx val="1"/>
          <c:order val="5"/>
          <c:tx>
            <c:strRef>
              <c:f>'图2-二氧化碳排放范围二'!$Q$18</c:f>
              <c:strCache>
                <c:ptCount val="1"/>
                <c:pt idx="0">
                  <c:v>居民建筑</c:v>
                </c:pt>
              </c:strCache>
            </c:strRef>
          </c:tx>
          <c:spPr>
            <a:solidFill>
              <a:srgbClr val="7030A0"/>
            </a:solidFill>
            <a:ln w="25400">
              <a:noFill/>
            </a:ln>
            <a:effectLst/>
          </c:spPr>
          <c:cat>
            <c:numRef>
              <c:f>'图2-二氧化碳排放范围二'!$B$3:$AM$3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'图2-二氧化碳排放范围二'!$B$5:$AM$5</c:f>
              <c:numCache>
                <c:formatCode>0.00_);[Red]\(0.00\)</c:formatCode>
                <c:ptCount val="38"/>
                <c:pt idx="0">
                  <c:v>11.227514713298039</c:v>
                </c:pt>
                <c:pt idx="1">
                  <c:v>10.998303747824961</c:v>
                </c:pt>
                <c:pt idx="2">
                  <c:v>11.482976988121226</c:v>
                </c:pt>
                <c:pt idx="3">
                  <c:v>11.905614118389341</c:v>
                </c:pt>
                <c:pt idx="4">
                  <c:v>12.311929605723289</c:v>
                </c:pt>
                <c:pt idx="5">
                  <c:v>12.67876358732503</c:v>
                </c:pt>
                <c:pt idx="6">
                  <c:v>12.974491533720714</c:v>
                </c:pt>
                <c:pt idx="7">
                  <c:v>13.30262746924474</c:v>
                </c:pt>
                <c:pt idx="8">
                  <c:v>13.416183635895102</c:v>
                </c:pt>
                <c:pt idx="9">
                  <c:v>13.508743594084519</c:v>
                </c:pt>
                <c:pt idx="10">
                  <c:v>13.600795540078334</c:v>
                </c:pt>
                <c:pt idx="11">
                  <c:v>13.670541305822274</c:v>
                </c:pt>
                <c:pt idx="12">
                  <c:v>13.527083933007773</c:v>
                </c:pt>
                <c:pt idx="13">
                  <c:v>13.391537549787605</c:v>
                </c:pt>
                <c:pt idx="14">
                  <c:v>13.266231478332593</c:v>
                </c:pt>
                <c:pt idx="15">
                  <c:v>13.198150935446284</c:v>
                </c:pt>
                <c:pt idx="16">
                  <c:v>13.158783747344465</c:v>
                </c:pt>
                <c:pt idx="17">
                  <c:v>13.039787155412245</c:v>
                </c:pt>
                <c:pt idx="18">
                  <c:v>12.919547733231814</c:v>
                </c:pt>
                <c:pt idx="19">
                  <c:v>12.763998774115697</c:v>
                </c:pt>
                <c:pt idx="20">
                  <c:v>12.59418444033841</c:v>
                </c:pt>
                <c:pt idx="21">
                  <c:v>12.413507647288982</c:v>
                </c:pt>
                <c:pt idx="22">
                  <c:v>12.198767559908319</c:v>
                </c:pt>
                <c:pt idx="23">
                  <c:v>11.947303510794157</c:v>
                </c:pt>
                <c:pt idx="24">
                  <c:v>11.666768237142009</c:v>
                </c:pt>
                <c:pt idx="25">
                  <c:v>11.370739914389329</c:v>
                </c:pt>
                <c:pt idx="26">
                  <c:v>11.067558484010352</c:v>
                </c:pt>
                <c:pt idx="27">
                  <c:v>10.726675959631329</c:v>
                </c:pt>
                <c:pt idx="28">
                  <c:v>10.374890406645468</c:v>
                </c:pt>
                <c:pt idx="29">
                  <c:v>10.008019118748885</c:v>
                </c:pt>
                <c:pt idx="30">
                  <c:v>9.6023482061387444</c:v>
                </c:pt>
                <c:pt idx="31">
                  <c:v>9.2014791612952429</c:v>
                </c:pt>
                <c:pt idx="32">
                  <c:v>8.7884669008933507</c:v>
                </c:pt>
                <c:pt idx="33">
                  <c:v>8.3662558558974816</c:v>
                </c:pt>
                <c:pt idx="34">
                  <c:v>7.9282749441663567</c:v>
                </c:pt>
                <c:pt idx="35">
                  <c:v>7.5018504766232912</c:v>
                </c:pt>
                <c:pt idx="36">
                  <c:v>7.0882973872125454</c:v>
                </c:pt>
                <c:pt idx="37">
                  <c:v>7.2876192100727302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E1-4072-939B-69E3F9B92CEB}"/>
            </c:ext>
          </c:extLst>
        </c:ser>
        <c:ser>
          <c:idx val="2"/>
          <c:order val="6"/>
          <c:tx>
            <c:strRef>
              <c:f>'图2-二氧化碳排放范围二'!$Q$19</c:f>
              <c:strCache>
                <c:ptCount val="1"/>
                <c:pt idx="0">
                  <c:v>公共建筑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'图2-二氧化碳排放范围二'!$B$3:$AM$3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'图2-二氧化碳排放范围二'!$B$6:$AM$6</c:f>
              <c:numCache>
                <c:formatCode>0.00_);[Red]\(0.00\)</c:formatCode>
                <c:ptCount val="38"/>
                <c:pt idx="0">
                  <c:v>7.916009388110063</c:v>
                </c:pt>
                <c:pt idx="1">
                  <c:v>7.8114383569194326</c:v>
                </c:pt>
                <c:pt idx="2">
                  <c:v>8.5604878391374388</c:v>
                </c:pt>
                <c:pt idx="3">
                  <c:v>9.228562825166696</c:v>
                </c:pt>
                <c:pt idx="4">
                  <c:v>9.8417466090556829</c:v>
                </c:pt>
                <c:pt idx="5">
                  <c:v>10.411529691777199</c:v>
                </c:pt>
                <c:pt idx="6">
                  <c:v>10.8941943809959</c:v>
                </c:pt>
                <c:pt idx="7">
                  <c:v>11.392622200525437</c:v>
                </c:pt>
                <c:pt idx="8">
                  <c:v>11.726626608943963</c:v>
                </c:pt>
                <c:pt idx="9">
                  <c:v>12.08562604534165</c:v>
                </c:pt>
                <c:pt idx="10">
                  <c:v>12.45498128570893</c:v>
                </c:pt>
                <c:pt idx="11">
                  <c:v>12.797104708408368</c:v>
                </c:pt>
                <c:pt idx="12">
                  <c:v>12.874024964875664</c:v>
                </c:pt>
                <c:pt idx="13">
                  <c:v>12.940775606663076</c:v>
                </c:pt>
                <c:pt idx="14">
                  <c:v>12.974668284642677</c:v>
                </c:pt>
                <c:pt idx="15">
                  <c:v>12.946387434662251</c:v>
                </c:pt>
                <c:pt idx="16">
                  <c:v>12.893436558352015</c:v>
                </c:pt>
                <c:pt idx="17">
                  <c:v>12.805130799660168</c:v>
                </c:pt>
                <c:pt idx="18">
                  <c:v>12.691018612996581</c:v>
                </c:pt>
                <c:pt idx="19">
                  <c:v>12.531338681781268</c:v>
                </c:pt>
                <c:pt idx="20">
                  <c:v>12.361861541624673</c:v>
                </c:pt>
                <c:pt idx="21">
                  <c:v>12.179704938513584</c:v>
                </c:pt>
                <c:pt idx="22">
                  <c:v>11.947225879363415</c:v>
                </c:pt>
                <c:pt idx="23">
                  <c:v>11.698196071002387</c:v>
                </c:pt>
                <c:pt idx="24">
                  <c:v>11.401337999438969</c:v>
                </c:pt>
                <c:pt idx="25">
                  <c:v>11.098048072684037</c:v>
                </c:pt>
                <c:pt idx="26">
                  <c:v>10.725762685695438</c:v>
                </c:pt>
                <c:pt idx="27">
                  <c:v>10.36857619442676</c:v>
                </c:pt>
                <c:pt idx="28">
                  <c:v>9.9656870999895233</c:v>
                </c:pt>
                <c:pt idx="29">
                  <c:v>9.4995011548639781</c:v>
                </c:pt>
                <c:pt idx="30">
                  <c:v>9.0694254851883898</c:v>
                </c:pt>
                <c:pt idx="31">
                  <c:v>8.6050467624063405</c:v>
                </c:pt>
                <c:pt idx="32">
                  <c:v>8.1318241983804587</c:v>
                </c:pt>
                <c:pt idx="33">
                  <c:v>7.6398626324726191</c:v>
                </c:pt>
                <c:pt idx="34">
                  <c:v>7.15066470034688</c:v>
                </c:pt>
                <c:pt idx="35">
                  <c:v>6.6554998869283635</c:v>
                </c:pt>
                <c:pt idx="36">
                  <c:v>6.1989450416802647</c:v>
                </c:pt>
                <c:pt idx="37">
                  <c:v>6.051884028441763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E1-4072-939B-69E3F9B92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039416"/>
        <c:axId val="454044664"/>
        <c:extLst>
          <c:ext xmlns:c15="http://schemas.microsoft.com/office/drawing/2012/chart" uri="{02D57815-91ED-43cb-92C2-25804820EDAC}">
            <c15:filteredArea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'图2-二氧化碳排放范围二'!$Q$23</c15:sqref>
                        </c15:formulaRef>
                      </c:ext>
                    </c:extLst>
                    <c:strCache>
                      <c:ptCount val="1"/>
                      <c:pt idx="0">
                        <c:v>土地利用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'图2-二氧化碳排放范围二'!$B$3:$AM$3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7">
                        <c:v>2030</c:v>
                      </c:pt>
                      <c:pt idx="12">
                        <c:v>2035</c:v>
                      </c:pt>
                      <c:pt idx="17">
                        <c:v>2040</c:v>
                      </c:pt>
                      <c:pt idx="22">
                        <c:v>2045</c:v>
                      </c:pt>
                      <c:pt idx="27">
                        <c:v>2050</c:v>
                      </c:pt>
                      <c:pt idx="32">
                        <c:v>2055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'图2-二氧化碳排放范围二'!$B$10:$AM$10</c15:sqref>
                        </c15:formulaRef>
                      </c:ext>
                    </c:extLst>
                    <c:numCache>
                      <c:formatCode>0.00_);[Red]\(0.00\)</c:formatCode>
                      <c:ptCount val="38"/>
                      <c:pt idx="0">
                        <c:v>-4.34</c:v>
                      </c:pt>
                      <c:pt idx="1">
                        <c:v>-4.34</c:v>
                      </c:pt>
                      <c:pt idx="2">
                        <c:v>-4.34</c:v>
                      </c:pt>
                      <c:pt idx="3">
                        <c:v>-4.34</c:v>
                      </c:pt>
                      <c:pt idx="4">
                        <c:v>-4.34</c:v>
                      </c:pt>
                      <c:pt idx="5">
                        <c:v>-4.34</c:v>
                      </c:pt>
                      <c:pt idx="6">
                        <c:v>-4.34</c:v>
                      </c:pt>
                      <c:pt idx="7">
                        <c:v>-4.34</c:v>
                      </c:pt>
                      <c:pt idx="8">
                        <c:v>-4.34</c:v>
                      </c:pt>
                      <c:pt idx="9">
                        <c:v>-4.34</c:v>
                      </c:pt>
                      <c:pt idx="10">
                        <c:v>-4.34</c:v>
                      </c:pt>
                      <c:pt idx="11">
                        <c:v>-4.34</c:v>
                      </c:pt>
                      <c:pt idx="12">
                        <c:v>-4.34</c:v>
                      </c:pt>
                      <c:pt idx="13">
                        <c:v>-4.34</c:v>
                      </c:pt>
                      <c:pt idx="14">
                        <c:v>-4.34</c:v>
                      </c:pt>
                      <c:pt idx="15">
                        <c:v>-4.34</c:v>
                      </c:pt>
                      <c:pt idx="16">
                        <c:v>-4.34</c:v>
                      </c:pt>
                      <c:pt idx="17">
                        <c:v>-4.34</c:v>
                      </c:pt>
                      <c:pt idx="18">
                        <c:v>-4.34</c:v>
                      </c:pt>
                      <c:pt idx="19">
                        <c:v>-4.34</c:v>
                      </c:pt>
                      <c:pt idx="20">
                        <c:v>-4.34</c:v>
                      </c:pt>
                      <c:pt idx="21">
                        <c:v>-4.34</c:v>
                      </c:pt>
                      <c:pt idx="22">
                        <c:v>-4.34</c:v>
                      </c:pt>
                      <c:pt idx="23">
                        <c:v>-4.34</c:v>
                      </c:pt>
                      <c:pt idx="24">
                        <c:v>-4.34</c:v>
                      </c:pt>
                      <c:pt idx="25">
                        <c:v>-4.34</c:v>
                      </c:pt>
                      <c:pt idx="26">
                        <c:v>-4.34</c:v>
                      </c:pt>
                      <c:pt idx="27">
                        <c:v>-4.34</c:v>
                      </c:pt>
                      <c:pt idx="28">
                        <c:v>-4.34</c:v>
                      </c:pt>
                      <c:pt idx="29">
                        <c:v>-4.34</c:v>
                      </c:pt>
                      <c:pt idx="30">
                        <c:v>-4.34</c:v>
                      </c:pt>
                      <c:pt idx="31">
                        <c:v>-4.34</c:v>
                      </c:pt>
                      <c:pt idx="32">
                        <c:v>-4.34</c:v>
                      </c:pt>
                      <c:pt idx="33">
                        <c:v>-4.34</c:v>
                      </c:pt>
                      <c:pt idx="34">
                        <c:v>-4.34</c:v>
                      </c:pt>
                      <c:pt idx="35">
                        <c:v>-4.34</c:v>
                      </c:pt>
                      <c:pt idx="36">
                        <c:v>-4.34</c:v>
                      </c:pt>
                      <c:pt idx="37">
                        <c:v>-4.34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D2E1-4072-939B-69E3F9B92CEB}"/>
                  </c:ext>
                </c:extLst>
              </c15:ser>
            </c15:filteredAreaSeries>
            <c15:filteredArea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'图2-二氧化碳排放范围二'!$A$11</c15:sqref>
                        </c15:formulaRef>
                      </c:ext>
                    </c:extLst>
                    <c:strCache>
                      <c:ptCount val="1"/>
                      <c:pt idx="0">
                        <c:v>Geo-engineering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 w="25400"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'图2-二氧化碳排放范围二'!$B$3:$AM$3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7">
                        <c:v>2030</c:v>
                      </c:pt>
                      <c:pt idx="12">
                        <c:v>2035</c:v>
                      </c:pt>
                      <c:pt idx="17">
                        <c:v>2040</c:v>
                      </c:pt>
                      <c:pt idx="22">
                        <c:v>2045</c:v>
                      </c:pt>
                      <c:pt idx="27">
                        <c:v>2050</c:v>
                      </c:pt>
                      <c:pt idx="32">
                        <c:v>2055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'图2-二氧化碳排放范围二'!$B$11:$AM$11</c15:sqref>
                        </c15:formulaRef>
                      </c:ext>
                    </c:extLst>
                    <c:numCache>
                      <c:formatCode>0.00_);[Red]\(0.00\)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2E1-4072-939B-69E3F9B92CEB}"/>
                  </c:ext>
                </c:extLst>
              </c15:ser>
            </c15:filteredAreaSeries>
          </c:ext>
        </c:extLst>
      </c:areaChart>
      <c:catAx>
        <c:axId val="454039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44664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454044664"/>
        <c:scaling>
          <c:orientation val="minMax"/>
        </c:scaling>
        <c:delete val="0"/>
        <c:axPos val="l"/>
        <c:title>
          <c:tx>
            <c:strRef>
              <c:f>'图2-二氧化碳排放范围二'!$E$1</c:f>
              <c:strCache>
                <c:ptCount val="1"/>
                <c:pt idx="0">
                  <c:v>亿吨</c:v>
                </c:pt>
              </c:strCache>
            </c:strRef>
          </c:tx>
          <c:layout>
            <c:manualLayout>
              <c:xMode val="edge"/>
              <c:yMode val="edge"/>
              <c:x val="1.5873015873015872E-2"/>
              <c:y val="7.129222882227442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39416"/>
        <c:crosses val="autoZero"/>
        <c:crossBetween val="midCat"/>
        <c:majorUnit val="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326671885312579"/>
          <c:w val="1"/>
          <c:h val="0.126733281146874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ea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'图2-二氧化碳排放范围二'!$G$1</c:f>
          <c:strCache>
            <c:ptCount val="1"/>
            <c:pt idx="0">
              <c:v>Scope 1+2 CO2 Emission by Sector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600" b="1" i="0" u="none" strike="noStrike" kern="1200" spc="0" baseline="0">
              <a:solidFill>
                <a:sysClr val="windowText" lastClr="000000"/>
              </a:solidFill>
              <a:latin typeface="+mn-ea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8818481023205433E-2"/>
          <c:y val="0.15927890592623289"/>
          <c:w val="0.85991167770695331"/>
          <c:h val="0.65543061503277"/>
        </c:manualLayout>
      </c:layout>
      <c:areaChart>
        <c:grouping val="stacked"/>
        <c:varyColors val="0"/>
        <c:ser>
          <c:idx val="0"/>
          <c:order val="1"/>
          <c:tx>
            <c:strRef>
              <c:f>'图2-二氧化碳排放范围二'!$P$17</c:f>
              <c:strCache>
                <c:ptCount val="1"/>
                <c:pt idx="0">
                  <c:v>Transportation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'图2-二氧化碳排放范围二'!$B$3:$AM$3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'图2-二氧化碳排放范围二'!$B$4:$AM$4</c:f>
              <c:numCache>
                <c:formatCode>0.00_);[Red]\(0.00\)</c:formatCode>
                <c:ptCount val="38"/>
                <c:pt idx="0">
                  <c:v>16.722929430734933</c:v>
                </c:pt>
                <c:pt idx="1">
                  <c:v>16.695871355720961</c:v>
                </c:pt>
                <c:pt idx="2">
                  <c:v>16.724728676681561</c:v>
                </c:pt>
                <c:pt idx="3">
                  <c:v>16.772093644673333</c:v>
                </c:pt>
                <c:pt idx="4">
                  <c:v>16.834251286770897</c:v>
                </c:pt>
                <c:pt idx="5">
                  <c:v>16.907994150919382</c:v>
                </c:pt>
                <c:pt idx="6">
                  <c:v>16.98769401836379</c:v>
                </c:pt>
                <c:pt idx="7">
                  <c:v>17.077586939606579</c:v>
                </c:pt>
                <c:pt idx="8">
                  <c:v>17.047130615575849</c:v>
                </c:pt>
                <c:pt idx="9">
                  <c:v>17.012037758967278</c:v>
                </c:pt>
                <c:pt idx="10">
                  <c:v>16.935504160291778</c:v>
                </c:pt>
                <c:pt idx="11">
                  <c:v>16.848583906161615</c:v>
                </c:pt>
                <c:pt idx="12">
                  <c:v>16.696414221725917</c:v>
                </c:pt>
                <c:pt idx="13">
                  <c:v>16.571971195553704</c:v>
                </c:pt>
                <c:pt idx="14">
                  <c:v>16.422374595761802</c:v>
                </c:pt>
                <c:pt idx="15">
                  <c:v>16.218155335283093</c:v>
                </c:pt>
                <c:pt idx="16">
                  <c:v>16.030136702208679</c:v>
                </c:pt>
                <c:pt idx="17">
                  <c:v>15.855926729582501</c:v>
                </c:pt>
                <c:pt idx="18">
                  <c:v>15.631712664874399</c:v>
                </c:pt>
                <c:pt idx="19">
                  <c:v>15.418819290851959</c:v>
                </c:pt>
                <c:pt idx="20">
                  <c:v>15.216490460806178</c:v>
                </c:pt>
                <c:pt idx="21">
                  <c:v>15.028759235534821</c:v>
                </c:pt>
                <c:pt idx="22">
                  <c:v>14.857572805533342</c:v>
                </c:pt>
                <c:pt idx="23">
                  <c:v>14.725753236299136</c:v>
                </c:pt>
                <c:pt idx="24">
                  <c:v>14.610947946560303</c:v>
                </c:pt>
                <c:pt idx="25">
                  <c:v>14.513756758214569</c:v>
                </c:pt>
                <c:pt idx="26">
                  <c:v>14.428379666913218</c:v>
                </c:pt>
                <c:pt idx="27">
                  <c:v>14.351027335872173</c:v>
                </c:pt>
                <c:pt idx="28">
                  <c:v>14.224076174941924</c:v>
                </c:pt>
                <c:pt idx="29">
                  <c:v>14.108366970025051</c:v>
                </c:pt>
                <c:pt idx="30">
                  <c:v>13.996255329904271</c:v>
                </c:pt>
                <c:pt idx="31">
                  <c:v>13.893027519514016</c:v>
                </c:pt>
                <c:pt idx="32">
                  <c:v>13.792971402298573</c:v>
                </c:pt>
                <c:pt idx="33">
                  <c:v>13.704440202550368</c:v>
                </c:pt>
                <c:pt idx="34">
                  <c:v>13.616116546040008</c:v>
                </c:pt>
                <c:pt idx="35">
                  <c:v>13.541358273304292</c:v>
                </c:pt>
                <c:pt idx="36">
                  <c:v>13.460895518967604</c:v>
                </c:pt>
                <c:pt idx="37">
                  <c:v>13.411887751187082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56-48A3-B510-F8CE3E30D0D1}"/>
            </c:ext>
          </c:extLst>
        </c:ser>
        <c:ser>
          <c:idx val="3"/>
          <c:order val="2"/>
          <c:tx>
            <c:strRef>
              <c:f>'图2-二氧化碳排放范围二'!$P$20</c:f>
              <c:strCache>
                <c:ptCount val="1"/>
                <c:pt idx="0">
                  <c:v>Industrial Fuel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cat>
            <c:numRef>
              <c:f>'图2-二氧化碳排放范围二'!$B$3:$AM$3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'图2-二氧化碳排放范围二'!$B$7:$AM$7</c:f>
              <c:numCache>
                <c:formatCode>0.00_);[Red]\(0.00\)</c:formatCode>
                <c:ptCount val="38"/>
                <c:pt idx="0">
                  <c:v>59.533006540887307</c:v>
                </c:pt>
                <c:pt idx="1">
                  <c:v>60.01659308975605</c:v>
                </c:pt>
                <c:pt idx="2">
                  <c:v>62.700794877952838</c:v>
                </c:pt>
                <c:pt idx="3">
                  <c:v>64.080461824247649</c:v>
                </c:pt>
                <c:pt idx="4">
                  <c:v>65.425749673186104</c:v>
                </c:pt>
                <c:pt idx="5">
                  <c:v>66.637489156883689</c:v>
                </c:pt>
                <c:pt idx="6">
                  <c:v>67.705821891142975</c:v>
                </c:pt>
                <c:pt idx="7">
                  <c:v>68.891211381824291</c:v>
                </c:pt>
                <c:pt idx="8">
                  <c:v>68.797833545159818</c:v>
                </c:pt>
                <c:pt idx="9">
                  <c:v>68.587643118998102</c:v>
                </c:pt>
                <c:pt idx="10">
                  <c:v>68.303720423744466</c:v>
                </c:pt>
                <c:pt idx="11">
                  <c:v>68.103801805284235</c:v>
                </c:pt>
                <c:pt idx="12">
                  <c:v>67.098499613339484</c:v>
                </c:pt>
                <c:pt idx="13">
                  <c:v>65.891055815702444</c:v>
                </c:pt>
                <c:pt idx="14">
                  <c:v>64.443162738035355</c:v>
                </c:pt>
                <c:pt idx="15">
                  <c:v>63.061921119255672</c:v>
                </c:pt>
                <c:pt idx="16">
                  <c:v>61.622126079373388</c:v>
                </c:pt>
                <c:pt idx="17">
                  <c:v>60.212687312139316</c:v>
                </c:pt>
                <c:pt idx="18">
                  <c:v>58.578888882572706</c:v>
                </c:pt>
                <c:pt idx="19">
                  <c:v>56.981525510110352</c:v>
                </c:pt>
                <c:pt idx="20">
                  <c:v>55.373436355625479</c:v>
                </c:pt>
                <c:pt idx="21">
                  <c:v>53.782451326598398</c:v>
                </c:pt>
                <c:pt idx="22">
                  <c:v>52.219498323909178</c:v>
                </c:pt>
                <c:pt idx="23">
                  <c:v>50.74887886641757</c:v>
                </c:pt>
                <c:pt idx="24">
                  <c:v>49.235857733013553</c:v>
                </c:pt>
                <c:pt idx="25">
                  <c:v>47.799065043837203</c:v>
                </c:pt>
                <c:pt idx="26">
                  <c:v>46.349444989852103</c:v>
                </c:pt>
                <c:pt idx="27">
                  <c:v>44.91702008493813</c:v>
                </c:pt>
                <c:pt idx="28">
                  <c:v>43.545568180474909</c:v>
                </c:pt>
                <c:pt idx="29">
                  <c:v>42.19897567506338</c:v>
                </c:pt>
                <c:pt idx="30">
                  <c:v>40.839862930141265</c:v>
                </c:pt>
                <c:pt idx="31">
                  <c:v>39.550237836994796</c:v>
                </c:pt>
                <c:pt idx="32">
                  <c:v>38.258787131459783</c:v>
                </c:pt>
                <c:pt idx="33">
                  <c:v>37.102859580009074</c:v>
                </c:pt>
                <c:pt idx="34">
                  <c:v>36.004555587122113</c:v>
                </c:pt>
                <c:pt idx="35">
                  <c:v>34.909915458101224</c:v>
                </c:pt>
                <c:pt idx="36">
                  <c:v>33.86617726400867</c:v>
                </c:pt>
                <c:pt idx="37">
                  <c:v>32.81849574176956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56-48A3-B510-F8CE3E30D0D1}"/>
            </c:ext>
          </c:extLst>
        </c:ser>
        <c:ser>
          <c:idx val="6"/>
          <c:order val="3"/>
          <c:tx>
            <c:strRef>
              <c:f>'图2-二氧化碳排放范围二'!$P$21</c:f>
              <c:strCache>
                <c:ptCount val="1"/>
                <c:pt idx="0">
                  <c:v>Industrial Process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25400">
              <a:noFill/>
            </a:ln>
            <a:effectLst/>
          </c:spPr>
          <c:val>
            <c:numRef>
              <c:f>'图2-二氧化碳排放范围二'!$B$8:$AM$8</c:f>
              <c:numCache>
                <c:formatCode>0.00_);[Red]\(0.00\)</c:formatCode>
                <c:ptCount val="38"/>
                <c:pt idx="0">
                  <c:v>14.5111197</c:v>
                </c:pt>
                <c:pt idx="1">
                  <c:v>14.450737500000001</c:v>
                </c:pt>
                <c:pt idx="2">
                  <c:v>14.5667253</c:v>
                </c:pt>
                <c:pt idx="3">
                  <c:v>14.522373399999999</c:v>
                </c:pt>
                <c:pt idx="4">
                  <c:v>14.436133</c:v>
                </c:pt>
                <c:pt idx="5">
                  <c:v>14.294263300000001</c:v>
                </c:pt>
                <c:pt idx="6">
                  <c:v>14.158553899999999</c:v>
                </c:pt>
                <c:pt idx="7">
                  <c:v>14.024753799999999</c:v>
                </c:pt>
                <c:pt idx="8">
                  <c:v>13.7923831</c:v>
                </c:pt>
                <c:pt idx="9">
                  <c:v>13.5649028</c:v>
                </c:pt>
                <c:pt idx="10">
                  <c:v>13.339692100000001</c:v>
                </c:pt>
                <c:pt idx="11">
                  <c:v>13.120402</c:v>
                </c:pt>
                <c:pt idx="12">
                  <c:v>12.910581000000001</c:v>
                </c:pt>
                <c:pt idx="13">
                  <c:v>12.7236499</c:v>
                </c:pt>
                <c:pt idx="14">
                  <c:v>12.532178399999999</c:v>
                </c:pt>
                <c:pt idx="15">
                  <c:v>12.3402561</c:v>
                </c:pt>
                <c:pt idx="16">
                  <c:v>12.1474745</c:v>
                </c:pt>
                <c:pt idx="17">
                  <c:v>11.9548816</c:v>
                </c:pt>
                <c:pt idx="18">
                  <c:v>11.733940799999999</c:v>
                </c:pt>
                <c:pt idx="19">
                  <c:v>11.511199899999999</c:v>
                </c:pt>
                <c:pt idx="20">
                  <c:v>11.2896087</c:v>
                </c:pt>
                <c:pt idx="21">
                  <c:v>11.0662778</c:v>
                </c:pt>
                <c:pt idx="22">
                  <c:v>10.843226899999999</c:v>
                </c:pt>
                <c:pt idx="23">
                  <c:v>10.628457299999999</c:v>
                </c:pt>
                <c:pt idx="24">
                  <c:v>10.4108087</c:v>
                </c:pt>
                <c:pt idx="25">
                  <c:v>10.194360100000001</c:v>
                </c:pt>
                <c:pt idx="26">
                  <c:v>9.9777509999999996</c:v>
                </c:pt>
                <c:pt idx="27">
                  <c:v>9.7593628999999993</c:v>
                </c:pt>
                <c:pt idx="28">
                  <c:v>9.5801552000000001</c:v>
                </c:pt>
                <c:pt idx="29">
                  <c:v>9.3984375999999994</c:v>
                </c:pt>
                <c:pt idx="30">
                  <c:v>9.2164000000000001</c:v>
                </c:pt>
                <c:pt idx="31">
                  <c:v>9.0356422999999992</c:v>
                </c:pt>
                <c:pt idx="32">
                  <c:v>8.8531846999999999</c:v>
                </c:pt>
                <c:pt idx="33">
                  <c:v>8.7127964999999996</c:v>
                </c:pt>
                <c:pt idx="34">
                  <c:v>8.5704384000000005</c:v>
                </c:pt>
                <c:pt idx="35">
                  <c:v>8.4287901000000005</c:v>
                </c:pt>
                <c:pt idx="36">
                  <c:v>8.2860321999999993</c:v>
                </c:pt>
                <c:pt idx="37">
                  <c:v>8.1439833999999998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56-48A3-B510-F8CE3E30D0D1}"/>
            </c:ext>
          </c:extLst>
        </c:ser>
        <c:ser>
          <c:idx val="7"/>
          <c:order val="4"/>
          <c:tx>
            <c:strRef>
              <c:f>'图2-二氧化碳排放范围二'!$P$22</c:f>
              <c:strCache>
                <c:ptCount val="1"/>
                <c:pt idx="0">
                  <c:v>Electricity Export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val>
            <c:numRef>
              <c:f>'图2-二氧化碳排放范围二'!$B$9:$AM$9</c:f>
              <c:numCache>
                <c:formatCode>0.00_);[Red]\(0.00\)</c:formatCode>
                <c:ptCount val="38"/>
                <c:pt idx="0">
                  <c:v>8.9335182358148954E-2</c:v>
                </c:pt>
                <c:pt idx="1">
                  <c:v>8.7205540746207191E-2</c:v>
                </c:pt>
                <c:pt idx="2">
                  <c:v>8.7720241610012392E-2</c:v>
                </c:pt>
                <c:pt idx="3">
                  <c:v>8.7833786956328888E-2</c:v>
                </c:pt>
                <c:pt idx="4">
                  <c:v>8.8256288551861364E-2</c:v>
                </c:pt>
                <c:pt idx="5">
                  <c:v>8.8590419080667684E-2</c:v>
                </c:pt>
                <c:pt idx="6">
                  <c:v>8.863831954739905E-2</c:v>
                </c:pt>
                <c:pt idx="7">
                  <c:v>8.8837401407898489E-2</c:v>
                </c:pt>
                <c:pt idx="8">
                  <c:v>8.7436820169568857E-2</c:v>
                </c:pt>
                <c:pt idx="9">
                  <c:v>8.5645546175697362E-2</c:v>
                </c:pt>
                <c:pt idx="10">
                  <c:v>8.3778888972132246E-2</c:v>
                </c:pt>
                <c:pt idx="11">
                  <c:v>8.1891313488114043E-2</c:v>
                </c:pt>
                <c:pt idx="12">
                  <c:v>7.8338074011992748E-2</c:v>
                </c:pt>
                <c:pt idx="13">
                  <c:v>7.5199813759606951E-2</c:v>
                </c:pt>
                <c:pt idx="14">
                  <c:v>7.1869126996097113E-2</c:v>
                </c:pt>
                <c:pt idx="15">
                  <c:v>6.8527311370487329E-2</c:v>
                </c:pt>
                <c:pt idx="16">
                  <c:v>6.5183935230921586E-2</c:v>
                </c:pt>
                <c:pt idx="17">
                  <c:v>6.1876660124057389E-2</c:v>
                </c:pt>
                <c:pt idx="18">
                  <c:v>5.8717127303437332E-2</c:v>
                </c:pt>
                <c:pt idx="19">
                  <c:v>5.5621841053713518E-2</c:v>
                </c:pt>
                <c:pt idx="20">
                  <c:v>5.2533775074762097E-2</c:v>
                </c:pt>
                <c:pt idx="21">
                  <c:v>4.9538271288840176E-2</c:v>
                </c:pt>
                <c:pt idx="22">
                  <c:v>4.6636233589314305E-2</c:v>
                </c:pt>
                <c:pt idx="23">
                  <c:v>4.3855300492486461E-2</c:v>
                </c:pt>
                <c:pt idx="24">
                  <c:v>4.1137034479968103E-2</c:v>
                </c:pt>
                <c:pt idx="25">
                  <c:v>3.8474276113900231E-2</c:v>
                </c:pt>
                <c:pt idx="26">
                  <c:v>3.5938988500777938E-2</c:v>
                </c:pt>
                <c:pt idx="27">
                  <c:v>3.3404262913195988E-2</c:v>
                </c:pt>
                <c:pt idx="28">
                  <c:v>3.1088147335342948E-2</c:v>
                </c:pt>
                <c:pt idx="29">
                  <c:v>2.8842679178508066E-2</c:v>
                </c:pt>
                <c:pt idx="30">
                  <c:v>2.6623202354589422E-2</c:v>
                </c:pt>
                <c:pt idx="31">
                  <c:v>2.4538701266963014E-2</c:v>
                </c:pt>
                <c:pt idx="32">
                  <c:v>2.2510139312423256E-2</c:v>
                </c:pt>
                <c:pt idx="33">
                  <c:v>2.0607791407348454E-2</c:v>
                </c:pt>
                <c:pt idx="34">
                  <c:v>1.8765237674052731E-2</c:v>
                </c:pt>
                <c:pt idx="35">
                  <c:v>1.7038147438870065E-2</c:v>
                </c:pt>
                <c:pt idx="36">
                  <c:v>1.5448180543532355E-2</c:v>
                </c:pt>
                <c:pt idx="37">
                  <c:v>1.3927456282951903E-2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56-48A3-B510-F8CE3E30D0D1}"/>
            </c:ext>
          </c:extLst>
        </c:ser>
        <c:ser>
          <c:idx val="1"/>
          <c:order val="5"/>
          <c:tx>
            <c:strRef>
              <c:f>'图2-二氧化碳排放范围二'!$P$18</c:f>
              <c:strCache>
                <c:ptCount val="1"/>
                <c:pt idx="0">
                  <c:v>Residential bldg</c:v>
                </c:pt>
              </c:strCache>
            </c:strRef>
          </c:tx>
          <c:spPr>
            <a:solidFill>
              <a:srgbClr val="7030A0"/>
            </a:solidFill>
            <a:ln w="25400">
              <a:noFill/>
            </a:ln>
            <a:effectLst/>
          </c:spPr>
          <c:cat>
            <c:numRef>
              <c:f>'图2-二氧化碳排放范围二'!$B$3:$AM$3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'图2-二氧化碳排放范围二'!$B$5:$AM$5</c:f>
              <c:numCache>
                <c:formatCode>0.00_);[Red]\(0.00\)</c:formatCode>
                <c:ptCount val="38"/>
                <c:pt idx="0">
                  <c:v>11.227514713298039</c:v>
                </c:pt>
                <c:pt idx="1">
                  <c:v>10.998303747824961</c:v>
                </c:pt>
                <c:pt idx="2">
                  <c:v>11.482976988121226</c:v>
                </c:pt>
                <c:pt idx="3">
                  <c:v>11.905614118389341</c:v>
                </c:pt>
                <c:pt idx="4">
                  <c:v>12.311929605723289</c:v>
                </c:pt>
                <c:pt idx="5">
                  <c:v>12.67876358732503</c:v>
                </c:pt>
                <c:pt idx="6">
                  <c:v>12.974491533720714</c:v>
                </c:pt>
                <c:pt idx="7">
                  <c:v>13.30262746924474</c:v>
                </c:pt>
                <c:pt idx="8">
                  <c:v>13.416183635895102</c:v>
                </c:pt>
                <c:pt idx="9">
                  <c:v>13.508743594084519</c:v>
                </c:pt>
                <c:pt idx="10">
                  <c:v>13.600795540078334</c:v>
                </c:pt>
                <c:pt idx="11">
                  <c:v>13.670541305822274</c:v>
                </c:pt>
                <c:pt idx="12">
                  <c:v>13.527083933007773</c:v>
                </c:pt>
                <c:pt idx="13">
                  <c:v>13.391537549787605</c:v>
                </c:pt>
                <c:pt idx="14">
                  <c:v>13.266231478332593</c:v>
                </c:pt>
                <c:pt idx="15">
                  <c:v>13.198150935446284</c:v>
                </c:pt>
                <c:pt idx="16">
                  <c:v>13.158783747344465</c:v>
                </c:pt>
                <c:pt idx="17">
                  <c:v>13.039787155412245</c:v>
                </c:pt>
                <c:pt idx="18">
                  <c:v>12.919547733231814</c:v>
                </c:pt>
                <c:pt idx="19">
                  <c:v>12.763998774115697</c:v>
                </c:pt>
                <c:pt idx="20">
                  <c:v>12.59418444033841</c:v>
                </c:pt>
                <c:pt idx="21">
                  <c:v>12.413507647288982</c:v>
                </c:pt>
                <c:pt idx="22">
                  <c:v>12.198767559908319</c:v>
                </c:pt>
                <c:pt idx="23">
                  <c:v>11.947303510794157</c:v>
                </c:pt>
                <c:pt idx="24">
                  <c:v>11.666768237142009</c:v>
                </c:pt>
                <c:pt idx="25">
                  <c:v>11.370739914389329</c:v>
                </c:pt>
                <c:pt idx="26">
                  <c:v>11.067558484010352</c:v>
                </c:pt>
                <c:pt idx="27">
                  <c:v>10.726675959631329</c:v>
                </c:pt>
                <c:pt idx="28">
                  <c:v>10.374890406645468</c:v>
                </c:pt>
                <c:pt idx="29">
                  <c:v>10.008019118748885</c:v>
                </c:pt>
                <c:pt idx="30">
                  <c:v>9.6023482061387444</c:v>
                </c:pt>
                <c:pt idx="31">
                  <c:v>9.2014791612952429</c:v>
                </c:pt>
                <c:pt idx="32">
                  <c:v>8.7884669008933507</c:v>
                </c:pt>
                <c:pt idx="33">
                  <c:v>8.3662558558974816</c:v>
                </c:pt>
                <c:pt idx="34">
                  <c:v>7.9282749441663567</c:v>
                </c:pt>
                <c:pt idx="35">
                  <c:v>7.5018504766232912</c:v>
                </c:pt>
                <c:pt idx="36">
                  <c:v>7.0882973872125454</c:v>
                </c:pt>
                <c:pt idx="37">
                  <c:v>7.2876192100727302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56-48A3-B510-F8CE3E30D0D1}"/>
            </c:ext>
          </c:extLst>
        </c:ser>
        <c:ser>
          <c:idx val="2"/>
          <c:order val="6"/>
          <c:tx>
            <c:strRef>
              <c:f>'图2-二氧化碳排放范围二'!$P$19</c:f>
              <c:strCache>
                <c:ptCount val="1"/>
                <c:pt idx="0">
                  <c:v>Commercial bldg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'图2-二氧化碳排放范围二'!$B$3:$AM$3</c:f>
              <c:numCache>
                <c:formatCode>General</c:formatCode>
                <c:ptCount val="38"/>
                <c:pt idx="0">
                  <c:v>2023</c:v>
                </c:pt>
                <c:pt idx="7">
                  <c:v>2030</c:v>
                </c:pt>
                <c:pt idx="12">
                  <c:v>2035</c:v>
                </c:pt>
                <c:pt idx="17">
                  <c:v>2040</c:v>
                </c:pt>
                <c:pt idx="22">
                  <c:v>2045</c:v>
                </c:pt>
                <c:pt idx="27">
                  <c:v>2050</c:v>
                </c:pt>
                <c:pt idx="32">
                  <c:v>2055</c:v>
                </c:pt>
                <c:pt idx="37">
                  <c:v>2060</c:v>
                </c:pt>
              </c:numCache>
            </c:numRef>
          </c:cat>
          <c:val>
            <c:numRef>
              <c:f>'图2-二氧化碳排放范围二'!$B$6:$AM$6</c:f>
              <c:numCache>
                <c:formatCode>0.00_);[Red]\(0.00\)</c:formatCode>
                <c:ptCount val="38"/>
                <c:pt idx="0">
                  <c:v>7.916009388110063</c:v>
                </c:pt>
                <c:pt idx="1">
                  <c:v>7.8114383569194326</c:v>
                </c:pt>
                <c:pt idx="2">
                  <c:v>8.5604878391374388</c:v>
                </c:pt>
                <c:pt idx="3">
                  <c:v>9.228562825166696</c:v>
                </c:pt>
                <c:pt idx="4">
                  <c:v>9.8417466090556829</c:v>
                </c:pt>
                <c:pt idx="5">
                  <c:v>10.411529691777199</c:v>
                </c:pt>
                <c:pt idx="6">
                  <c:v>10.8941943809959</c:v>
                </c:pt>
                <c:pt idx="7">
                  <c:v>11.392622200525437</c:v>
                </c:pt>
                <c:pt idx="8">
                  <c:v>11.726626608943963</c:v>
                </c:pt>
                <c:pt idx="9">
                  <c:v>12.08562604534165</c:v>
                </c:pt>
                <c:pt idx="10">
                  <c:v>12.45498128570893</c:v>
                </c:pt>
                <c:pt idx="11">
                  <c:v>12.797104708408368</c:v>
                </c:pt>
                <c:pt idx="12">
                  <c:v>12.874024964875664</c:v>
                </c:pt>
                <c:pt idx="13">
                  <c:v>12.940775606663076</c:v>
                </c:pt>
                <c:pt idx="14">
                  <c:v>12.974668284642677</c:v>
                </c:pt>
                <c:pt idx="15">
                  <c:v>12.946387434662251</c:v>
                </c:pt>
                <c:pt idx="16">
                  <c:v>12.893436558352015</c:v>
                </c:pt>
                <c:pt idx="17">
                  <c:v>12.805130799660168</c:v>
                </c:pt>
                <c:pt idx="18">
                  <c:v>12.691018612996581</c:v>
                </c:pt>
                <c:pt idx="19">
                  <c:v>12.531338681781268</c:v>
                </c:pt>
                <c:pt idx="20">
                  <c:v>12.361861541624673</c:v>
                </c:pt>
                <c:pt idx="21">
                  <c:v>12.179704938513584</c:v>
                </c:pt>
                <c:pt idx="22">
                  <c:v>11.947225879363415</c:v>
                </c:pt>
                <c:pt idx="23">
                  <c:v>11.698196071002387</c:v>
                </c:pt>
                <c:pt idx="24">
                  <c:v>11.401337999438969</c:v>
                </c:pt>
                <c:pt idx="25">
                  <c:v>11.098048072684037</c:v>
                </c:pt>
                <c:pt idx="26">
                  <c:v>10.725762685695438</c:v>
                </c:pt>
                <c:pt idx="27">
                  <c:v>10.36857619442676</c:v>
                </c:pt>
                <c:pt idx="28">
                  <c:v>9.9656870999895233</c:v>
                </c:pt>
                <c:pt idx="29">
                  <c:v>9.4995011548639781</c:v>
                </c:pt>
                <c:pt idx="30">
                  <c:v>9.0694254851883898</c:v>
                </c:pt>
                <c:pt idx="31">
                  <c:v>8.6050467624063405</c:v>
                </c:pt>
                <c:pt idx="32">
                  <c:v>8.1318241983804587</c:v>
                </c:pt>
                <c:pt idx="33">
                  <c:v>7.6398626324726191</c:v>
                </c:pt>
                <c:pt idx="34">
                  <c:v>7.15066470034688</c:v>
                </c:pt>
                <c:pt idx="35">
                  <c:v>6.6554998869283635</c:v>
                </c:pt>
                <c:pt idx="36">
                  <c:v>6.1989450416802647</c:v>
                </c:pt>
                <c:pt idx="37">
                  <c:v>6.051884028441763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56-48A3-B510-F8CE3E30D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039416"/>
        <c:axId val="454044664"/>
        <c:extLst>
          <c:ext xmlns:c15="http://schemas.microsoft.com/office/drawing/2012/chart" uri="{02D57815-91ED-43cb-92C2-25804820EDAC}">
            <c15:filteredArea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'图2-二氧化碳排放范围二'!$P$23</c15:sqref>
                        </c15:formulaRef>
                      </c:ext>
                    </c:extLst>
                    <c:strCache>
                      <c:ptCount val="1"/>
                      <c:pt idx="0">
                        <c:v>LULUCF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'图2-二氧化碳排放范围二'!$B$3:$AM$3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7">
                        <c:v>2030</c:v>
                      </c:pt>
                      <c:pt idx="12">
                        <c:v>2035</c:v>
                      </c:pt>
                      <c:pt idx="17">
                        <c:v>2040</c:v>
                      </c:pt>
                      <c:pt idx="22">
                        <c:v>2045</c:v>
                      </c:pt>
                      <c:pt idx="27">
                        <c:v>2050</c:v>
                      </c:pt>
                      <c:pt idx="32">
                        <c:v>2055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'图2-二氧化碳排放范围二'!$B$10:$AM$10</c15:sqref>
                        </c15:formulaRef>
                      </c:ext>
                    </c:extLst>
                    <c:numCache>
                      <c:formatCode>0.00_);[Red]\(0.00\)</c:formatCode>
                      <c:ptCount val="38"/>
                      <c:pt idx="0">
                        <c:v>-4.34</c:v>
                      </c:pt>
                      <c:pt idx="1">
                        <c:v>-4.34</c:v>
                      </c:pt>
                      <c:pt idx="2">
                        <c:v>-4.34</c:v>
                      </c:pt>
                      <c:pt idx="3">
                        <c:v>-4.34</c:v>
                      </c:pt>
                      <c:pt idx="4">
                        <c:v>-4.34</c:v>
                      </c:pt>
                      <c:pt idx="5">
                        <c:v>-4.34</c:v>
                      </c:pt>
                      <c:pt idx="6">
                        <c:v>-4.34</c:v>
                      </c:pt>
                      <c:pt idx="7">
                        <c:v>-4.34</c:v>
                      </c:pt>
                      <c:pt idx="8">
                        <c:v>-4.34</c:v>
                      </c:pt>
                      <c:pt idx="9">
                        <c:v>-4.34</c:v>
                      </c:pt>
                      <c:pt idx="10">
                        <c:v>-4.34</c:v>
                      </c:pt>
                      <c:pt idx="11">
                        <c:v>-4.34</c:v>
                      </c:pt>
                      <c:pt idx="12">
                        <c:v>-4.34</c:v>
                      </c:pt>
                      <c:pt idx="13">
                        <c:v>-4.34</c:v>
                      </c:pt>
                      <c:pt idx="14">
                        <c:v>-4.34</c:v>
                      </c:pt>
                      <c:pt idx="15">
                        <c:v>-4.34</c:v>
                      </c:pt>
                      <c:pt idx="16">
                        <c:v>-4.34</c:v>
                      </c:pt>
                      <c:pt idx="17">
                        <c:v>-4.34</c:v>
                      </c:pt>
                      <c:pt idx="18">
                        <c:v>-4.34</c:v>
                      </c:pt>
                      <c:pt idx="19">
                        <c:v>-4.34</c:v>
                      </c:pt>
                      <c:pt idx="20">
                        <c:v>-4.34</c:v>
                      </c:pt>
                      <c:pt idx="21">
                        <c:v>-4.34</c:v>
                      </c:pt>
                      <c:pt idx="22">
                        <c:v>-4.34</c:v>
                      </c:pt>
                      <c:pt idx="23">
                        <c:v>-4.34</c:v>
                      </c:pt>
                      <c:pt idx="24">
                        <c:v>-4.34</c:v>
                      </c:pt>
                      <c:pt idx="25">
                        <c:v>-4.34</c:v>
                      </c:pt>
                      <c:pt idx="26">
                        <c:v>-4.34</c:v>
                      </c:pt>
                      <c:pt idx="27">
                        <c:v>-4.34</c:v>
                      </c:pt>
                      <c:pt idx="28">
                        <c:v>-4.34</c:v>
                      </c:pt>
                      <c:pt idx="29">
                        <c:v>-4.34</c:v>
                      </c:pt>
                      <c:pt idx="30">
                        <c:v>-4.34</c:v>
                      </c:pt>
                      <c:pt idx="31">
                        <c:v>-4.34</c:v>
                      </c:pt>
                      <c:pt idx="32">
                        <c:v>-4.34</c:v>
                      </c:pt>
                      <c:pt idx="33">
                        <c:v>-4.34</c:v>
                      </c:pt>
                      <c:pt idx="34">
                        <c:v>-4.34</c:v>
                      </c:pt>
                      <c:pt idx="35">
                        <c:v>-4.34</c:v>
                      </c:pt>
                      <c:pt idx="36">
                        <c:v>-4.34</c:v>
                      </c:pt>
                      <c:pt idx="37">
                        <c:v>-4.34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DE56-48A3-B510-F8CE3E30D0D1}"/>
                  </c:ext>
                </c:extLst>
              </c15:ser>
            </c15:filteredAreaSeries>
            <c15:filteredArea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'图2-二氧化碳排放范围二'!$A$11</c15:sqref>
                        </c15:formulaRef>
                      </c:ext>
                    </c:extLst>
                    <c:strCache>
                      <c:ptCount val="1"/>
                      <c:pt idx="0">
                        <c:v>Geo-engineering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 w="25400"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'图2-二氧化碳排放范围二'!$B$3:$AM$3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7">
                        <c:v>2030</c:v>
                      </c:pt>
                      <c:pt idx="12">
                        <c:v>2035</c:v>
                      </c:pt>
                      <c:pt idx="17">
                        <c:v>2040</c:v>
                      </c:pt>
                      <c:pt idx="22">
                        <c:v>2045</c:v>
                      </c:pt>
                      <c:pt idx="27">
                        <c:v>2050</c:v>
                      </c:pt>
                      <c:pt idx="32">
                        <c:v>2055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'图2-二氧化碳排放范围二'!$B$11:$AM$11</c15:sqref>
                        </c15:formulaRef>
                      </c:ext>
                    </c:extLst>
                    <c:numCache>
                      <c:formatCode>0.00_);[Red]\(0.00\)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E56-48A3-B510-F8CE3E30D0D1}"/>
                  </c:ext>
                </c:extLst>
              </c15:ser>
            </c15:filteredAreaSeries>
          </c:ext>
        </c:extLst>
      </c:areaChart>
      <c:catAx>
        <c:axId val="454039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44664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454044664"/>
        <c:scaling>
          <c:orientation val="minMax"/>
        </c:scaling>
        <c:delete val="0"/>
        <c:axPos val="l"/>
        <c:title>
          <c:tx>
            <c:strRef>
              <c:f>'图2-二氧化碳排放范围二'!$F$1</c:f>
              <c:strCache>
                <c:ptCount val="1"/>
                <c:pt idx="0">
                  <c:v>100 mt</c:v>
                </c:pt>
              </c:strCache>
            </c:strRef>
          </c:tx>
          <c:layout>
            <c:manualLayout>
              <c:xMode val="edge"/>
              <c:yMode val="edge"/>
              <c:x val="1.5873015873015872E-2"/>
              <c:y val="7.129222882227442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39416"/>
        <c:crosses val="autoZero"/>
        <c:crossBetween val="midCat"/>
        <c:majorUnit val="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326671885312579"/>
          <c:w val="1"/>
          <c:h val="0.126733281146874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ea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'图3，4-一次能源消费量'!$K$2</c:f>
          <c:strCache>
            <c:ptCount val="1"/>
            <c:pt idx="0">
              <c:v>分品种一次能源消费量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967825896762905"/>
          <c:y val="0.18039370078740158"/>
          <c:w val="0.81443285214348204"/>
          <c:h val="0.63547026395332551"/>
        </c:manualLayout>
      </c:layout>
      <c:areaChart>
        <c:grouping val="stacked"/>
        <c:varyColors val="0"/>
        <c:ser>
          <c:idx val="0"/>
          <c:order val="0"/>
          <c:tx>
            <c:strRef>
              <c:f>'图3，4-一次能源消费量'!$B$69</c:f>
              <c:strCache>
                <c:ptCount val="1"/>
                <c:pt idx="0">
                  <c:v>煤炭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'图3，4-一次能源消费量'!$C$68:$AN$68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'图3，4-一次能源消费量'!$C$69:$AN$69</c:f>
              <c:numCache>
                <c:formatCode>0_);[Red]\(0\)</c:formatCode>
                <c:ptCount val="38"/>
                <c:pt idx="0">
                  <c:v>245057.98494832747</c:v>
                </c:pt>
                <c:pt idx="1">
                  <c:v>244085.33002052509</c:v>
                </c:pt>
                <c:pt idx="2">
                  <c:v>256392.93507615864</c:v>
                </c:pt>
                <c:pt idx="3">
                  <c:v>264312.10255302303</c:v>
                </c:pt>
                <c:pt idx="4">
                  <c:v>272591.37589571864</c:v>
                </c:pt>
                <c:pt idx="5">
                  <c:v>280184.26055957662</c:v>
                </c:pt>
                <c:pt idx="6">
                  <c:v>286743.30416621664</c:v>
                </c:pt>
                <c:pt idx="7">
                  <c:v>294209.35508264019</c:v>
                </c:pt>
                <c:pt idx="8">
                  <c:v>296068.55352706066</c:v>
                </c:pt>
                <c:pt idx="9">
                  <c:v>297562.5544632891</c:v>
                </c:pt>
                <c:pt idx="10">
                  <c:v>298510.84224550799</c:v>
                </c:pt>
                <c:pt idx="11">
                  <c:v>299632.22426272021</c:v>
                </c:pt>
                <c:pt idx="12">
                  <c:v>295940.68272658536</c:v>
                </c:pt>
                <c:pt idx="13">
                  <c:v>291484.73947643233</c:v>
                </c:pt>
                <c:pt idx="14">
                  <c:v>286163.02977926622</c:v>
                </c:pt>
                <c:pt idx="15">
                  <c:v>281021.32800403307</c:v>
                </c:pt>
                <c:pt idx="16">
                  <c:v>275622.30384213751</c:v>
                </c:pt>
                <c:pt idx="17">
                  <c:v>269939.20996723208</c:v>
                </c:pt>
                <c:pt idx="18">
                  <c:v>263454.49209607154</c:v>
                </c:pt>
                <c:pt idx="19">
                  <c:v>256745.64833819459</c:v>
                </c:pt>
                <c:pt idx="20">
                  <c:v>249926.09556731849</c:v>
                </c:pt>
                <c:pt idx="21">
                  <c:v>243006.97994310615</c:v>
                </c:pt>
                <c:pt idx="22">
                  <c:v>235883.479889093</c:v>
                </c:pt>
                <c:pt idx="23">
                  <c:v>228891.02877102018</c:v>
                </c:pt>
                <c:pt idx="24">
                  <c:v>221446.00230456237</c:v>
                </c:pt>
                <c:pt idx="25">
                  <c:v>214169.70220733865</c:v>
                </c:pt>
                <c:pt idx="26">
                  <c:v>206584.49533686225</c:v>
                </c:pt>
                <c:pt idx="27">
                  <c:v>199056.52731266434</c:v>
                </c:pt>
                <c:pt idx="28">
                  <c:v>191546.36167224808</c:v>
                </c:pt>
                <c:pt idx="29">
                  <c:v>183835.135212992</c:v>
                </c:pt>
                <c:pt idx="30">
                  <c:v>176188.97482985852</c:v>
                </c:pt>
                <c:pt idx="31">
                  <c:v>168668.64967051966</c:v>
                </c:pt>
                <c:pt idx="32">
                  <c:v>161106.17910770231</c:v>
                </c:pt>
                <c:pt idx="33">
                  <c:v>153963.75319577981</c:v>
                </c:pt>
                <c:pt idx="34">
                  <c:v>146949.4494256599</c:v>
                </c:pt>
                <c:pt idx="35">
                  <c:v>140076.12005329304</c:v>
                </c:pt>
                <c:pt idx="36">
                  <c:v>133587.24136689355</c:v>
                </c:pt>
                <c:pt idx="37">
                  <c:v>129156.89496237085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10-4AC4-84AF-57D0A2C7EE2A}"/>
            </c:ext>
          </c:extLst>
        </c:ser>
        <c:ser>
          <c:idx val="1"/>
          <c:order val="1"/>
          <c:tx>
            <c:strRef>
              <c:f>'图3，4-一次能源消费量'!$B$70</c:f>
              <c:strCache>
                <c:ptCount val="1"/>
                <c:pt idx="0">
                  <c:v>油品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'图3，4-一次能源消费量'!$C$68:$AN$68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'图3，4-一次能源消费量'!$C$70:$AN$70</c:f>
              <c:numCache>
                <c:formatCode>0_);[Red]\(0\)</c:formatCode>
                <c:ptCount val="38"/>
                <c:pt idx="0">
                  <c:v>119934.69671635883</c:v>
                </c:pt>
                <c:pt idx="1">
                  <c:v>119915.73906989308</c:v>
                </c:pt>
                <c:pt idx="2">
                  <c:v>121139.80066508232</c:v>
                </c:pt>
                <c:pt idx="3">
                  <c:v>121532.94617226606</c:v>
                </c:pt>
                <c:pt idx="4">
                  <c:v>121843.69906377158</c:v>
                </c:pt>
                <c:pt idx="5">
                  <c:v>122118.42971084948</c:v>
                </c:pt>
                <c:pt idx="6">
                  <c:v>122313.33864823022</c:v>
                </c:pt>
                <c:pt idx="7">
                  <c:v>122469.86454574919</c:v>
                </c:pt>
                <c:pt idx="8">
                  <c:v>121397.39409815999</c:v>
                </c:pt>
                <c:pt idx="9">
                  <c:v>120270.62136761374</c:v>
                </c:pt>
                <c:pt idx="10">
                  <c:v>119318.46713478091</c:v>
                </c:pt>
                <c:pt idx="11">
                  <c:v>118284.44377228046</c:v>
                </c:pt>
                <c:pt idx="12">
                  <c:v>117195.92003168775</c:v>
                </c:pt>
                <c:pt idx="13">
                  <c:v>115956.03475568042</c:v>
                </c:pt>
                <c:pt idx="14">
                  <c:v>114522.92764394516</c:v>
                </c:pt>
                <c:pt idx="15">
                  <c:v>112835.61168125027</c:v>
                </c:pt>
                <c:pt idx="16">
                  <c:v>111301.206704836</c:v>
                </c:pt>
                <c:pt idx="17">
                  <c:v>109865.43886788379</c:v>
                </c:pt>
                <c:pt idx="18">
                  <c:v>108028.19229051893</c:v>
                </c:pt>
                <c:pt idx="19">
                  <c:v>106336.46870116313</c:v>
                </c:pt>
                <c:pt idx="20">
                  <c:v>104712.51169565377</c:v>
                </c:pt>
                <c:pt idx="21">
                  <c:v>103189.66840589106</c:v>
                </c:pt>
                <c:pt idx="22">
                  <c:v>101785.89468870407</c:v>
                </c:pt>
                <c:pt idx="23">
                  <c:v>100713.15708112784</c:v>
                </c:pt>
                <c:pt idx="24">
                  <c:v>99719.104922401093</c:v>
                </c:pt>
                <c:pt idx="25">
                  <c:v>98872.048507435829</c:v>
                </c:pt>
                <c:pt idx="26">
                  <c:v>98075.591181448297</c:v>
                </c:pt>
                <c:pt idx="27">
                  <c:v>97318.513546505375</c:v>
                </c:pt>
                <c:pt idx="28">
                  <c:v>96279.797987108876</c:v>
                </c:pt>
                <c:pt idx="29">
                  <c:v>95371.775758885196</c:v>
                </c:pt>
                <c:pt idx="30">
                  <c:v>94370.618209643173</c:v>
                </c:pt>
                <c:pt idx="31">
                  <c:v>93433.632706780467</c:v>
                </c:pt>
                <c:pt idx="32">
                  <c:v>92493.112030535485</c:v>
                </c:pt>
                <c:pt idx="33">
                  <c:v>91653.412433833888</c:v>
                </c:pt>
                <c:pt idx="34">
                  <c:v>90854.527928414565</c:v>
                </c:pt>
                <c:pt idx="35">
                  <c:v>90009.638925497857</c:v>
                </c:pt>
                <c:pt idx="36">
                  <c:v>89162.399427460317</c:v>
                </c:pt>
                <c:pt idx="37">
                  <c:v>89299.773256274566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10-4AC4-84AF-57D0A2C7EE2A}"/>
            </c:ext>
          </c:extLst>
        </c:ser>
        <c:ser>
          <c:idx val="2"/>
          <c:order val="2"/>
          <c:tx>
            <c:strRef>
              <c:f>'图3，4-一次能源消费量'!$B$71</c:f>
              <c:strCache>
                <c:ptCount val="1"/>
                <c:pt idx="0">
                  <c:v>天然气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'图3，4-一次能源消费量'!$C$68:$AN$68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'图3，4-一次能源消费量'!$C$71:$AN$71</c:f>
              <c:numCache>
                <c:formatCode>0_);[Red]\(0\)</c:formatCode>
                <c:ptCount val="38"/>
                <c:pt idx="0">
                  <c:v>34879.511000684179</c:v>
                </c:pt>
                <c:pt idx="1">
                  <c:v>37435.598285981789</c:v>
                </c:pt>
                <c:pt idx="2">
                  <c:v>39995.315256922702</c:v>
                </c:pt>
                <c:pt idx="3">
                  <c:v>41697.425371790727</c:v>
                </c:pt>
                <c:pt idx="4">
                  <c:v>42618.310467754141</c:v>
                </c:pt>
                <c:pt idx="5">
                  <c:v>43552.104713550114</c:v>
                </c:pt>
                <c:pt idx="6">
                  <c:v>44513.186417485878</c:v>
                </c:pt>
                <c:pt idx="7">
                  <c:v>45069.525764286496</c:v>
                </c:pt>
                <c:pt idx="8">
                  <c:v>45562.47524395954</c:v>
                </c:pt>
                <c:pt idx="9">
                  <c:v>46025.760685607303</c:v>
                </c:pt>
                <c:pt idx="10">
                  <c:v>46490.436066400216</c:v>
                </c:pt>
                <c:pt idx="11">
                  <c:v>46960.746822224632</c:v>
                </c:pt>
                <c:pt idx="12">
                  <c:v>47380.241979042898</c:v>
                </c:pt>
                <c:pt idx="13">
                  <c:v>47694.577076806752</c:v>
                </c:pt>
                <c:pt idx="14">
                  <c:v>47934.75928126464</c:v>
                </c:pt>
                <c:pt idx="15">
                  <c:v>48274.653415433379</c:v>
                </c:pt>
                <c:pt idx="16">
                  <c:v>48636.865795254053</c:v>
                </c:pt>
                <c:pt idx="17">
                  <c:v>48922.764754600132</c:v>
                </c:pt>
                <c:pt idx="18">
                  <c:v>49123.196860033859</c:v>
                </c:pt>
                <c:pt idx="19">
                  <c:v>49335.742321126367</c:v>
                </c:pt>
                <c:pt idx="20">
                  <c:v>49499.766663065799</c:v>
                </c:pt>
                <c:pt idx="21">
                  <c:v>49761.574664218082</c:v>
                </c:pt>
                <c:pt idx="22">
                  <c:v>49975.399517482278</c:v>
                </c:pt>
                <c:pt idx="23">
                  <c:v>50084.250477116431</c:v>
                </c:pt>
                <c:pt idx="24">
                  <c:v>50177.878362320422</c:v>
                </c:pt>
                <c:pt idx="25">
                  <c:v>50300.952072305656</c:v>
                </c:pt>
                <c:pt idx="26">
                  <c:v>50377.057722084202</c:v>
                </c:pt>
                <c:pt idx="27">
                  <c:v>50341.477080407632</c:v>
                </c:pt>
                <c:pt idx="28">
                  <c:v>50337.661229339974</c:v>
                </c:pt>
                <c:pt idx="29">
                  <c:v>50258.370962514869</c:v>
                </c:pt>
                <c:pt idx="30">
                  <c:v>50103.905512945174</c:v>
                </c:pt>
                <c:pt idx="31">
                  <c:v>49965.244679701864</c:v>
                </c:pt>
                <c:pt idx="32">
                  <c:v>49776.495624932497</c:v>
                </c:pt>
                <c:pt idx="33">
                  <c:v>49529.109142630812</c:v>
                </c:pt>
                <c:pt idx="34">
                  <c:v>49290.187245687957</c:v>
                </c:pt>
                <c:pt idx="35">
                  <c:v>49001.080983760054</c:v>
                </c:pt>
                <c:pt idx="36">
                  <c:v>48646.274170897712</c:v>
                </c:pt>
                <c:pt idx="37">
                  <c:v>49681.29091498327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10-4AC4-84AF-57D0A2C7EE2A}"/>
            </c:ext>
          </c:extLst>
        </c:ser>
        <c:ser>
          <c:idx val="3"/>
          <c:order val="3"/>
          <c:tx>
            <c:strRef>
              <c:f>'图3，4-一次能源消费量'!$B$72</c:f>
              <c:strCache>
                <c:ptCount val="1"/>
                <c:pt idx="0">
                  <c:v>可再生能源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'图3，4-一次能源消费量'!$C$68:$AN$68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'图3，4-一次能源消费量'!$C$72:$AN$72</c:f>
              <c:numCache>
                <c:formatCode>0_);[Red]\(0\)</c:formatCode>
                <c:ptCount val="38"/>
                <c:pt idx="0">
                  <c:v>109280.7947139102</c:v>
                </c:pt>
                <c:pt idx="1">
                  <c:v>112719.53728709808</c:v>
                </c:pt>
                <c:pt idx="2">
                  <c:v>116827.46390119191</c:v>
                </c:pt>
                <c:pt idx="3">
                  <c:v>121261.42738828275</c:v>
                </c:pt>
                <c:pt idx="4">
                  <c:v>126038.04724352743</c:v>
                </c:pt>
                <c:pt idx="5">
                  <c:v>130930.65463973212</c:v>
                </c:pt>
                <c:pt idx="6">
                  <c:v>136152.39242375141</c:v>
                </c:pt>
                <c:pt idx="7">
                  <c:v>141874.38659032807</c:v>
                </c:pt>
                <c:pt idx="8">
                  <c:v>150214.72687335711</c:v>
                </c:pt>
                <c:pt idx="9">
                  <c:v>159758.57513233231</c:v>
                </c:pt>
                <c:pt idx="10">
                  <c:v>170149.44978574777</c:v>
                </c:pt>
                <c:pt idx="11">
                  <c:v>180541.29127507118</c:v>
                </c:pt>
                <c:pt idx="12">
                  <c:v>195662.23254474095</c:v>
                </c:pt>
                <c:pt idx="13">
                  <c:v>209653.53066148146</c:v>
                </c:pt>
                <c:pt idx="14">
                  <c:v>224832.63836376081</c:v>
                </c:pt>
                <c:pt idx="15">
                  <c:v>240944.12336610135</c:v>
                </c:pt>
                <c:pt idx="16">
                  <c:v>257743.60916063527</c:v>
                </c:pt>
                <c:pt idx="17">
                  <c:v>274963.72942998103</c:v>
                </c:pt>
                <c:pt idx="18">
                  <c:v>291662.84325375408</c:v>
                </c:pt>
                <c:pt idx="19">
                  <c:v>308859.90925785905</c:v>
                </c:pt>
                <c:pt idx="20">
                  <c:v>325830.03096755617</c:v>
                </c:pt>
                <c:pt idx="21">
                  <c:v>342969.65791653178</c:v>
                </c:pt>
                <c:pt idx="22">
                  <c:v>359656.11155521957</c:v>
                </c:pt>
                <c:pt idx="23">
                  <c:v>376251.09257858922</c:v>
                </c:pt>
                <c:pt idx="24">
                  <c:v>392365.60728817846</c:v>
                </c:pt>
                <c:pt idx="25">
                  <c:v>408772.42295920209</c:v>
                </c:pt>
                <c:pt idx="26">
                  <c:v>423251.6555759607</c:v>
                </c:pt>
                <c:pt idx="27">
                  <c:v>438351.14565554005</c:v>
                </c:pt>
                <c:pt idx="28">
                  <c:v>451953.92603795335</c:v>
                </c:pt>
                <c:pt idx="29">
                  <c:v>464420.41698174371</c:v>
                </c:pt>
                <c:pt idx="30">
                  <c:v>477195.34939325211</c:v>
                </c:pt>
                <c:pt idx="31">
                  <c:v>488619.21835727926</c:v>
                </c:pt>
                <c:pt idx="32">
                  <c:v>499492.2296280294</c:v>
                </c:pt>
                <c:pt idx="33">
                  <c:v>508891.00014403526</c:v>
                </c:pt>
                <c:pt idx="34">
                  <c:v>517458.00439307216</c:v>
                </c:pt>
                <c:pt idx="35">
                  <c:v>524422.74264520558</c:v>
                </c:pt>
                <c:pt idx="36">
                  <c:v>530377.25832703186</c:v>
                </c:pt>
                <c:pt idx="37">
                  <c:v>544453.76389038947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10-4AC4-84AF-57D0A2C7E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5624991"/>
        <c:axId val="1253556111"/>
      </c:areaChart>
      <c:catAx>
        <c:axId val="127562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3556111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253556111"/>
        <c:scaling>
          <c:orientation val="minMax"/>
        </c:scaling>
        <c:delete val="0"/>
        <c:axPos val="l"/>
        <c:title>
          <c:tx>
            <c:strRef>
              <c:f>'图3，4-一次能源消费量'!$E$1</c:f>
              <c:strCache>
                <c:ptCount val="1"/>
                <c:pt idx="0">
                  <c:v>万吨标煤</c:v>
                </c:pt>
              </c:strCache>
            </c:strRef>
          </c:tx>
          <c:layout>
            <c:manualLayout>
              <c:xMode val="edge"/>
              <c:yMode val="edge"/>
              <c:x val="3.0555555555555555E-2"/>
              <c:y val="7.023512685914258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5624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9460141253234493"/>
          <c:w val="1"/>
          <c:h val="0.105398587467655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'图3，4-一次能源消费量'!$G$2</c:f>
          <c:strCache>
            <c:ptCount val="1"/>
            <c:pt idx="0">
              <c:v>分部门一次能源消费量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469441319835018E-2"/>
          <c:y val="0.18039370078740158"/>
          <c:w val="0.87421624021135291"/>
          <c:h val="0.63787696850393705"/>
        </c:manualLayout>
      </c:layout>
      <c:areaChart>
        <c:grouping val="stacked"/>
        <c:varyColors val="0"/>
        <c:ser>
          <c:idx val="0"/>
          <c:order val="0"/>
          <c:tx>
            <c:strRef>
              <c:f>'图3，4-一次能源消费量'!$B$4</c:f>
              <c:strCache>
                <c:ptCount val="1"/>
                <c:pt idx="0">
                  <c:v>交通部门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'图3，4-一次能源消费量'!$C$3:$AN$3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'图3，4-一次能源消费量'!$C$4:$AN$4</c:f>
              <c:numCache>
                <c:formatCode>0_ </c:formatCode>
                <c:ptCount val="38"/>
                <c:pt idx="0">
                  <c:v>75662.666918728195</c:v>
                </c:pt>
                <c:pt idx="1">
                  <c:v>75376.362392423776</c:v>
                </c:pt>
                <c:pt idx="2">
                  <c:v>75091.574304130234</c:v>
                </c:pt>
                <c:pt idx="3">
                  <c:v>74820.203089553877</c:v>
                </c:pt>
                <c:pt idx="4">
                  <c:v>74490.940189406232</c:v>
                </c:pt>
                <c:pt idx="5">
                  <c:v>74109.375967736152</c:v>
                </c:pt>
                <c:pt idx="6">
                  <c:v>73658.30866731485</c:v>
                </c:pt>
                <c:pt idx="7">
                  <c:v>73109.320514205479</c:v>
                </c:pt>
                <c:pt idx="8">
                  <c:v>71986.918368081824</c:v>
                </c:pt>
                <c:pt idx="9">
                  <c:v>70790.020164920265</c:v>
                </c:pt>
                <c:pt idx="10">
                  <c:v>69719.302869900275</c:v>
                </c:pt>
                <c:pt idx="11">
                  <c:v>68656.192430953175</c:v>
                </c:pt>
                <c:pt idx="12">
                  <c:v>67572.439955349124</c:v>
                </c:pt>
                <c:pt idx="13">
                  <c:v>66720.993122321859</c:v>
                </c:pt>
                <c:pt idx="14">
                  <c:v>65754.542508372062</c:v>
                </c:pt>
                <c:pt idx="15">
                  <c:v>64575.215152497229</c:v>
                </c:pt>
                <c:pt idx="16">
                  <c:v>63540.135393035918</c:v>
                </c:pt>
                <c:pt idx="17">
                  <c:v>62634.078715206524</c:v>
                </c:pt>
                <c:pt idx="18">
                  <c:v>61561.819884051722</c:v>
                </c:pt>
                <c:pt idx="19">
                  <c:v>60593.125922725158</c:v>
                </c:pt>
                <c:pt idx="20">
                  <c:v>59738.352958121795</c:v>
                </c:pt>
                <c:pt idx="21">
                  <c:v>58995.466493824511</c:v>
                </c:pt>
                <c:pt idx="22">
                  <c:v>58368.740772748562</c:v>
                </c:pt>
                <c:pt idx="23">
                  <c:v>58011.663245831995</c:v>
                </c:pt>
                <c:pt idx="24">
                  <c:v>57766.130135753141</c:v>
                </c:pt>
                <c:pt idx="25">
                  <c:v>57626.19279104103</c:v>
                </c:pt>
                <c:pt idx="26">
                  <c:v>57537.809225451027</c:v>
                </c:pt>
                <c:pt idx="27">
                  <c:v>57512.163767959399</c:v>
                </c:pt>
                <c:pt idx="28">
                  <c:v>57262.504050988457</c:v>
                </c:pt>
                <c:pt idx="29">
                  <c:v>57052.237946058856</c:v>
                </c:pt>
                <c:pt idx="30">
                  <c:v>56862.532858017374</c:v>
                </c:pt>
                <c:pt idx="31">
                  <c:v>56682.236865795268</c:v>
                </c:pt>
                <c:pt idx="32">
                  <c:v>56511.494004537119</c:v>
                </c:pt>
                <c:pt idx="33">
                  <c:v>56353.311007885939</c:v>
                </c:pt>
                <c:pt idx="34">
                  <c:v>56195.956213316065</c:v>
                </c:pt>
                <c:pt idx="35">
                  <c:v>56036.015987901061</c:v>
                </c:pt>
                <c:pt idx="36">
                  <c:v>55869.907457419627</c:v>
                </c:pt>
                <c:pt idx="37">
                  <c:v>55706.672428072467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C0-44BB-8215-40566714E5C3}"/>
            </c:ext>
          </c:extLst>
        </c:ser>
        <c:ser>
          <c:idx val="4"/>
          <c:order val="1"/>
          <c:tx>
            <c:strRef>
              <c:f>'图3，4-一次能源消费量'!$B$8</c:f>
              <c:strCache>
                <c:ptCount val="1"/>
                <c:pt idx="0">
                  <c:v>工业燃料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cat>
            <c:numRef>
              <c:f>'图3，4-一次能源消费量'!$C$3:$AN$3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'图3，4-一次能源消费量'!$C$8:$AN$8</c:f>
              <c:numCache>
                <c:formatCode>0_ </c:formatCode>
                <c:ptCount val="38"/>
                <c:pt idx="0">
                  <c:v>129807.78158906776</c:v>
                </c:pt>
                <c:pt idx="1">
                  <c:v>130456.75163695945</c:v>
                </c:pt>
                <c:pt idx="2">
                  <c:v>136202.03068920822</c:v>
                </c:pt>
                <c:pt idx="3">
                  <c:v>137979.67081307844</c:v>
                </c:pt>
                <c:pt idx="4">
                  <c:v>139923.71058658315</c:v>
                </c:pt>
                <c:pt idx="5">
                  <c:v>141849.24963090997</c:v>
                </c:pt>
                <c:pt idx="6">
                  <c:v>143590.97287098056</c:v>
                </c:pt>
                <c:pt idx="7">
                  <c:v>145617.23698462429</c:v>
                </c:pt>
                <c:pt idx="8">
                  <c:v>145754.54868387891</c:v>
                </c:pt>
                <c:pt idx="9">
                  <c:v>145956.55021425232</c:v>
                </c:pt>
                <c:pt idx="10">
                  <c:v>146151.43245831988</c:v>
                </c:pt>
                <c:pt idx="11">
                  <c:v>146712.76756328548</c:v>
                </c:pt>
                <c:pt idx="12">
                  <c:v>146870.22380180768</c:v>
                </c:pt>
                <c:pt idx="13">
                  <c:v>146078.14307010913</c:v>
                </c:pt>
                <c:pt idx="14">
                  <c:v>144799.45387634585</c:v>
                </c:pt>
                <c:pt idx="15">
                  <c:v>143868.22159806997</c:v>
                </c:pt>
                <c:pt idx="16">
                  <c:v>142955.74489215371</c:v>
                </c:pt>
                <c:pt idx="17">
                  <c:v>142017.00921104752</c:v>
                </c:pt>
                <c:pt idx="18">
                  <c:v>140351.56595369274</c:v>
                </c:pt>
                <c:pt idx="19">
                  <c:v>138780.36161103312</c:v>
                </c:pt>
                <c:pt idx="20">
                  <c:v>137082.96108530485</c:v>
                </c:pt>
                <c:pt idx="21">
                  <c:v>135456.96522631525</c:v>
                </c:pt>
                <c:pt idx="22">
                  <c:v>133799.70909942029</c:v>
                </c:pt>
                <c:pt idx="23">
                  <c:v>132466.86130495844</c:v>
                </c:pt>
                <c:pt idx="24">
                  <c:v>130758.79884771888</c:v>
                </c:pt>
                <c:pt idx="25">
                  <c:v>129406.61658204606</c:v>
                </c:pt>
                <c:pt idx="26">
                  <c:v>127797.21517770339</c:v>
                </c:pt>
                <c:pt idx="27">
                  <c:v>126176.73831334848</c:v>
                </c:pt>
                <c:pt idx="28">
                  <c:v>124548.39652515217</c:v>
                </c:pt>
                <c:pt idx="29">
                  <c:v>122909.62927514316</c:v>
                </c:pt>
                <c:pt idx="30">
                  <c:v>121131.30993842501</c:v>
                </c:pt>
                <c:pt idx="31">
                  <c:v>119429.04806812866</c:v>
                </c:pt>
                <c:pt idx="32">
                  <c:v>117617.36754888196</c:v>
                </c:pt>
                <c:pt idx="33">
                  <c:v>116131.62063663537</c:v>
                </c:pt>
                <c:pt idx="34">
                  <c:v>114717.92535738723</c:v>
                </c:pt>
                <c:pt idx="35">
                  <c:v>113173.88580173565</c:v>
                </c:pt>
                <c:pt idx="36">
                  <c:v>111581.16036512912</c:v>
                </c:pt>
                <c:pt idx="37">
                  <c:v>109840.13154369668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C0-44BB-8215-40566714E5C3}"/>
            </c:ext>
          </c:extLst>
        </c:ser>
        <c:ser>
          <c:idx val="8"/>
          <c:order val="2"/>
          <c:tx>
            <c:strRef>
              <c:f>'图3，4-一次能源消费量'!$B$12</c:f>
              <c:strCache>
                <c:ptCount val="1"/>
                <c:pt idx="0">
                  <c:v>非燃料使用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'图3，4-一次能源消费量'!$C$3:$AN$3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'图3，4-一次能源消费量'!$C$12:$AN$12</c:f>
              <c:numCache>
                <c:formatCode>0_ </c:formatCode>
                <c:ptCount val="38"/>
                <c:pt idx="0">
                  <c:v>76123.470436426505</c:v>
                </c:pt>
                <c:pt idx="1">
                  <c:v>78484.471221418047</c:v>
                </c:pt>
                <c:pt idx="2">
                  <c:v>81729.131314320723</c:v>
                </c:pt>
                <c:pt idx="3">
                  <c:v>84060.770654639753</c:v>
                </c:pt>
                <c:pt idx="4">
                  <c:v>86309.183439559274</c:v>
                </c:pt>
                <c:pt idx="5">
                  <c:v>88484.314158654728</c:v>
                </c:pt>
                <c:pt idx="6">
                  <c:v>90585.556602210956</c:v>
                </c:pt>
                <c:pt idx="7">
                  <c:v>92780.368431097217</c:v>
                </c:pt>
                <c:pt idx="8">
                  <c:v>93538.631252025516</c:v>
                </c:pt>
                <c:pt idx="9">
                  <c:v>94366.952720463814</c:v>
                </c:pt>
                <c:pt idx="10">
                  <c:v>95153.075841705402</c:v>
                </c:pt>
                <c:pt idx="11">
                  <c:v>96044.392783839285</c:v>
                </c:pt>
                <c:pt idx="12">
                  <c:v>96824.38568290665</c:v>
                </c:pt>
                <c:pt idx="13">
                  <c:v>97064.307687875873</c:v>
                </c:pt>
                <c:pt idx="14">
                  <c:v>97248.797897086915</c:v>
                </c:pt>
                <c:pt idx="15">
                  <c:v>97586.82143242954</c:v>
                </c:pt>
                <c:pt idx="16">
                  <c:v>97874.257628461375</c:v>
                </c:pt>
                <c:pt idx="17">
                  <c:v>98300.948370602448</c:v>
                </c:pt>
                <c:pt idx="18">
                  <c:v>98341.495153217416</c:v>
                </c:pt>
                <c:pt idx="19">
                  <c:v>98409.008595297273</c:v>
                </c:pt>
                <c:pt idx="20">
                  <c:v>98544.780083540405</c:v>
                </c:pt>
                <c:pt idx="21">
                  <c:v>98705.506416765711</c:v>
                </c:pt>
                <c:pt idx="22">
                  <c:v>98901.345958013786</c:v>
                </c:pt>
                <c:pt idx="23">
                  <c:v>99224.435371430649</c:v>
                </c:pt>
                <c:pt idx="24">
                  <c:v>99477.245947211151</c:v>
                </c:pt>
                <c:pt idx="25">
                  <c:v>99847.767487667021</c:v>
                </c:pt>
                <c:pt idx="26">
                  <c:v>100091.5500810198</c:v>
                </c:pt>
                <c:pt idx="27">
                  <c:v>100383.58000432108</c:v>
                </c:pt>
                <c:pt idx="28">
                  <c:v>100499.34752439598</c:v>
                </c:pt>
                <c:pt idx="29">
                  <c:v>100646.26356270933</c:v>
                </c:pt>
                <c:pt idx="30">
                  <c:v>100644.02764394516</c:v>
                </c:pt>
                <c:pt idx="31">
                  <c:v>100638.83929638834</c:v>
                </c:pt>
                <c:pt idx="32">
                  <c:v>100543.06599690327</c:v>
                </c:pt>
                <c:pt idx="33">
                  <c:v>100424.72591192253</c:v>
                </c:pt>
                <c:pt idx="34">
                  <c:v>100236.699971193</c:v>
                </c:pt>
                <c:pt idx="35">
                  <c:v>99872.745576320653</c:v>
                </c:pt>
                <c:pt idx="36">
                  <c:v>99282.6760109467</c:v>
                </c:pt>
                <c:pt idx="37">
                  <c:v>98353.822581109809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C0-44BB-8215-40566714E5C3}"/>
            </c:ext>
          </c:extLst>
        </c:ser>
        <c:ser>
          <c:idx val="1"/>
          <c:order val="3"/>
          <c:tx>
            <c:strRef>
              <c:f>'图3，4-一次能源消费量'!$B$5</c:f>
              <c:strCache>
                <c:ptCount val="1"/>
                <c:pt idx="0">
                  <c:v>电力部门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'图3，4-一次能源消费量'!$C$3:$AN$3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'图3，4-一次能源消费量'!$C$5:$AN$5</c:f>
              <c:numCache>
                <c:formatCode>0_ </c:formatCode>
                <c:ptCount val="38"/>
                <c:pt idx="0">
                  <c:v>271862.85355226684</c:v>
                </c:pt>
                <c:pt idx="1">
                  <c:v>275883.00853408244</c:v>
                </c:pt>
                <c:pt idx="2">
                  <c:v>291278.95358467475</c:v>
                </c:pt>
                <c:pt idx="3">
                  <c:v>305068.76273810817</c:v>
                </c:pt>
                <c:pt idx="4">
                  <c:v>318752.43275359197</c:v>
                </c:pt>
                <c:pt idx="5">
                  <c:v>331138.21648482245</c:v>
                </c:pt>
                <c:pt idx="6">
                  <c:v>342425.642216701</c:v>
                </c:pt>
                <c:pt idx="7">
                  <c:v>354129.85164380126</c:v>
                </c:pt>
                <c:pt idx="8">
                  <c:v>364158.38968708378</c:v>
                </c:pt>
                <c:pt idx="9">
                  <c:v>374954.63469086465</c:v>
                </c:pt>
                <c:pt idx="10">
                  <c:v>386271.10258903174</c:v>
                </c:pt>
                <c:pt idx="11">
                  <c:v>397398.90605307702</c:v>
                </c:pt>
                <c:pt idx="12">
                  <c:v>408981.74606604024</c:v>
                </c:pt>
                <c:pt idx="13">
                  <c:v>419249.39433221723</c:v>
                </c:pt>
                <c:pt idx="14">
                  <c:v>430280.55129451596</c:v>
                </c:pt>
                <c:pt idx="15">
                  <c:v>442125.66130135761</c:v>
                </c:pt>
                <c:pt idx="16">
                  <c:v>454367.30006121506</c:v>
                </c:pt>
                <c:pt idx="17">
                  <c:v>466756.9396132658</c:v>
                </c:pt>
                <c:pt idx="18">
                  <c:v>478348.02887904667</c:v>
                </c:pt>
                <c:pt idx="19">
                  <c:v>490206.73688379984</c:v>
                </c:pt>
                <c:pt idx="20">
                  <c:v>501520.02304562327</c:v>
                </c:pt>
                <c:pt idx="21">
                  <c:v>512867.72532497946</c:v>
                </c:pt>
                <c:pt idx="22">
                  <c:v>523802.81134996953</c:v>
                </c:pt>
                <c:pt idx="23">
                  <c:v>534323.33556587819</c:v>
                </c:pt>
                <c:pt idx="24">
                  <c:v>544423.08631306048</c:v>
                </c:pt>
                <c:pt idx="25">
                  <c:v>554663.93748874741</c:v>
                </c:pt>
                <c:pt idx="26">
                  <c:v>562888.2178171475</c:v>
                </c:pt>
                <c:pt idx="27">
                  <c:v>571679.50329480402</c:v>
                </c:pt>
                <c:pt idx="28">
                  <c:v>578895.89607864327</c:v>
                </c:pt>
                <c:pt idx="29">
                  <c:v>584816.35627093015</c:v>
                </c:pt>
                <c:pt idx="30">
                  <c:v>590909.421986965</c:v>
                </c:pt>
                <c:pt idx="31">
                  <c:v>595725.62071945565</c:v>
                </c:pt>
                <c:pt idx="32">
                  <c:v>600188.80375211558</c:v>
                </c:pt>
                <c:pt idx="33">
                  <c:v>603528.34341579361</c:v>
                </c:pt>
                <c:pt idx="34">
                  <c:v>605967.23848619068</c:v>
                </c:pt>
                <c:pt idx="35">
                  <c:v>606974.15418962238</c:v>
                </c:pt>
                <c:pt idx="36">
                  <c:v>607208.81822764757</c:v>
                </c:pt>
                <c:pt idx="37">
                  <c:v>616390.41255266301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C0-44BB-8215-40566714E5C3}"/>
            </c:ext>
          </c:extLst>
        </c:ser>
        <c:ser>
          <c:idx val="2"/>
          <c:order val="4"/>
          <c:tx>
            <c:strRef>
              <c:f>'图3，4-一次能源消费量'!$B$6</c:f>
              <c:strCache>
                <c:ptCount val="1"/>
                <c:pt idx="0">
                  <c:v>居民建筑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'图3，4-一次能源消费量'!$C$3:$AN$3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'图3，4-一次能源消费量'!$C$6:$AN$6</c:f>
              <c:numCache>
                <c:formatCode>0_ </c:formatCode>
                <c:ptCount val="38"/>
                <c:pt idx="0">
                  <c:v>18116.157142342738</c:v>
                </c:pt>
                <c:pt idx="1">
                  <c:v>18139.570055093449</c:v>
                </c:pt>
                <c:pt idx="2">
                  <c:v>18138.821072341656</c:v>
                </c:pt>
                <c:pt idx="3">
                  <c:v>18098.606459976239</c:v>
                </c:pt>
                <c:pt idx="4">
                  <c:v>18060.692809045413</c:v>
                </c:pt>
                <c:pt idx="5">
                  <c:v>18061.672248028524</c:v>
                </c:pt>
                <c:pt idx="6">
                  <c:v>18037.802023693785</c:v>
                </c:pt>
                <c:pt idx="7">
                  <c:v>18032.335889957154</c:v>
                </c:pt>
                <c:pt idx="8">
                  <c:v>18004.756760649601</c:v>
                </c:pt>
                <c:pt idx="9">
                  <c:v>17917.406647221927</c:v>
                </c:pt>
                <c:pt idx="10">
                  <c:v>17902.106513989416</c:v>
                </c:pt>
                <c:pt idx="11">
                  <c:v>17810.395736559723</c:v>
                </c:pt>
                <c:pt idx="12">
                  <c:v>17688.369162075553</c:v>
                </c:pt>
                <c:pt idx="13">
                  <c:v>17549.231212415834</c:v>
                </c:pt>
                <c:pt idx="14">
                  <c:v>17457.480825321381</c:v>
                </c:pt>
                <c:pt idx="15">
                  <c:v>17366.490223614568</c:v>
                </c:pt>
                <c:pt idx="16">
                  <c:v>17347.873681178211</c:v>
                </c:pt>
                <c:pt idx="17">
                  <c:v>17217.521875337588</c:v>
                </c:pt>
                <c:pt idx="18">
                  <c:v>17083.569190882579</c:v>
                </c:pt>
                <c:pt idx="19">
                  <c:v>16971.581865975302</c:v>
                </c:pt>
                <c:pt idx="20">
                  <c:v>16856.029671239787</c:v>
                </c:pt>
                <c:pt idx="21">
                  <c:v>16784.408195599732</c:v>
                </c:pt>
                <c:pt idx="22">
                  <c:v>16668.783983291927</c:v>
                </c:pt>
                <c:pt idx="23">
                  <c:v>16519.667998991757</c:v>
                </c:pt>
                <c:pt idx="24">
                  <c:v>16318.342875661665</c:v>
                </c:pt>
                <c:pt idx="25">
                  <c:v>16191.588347556808</c:v>
                </c:pt>
                <c:pt idx="26">
                  <c:v>16058.679917899972</c:v>
                </c:pt>
                <c:pt idx="27">
                  <c:v>15859.871808721333</c:v>
                </c:pt>
                <c:pt idx="28">
                  <c:v>15689.438623024022</c:v>
                </c:pt>
                <c:pt idx="29">
                  <c:v>15474.426560080663</c:v>
                </c:pt>
                <c:pt idx="30">
                  <c:v>15218.508516077927</c:v>
                </c:pt>
                <c:pt idx="31">
                  <c:v>15003.388426776137</c:v>
                </c:pt>
                <c:pt idx="32">
                  <c:v>14820.316157142346</c:v>
                </c:pt>
                <c:pt idx="33">
                  <c:v>14554.459688163915</c:v>
                </c:pt>
                <c:pt idx="34">
                  <c:v>14287.303302005694</c:v>
                </c:pt>
                <c:pt idx="35">
                  <c:v>14024.939685283212</c:v>
                </c:pt>
                <c:pt idx="36">
                  <c:v>13759.151632998455</c:v>
                </c:pt>
                <c:pt idx="37">
                  <c:v>15514.857225162943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C0-44BB-8215-40566714E5C3}"/>
            </c:ext>
          </c:extLst>
        </c:ser>
        <c:ser>
          <c:idx val="3"/>
          <c:order val="5"/>
          <c:tx>
            <c:strRef>
              <c:f>'图3，4-一次能源消费量'!$B$7</c:f>
              <c:strCache>
                <c:ptCount val="1"/>
                <c:pt idx="0">
                  <c:v>公共建筑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'图3，4-一次能源消费量'!$C$3:$AN$3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'图3，4-一次能源消费量'!$C$7:$AN$7</c:f>
              <c:numCache>
                <c:formatCode>0_ </c:formatCode>
                <c:ptCount val="38"/>
                <c:pt idx="0">
                  <c:v>6116.4524143891122</c:v>
                </c:pt>
                <c:pt idx="1">
                  <c:v>6246.4441323682995</c:v>
                </c:pt>
                <c:pt idx="2">
                  <c:v>6358.4314572755766</c:v>
                </c:pt>
                <c:pt idx="3">
                  <c:v>6440.1714018220464</c:v>
                </c:pt>
                <c:pt idx="4">
                  <c:v>6518.3104677541332</c:v>
                </c:pt>
                <c:pt idx="5">
                  <c:v>6603.6512909149851</c:v>
                </c:pt>
                <c:pt idx="6">
                  <c:v>6685.7513233228929</c:v>
                </c:pt>
                <c:pt idx="7">
                  <c:v>6761.0096863634744</c:v>
                </c:pt>
                <c:pt idx="8">
                  <c:v>6842.7496309099442</c:v>
                </c:pt>
                <c:pt idx="9">
                  <c:v>6915.8474667818964</c:v>
                </c:pt>
                <c:pt idx="10">
                  <c:v>6988.5852147924115</c:v>
                </c:pt>
                <c:pt idx="11">
                  <c:v>7065.2839292787457</c:v>
                </c:pt>
                <c:pt idx="12">
                  <c:v>7126.1387778618</c:v>
                </c:pt>
                <c:pt idx="13">
                  <c:v>7145.583522379462</c:v>
                </c:pt>
                <c:pt idx="14">
                  <c:v>7172.2300241258881</c:v>
                </c:pt>
                <c:pt idx="15">
                  <c:v>7195.2756472579331</c:v>
                </c:pt>
                <c:pt idx="16">
                  <c:v>7225.5230276187413</c:v>
                </c:pt>
                <c:pt idx="17">
                  <c:v>7240.6467177991444</c:v>
                </c:pt>
                <c:pt idx="18">
                  <c:v>7241.0068056605833</c:v>
                </c:pt>
                <c:pt idx="19">
                  <c:v>7241.0068056605833</c:v>
                </c:pt>
                <c:pt idx="20">
                  <c:v>7240.6467177991444</c:v>
                </c:pt>
                <c:pt idx="21">
                  <c:v>7240.6467177991444</c:v>
                </c:pt>
                <c:pt idx="22">
                  <c:v>7233.4449605703812</c:v>
                </c:pt>
                <c:pt idx="23">
                  <c:v>7221.5620611429204</c:v>
                </c:pt>
                <c:pt idx="24">
                  <c:v>7194.9155593964942</c:v>
                </c:pt>
                <c:pt idx="25">
                  <c:v>7183.3927478304722</c:v>
                </c:pt>
                <c:pt idx="26">
                  <c:v>7163.5879154513723</c:v>
                </c:pt>
                <c:pt idx="27">
                  <c:v>7137.3015015663841</c:v>
                </c:pt>
                <c:pt idx="28">
                  <c:v>7095.171221778116</c:v>
                </c:pt>
                <c:pt idx="29">
                  <c:v>7052.680854128409</c:v>
                </c:pt>
                <c:pt idx="30">
                  <c:v>7014.5115408159609</c:v>
                </c:pt>
                <c:pt idx="31">
                  <c:v>6968.4202945518728</c:v>
                </c:pt>
                <c:pt idx="32">
                  <c:v>6922.6891361492226</c:v>
                </c:pt>
                <c:pt idx="33">
                  <c:v>6861.1141118432915</c:v>
                </c:pt>
                <c:pt idx="34">
                  <c:v>6799.8991753987993</c:v>
                </c:pt>
                <c:pt idx="35">
                  <c:v>6739.0446869036059</c:v>
                </c:pt>
                <c:pt idx="36">
                  <c:v>6677.8297504591137</c:v>
                </c:pt>
                <c:pt idx="37">
                  <c:v>7545.6411364372925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C0-44BB-8215-40566714E5C3}"/>
            </c:ext>
          </c:extLst>
        </c:ser>
        <c:ser>
          <c:idx val="5"/>
          <c:order val="6"/>
          <c:tx>
            <c:strRef>
              <c:f>'图3，4-一次能源消费量'!$B$9</c:f>
              <c:strCache>
                <c:ptCount val="1"/>
                <c:pt idx="0">
                  <c:v>供热与氢能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cat>
            <c:numRef>
              <c:f>'图3，4-一次能源消费量'!$C$3:$AN$3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'图3，4-一次能源消费量'!$C$9:$AN$9</c:f>
              <c:numCache>
                <c:formatCode>0_ </c:formatCode>
                <c:ptCount val="38"/>
                <c:pt idx="0">
                  <c:v>23977.994670699656</c:v>
                </c:pt>
                <c:pt idx="1">
                  <c:v>24626.610745021793</c:v>
                </c:pt>
                <c:pt idx="2">
                  <c:v>25322.770552014699</c:v>
                </c:pt>
                <c:pt idx="3">
                  <c:v>25897.926830146564</c:v>
                </c:pt>
                <c:pt idx="4">
                  <c:v>26495.473911634446</c:v>
                </c:pt>
                <c:pt idx="5">
                  <c:v>27089.533794245803</c:v>
                </c:pt>
                <c:pt idx="6">
                  <c:v>27755.721183968897</c:v>
                </c:pt>
                <c:pt idx="7">
                  <c:v>28406.274062871347</c:v>
                </c:pt>
                <c:pt idx="8">
                  <c:v>28929.343163731959</c:v>
                </c:pt>
                <c:pt idx="9">
                  <c:v>29513.315112887551</c:v>
                </c:pt>
                <c:pt idx="10">
                  <c:v>29870.349969392541</c:v>
                </c:pt>
                <c:pt idx="11">
                  <c:v>30209.803500054022</c:v>
                </c:pt>
                <c:pt idx="12">
                  <c:v>30555.195131612119</c:v>
                </c:pt>
                <c:pt idx="13">
                  <c:v>30662.307911130323</c:v>
                </c:pt>
                <c:pt idx="14">
                  <c:v>30786.901299917186</c:v>
                </c:pt>
                <c:pt idx="15">
                  <c:v>30926.191494724721</c:v>
                </c:pt>
                <c:pt idx="16">
                  <c:v>31032.901263908403</c:v>
                </c:pt>
                <c:pt idx="17">
                  <c:v>31173.097115696237</c:v>
                </c:pt>
                <c:pt idx="18">
                  <c:v>31215.18292463362</c:v>
                </c:pt>
                <c:pt idx="19">
                  <c:v>31198.304634330783</c:v>
                </c:pt>
                <c:pt idx="20">
                  <c:v>31243.739872528906</c:v>
                </c:pt>
                <c:pt idx="21">
                  <c:v>31297.717583090282</c:v>
                </c:pt>
                <c:pt idx="22">
                  <c:v>31324.051096467545</c:v>
                </c:pt>
                <c:pt idx="23">
                  <c:v>31293.260667602903</c:v>
                </c:pt>
                <c:pt idx="24">
                  <c:v>31327.490007561853</c:v>
                </c:pt>
                <c:pt idx="25">
                  <c:v>31307.495228835844</c:v>
                </c:pt>
                <c:pt idx="26">
                  <c:v>31289.995390875381</c:v>
                </c:pt>
                <c:pt idx="27">
                  <c:v>31331.375679665845</c:v>
                </c:pt>
                <c:pt idx="28">
                  <c:v>31256.046559360493</c:v>
                </c:pt>
                <c:pt idx="29">
                  <c:v>31210.745129811683</c:v>
                </c:pt>
                <c:pt idx="30">
                  <c:v>31168.669619387139</c:v>
                </c:pt>
                <c:pt idx="31">
                  <c:v>31141.388966907933</c:v>
                </c:pt>
                <c:pt idx="32">
                  <c:v>31070.775917323834</c:v>
                </c:pt>
                <c:pt idx="33">
                  <c:v>31055.328148068136</c:v>
                </c:pt>
                <c:pt idx="34">
                  <c:v>31030.044470850895</c:v>
                </c:pt>
                <c:pt idx="35">
                  <c:v>31008.310395736567</c:v>
                </c:pt>
                <c:pt idx="36">
                  <c:v>30940.213027978836</c:v>
                </c:pt>
                <c:pt idx="37">
                  <c:v>31857.922869180089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C0-44BB-8215-40566714E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375567"/>
        <c:axId val="1253564751"/>
        <c:extLst>
          <c:ext xmlns:c15="http://schemas.microsoft.com/office/drawing/2012/chart" uri="{02D57815-91ED-43cb-92C2-25804820EDAC}">
            <c15:filteredAreaSeries>
              <c15:ser>
                <c:idx val="6"/>
                <c:order val="7"/>
                <c:tx>
                  <c:strRef>
                    <c:extLst>
                      <c:ext uri="{02D57815-91ED-43cb-92C2-25804820EDAC}">
                        <c15:formulaRef>
                          <c15:sqref>'图3，4-一次能源消费量'!$B$10</c15:sqref>
                        </c15:formulaRef>
                      </c:ext>
                    </c:extLst>
                    <c:strCache>
                      <c:ptCount val="1"/>
                      <c:pt idx="0">
                        <c:v>土地利用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'图3，4-一次能源消费量'!$C$3:$AN$3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'图3，4-一次能源消费量'!$C$10:$AN$10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13C0-44BB-8215-40566714E5C3}"/>
                  </c:ext>
                </c:extLst>
              </c15:ser>
            </c15:filteredAreaSeries>
            <c15:filteredAreaSeries>
              <c15:ser>
                <c:idx val="7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'图3，4-一次能源消费量'!$B$11</c15:sqref>
                        </c15:formulaRef>
                      </c:ext>
                    </c:extLst>
                    <c:strCache>
                      <c:ptCount val="1"/>
                      <c:pt idx="0">
                        <c:v>碳捕集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'图3，4-一次能源消费量'!$C$3:$AN$3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'图3，4-一次能源消费量'!$C$11:$AN$11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3C0-44BB-8215-40566714E5C3}"/>
                  </c:ext>
                </c:extLst>
              </c15:ser>
            </c15:filteredAreaSeries>
          </c:ext>
        </c:extLst>
      </c:areaChart>
      <c:catAx>
        <c:axId val="33337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3564751"/>
        <c:crosses val="autoZero"/>
        <c:auto val="1"/>
        <c:lblAlgn val="ctr"/>
        <c:lblOffset val="100"/>
        <c:tickLblSkip val="5"/>
        <c:noMultiLvlLbl val="0"/>
      </c:catAx>
      <c:valAx>
        <c:axId val="1253564751"/>
        <c:scaling>
          <c:orientation val="minMax"/>
        </c:scaling>
        <c:delete val="0"/>
        <c:axPos val="l"/>
        <c:title>
          <c:tx>
            <c:strRef>
              <c:f>'图3，4-一次能源消费量'!$E$1</c:f>
              <c:strCache>
                <c:ptCount val="1"/>
                <c:pt idx="0">
                  <c:v>万吨标煤</c:v>
                </c:pt>
              </c:strCache>
            </c:strRef>
          </c:tx>
          <c:layout>
            <c:manualLayout>
              <c:xMode val="edge"/>
              <c:yMode val="edge"/>
              <c:x val="2.6272577996715927E-2"/>
              <c:y val="9.412365121026537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 " sourceLinked="0"/>
        <c:majorTickMark val="none"/>
        <c:minorTickMark val="none"/>
        <c:tickLblPos val="nextTo"/>
        <c:spPr>
          <a:solidFill>
            <a:sysClr val="window" lastClr="FFFFFF"/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3337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9884153543307088"/>
          <c:w val="1"/>
          <c:h val="0.101158464566929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'图3，4-一次能源消费量'!$G$1</c:f>
          <c:strCache>
            <c:ptCount val="1"/>
            <c:pt idx="0">
              <c:v>Primary Energy Use by Sector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469441319835018E-2"/>
          <c:y val="0.18039370078740158"/>
          <c:w val="0.87421624021135291"/>
          <c:h val="0.60319493781350031"/>
        </c:manualLayout>
      </c:layout>
      <c:areaChart>
        <c:grouping val="stacked"/>
        <c:varyColors val="0"/>
        <c:ser>
          <c:idx val="0"/>
          <c:order val="0"/>
          <c:tx>
            <c:strRef>
              <c:f>'图3，4-一次能源消费量'!$A$16</c:f>
              <c:strCache>
                <c:ptCount val="1"/>
                <c:pt idx="0">
                  <c:v>Transportation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'图3，4-一次能源消费量'!$C$3:$AN$3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'图3，4-一次能源消费量'!$C$16:$AN$16</c:f>
              <c:numCache>
                <c:formatCode>0_ </c:formatCode>
                <c:ptCount val="38"/>
                <c:pt idx="0">
                  <c:v>21012.27923</c:v>
                </c:pt>
                <c:pt idx="1">
                  <c:v>20932.7696</c:v>
                </c:pt>
                <c:pt idx="2">
                  <c:v>20853.681099999998</c:v>
                </c:pt>
                <c:pt idx="3">
                  <c:v>20778.318599999999</c:v>
                </c:pt>
                <c:pt idx="4">
                  <c:v>20686.879000000001</c:v>
                </c:pt>
                <c:pt idx="5">
                  <c:v>20580.914799999999</c:v>
                </c:pt>
                <c:pt idx="6">
                  <c:v>20455.6489</c:v>
                </c:pt>
                <c:pt idx="7">
                  <c:v>20303.189399999999</c:v>
                </c:pt>
                <c:pt idx="8">
                  <c:v>19991.487099999998</c:v>
                </c:pt>
                <c:pt idx="9">
                  <c:v>19659.0965</c:v>
                </c:pt>
                <c:pt idx="10">
                  <c:v>19361.747599999999</c:v>
                </c:pt>
                <c:pt idx="11">
                  <c:v>19066.511200000001</c:v>
                </c:pt>
                <c:pt idx="12">
                  <c:v>18765.542300000001</c:v>
                </c:pt>
                <c:pt idx="13">
                  <c:v>18529.087</c:v>
                </c:pt>
                <c:pt idx="14">
                  <c:v>18260.694</c:v>
                </c:pt>
                <c:pt idx="15">
                  <c:v>17933.183000000001</c:v>
                </c:pt>
                <c:pt idx="16">
                  <c:v>17645.731</c:v>
                </c:pt>
                <c:pt idx="17">
                  <c:v>17394.11</c:v>
                </c:pt>
                <c:pt idx="18">
                  <c:v>17096.332999999999</c:v>
                </c:pt>
                <c:pt idx="19">
                  <c:v>16827.316999999999</c:v>
                </c:pt>
                <c:pt idx="20">
                  <c:v>16589.937999999998</c:v>
                </c:pt>
                <c:pt idx="21">
                  <c:v>16383.630999999999</c:v>
                </c:pt>
                <c:pt idx="22">
                  <c:v>16209.583000000001</c:v>
                </c:pt>
                <c:pt idx="23">
                  <c:v>16110.419</c:v>
                </c:pt>
                <c:pt idx="24">
                  <c:v>16042.232</c:v>
                </c:pt>
                <c:pt idx="25">
                  <c:v>16003.369999999999</c:v>
                </c:pt>
                <c:pt idx="26">
                  <c:v>15978.824999999999</c:v>
                </c:pt>
                <c:pt idx="27">
                  <c:v>15971.703</c:v>
                </c:pt>
                <c:pt idx="28">
                  <c:v>15902.369999999999</c:v>
                </c:pt>
                <c:pt idx="29">
                  <c:v>15843.976999999999</c:v>
                </c:pt>
                <c:pt idx="30">
                  <c:v>15791.294</c:v>
                </c:pt>
                <c:pt idx="31">
                  <c:v>15741.224</c:v>
                </c:pt>
                <c:pt idx="32">
                  <c:v>15693.806999999999</c:v>
                </c:pt>
                <c:pt idx="33">
                  <c:v>15649.877999999999</c:v>
                </c:pt>
                <c:pt idx="34">
                  <c:v>15606.179</c:v>
                </c:pt>
                <c:pt idx="35">
                  <c:v>15561.761999999999</c:v>
                </c:pt>
                <c:pt idx="36">
                  <c:v>15515.632</c:v>
                </c:pt>
                <c:pt idx="37">
                  <c:v>15470.3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3-464F-B27B-93608E6C58C5}"/>
            </c:ext>
          </c:extLst>
        </c:ser>
        <c:ser>
          <c:idx val="4"/>
          <c:order val="1"/>
          <c:tx>
            <c:strRef>
              <c:f>'图3，4-一次能源消费量'!$A$20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 w="25400">
              <a:noFill/>
            </a:ln>
            <a:effectLst/>
          </c:spPr>
          <c:cat>
            <c:numRef>
              <c:f>'图3，4-一次能源消费量'!$C$3:$AN$3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'图3，4-一次能源消费量'!$C$20:$AN$20</c:f>
              <c:numCache>
                <c:formatCode>0_ </c:formatCode>
                <c:ptCount val="38"/>
                <c:pt idx="0">
                  <c:v>36048.919025099996</c:v>
                </c:pt>
                <c:pt idx="1">
                  <c:v>36229.144497100002</c:v>
                </c:pt>
                <c:pt idx="2">
                  <c:v>37824.665942699998</c:v>
                </c:pt>
                <c:pt idx="3">
                  <c:v>38318.334381499997</c:v>
                </c:pt>
                <c:pt idx="4">
                  <c:v>38858.213666999996</c:v>
                </c:pt>
                <c:pt idx="5">
                  <c:v>39392.955114999997</c:v>
                </c:pt>
                <c:pt idx="6">
                  <c:v>39876.649076000002</c:v>
                </c:pt>
                <c:pt idx="7">
                  <c:v>40439.362883000002</c:v>
                </c:pt>
                <c:pt idx="8">
                  <c:v>40477.495714999997</c:v>
                </c:pt>
                <c:pt idx="9">
                  <c:v>40533.593560000001</c:v>
                </c:pt>
                <c:pt idx="10">
                  <c:v>40587.714308000002</c:v>
                </c:pt>
                <c:pt idx="11">
                  <c:v>40743.602679999996</c:v>
                </c:pt>
                <c:pt idx="12">
                  <c:v>40787.329852000003</c:v>
                </c:pt>
                <c:pt idx="13">
                  <c:v>40567.361111999999</c:v>
                </c:pt>
                <c:pt idx="14">
                  <c:v>40212.256335999999</c:v>
                </c:pt>
                <c:pt idx="15">
                  <c:v>39953.643819999998</c:v>
                </c:pt>
                <c:pt idx="16">
                  <c:v>39700.239913999998</c:v>
                </c:pt>
                <c:pt idx="17">
                  <c:v>39439.543627999999</c:v>
                </c:pt>
                <c:pt idx="18">
                  <c:v>38977.033381000001</c:v>
                </c:pt>
                <c:pt idx="19">
                  <c:v>38540.694222999999</c:v>
                </c:pt>
                <c:pt idx="20">
                  <c:v>38069.309122999999</c:v>
                </c:pt>
                <c:pt idx="21">
                  <c:v>37617.753812999996</c:v>
                </c:pt>
                <c:pt idx="22">
                  <c:v>37157.517214</c:v>
                </c:pt>
                <c:pt idx="23">
                  <c:v>36787.372052999999</c:v>
                </c:pt>
                <c:pt idx="24">
                  <c:v>36313.026028</c:v>
                </c:pt>
                <c:pt idx="25">
                  <c:v>35937.511490999997</c:v>
                </c:pt>
                <c:pt idx="26">
                  <c:v>35490.564627</c:v>
                </c:pt>
                <c:pt idx="27">
                  <c:v>35040.541997</c:v>
                </c:pt>
                <c:pt idx="28">
                  <c:v>34588.335199000001</c:v>
                </c:pt>
                <c:pt idx="29">
                  <c:v>34133.233145999999</c:v>
                </c:pt>
                <c:pt idx="30">
                  <c:v>33639.376083000003</c:v>
                </c:pt>
                <c:pt idx="31">
                  <c:v>33166.640938999997</c:v>
                </c:pt>
                <c:pt idx="32">
                  <c:v>32663.519142000001</c:v>
                </c:pt>
                <c:pt idx="33">
                  <c:v>32250.912367000001</c:v>
                </c:pt>
                <c:pt idx="34">
                  <c:v>31858.315050999998</c:v>
                </c:pt>
                <c:pt idx="35">
                  <c:v>31429.519826</c:v>
                </c:pt>
                <c:pt idx="36">
                  <c:v>30987.204044999999</c:v>
                </c:pt>
                <c:pt idx="37">
                  <c:v>30503.702931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13-464F-B27B-93608E6C58C5}"/>
            </c:ext>
          </c:extLst>
        </c:ser>
        <c:ser>
          <c:idx val="8"/>
          <c:order val="2"/>
          <c:tx>
            <c:strRef>
              <c:f>'图3，4-一次能源消费量'!$A$24</c:f>
              <c:strCache>
                <c:ptCount val="1"/>
                <c:pt idx="0">
                  <c:v>nonenergy use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25400">
              <a:noFill/>
            </a:ln>
            <a:effectLst/>
          </c:spPr>
          <c:cat>
            <c:numRef>
              <c:f>'图3，4-一次能源消费量'!$C$3:$AN$3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'图3，4-一次能源消费量'!$C$24:$AN$24</c:f>
              <c:numCache>
                <c:formatCode>0_ </c:formatCode>
                <c:ptCount val="38"/>
                <c:pt idx="0">
                  <c:v>21140.248974899998</c:v>
                </c:pt>
                <c:pt idx="1">
                  <c:v>21795.922502900001</c:v>
                </c:pt>
                <c:pt idx="2">
                  <c:v>22696.997057299999</c:v>
                </c:pt>
                <c:pt idx="3">
                  <c:v>23344.516618499998</c:v>
                </c:pt>
                <c:pt idx="4">
                  <c:v>23968.923332999999</c:v>
                </c:pt>
                <c:pt idx="5">
                  <c:v>24572.978885</c:v>
                </c:pt>
                <c:pt idx="6">
                  <c:v>25156.514923999999</c:v>
                </c:pt>
                <c:pt idx="7">
                  <c:v>25766.036117</c:v>
                </c:pt>
                <c:pt idx="8">
                  <c:v>25976.613284999999</c:v>
                </c:pt>
                <c:pt idx="9">
                  <c:v>26206.64644</c:v>
                </c:pt>
                <c:pt idx="10">
                  <c:v>26424.960692000001</c:v>
                </c:pt>
                <c:pt idx="11">
                  <c:v>26672.48832</c:v>
                </c:pt>
                <c:pt idx="12">
                  <c:v>26889.100147999998</c:v>
                </c:pt>
                <c:pt idx="13">
                  <c:v>26955.728887999998</c:v>
                </c:pt>
                <c:pt idx="14">
                  <c:v>27006.963663999999</c:v>
                </c:pt>
                <c:pt idx="15">
                  <c:v>27100.836179999998</c:v>
                </c:pt>
                <c:pt idx="16">
                  <c:v>27180.660086</c:v>
                </c:pt>
                <c:pt idx="17">
                  <c:v>27299.156371999998</c:v>
                </c:pt>
                <c:pt idx="18">
                  <c:v>27310.416619</c:v>
                </c:pt>
                <c:pt idx="19">
                  <c:v>27329.165776999998</c:v>
                </c:pt>
                <c:pt idx="20">
                  <c:v>27366.870877000001</c:v>
                </c:pt>
                <c:pt idx="21">
                  <c:v>27411.506186999999</c:v>
                </c:pt>
                <c:pt idx="22">
                  <c:v>27465.892786</c:v>
                </c:pt>
                <c:pt idx="23">
                  <c:v>27555.617946999999</c:v>
                </c:pt>
                <c:pt idx="24">
                  <c:v>27625.825971999999</c:v>
                </c:pt>
                <c:pt idx="25">
                  <c:v>27728.723508999999</c:v>
                </c:pt>
                <c:pt idx="26">
                  <c:v>27796.424372999998</c:v>
                </c:pt>
                <c:pt idx="27">
                  <c:v>27877.524002999999</c:v>
                </c:pt>
                <c:pt idx="28">
                  <c:v>27909.673801000001</c:v>
                </c:pt>
                <c:pt idx="29">
                  <c:v>27950.473854</c:v>
                </c:pt>
                <c:pt idx="30">
                  <c:v>27949.852917</c:v>
                </c:pt>
                <c:pt idx="31">
                  <c:v>27948.412060999999</c:v>
                </c:pt>
                <c:pt idx="32">
                  <c:v>27921.814857999998</c:v>
                </c:pt>
                <c:pt idx="33">
                  <c:v>27888.950633</c:v>
                </c:pt>
                <c:pt idx="34">
                  <c:v>27836.733948999998</c:v>
                </c:pt>
                <c:pt idx="35">
                  <c:v>27735.660174000001</c:v>
                </c:pt>
                <c:pt idx="36">
                  <c:v>27571.791955000001</c:v>
                </c:pt>
                <c:pt idx="37">
                  <c:v>27313.840068999998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13-464F-B27B-93608E6C58C5}"/>
            </c:ext>
          </c:extLst>
        </c:ser>
        <c:ser>
          <c:idx val="1"/>
          <c:order val="3"/>
          <c:tx>
            <c:strRef>
              <c:f>'图3，4-一次能源消费量'!$A$17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'图3，4-一次能源消费量'!$C$3:$AN$3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'图3，4-一次能源消费量'!$C$17:$AN$17</c:f>
              <c:numCache>
                <c:formatCode>0_ </c:formatCode>
                <c:ptCount val="38"/>
                <c:pt idx="0">
                  <c:v>75499.033060000002</c:v>
                </c:pt>
                <c:pt idx="1">
                  <c:v>76615.470300000001</c:v>
                </c:pt>
                <c:pt idx="2">
                  <c:v>80891.078200000004</c:v>
                </c:pt>
                <c:pt idx="3">
                  <c:v>84720.646099999998</c:v>
                </c:pt>
                <c:pt idx="4">
                  <c:v>88520.738099999988</c:v>
                </c:pt>
                <c:pt idx="5">
                  <c:v>91960.39409999999</c:v>
                </c:pt>
                <c:pt idx="6">
                  <c:v>95095.025099999999</c:v>
                </c:pt>
                <c:pt idx="7">
                  <c:v>98345.401100000003</c:v>
                </c:pt>
                <c:pt idx="8">
                  <c:v>101130.4264</c:v>
                </c:pt>
                <c:pt idx="9">
                  <c:v>104128.65159999998</c:v>
                </c:pt>
                <c:pt idx="10">
                  <c:v>107271.34790000002</c:v>
                </c:pt>
                <c:pt idx="11">
                  <c:v>110361.65019999999</c:v>
                </c:pt>
                <c:pt idx="12">
                  <c:v>113578.3207</c:v>
                </c:pt>
                <c:pt idx="13">
                  <c:v>116429.7493</c:v>
                </c:pt>
                <c:pt idx="14">
                  <c:v>119493.21190000001</c:v>
                </c:pt>
                <c:pt idx="15">
                  <c:v>122782.71739999998</c:v>
                </c:pt>
                <c:pt idx="16">
                  <c:v>126182.3429</c:v>
                </c:pt>
                <c:pt idx="17">
                  <c:v>129623.06970000001</c:v>
                </c:pt>
                <c:pt idx="18">
                  <c:v>132842.03110000002</c:v>
                </c:pt>
                <c:pt idx="19">
                  <c:v>136135.31289999999</c:v>
                </c:pt>
                <c:pt idx="20">
                  <c:v>139277.1256</c:v>
                </c:pt>
                <c:pt idx="21">
                  <c:v>142428.49600000001</c:v>
                </c:pt>
                <c:pt idx="22">
                  <c:v>145465.27874000001</c:v>
                </c:pt>
                <c:pt idx="23">
                  <c:v>148386.93351999999</c:v>
                </c:pt>
                <c:pt idx="24">
                  <c:v>151191.73530000003</c:v>
                </c:pt>
                <c:pt idx="25">
                  <c:v>154035.72208000001</c:v>
                </c:pt>
                <c:pt idx="26">
                  <c:v>156319.68696999998</c:v>
                </c:pt>
                <c:pt idx="27">
                  <c:v>158761.11486</c:v>
                </c:pt>
                <c:pt idx="28">
                  <c:v>160765.17930000002</c:v>
                </c:pt>
                <c:pt idx="29">
                  <c:v>162409.35030000002</c:v>
                </c:pt>
                <c:pt idx="30">
                  <c:v>164101.45558000001</c:v>
                </c:pt>
                <c:pt idx="31">
                  <c:v>165438.96213</c:v>
                </c:pt>
                <c:pt idx="32">
                  <c:v>166678.43269000002</c:v>
                </c:pt>
                <c:pt idx="33">
                  <c:v>167605.85624999998</c:v>
                </c:pt>
                <c:pt idx="34">
                  <c:v>168283.16179999997</c:v>
                </c:pt>
                <c:pt idx="35">
                  <c:v>168562.79235999999</c:v>
                </c:pt>
                <c:pt idx="36">
                  <c:v>168627.96090999999</c:v>
                </c:pt>
                <c:pt idx="37">
                  <c:v>171177.78147000002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13-464F-B27B-93608E6C58C5}"/>
            </c:ext>
          </c:extLst>
        </c:ser>
        <c:ser>
          <c:idx val="2"/>
          <c:order val="4"/>
          <c:tx>
            <c:strRef>
              <c:f>'图3，4-一次能源消费量'!$A$18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rgbClr val="7030A0"/>
            </a:solidFill>
            <a:ln w="25400">
              <a:noFill/>
            </a:ln>
            <a:effectLst/>
          </c:spPr>
          <c:cat>
            <c:numRef>
              <c:f>'图3，4-一次能源消费量'!$C$3:$AN$3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'图3，4-一次能源消费量'!$C$18:$AN$18</c:f>
              <c:numCache>
                <c:formatCode>0_ </c:formatCode>
                <c:ptCount val="38"/>
                <c:pt idx="0">
                  <c:v>5031.0379999999996</c:v>
                </c:pt>
                <c:pt idx="1">
                  <c:v>5037.54</c:v>
                </c:pt>
                <c:pt idx="2">
                  <c:v>5037.3320000000003</c:v>
                </c:pt>
                <c:pt idx="3">
                  <c:v>5026.1639999999998</c:v>
                </c:pt>
                <c:pt idx="4">
                  <c:v>5015.6350000000002</c:v>
                </c:pt>
                <c:pt idx="5">
                  <c:v>5015.9070000000002</c:v>
                </c:pt>
                <c:pt idx="6">
                  <c:v>5009.2780000000002</c:v>
                </c:pt>
                <c:pt idx="7">
                  <c:v>5007.76</c:v>
                </c:pt>
                <c:pt idx="8">
                  <c:v>5000.1009999999997</c:v>
                </c:pt>
                <c:pt idx="9">
                  <c:v>4975.8429999999998</c:v>
                </c:pt>
                <c:pt idx="10">
                  <c:v>4971.5940000000001</c:v>
                </c:pt>
                <c:pt idx="11">
                  <c:v>4946.125</c:v>
                </c:pt>
                <c:pt idx="12">
                  <c:v>4912.2370000000001</c:v>
                </c:pt>
                <c:pt idx="13">
                  <c:v>4873.5969999999998</c:v>
                </c:pt>
                <c:pt idx="14">
                  <c:v>4848.1170000000002</c:v>
                </c:pt>
                <c:pt idx="15">
                  <c:v>4822.848</c:v>
                </c:pt>
                <c:pt idx="16">
                  <c:v>4817.6779999999999</c:v>
                </c:pt>
                <c:pt idx="17">
                  <c:v>4781.4780000000001</c:v>
                </c:pt>
                <c:pt idx="18">
                  <c:v>4744.2780000000002</c:v>
                </c:pt>
                <c:pt idx="19">
                  <c:v>4713.1779999999999</c:v>
                </c:pt>
                <c:pt idx="20">
                  <c:v>4681.0879999999997</c:v>
                </c:pt>
                <c:pt idx="21">
                  <c:v>4661.1980000000003</c:v>
                </c:pt>
                <c:pt idx="22">
                  <c:v>4629.0879999999997</c:v>
                </c:pt>
                <c:pt idx="23">
                  <c:v>4587.6769999999997</c:v>
                </c:pt>
                <c:pt idx="24">
                  <c:v>4531.7669999999998</c:v>
                </c:pt>
                <c:pt idx="25">
                  <c:v>4496.5659999999998</c:v>
                </c:pt>
                <c:pt idx="26">
                  <c:v>4459.6559999999999</c:v>
                </c:pt>
                <c:pt idx="27">
                  <c:v>4404.4449999999997</c:v>
                </c:pt>
                <c:pt idx="28">
                  <c:v>4357.1139999999996</c:v>
                </c:pt>
                <c:pt idx="29">
                  <c:v>4297.4030000000002</c:v>
                </c:pt>
                <c:pt idx="30">
                  <c:v>4226.3320000000003</c:v>
                </c:pt>
                <c:pt idx="31">
                  <c:v>4166.5910000000003</c:v>
                </c:pt>
                <c:pt idx="32">
                  <c:v>4115.75</c:v>
                </c:pt>
                <c:pt idx="33">
                  <c:v>4041.9189999999999</c:v>
                </c:pt>
                <c:pt idx="34">
                  <c:v>3967.7269999999999</c:v>
                </c:pt>
                <c:pt idx="35">
                  <c:v>3894.866</c:v>
                </c:pt>
                <c:pt idx="36">
                  <c:v>3821.0540000000001</c:v>
                </c:pt>
                <c:pt idx="37">
                  <c:v>4308.6310000000003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13-464F-B27B-93608E6C58C5}"/>
            </c:ext>
          </c:extLst>
        </c:ser>
        <c:ser>
          <c:idx val="3"/>
          <c:order val="5"/>
          <c:tx>
            <c:strRef>
              <c:f>'图3，4-一次能源消费量'!$A$19</c:f>
              <c:strCache>
                <c:ptCount val="1"/>
                <c:pt idx="0">
                  <c:v>commercial</c:v>
                </c:pt>
              </c:strCache>
            </c:strRef>
          </c:tx>
          <c:spPr>
            <a:solidFill>
              <a:srgbClr val="002060"/>
            </a:solidFill>
            <a:ln w="25400">
              <a:noFill/>
            </a:ln>
            <a:effectLst/>
          </c:spPr>
          <c:cat>
            <c:numRef>
              <c:f>'图3，4-一次能源消费量'!$C$3:$AN$3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'图3，4-一次能源消费量'!$C$19:$AN$19</c:f>
              <c:numCache>
                <c:formatCode>0_ </c:formatCode>
                <c:ptCount val="38"/>
                <c:pt idx="0">
                  <c:v>1698.6</c:v>
                </c:pt>
                <c:pt idx="1">
                  <c:v>1734.7</c:v>
                </c:pt>
                <c:pt idx="2">
                  <c:v>1765.8</c:v>
                </c:pt>
                <c:pt idx="3">
                  <c:v>1788.5</c:v>
                </c:pt>
                <c:pt idx="4">
                  <c:v>1810.2</c:v>
                </c:pt>
                <c:pt idx="5">
                  <c:v>1833.8999999999999</c:v>
                </c:pt>
                <c:pt idx="6">
                  <c:v>1856.7</c:v>
                </c:pt>
                <c:pt idx="7">
                  <c:v>1877.6</c:v>
                </c:pt>
                <c:pt idx="8">
                  <c:v>1900.3</c:v>
                </c:pt>
                <c:pt idx="9">
                  <c:v>1920.6</c:v>
                </c:pt>
                <c:pt idx="10">
                  <c:v>1940.8</c:v>
                </c:pt>
                <c:pt idx="11">
                  <c:v>1962.1</c:v>
                </c:pt>
                <c:pt idx="12">
                  <c:v>1979</c:v>
                </c:pt>
                <c:pt idx="13">
                  <c:v>1984.3999999999999</c:v>
                </c:pt>
                <c:pt idx="14">
                  <c:v>1991.8</c:v>
                </c:pt>
                <c:pt idx="15">
                  <c:v>1998.2</c:v>
                </c:pt>
                <c:pt idx="16">
                  <c:v>2006.6</c:v>
                </c:pt>
                <c:pt idx="17">
                  <c:v>2010.8</c:v>
                </c:pt>
                <c:pt idx="18">
                  <c:v>2010.8999999999999</c:v>
                </c:pt>
                <c:pt idx="19">
                  <c:v>2010.8999999999999</c:v>
                </c:pt>
                <c:pt idx="20">
                  <c:v>2010.8</c:v>
                </c:pt>
                <c:pt idx="21">
                  <c:v>2010.8</c:v>
                </c:pt>
                <c:pt idx="22">
                  <c:v>2008.8</c:v>
                </c:pt>
                <c:pt idx="23">
                  <c:v>2005.5</c:v>
                </c:pt>
                <c:pt idx="24">
                  <c:v>1998.1</c:v>
                </c:pt>
                <c:pt idx="25">
                  <c:v>1994.8999999999999</c:v>
                </c:pt>
                <c:pt idx="26">
                  <c:v>1989.3999999999999</c:v>
                </c:pt>
                <c:pt idx="27">
                  <c:v>1982.1</c:v>
                </c:pt>
                <c:pt idx="28">
                  <c:v>1970.3999999999999</c:v>
                </c:pt>
                <c:pt idx="29">
                  <c:v>1958.6</c:v>
                </c:pt>
                <c:pt idx="30">
                  <c:v>1948</c:v>
                </c:pt>
                <c:pt idx="31">
                  <c:v>1935.2</c:v>
                </c:pt>
                <c:pt idx="32">
                  <c:v>1922.5</c:v>
                </c:pt>
                <c:pt idx="33">
                  <c:v>1905.3999999999999</c:v>
                </c:pt>
                <c:pt idx="34">
                  <c:v>1888.3999999999999</c:v>
                </c:pt>
                <c:pt idx="35">
                  <c:v>1871.5001</c:v>
                </c:pt>
                <c:pt idx="36">
                  <c:v>1854.5001</c:v>
                </c:pt>
                <c:pt idx="37">
                  <c:v>2095.5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013-464F-B27B-93608E6C58C5}"/>
            </c:ext>
          </c:extLst>
        </c:ser>
        <c:ser>
          <c:idx val="5"/>
          <c:order val="6"/>
          <c:tx>
            <c:strRef>
              <c:f>'图3，4-一次能源消费量'!$A$21</c:f>
              <c:strCache>
                <c:ptCount val="1"/>
                <c:pt idx="0">
                  <c:v>heating &amp; H2</c:v>
                </c:pt>
              </c:strCache>
            </c:strRef>
          </c:tx>
          <c:spPr>
            <a:solidFill>
              <a:srgbClr val="C00000"/>
            </a:solidFill>
            <a:ln w="25400">
              <a:noFill/>
            </a:ln>
            <a:effectLst/>
          </c:spPr>
          <c:cat>
            <c:numRef>
              <c:f>'图3，4-一次能源消费量'!$C$3:$AN$3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'图3，4-一次能源消费量'!$C$21:$AN$21</c:f>
              <c:numCache>
                <c:formatCode>0_ </c:formatCode>
                <c:ptCount val="38"/>
                <c:pt idx="0">
                  <c:v>6658.9288999999999</c:v>
                </c:pt>
                <c:pt idx="1">
                  <c:v>6839.0560699999996</c:v>
                </c:pt>
                <c:pt idx="2">
                  <c:v>7032.3866099999996</c:v>
                </c:pt>
                <c:pt idx="3">
                  <c:v>7192.1132600000001</c:v>
                </c:pt>
                <c:pt idx="4">
                  <c:v>7358.0580600000003</c:v>
                </c:pt>
                <c:pt idx="5">
                  <c:v>7523.0344299999997</c:v>
                </c:pt>
                <c:pt idx="6">
                  <c:v>7708.04133</c:v>
                </c:pt>
                <c:pt idx="7">
                  <c:v>7888.7063699999999</c:v>
                </c:pt>
                <c:pt idx="8">
                  <c:v>8033.9678899999999</c:v>
                </c:pt>
                <c:pt idx="9">
                  <c:v>8196.1427399999993</c:v>
                </c:pt>
                <c:pt idx="10">
                  <c:v>8295.2948899999992</c:v>
                </c:pt>
                <c:pt idx="11">
                  <c:v>8389.5645299999996</c:v>
                </c:pt>
                <c:pt idx="12">
                  <c:v>8485.4832399999996</c:v>
                </c:pt>
                <c:pt idx="13">
                  <c:v>8515.2295300000005</c:v>
                </c:pt>
                <c:pt idx="14">
                  <c:v>8549.8303599999999</c:v>
                </c:pt>
                <c:pt idx="15">
                  <c:v>8588.512639999999</c:v>
                </c:pt>
                <c:pt idx="16">
                  <c:v>8618.1470100000006</c:v>
                </c:pt>
                <c:pt idx="17">
                  <c:v>8657.0807999999997</c:v>
                </c:pt>
                <c:pt idx="18">
                  <c:v>8668.7684499999996</c:v>
                </c:pt>
                <c:pt idx="19">
                  <c:v>8664.0811799999992</c:v>
                </c:pt>
                <c:pt idx="20">
                  <c:v>8676.6990000000005</c:v>
                </c:pt>
                <c:pt idx="21">
                  <c:v>8691.6891500000002</c:v>
                </c:pt>
                <c:pt idx="22">
                  <c:v>8699.0022300000001</c:v>
                </c:pt>
                <c:pt idx="23">
                  <c:v>8690.4514199999994</c:v>
                </c:pt>
                <c:pt idx="24">
                  <c:v>8699.9572499999995</c:v>
                </c:pt>
                <c:pt idx="25">
                  <c:v>8694.4045000000006</c:v>
                </c:pt>
                <c:pt idx="26">
                  <c:v>8689.5446200000006</c:v>
                </c:pt>
                <c:pt idx="27">
                  <c:v>8701.0363400000006</c:v>
                </c:pt>
                <c:pt idx="28">
                  <c:v>8680.1166899999989</c:v>
                </c:pt>
                <c:pt idx="29">
                  <c:v>8667.5360299999993</c:v>
                </c:pt>
                <c:pt idx="30">
                  <c:v>8655.85124</c:v>
                </c:pt>
                <c:pt idx="31">
                  <c:v>8648.27513</c:v>
                </c:pt>
                <c:pt idx="32">
                  <c:v>8628.66518</c:v>
                </c:pt>
                <c:pt idx="33">
                  <c:v>8624.3751799999991</c:v>
                </c:pt>
                <c:pt idx="34">
                  <c:v>8617.3536499999991</c:v>
                </c:pt>
                <c:pt idx="35">
                  <c:v>8611.3178800000005</c:v>
                </c:pt>
                <c:pt idx="36">
                  <c:v>8592.4065599999994</c:v>
                </c:pt>
                <c:pt idx="37">
                  <c:v>8847.2637599999998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13-464F-B27B-93608E6C5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375567"/>
        <c:axId val="1253564751"/>
        <c:extLst>
          <c:ext xmlns:c15="http://schemas.microsoft.com/office/drawing/2012/chart" uri="{02D57815-91ED-43cb-92C2-25804820EDAC}">
            <c15:filteredAreaSeries>
              <c15:ser>
                <c:idx val="6"/>
                <c:order val="7"/>
                <c:tx>
                  <c:strRef>
                    <c:extLst>
                      <c:ext uri="{02D57815-91ED-43cb-92C2-25804820EDAC}">
                        <c15:formulaRef>
                          <c15:sqref>'图3，4-一次能源消费量'!$A$22</c15:sqref>
                        </c15:formulaRef>
                      </c:ext>
                    </c:extLst>
                    <c:strCache>
                      <c:ptCount val="1"/>
                      <c:pt idx="0">
                        <c:v>LULUCF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'图3，4-一次能源消费量'!$C$3:$AN$3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'图3，4-一次能源消费量'!$C$22:$AN$22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B013-464F-B27B-93608E6C58C5}"/>
                  </c:ext>
                </c:extLst>
              </c15:ser>
            </c15:filteredAreaSeries>
            <c15:filteredAreaSeries>
              <c15:ser>
                <c:idx val="7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'图3，4-一次能源消费量'!$A$23</c15:sqref>
                        </c15:formulaRef>
                      </c:ext>
                    </c:extLst>
                    <c:strCache>
                      <c:ptCount val="1"/>
                      <c:pt idx="0">
                        <c:v>Geoengineering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'图3，4-一次能源消费量'!$C$3:$AN$3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'图3，4-一次能源消费量'!$C$23:$AN$23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013-464F-B27B-93608E6C58C5}"/>
                  </c:ext>
                </c:extLst>
              </c15:ser>
            </c15:filteredAreaSeries>
          </c:ext>
        </c:extLst>
      </c:areaChart>
      <c:catAx>
        <c:axId val="33337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3564751"/>
        <c:crosses val="autoZero"/>
        <c:auto val="1"/>
        <c:lblAlgn val="ctr"/>
        <c:lblOffset val="100"/>
        <c:tickLblSkip val="5"/>
        <c:noMultiLvlLbl val="0"/>
      </c:catAx>
      <c:valAx>
        <c:axId val="1253564751"/>
        <c:scaling>
          <c:orientation val="minMax"/>
        </c:scaling>
        <c:delete val="0"/>
        <c:axPos val="l"/>
        <c:title>
          <c:tx>
            <c:strRef>
              <c:f>'图3，4-一次能源消费量'!$D$14</c:f>
              <c:strCache>
                <c:ptCount val="1"/>
                <c:pt idx="0">
                  <c:v>trillion btu</c:v>
                </c:pt>
              </c:strCache>
            </c:strRef>
          </c:tx>
          <c:layout>
            <c:manualLayout>
              <c:xMode val="edge"/>
              <c:yMode val="edge"/>
              <c:x val="2.6272577996715927E-2"/>
              <c:y val="9.412365121026537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 " sourceLinked="0"/>
        <c:majorTickMark val="none"/>
        <c:minorTickMark val="none"/>
        <c:tickLblPos val="nextTo"/>
        <c:spPr>
          <a:solidFill>
            <a:sysClr val="window" lastClr="FFFFFF"/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3337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965004374453194E-2"/>
          <c:y val="0.87186810739365306"/>
          <c:w val="0.86510827389514167"/>
          <c:h val="0.12427832922842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'图3，4-一次能源消费量'!$K$1</c:f>
          <c:strCache>
            <c:ptCount val="1"/>
            <c:pt idx="0">
              <c:v>Total Primary Energy Use by Fuel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967825896762905"/>
          <c:y val="0.18039370078740158"/>
          <c:w val="0.81443285214348204"/>
          <c:h val="0.63547026395332551"/>
        </c:manualLayout>
      </c:layout>
      <c:areaChart>
        <c:grouping val="stacked"/>
        <c:varyColors val="0"/>
        <c:ser>
          <c:idx val="0"/>
          <c:order val="0"/>
          <c:tx>
            <c:strRef>
              <c:f>'图3，4-一次能源消费量'!$A$101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 w="25400">
              <a:noFill/>
            </a:ln>
            <a:effectLst/>
          </c:spPr>
          <c:cat>
            <c:numRef>
              <c:f>'图3，4-一次能源消费量'!$C$100:$AN$100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'图3，4-一次能源消费量'!$C$101:$AN$101</c:f>
              <c:numCache>
                <c:formatCode>0_);[Red]\(0\)</c:formatCode>
                <c:ptCount val="38"/>
                <c:pt idx="0">
                  <c:v>68055.053</c:v>
                </c:pt>
                <c:pt idx="1">
                  <c:v>67784.937000000005</c:v>
                </c:pt>
                <c:pt idx="2">
                  <c:v>71202.881999999998</c:v>
                </c:pt>
                <c:pt idx="3">
                  <c:v>73402.114000000001</c:v>
                </c:pt>
                <c:pt idx="4">
                  <c:v>75701.350999999995</c:v>
                </c:pt>
                <c:pt idx="5">
                  <c:v>77809.971000000005</c:v>
                </c:pt>
                <c:pt idx="6">
                  <c:v>79631.483000000007</c:v>
                </c:pt>
                <c:pt idx="7">
                  <c:v>81704.87999999999</c:v>
                </c:pt>
                <c:pt idx="8">
                  <c:v>82221.198000000004</c:v>
                </c:pt>
                <c:pt idx="9">
                  <c:v>82636.097000000009</c:v>
                </c:pt>
                <c:pt idx="10">
                  <c:v>82899.445999999996</c:v>
                </c:pt>
                <c:pt idx="11">
                  <c:v>83210.864999999991</c:v>
                </c:pt>
                <c:pt idx="12">
                  <c:v>82185.687000000005</c:v>
                </c:pt>
                <c:pt idx="13">
                  <c:v>80948.226999999999</c:v>
                </c:pt>
                <c:pt idx="14">
                  <c:v>79470.334999999992</c:v>
                </c:pt>
                <c:pt idx="15">
                  <c:v>78042.433000000005</c:v>
                </c:pt>
                <c:pt idx="16">
                  <c:v>76543.070000000007</c:v>
                </c:pt>
                <c:pt idx="17">
                  <c:v>74964.817999999999</c:v>
                </c:pt>
                <c:pt idx="18">
                  <c:v>73163.947</c:v>
                </c:pt>
                <c:pt idx="19">
                  <c:v>71300.834000000003</c:v>
                </c:pt>
                <c:pt idx="20">
                  <c:v>69406.975999999995</c:v>
                </c:pt>
                <c:pt idx="21">
                  <c:v>67485.468399999998</c:v>
                </c:pt>
                <c:pt idx="22">
                  <c:v>65507.201199999996</c:v>
                </c:pt>
                <c:pt idx="23">
                  <c:v>63565.327599999997</c:v>
                </c:pt>
                <c:pt idx="24">
                  <c:v>61497.7693</c:v>
                </c:pt>
                <c:pt idx="25">
                  <c:v>59477.067999999999</c:v>
                </c:pt>
                <c:pt idx="26">
                  <c:v>57370.580199999997</c:v>
                </c:pt>
                <c:pt idx="27">
                  <c:v>55279.9882</c:v>
                </c:pt>
                <c:pt idx="28">
                  <c:v>53194.340100000001</c:v>
                </c:pt>
                <c:pt idx="29">
                  <c:v>51052.8554</c:v>
                </c:pt>
                <c:pt idx="30">
                  <c:v>48929.440199999997</c:v>
                </c:pt>
                <c:pt idx="31">
                  <c:v>46840.970699999998</c:v>
                </c:pt>
                <c:pt idx="32">
                  <c:v>44740.796999999999</c:v>
                </c:pt>
                <c:pt idx="33">
                  <c:v>42757.2739</c:v>
                </c:pt>
                <c:pt idx="34">
                  <c:v>40809.331599999998</c:v>
                </c:pt>
                <c:pt idx="35">
                  <c:v>38900.539299999997</c:v>
                </c:pt>
                <c:pt idx="36">
                  <c:v>37098.512799999997</c:v>
                </c:pt>
                <c:pt idx="37">
                  <c:v>35868.1613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D-43BB-81B9-4173BE91A58A}"/>
            </c:ext>
          </c:extLst>
        </c:ser>
        <c:ser>
          <c:idx val="1"/>
          <c:order val="1"/>
          <c:tx>
            <c:strRef>
              <c:f>'图3，4-一次能源消费量'!$A$102</c:f>
              <c:strCache>
                <c:ptCount val="1"/>
                <c:pt idx="0">
                  <c:v>Petroleum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'图3，4-一次能源消费量'!$C$100:$AN$100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'图3，4-一次能源消费量'!$C$102:$AN$102</c:f>
              <c:numCache>
                <c:formatCode>0_);[Red]\(0\)</c:formatCode>
                <c:ptCount val="38"/>
                <c:pt idx="0">
                  <c:v>33307.0646251</c:v>
                </c:pt>
                <c:pt idx="1">
                  <c:v>33301.799897099998</c:v>
                </c:pt>
                <c:pt idx="2">
                  <c:v>33641.734042700002</c:v>
                </c:pt>
                <c:pt idx="3">
                  <c:v>33750.914481500004</c:v>
                </c:pt>
                <c:pt idx="4">
                  <c:v>33837.213667000004</c:v>
                </c:pt>
                <c:pt idx="5">
                  <c:v>33913.509115000001</c:v>
                </c:pt>
                <c:pt idx="6">
                  <c:v>33967.637276000001</c:v>
                </c:pt>
                <c:pt idx="7">
                  <c:v>34011.106082999999</c:v>
                </c:pt>
                <c:pt idx="8">
                  <c:v>33713.270315000002</c:v>
                </c:pt>
                <c:pt idx="9">
                  <c:v>33400.35426</c:v>
                </c:pt>
                <c:pt idx="10">
                  <c:v>33135.931508000001</c:v>
                </c:pt>
                <c:pt idx="11">
                  <c:v>32848.772879999997</c:v>
                </c:pt>
                <c:pt idx="12">
                  <c:v>32546.478951999998</c:v>
                </c:pt>
                <c:pt idx="13">
                  <c:v>32202.150411999999</c:v>
                </c:pt>
                <c:pt idx="14">
                  <c:v>31804.162236000004</c:v>
                </c:pt>
                <c:pt idx="15">
                  <c:v>31335.577719999997</c:v>
                </c:pt>
                <c:pt idx="16">
                  <c:v>30909.458114000001</c:v>
                </c:pt>
                <c:pt idx="17">
                  <c:v>30510.731027999998</c:v>
                </c:pt>
                <c:pt idx="18">
                  <c:v>30000.509280999995</c:v>
                </c:pt>
                <c:pt idx="19">
                  <c:v>29530.700723000005</c:v>
                </c:pt>
                <c:pt idx="20">
                  <c:v>29079.711622999999</c:v>
                </c:pt>
                <c:pt idx="21">
                  <c:v>28656.802813000002</c:v>
                </c:pt>
                <c:pt idx="22">
                  <c:v>28266.960814000002</c:v>
                </c:pt>
                <c:pt idx="23">
                  <c:v>27969.050853000001</c:v>
                </c:pt>
                <c:pt idx="24">
                  <c:v>27692.992628</c:v>
                </c:pt>
                <c:pt idx="25">
                  <c:v>27457.756590999998</c:v>
                </c:pt>
                <c:pt idx="26">
                  <c:v>27236.572426999999</c:v>
                </c:pt>
                <c:pt idx="27">
                  <c:v>27026.324396999997</c:v>
                </c:pt>
                <c:pt idx="28">
                  <c:v>26737.862699000001</c:v>
                </c:pt>
                <c:pt idx="29">
                  <c:v>26485.695845999999</c:v>
                </c:pt>
                <c:pt idx="30">
                  <c:v>26207.664382999999</c:v>
                </c:pt>
                <c:pt idx="31">
                  <c:v>25947.454139000001</c:v>
                </c:pt>
                <c:pt idx="32">
                  <c:v>25686.262142</c:v>
                </c:pt>
                <c:pt idx="33">
                  <c:v>25453.069167000001</c:v>
                </c:pt>
                <c:pt idx="34">
                  <c:v>25231.210950999997</c:v>
                </c:pt>
                <c:pt idx="35">
                  <c:v>24996.576825999997</c:v>
                </c:pt>
                <c:pt idx="36">
                  <c:v>24761.289945</c:v>
                </c:pt>
                <c:pt idx="37">
                  <c:v>24799.440030999998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0D-43BB-81B9-4173BE91A58A}"/>
            </c:ext>
          </c:extLst>
        </c:ser>
        <c:ser>
          <c:idx val="2"/>
          <c:order val="2"/>
          <c:tx>
            <c:strRef>
              <c:f>'图3，4-一次能源消费量'!$A$103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70C0"/>
            </a:solidFill>
            <a:ln w="25400">
              <a:noFill/>
            </a:ln>
            <a:effectLst/>
          </c:spPr>
          <c:cat>
            <c:numRef>
              <c:f>'图3，4-一次能源消费量'!$C$100:$AN$100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'图3，4-一次能源消费量'!$C$103:$AN$103</c:f>
              <c:numCache>
                <c:formatCode>0_);[Red]\(0\)</c:formatCode>
                <c:ptCount val="38"/>
                <c:pt idx="0">
                  <c:v>9686.3889999999992</c:v>
                </c:pt>
                <c:pt idx="1">
                  <c:v>10396.24</c:v>
                </c:pt>
                <c:pt idx="2">
                  <c:v>11107.099</c:v>
                </c:pt>
                <c:pt idx="3">
                  <c:v>11579.791999999999</c:v>
                </c:pt>
                <c:pt idx="4">
                  <c:v>11835.530999999999</c:v>
                </c:pt>
                <c:pt idx="5">
                  <c:v>12094.855</c:v>
                </c:pt>
                <c:pt idx="6">
                  <c:v>12361.757</c:v>
                </c:pt>
                <c:pt idx="7">
                  <c:v>12516.258</c:v>
                </c:pt>
                <c:pt idx="8">
                  <c:v>12653.154999999999</c:v>
                </c:pt>
                <c:pt idx="9">
                  <c:v>12781.814</c:v>
                </c:pt>
                <c:pt idx="10">
                  <c:v>12910.859</c:v>
                </c:pt>
                <c:pt idx="11">
                  <c:v>13041.468999999999</c:v>
                </c:pt>
                <c:pt idx="12">
                  <c:v>13157.967000000001</c:v>
                </c:pt>
                <c:pt idx="13">
                  <c:v>13245.261</c:v>
                </c:pt>
                <c:pt idx="14">
                  <c:v>13311.962</c:v>
                </c:pt>
                <c:pt idx="15">
                  <c:v>13406.353999999999</c:v>
                </c:pt>
                <c:pt idx="16">
                  <c:v>13506.944</c:v>
                </c:pt>
                <c:pt idx="17">
                  <c:v>13586.341</c:v>
                </c:pt>
                <c:pt idx="18">
                  <c:v>13642.003000000001</c:v>
                </c:pt>
                <c:pt idx="19">
                  <c:v>13701.029</c:v>
                </c:pt>
                <c:pt idx="20">
                  <c:v>13746.5802</c:v>
                </c:pt>
                <c:pt idx="21">
                  <c:v>13819.286899999999</c:v>
                </c:pt>
                <c:pt idx="22">
                  <c:v>13878.6682</c:v>
                </c:pt>
                <c:pt idx="23">
                  <c:v>13908.897199999999</c:v>
                </c:pt>
                <c:pt idx="24">
                  <c:v>13934.8986</c:v>
                </c:pt>
                <c:pt idx="25">
                  <c:v>13969.0774</c:v>
                </c:pt>
                <c:pt idx="26">
                  <c:v>13990.2127</c:v>
                </c:pt>
                <c:pt idx="27">
                  <c:v>13980.3316</c:v>
                </c:pt>
                <c:pt idx="28">
                  <c:v>13979.2719</c:v>
                </c:pt>
                <c:pt idx="29">
                  <c:v>13957.252199999999</c:v>
                </c:pt>
                <c:pt idx="30">
                  <c:v>13914.355599999999</c:v>
                </c:pt>
                <c:pt idx="31">
                  <c:v>13875.848099999999</c:v>
                </c:pt>
                <c:pt idx="32">
                  <c:v>13823.4306</c:v>
                </c:pt>
                <c:pt idx="33">
                  <c:v>13754.7289</c:v>
                </c:pt>
                <c:pt idx="34">
                  <c:v>13688.377899999999</c:v>
                </c:pt>
                <c:pt idx="35">
                  <c:v>13608.090200000001</c:v>
                </c:pt>
                <c:pt idx="36">
                  <c:v>13509.5568</c:v>
                </c:pt>
                <c:pt idx="37">
                  <c:v>13796.9913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0D-43BB-81B9-4173BE91A58A}"/>
            </c:ext>
          </c:extLst>
        </c:ser>
        <c:ser>
          <c:idx val="3"/>
          <c:order val="3"/>
          <c:tx>
            <c:strRef>
              <c:f>'图3，4-一次能源消费量'!$A$104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'图3，4-一次能源消费量'!$C$100:$AN$100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'图3，4-一次能源消费量'!$C$104:$AN$104</c:f>
              <c:numCache>
                <c:formatCode>0_);[Red]\(0\)</c:formatCode>
                <c:ptCount val="38"/>
                <c:pt idx="0">
                  <c:v>30348.369499999993</c:v>
                </c:pt>
                <c:pt idx="1">
                  <c:v>31303.342699999997</c:v>
                </c:pt>
                <c:pt idx="2">
                  <c:v>32444.154999999999</c:v>
                </c:pt>
                <c:pt idx="3">
                  <c:v>33675.510999999999</c:v>
                </c:pt>
                <c:pt idx="4">
                  <c:v>35002.026100000003</c:v>
                </c:pt>
                <c:pt idx="5">
                  <c:v>36360.752099999998</c:v>
                </c:pt>
                <c:pt idx="6">
                  <c:v>37810.880899999996</c:v>
                </c:pt>
                <c:pt idx="7">
                  <c:v>39399.935899999997</c:v>
                </c:pt>
                <c:pt idx="8">
                  <c:v>41716.131799999996</c:v>
                </c:pt>
                <c:pt idx="9">
                  <c:v>44366.553900000006</c:v>
                </c:pt>
                <c:pt idx="10">
                  <c:v>47252.203699999998</c:v>
                </c:pt>
                <c:pt idx="11">
                  <c:v>50138.12200000001</c:v>
                </c:pt>
                <c:pt idx="12">
                  <c:v>54337.358599999992</c:v>
                </c:pt>
                <c:pt idx="13">
                  <c:v>58222.881999999991</c:v>
                </c:pt>
                <c:pt idx="14">
                  <c:v>62438.271999999997</c:v>
                </c:pt>
                <c:pt idx="15">
                  <c:v>66912.592499999999</c:v>
                </c:pt>
                <c:pt idx="16">
                  <c:v>71577.977700000003</c:v>
                </c:pt>
                <c:pt idx="17">
                  <c:v>76360.177299999996</c:v>
                </c:pt>
                <c:pt idx="18">
                  <c:v>80997.68819999999</c:v>
                </c:pt>
                <c:pt idx="19">
                  <c:v>85773.485400000005</c:v>
                </c:pt>
                <c:pt idx="20">
                  <c:v>90486.257899999997</c:v>
                </c:pt>
                <c:pt idx="21">
                  <c:v>95246.103700000007</c:v>
                </c:pt>
                <c:pt idx="22">
                  <c:v>99880.098739999987</c:v>
                </c:pt>
                <c:pt idx="23">
                  <c:v>104488.69092000001</c:v>
                </c:pt>
                <c:pt idx="24">
                  <c:v>108963.85280000001</c:v>
                </c:pt>
                <c:pt idx="25">
                  <c:v>113520.18958000001</c:v>
                </c:pt>
                <c:pt idx="26">
                  <c:v>117541.21727000001</c:v>
                </c:pt>
                <c:pt idx="27">
                  <c:v>121734.49665999999</c:v>
                </c:pt>
                <c:pt idx="28">
                  <c:v>125512.12480000001</c:v>
                </c:pt>
                <c:pt idx="29">
                  <c:v>128974.19399999999</c:v>
                </c:pt>
                <c:pt idx="30">
                  <c:v>132521.92048</c:v>
                </c:pt>
                <c:pt idx="31">
                  <c:v>135694.44313</c:v>
                </c:pt>
                <c:pt idx="32">
                  <c:v>138713.98708999998</c:v>
                </c:pt>
                <c:pt idx="33">
                  <c:v>141324.11964999995</c:v>
                </c:pt>
                <c:pt idx="34">
                  <c:v>143703.26239999998</c:v>
                </c:pt>
                <c:pt idx="35">
                  <c:v>145637.43986000001</c:v>
                </c:pt>
                <c:pt idx="36">
                  <c:v>147291.06841000001</c:v>
                </c:pt>
                <c:pt idx="37">
                  <c:v>151200.25477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0D-43BB-81B9-4173BE91A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5624991"/>
        <c:axId val="1253556111"/>
      </c:areaChart>
      <c:catAx>
        <c:axId val="127562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3556111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253556111"/>
        <c:scaling>
          <c:orientation val="minMax"/>
        </c:scaling>
        <c:delete val="0"/>
        <c:axPos val="l"/>
        <c:title>
          <c:tx>
            <c:strRef>
              <c:f>'图3，4-一次能源消费量'!$D$76</c:f>
              <c:strCache>
                <c:ptCount val="1"/>
                <c:pt idx="0">
                  <c:v>trillion btu</c:v>
                </c:pt>
              </c:strCache>
            </c:strRef>
          </c:tx>
          <c:layout>
            <c:manualLayout>
              <c:xMode val="edge"/>
              <c:yMode val="edge"/>
              <c:x val="3.0555555555555555E-2"/>
              <c:y val="7.023512685914258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5624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9460141253234493"/>
          <c:w val="1"/>
          <c:h val="0.105398587467655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'图5-终端能源消费量'!$G$2</c:f>
          <c:strCache>
            <c:ptCount val="1"/>
            <c:pt idx="0">
              <c:v>终端能源消费量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469441319835018E-2"/>
          <c:y val="0.18039370078740158"/>
          <c:w val="0.87421624021135291"/>
          <c:h val="0.61704359871682701"/>
        </c:manualLayout>
      </c:layout>
      <c:areaChart>
        <c:grouping val="stacked"/>
        <c:varyColors val="0"/>
        <c:ser>
          <c:idx val="0"/>
          <c:order val="0"/>
          <c:tx>
            <c:strRef>
              <c:f>'图5-终端能源消费量'!$B$4</c:f>
              <c:strCache>
                <c:ptCount val="1"/>
                <c:pt idx="0">
                  <c:v>交通部门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'图5-终端能源消费量'!$C$3:$AN$3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'图5-终端能源消费量'!$C$4:$AN$4</c:f>
              <c:numCache>
                <c:formatCode>0_ </c:formatCode>
                <c:ptCount val="38"/>
                <c:pt idx="0">
                  <c:v>78220.023873825237</c:v>
                </c:pt>
                <c:pt idx="1">
                  <c:v>78073.038061286978</c:v>
                </c:pt>
                <c:pt idx="2">
                  <c:v>77983.901912066562</c:v>
                </c:pt>
                <c:pt idx="3">
                  <c:v>77958.608620503423</c:v>
                </c:pt>
                <c:pt idx="4">
                  <c:v>77929.012639083958</c:v>
                </c:pt>
                <c:pt idx="5">
                  <c:v>77902.165208310849</c:v>
                </c:pt>
                <c:pt idx="6">
                  <c:v>77867.112815527013</c:v>
                </c:pt>
                <c:pt idx="7">
                  <c:v>77801.110510964689</c:v>
                </c:pt>
                <c:pt idx="8">
                  <c:v>77231.904144611311</c:v>
                </c:pt>
                <c:pt idx="9">
                  <c:v>76657.561845090226</c:v>
                </c:pt>
                <c:pt idx="10">
                  <c:v>76058.844117964807</c:v>
                </c:pt>
                <c:pt idx="11">
                  <c:v>75460.635915163322</c:v>
                </c:pt>
                <c:pt idx="12">
                  <c:v>74836.013467286044</c:v>
                </c:pt>
                <c:pt idx="13">
                  <c:v>74391.465917683934</c:v>
                </c:pt>
                <c:pt idx="14">
                  <c:v>73876.705916243576</c:v>
                </c:pt>
                <c:pt idx="15">
                  <c:v>73157.542040257846</c:v>
                </c:pt>
                <c:pt idx="16">
                  <c:v>72581.066580245591</c:v>
                </c:pt>
                <c:pt idx="17">
                  <c:v>72127.48190558498</c:v>
                </c:pt>
                <c:pt idx="18">
                  <c:v>71479.38136905407</c:v>
                </c:pt>
                <c:pt idx="19">
                  <c:v>70927.939217169012</c:v>
                </c:pt>
                <c:pt idx="20">
                  <c:v>70478.232688776086</c:v>
                </c:pt>
                <c:pt idx="21">
                  <c:v>70128.644989377426</c:v>
                </c:pt>
                <c:pt idx="22">
                  <c:v>69881.32944438445</c:v>
                </c:pt>
                <c:pt idx="23">
                  <c:v>69832.508732130664</c:v>
                </c:pt>
                <c:pt idx="24">
                  <c:v>69878.290302833906</c:v>
                </c:pt>
                <c:pt idx="25">
                  <c:v>70015.343343775894</c:v>
                </c:pt>
                <c:pt idx="26">
                  <c:v>70199.467069965089</c:v>
                </c:pt>
                <c:pt idx="27">
                  <c:v>70435.756724640829</c:v>
                </c:pt>
                <c:pt idx="28">
                  <c:v>70382.481725541045</c:v>
                </c:pt>
                <c:pt idx="29">
                  <c:v>70372.158006553611</c:v>
                </c:pt>
                <c:pt idx="30">
                  <c:v>70377.09841201255</c:v>
                </c:pt>
                <c:pt idx="31">
                  <c:v>70392.639804112216</c:v>
                </c:pt>
                <c:pt idx="32">
                  <c:v>70415.01206294338</c:v>
                </c:pt>
                <c:pt idx="33">
                  <c:v>70454.427280256394</c:v>
                </c:pt>
                <c:pt idx="34">
                  <c:v>70490.101184689076</c:v>
                </c:pt>
                <c:pt idx="35">
                  <c:v>70547.351553779139</c:v>
                </c:pt>
                <c:pt idx="36">
                  <c:v>70569.352922113016</c:v>
                </c:pt>
                <c:pt idx="37">
                  <c:v>70668.17903568472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9-4DA9-AB72-4E1DB23B2DF7}"/>
            </c:ext>
          </c:extLst>
        </c:ser>
        <c:ser>
          <c:idx val="4"/>
          <c:order val="1"/>
          <c:tx>
            <c:strRef>
              <c:f>'图5-终端能源消费量'!$B$7</c:f>
              <c:strCache>
                <c:ptCount val="1"/>
                <c:pt idx="0">
                  <c:v>工业燃料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cat>
            <c:numRef>
              <c:f>'图5-终端能源消费量'!$C$3:$AN$3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'图5-终端能源消费量'!$C$7:$AN$7</c:f>
              <c:numCache>
                <c:formatCode>0_ </c:formatCode>
                <c:ptCount val="38"/>
                <c:pt idx="0">
                  <c:v>213870.00477152431</c:v>
                </c:pt>
                <c:pt idx="1">
                  <c:v>217135.48124698433</c:v>
                </c:pt>
                <c:pt idx="2">
                  <c:v>226538.71283965293</c:v>
                </c:pt>
                <c:pt idx="3">
                  <c:v>230598.76987324914</c:v>
                </c:pt>
                <c:pt idx="4">
                  <c:v>234728.83103597283</c:v>
                </c:pt>
                <c:pt idx="5">
                  <c:v>238767.4016600051</c:v>
                </c:pt>
                <c:pt idx="6">
                  <c:v>242659.31754708156</c:v>
                </c:pt>
                <c:pt idx="7">
                  <c:v>246834.11790356855</c:v>
                </c:pt>
                <c:pt idx="8">
                  <c:v>248283.12165568405</c:v>
                </c:pt>
                <c:pt idx="9">
                  <c:v>249887.80944150378</c:v>
                </c:pt>
                <c:pt idx="10">
                  <c:v>251522.25093802894</c:v>
                </c:pt>
                <c:pt idx="11">
                  <c:v>253436.79622627929</c:v>
                </c:pt>
                <c:pt idx="12">
                  <c:v>255022.25289690692</c:v>
                </c:pt>
                <c:pt idx="13">
                  <c:v>255090.85417161795</c:v>
                </c:pt>
                <c:pt idx="14">
                  <c:v>254582.39291347095</c:v>
                </c:pt>
                <c:pt idx="15">
                  <c:v>254506.8014115445</c:v>
                </c:pt>
                <c:pt idx="16">
                  <c:v>254301.7533182097</c:v>
                </c:pt>
                <c:pt idx="17">
                  <c:v>254196.8370890498</c:v>
                </c:pt>
                <c:pt idx="18">
                  <c:v>252919.9286341868</c:v>
                </c:pt>
                <c:pt idx="19">
                  <c:v>251848.31019048655</c:v>
                </c:pt>
                <c:pt idx="20">
                  <c:v>250566.41504807179</c:v>
                </c:pt>
                <c:pt idx="21">
                  <c:v>249401.94380108753</c:v>
                </c:pt>
                <c:pt idx="22">
                  <c:v>248051.23047063491</c:v>
                </c:pt>
                <c:pt idx="23">
                  <c:v>247009.80178243498</c:v>
                </c:pt>
                <c:pt idx="24">
                  <c:v>245515.63151488968</c:v>
                </c:pt>
                <c:pt idx="25">
                  <c:v>244368.51928630593</c:v>
                </c:pt>
                <c:pt idx="26">
                  <c:v>242808.59395412487</c:v>
                </c:pt>
                <c:pt idx="27">
                  <c:v>241227.18662273602</c:v>
                </c:pt>
                <c:pt idx="28">
                  <c:v>239618.86571963565</c:v>
                </c:pt>
                <c:pt idx="29">
                  <c:v>237947.29446544964</c:v>
                </c:pt>
                <c:pt idx="30">
                  <c:v>236012.19287386129</c:v>
                </c:pt>
                <c:pt idx="31">
                  <c:v>234145.15479817081</c:v>
                </c:pt>
                <c:pt idx="32">
                  <c:v>232065.42487486952</c:v>
                </c:pt>
                <c:pt idx="33">
                  <c:v>230322.89930863137</c:v>
                </c:pt>
                <c:pt idx="34">
                  <c:v>228612.41961398587</c:v>
                </c:pt>
                <c:pt idx="35">
                  <c:v>226655.82739548455</c:v>
                </c:pt>
                <c:pt idx="36">
                  <c:v>224521.781876778</c:v>
                </c:pt>
                <c:pt idx="37">
                  <c:v>222041.92478124669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39-4DA9-AB72-4E1DB23B2DF7}"/>
            </c:ext>
          </c:extLst>
        </c:ser>
        <c:ser>
          <c:idx val="8"/>
          <c:order val="2"/>
          <c:tx>
            <c:strRef>
              <c:f>'图5-终端能源消费量'!$B$8</c:f>
              <c:strCache>
                <c:ptCount val="1"/>
                <c:pt idx="0">
                  <c:v>非燃料使用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'图5-终端能源消费量'!$C$3:$AN$3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'图5-终端能源消费量'!$C$8:$AN$8</c:f>
              <c:numCache>
                <c:formatCode>0_ </c:formatCode>
                <c:ptCount val="38"/>
                <c:pt idx="0">
                  <c:v>76123.470436426505</c:v>
                </c:pt>
                <c:pt idx="1">
                  <c:v>78484.471221418047</c:v>
                </c:pt>
                <c:pt idx="2">
                  <c:v>81729.131314320723</c:v>
                </c:pt>
                <c:pt idx="3">
                  <c:v>84060.770654639753</c:v>
                </c:pt>
                <c:pt idx="4">
                  <c:v>86309.183439559274</c:v>
                </c:pt>
                <c:pt idx="5">
                  <c:v>88484.314158654728</c:v>
                </c:pt>
                <c:pt idx="6">
                  <c:v>90585.556602210956</c:v>
                </c:pt>
                <c:pt idx="7">
                  <c:v>92780.368431097217</c:v>
                </c:pt>
                <c:pt idx="8">
                  <c:v>93538.631252025516</c:v>
                </c:pt>
                <c:pt idx="9">
                  <c:v>94366.952720463814</c:v>
                </c:pt>
                <c:pt idx="10">
                  <c:v>95153.075841705402</c:v>
                </c:pt>
                <c:pt idx="11">
                  <c:v>96044.392783839285</c:v>
                </c:pt>
                <c:pt idx="12">
                  <c:v>96824.38568290665</c:v>
                </c:pt>
                <c:pt idx="13">
                  <c:v>97064.307687875873</c:v>
                </c:pt>
                <c:pt idx="14">
                  <c:v>97248.797897086915</c:v>
                </c:pt>
                <c:pt idx="15">
                  <c:v>97586.82143242954</c:v>
                </c:pt>
                <c:pt idx="16">
                  <c:v>97874.257628461375</c:v>
                </c:pt>
                <c:pt idx="17">
                  <c:v>98300.948370602448</c:v>
                </c:pt>
                <c:pt idx="18">
                  <c:v>98341.495153217416</c:v>
                </c:pt>
                <c:pt idx="19">
                  <c:v>98409.008595297273</c:v>
                </c:pt>
                <c:pt idx="20">
                  <c:v>98544.780083540405</c:v>
                </c:pt>
                <c:pt idx="21">
                  <c:v>98705.506416765711</c:v>
                </c:pt>
                <c:pt idx="22">
                  <c:v>98901.345958013786</c:v>
                </c:pt>
                <c:pt idx="23">
                  <c:v>99224.435371430649</c:v>
                </c:pt>
                <c:pt idx="24">
                  <c:v>99477.245947211151</c:v>
                </c:pt>
                <c:pt idx="25">
                  <c:v>99847.767487667021</c:v>
                </c:pt>
                <c:pt idx="26">
                  <c:v>100091.5500810198</c:v>
                </c:pt>
                <c:pt idx="27">
                  <c:v>100383.58000432108</c:v>
                </c:pt>
                <c:pt idx="28">
                  <c:v>100499.34752439598</c:v>
                </c:pt>
                <c:pt idx="29">
                  <c:v>100646.26356270933</c:v>
                </c:pt>
                <c:pt idx="30">
                  <c:v>100644.02764394516</c:v>
                </c:pt>
                <c:pt idx="31">
                  <c:v>100638.83929638834</c:v>
                </c:pt>
                <c:pt idx="32">
                  <c:v>100543.06599690327</c:v>
                </c:pt>
                <c:pt idx="33">
                  <c:v>100424.72591192253</c:v>
                </c:pt>
                <c:pt idx="34">
                  <c:v>100236.699971193</c:v>
                </c:pt>
                <c:pt idx="35">
                  <c:v>99872.745576320653</c:v>
                </c:pt>
                <c:pt idx="36">
                  <c:v>99282.6760109467</c:v>
                </c:pt>
                <c:pt idx="37">
                  <c:v>98353.822581109809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39-4DA9-AB72-4E1DB23B2DF7}"/>
            </c:ext>
          </c:extLst>
        </c:ser>
        <c:ser>
          <c:idx val="2"/>
          <c:order val="3"/>
          <c:tx>
            <c:strRef>
              <c:f>'图5-终端能源消费量'!$B$5</c:f>
              <c:strCache>
                <c:ptCount val="1"/>
                <c:pt idx="0">
                  <c:v>居民建筑</c:v>
                </c:pt>
              </c:strCache>
            </c:strRef>
          </c:tx>
          <c:spPr>
            <a:solidFill>
              <a:srgbClr val="7030A0"/>
            </a:solidFill>
            <a:ln w="25400">
              <a:noFill/>
            </a:ln>
            <a:effectLst/>
          </c:spPr>
          <c:cat>
            <c:numRef>
              <c:f>'图5-终端能源消费量'!$C$3:$AN$3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'图5-终端能源消费量'!$C$5:$AN$5</c:f>
              <c:numCache>
                <c:formatCode>0_ </c:formatCode>
                <c:ptCount val="38"/>
                <c:pt idx="0">
                  <c:v>39822.973605559768</c:v>
                </c:pt>
                <c:pt idx="1">
                  <c:v>39766.122933995903</c:v>
                </c:pt>
                <c:pt idx="2">
                  <c:v>40921.36401281914</c:v>
                </c:pt>
                <c:pt idx="3">
                  <c:v>41942.832451118084</c:v>
                </c:pt>
                <c:pt idx="4">
                  <c:v>42848.961146519759</c:v>
                </c:pt>
                <c:pt idx="5">
                  <c:v>43692.7622339851</c:v>
                </c:pt>
                <c:pt idx="6">
                  <c:v>44410.528969068466</c:v>
                </c:pt>
                <c:pt idx="7">
                  <c:v>45164.560152677266</c:v>
                </c:pt>
                <c:pt idx="8">
                  <c:v>45801.739224370758</c:v>
                </c:pt>
                <c:pt idx="9">
                  <c:v>46471.689892333743</c:v>
                </c:pt>
                <c:pt idx="10">
                  <c:v>47237.168269057664</c:v>
                </c:pt>
                <c:pt idx="11">
                  <c:v>47917.629901696026</c:v>
                </c:pt>
                <c:pt idx="12">
                  <c:v>48581.531093586847</c:v>
                </c:pt>
                <c:pt idx="13">
                  <c:v>49161.056497785474</c:v>
                </c:pt>
                <c:pt idx="14">
                  <c:v>49928.835835943981</c:v>
                </c:pt>
                <c:pt idx="15">
                  <c:v>50943.350977638554</c:v>
                </c:pt>
                <c:pt idx="16">
                  <c:v>52203.262396024642</c:v>
                </c:pt>
                <c:pt idx="17">
                  <c:v>53275.784091318295</c:v>
                </c:pt>
                <c:pt idx="18">
                  <c:v>54384.350581541912</c:v>
                </c:pt>
                <c:pt idx="19">
                  <c:v>55460.905260883672</c:v>
                </c:pt>
                <c:pt idx="20">
                  <c:v>56624.025062115172</c:v>
                </c:pt>
                <c:pt idx="21">
                  <c:v>57848.86392279718</c:v>
                </c:pt>
                <c:pt idx="22">
                  <c:v>59011.695653739531</c:v>
                </c:pt>
                <c:pt idx="23">
                  <c:v>60058.251413344871</c:v>
                </c:pt>
                <c:pt idx="24">
                  <c:v>61052.778077851013</c:v>
                </c:pt>
                <c:pt idx="25">
                  <c:v>62089.467430052951</c:v>
                </c:pt>
                <c:pt idx="26">
                  <c:v>63112.441035612705</c:v>
                </c:pt>
                <c:pt idx="27">
                  <c:v>64065.914083036274</c:v>
                </c:pt>
                <c:pt idx="28">
                  <c:v>64878.520759065228</c:v>
                </c:pt>
                <c:pt idx="29">
                  <c:v>65617.741528933082</c:v>
                </c:pt>
                <c:pt idx="30">
                  <c:v>66204.4290806957</c:v>
                </c:pt>
                <c:pt idx="31">
                  <c:v>66723.888228727825</c:v>
                </c:pt>
                <c:pt idx="32">
                  <c:v>67160.527168629167</c:v>
                </c:pt>
                <c:pt idx="33">
                  <c:v>67395.192827049817</c:v>
                </c:pt>
                <c:pt idx="34">
                  <c:v>67444.553671095768</c:v>
                </c:pt>
                <c:pt idx="35">
                  <c:v>67391.041014007438</c:v>
                </c:pt>
                <c:pt idx="36">
                  <c:v>67186.107810305737</c:v>
                </c:pt>
                <c:pt idx="37">
                  <c:v>71080.735299413078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39-4DA9-AB72-4E1DB23B2DF7}"/>
            </c:ext>
          </c:extLst>
        </c:ser>
        <c:ser>
          <c:idx val="3"/>
          <c:order val="4"/>
          <c:tx>
            <c:strRef>
              <c:f>'图5-终端能源消费量'!$B$6</c:f>
              <c:strCache>
                <c:ptCount val="1"/>
                <c:pt idx="0">
                  <c:v>公共建筑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'图5-终端能源消费量'!$C$3:$AN$3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'图5-终端能源消费量'!$C$6:$AN$6</c:f>
              <c:numCache>
                <c:formatCode>0_ </c:formatCode>
                <c:ptCount val="38"/>
                <c:pt idx="0">
                  <c:v>22397.825069316918</c:v>
                </c:pt>
                <c:pt idx="1">
                  <c:v>22593.712865939295</c:v>
                </c:pt>
                <c:pt idx="2">
                  <c:v>24373.699182600561</c:v>
                </c:pt>
                <c:pt idx="3">
                  <c:v>26000.324079075301</c:v>
                </c:pt>
                <c:pt idx="4">
                  <c:v>27421.734903316417</c:v>
                </c:pt>
                <c:pt idx="5">
                  <c:v>28749.522883583602</c:v>
                </c:pt>
                <c:pt idx="6">
                  <c:v>29930.034928522567</c:v>
                </c:pt>
                <c:pt idx="7">
                  <c:v>31107.234165136302</c:v>
                </c:pt>
                <c:pt idx="8">
                  <c:v>32323.286881999215</c:v>
                </c:pt>
                <c:pt idx="9">
                  <c:v>33746.78621583667</c:v>
                </c:pt>
                <c:pt idx="10">
                  <c:v>35277.951820244147</c:v>
                </c:pt>
                <c:pt idx="11">
                  <c:v>36813.15040869973</c:v>
                </c:pt>
                <c:pt idx="12">
                  <c:v>38325.37539159556</c:v>
                </c:pt>
                <c:pt idx="13">
                  <c:v>39756.508588095508</c:v>
                </c:pt>
                <c:pt idx="14">
                  <c:v>41302.905909041816</c:v>
                </c:pt>
                <c:pt idx="15">
                  <c:v>42809.693565229929</c:v>
                </c:pt>
                <c:pt idx="16">
                  <c:v>44392.099672320059</c:v>
                </c:pt>
                <c:pt idx="17">
                  <c:v>45995.462892945892</c:v>
                </c:pt>
                <c:pt idx="18">
                  <c:v>47583.810449749748</c:v>
                </c:pt>
                <c:pt idx="19">
                  <c:v>49132.548341795409</c:v>
                </c:pt>
                <c:pt idx="20">
                  <c:v>50817.399445464704</c:v>
                </c:pt>
                <c:pt idx="21">
                  <c:v>52578.589175758898</c:v>
                </c:pt>
                <c:pt idx="22">
                  <c:v>54249.396852832106</c:v>
                </c:pt>
                <c:pt idx="23">
                  <c:v>55933.887868639962</c:v>
                </c:pt>
                <c:pt idx="24">
                  <c:v>57527.636743365394</c:v>
                </c:pt>
                <c:pt idx="25">
                  <c:v>59244.895754564131</c:v>
                </c:pt>
                <c:pt idx="26">
                  <c:v>60629.433581793972</c:v>
                </c:pt>
                <c:pt idx="27">
                  <c:v>62324.367145583536</c:v>
                </c:pt>
                <c:pt idx="28">
                  <c:v>63618.162831730959</c:v>
                </c:pt>
                <c:pt idx="29">
                  <c:v>64522.703539663693</c:v>
                </c:pt>
                <c:pt idx="30">
                  <c:v>65820.460192286933</c:v>
                </c:pt>
                <c:pt idx="31">
                  <c:v>66750.567138381783</c:v>
                </c:pt>
                <c:pt idx="32">
                  <c:v>67637.463541104051</c:v>
                </c:pt>
                <c:pt idx="33">
                  <c:v>68170.033488171131</c:v>
                </c:pt>
                <c:pt idx="34">
                  <c:v>68663.353858341448</c:v>
                </c:pt>
                <c:pt idx="35">
                  <c:v>68796.586727161441</c:v>
                </c:pt>
                <c:pt idx="36">
                  <c:v>68965.8280220374</c:v>
                </c:pt>
                <c:pt idx="37">
                  <c:v>71025.170141514551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39-4DA9-AB72-4E1DB23B2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375567"/>
        <c:axId val="1253564751"/>
        <c:extLst/>
      </c:areaChart>
      <c:catAx>
        <c:axId val="33337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3564751"/>
        <c:crosses val="autoZero"/>
        <c:auto val="1"/>
        <c:lblAlgn val="ctr"/>
        <c:lblOffset val="100"/>
        <c:tickLblSkip val="5"/>
        <c:noMultiLvlLbl val="0"/>
      </c:catAx>
      <c:valAx>
        <c:axId val="1253564751"/>
        <c:scaling>
          <c:orientation val="minMax"/>
        </c:scaling>
        <c:delete val="0"/>
        <c:axPos val="l"/>
        <c:title>
          <c:tx>
            <c:strRef>
              <c:f>'图5-终端能源消费量'!$E$1</c:f>
              <c:strCache>
                <c:ptCount val="1"/>
                <c:pt idx="0">
                  <c:v>万吨标煤</c:v>
                </c:pt>
              </c:strCache>
            </c:strRef>
          </c:tx>
          <c:layout>
            <c:manualLayout>
              <c:xMode val="edge"/>
              <c:yMode val="edge"/>
              <c:x val="2.6272577996715927E-2"/>
              <c:y val="9.412365121026537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3337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384149897929431"/>
          <c:w val="1"/>
          <c:h val="0.126158501020705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'图5-终端能源消费量'!$G$1</c:f>
          <c:strCache>
            <c:ptCount val="1"/>
            <c:pt idx="0">
              <c:v>Primary Energy Use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469441319835018E-2"/>
          <c:y val="0.18039370078740158"/>
          <c:w val="0.87421624021135291"/>
          <c:h val="0.61704359871682701"/>
        </c:manualLayout>
      </c:layout>
      <c:areaChart>
        <c:grouping val="stacked"/>
        <c:varyColors val="0"/>
        <c:ser>
          <c:idx val="0"/>
          <c:order val="0"/>
          <c:tx>
            <c:strRef>
              <c:f>'图5-终端能源消费量'!$A$33</c:f>
              <c:strCache>
                <c:ptCount val="1"/>
                <c:pt idx="0">
                  <c:v>Transportation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'图5-终端能源消费量'!$C$3:$AN$3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'图5-终端能源消费量'!$C$33:$AN$33</c:f>
              <c:numCache>
                <c:formatCode>0_ </c:formatCode>
                <c:ptCount val="38"/>
                <c:pt idx="0">
                  <c:v>21722.482830000001</c:v>
                </c:pt>
                <c:pt idx="1">
                  <c:v>21681.663400000001</c:v>
                </c:pt>
                <c:pt idx="2">
                  <c:v>21656.9094</c:v>
                </c:pt>
                <c:pt idx="3">
                  <c:v>21649.885200000001</c:v>
                </c:pt>
                <c:pt idx="4">
                  <c:v>21641.666099999999</c:v>
                </c:pt>
                <c:pt idx="5">
                  <c:v>21634.210299999999</c:v>
                </c:pt>
                <c:pt idx="6">
                  <c:v>21624.475900000001</c:v>
                </c:pt>
                <c:pt idx="7">
                  <c:v>21606.146399999998</c:v>
                </c:pt>
                <c:pt idx="8">
                  <c:v>21448.072100000001</c:v>
                </c:pt>
                <c:pt idx="9">
                  <c:v>21288.571499999998</c:v>
                </c:pt>
                <c:pt idx="10">
                  <c:v>21122.301599999999</c:v>
                </c:pt>
                <c:pt idx="11">
                  <c:v>20956.173200000001</c:v>
                </c:pt>
                <c:pt idx="12">
                  <c:v>20782.709299999999</c:v>
                </c:pt>
                <c:pt idx="13">
                  <c:v>20659.254000000001</c:v>
                </c:pt>
                <c:pt idx="14">
                  <c:v>20516.3</c:v>
                </c:pt>
                <c:pt idx="15">
                  <c:v>20316.580999999998</c:v>
                </c:pt>
                <c:pt idx="16">
                  <c:v>20156.488000000001</c:v>
                </c:pt>
                <c:pt idx="17">
                  <c:v>20030.523000000001</c:v>
                </c:pt>
                <c:pt idx="18">
                  <c:v>19850.539000000001</c:v>
                </c:pt>
                <c:pt idx="19">
                  <c:v>19697.398000000001</c:v>
                </c:pt>
                <c:pt idx="20">
                  <c:v>19572.509999999998</c:v>
                </c:pt>
                <c:pt idx="21">
                  <c:v>19475.425999999999</c:v>
                </c:pt>
                <c:pt idx="22">
                  <c:v>19406.743999999999</c:v>
                </c:pt>
                <c:pt idx="23">
                  <c:v>19393.185999999998</c:v>
                </c:pt>
                <c:pt idx="24">
                  <c:v>19405.899999999998</c:v>
                </c:pt>
                <c:pt idx="25">
                  <c:v>19443.960999999999</c:v>
                </c:pt>
                <c:pt idx="26">
                  <c:v>19495.094000000001</c:v>
                </c:pt>
                <c:pt idx="27">
                  <c:v>19560.714</c:v>
                </c:pt>
                <c:pt idx="28">
                  <c:v>19545.918999999998</c:v>
                </c:pt>
                <c:pt idx="29">
                  <c:v>19543.052</c:v>
                </c:pt>
                <c:pt idx="30">
                  <c:v>19544.423999999999</c:v>
                </c:pt>
                <c:pt idx="31">
                  <c:v>19548.739999999998</c:v>
                </c:pt>
                <c:pt idx="32">
                  <c:v>19554.953000000001</c:v>
                </c:pt>
                <c:pt idx="33">
                  <c:v>19565.899000000001</c:v>
                </c:pt>
                <c:pt idx="34">
                  <c:v>19575.806</c:v>
                </c:pt>
                <c:pt idx="35">
                  <c:v>19591.704999999998</c:v>
                </c:pt>
                <c:pt idx="36">
                  <c:v>19597.814999999999</c:v>
                </c:pt>
                <c:pt idx="37">
                  <c:v>19625.259999999998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20-4D8F-AAFE-113133D170EF}"/>
            </c:ext>
          </c:extLst>
        </c:ser>
        <c:ser>
          <c:idx val="4"/>
          <c:order val="1"/>
          <c:tx>
            <c:strRef>
              <c:f>'图5-终端能源消费量'!$A$36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 w="25400">
              <a:noFill/>
            </a:ln>
            <a:effectLst/>
          </c:spPr>
          <c:cat>
            <c:numRef>
              <c:f>'图5-终端能源消费量'!$C$3:$AN$3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'图5-终端能源消费量'!$C$36:$AN$36</c:f>
              <c:numCache>
                <c:formatCode>0_ </c:formatCode>
                <c:ptCount val="38"/>
                <c:pt idx="0">
                  <c:v>59393.839025100002</c:v>
                </c:pt>
                <c:pt idx="1">
                  <c:v>60300.694497099998</c:v>
                </c:pt>
                <c:pt idx="2">
                  <c:v>62912.065942699999</c:v>
                </c:pt>
                <c:pt idx="3">
                  <c:v>64039.584381499997</c:v>
                </c:pt>
                <c:pt idx="4">
                  <c:v>65186.543666999998</c:v>
                </c:pt>
                <c:pt idx="5">
                  <c:v>66308.095115000004</c:v>
                </c:pt>
                <c:pt idx="6">
                  <c:v>67388.919076000006</c:v>
                </c:pt>
                <c:pt idx="7">
                  <c:v>68548.302882999997</c:v>
                </c:pt>
                <c:pt idx="8">
                  <c:v>68950.705715000004</c:v>
                </c:pt>
                <c:pt idx="9">
                  <c:v>69396.343559999994</c:v>
                </c:pt>
                <c:pt idx="10">
                  <c:v>69850.244307999994</c:v>
                </c:pt>
                <c:pt idx="11">
                  <c:v>70381.932679999998</c:v>
                </c:pt>
                <c:pt idx="12">
                  <c:v>70822.229852000004</c:v>
                </c:pt>
                <c:pt idx="13">
                  <c:v>70841.281111999997</c:v>
                </c:pt>
                <c:pt idx="14">
                  <c:v>70700.076335999998</c:v>
                </c:pt>
                <c:pt idx="15">
                  <c:v>70679.08382</c:v>
                </c:pt>
                <c:pt idx="16">
                  <c:v>70622.139913999999</c:v>
                </c:pt>
                <c:pt idx="17">
                  <c:v>70593.003628000006</c:v>
                </c:pt>
                <c:pt idx="18">
                  <c:v>70238.393381000002</c:v>
                </c:pt>
                <c:pt idx="19">
                  <c:v>69940.794223000004</c:v>
                </c:pt>
                <c:pt idx="20">
                  <c:v>69584.799123000004</c:v>
                </c:pt>
                <c:pt idx="21">
                  <c:v>69261.413812999992</c:v>
                </c:pt>
                <c:pt idx="22">
                  <c:v>68886.307214</c:v>
                </c:pt>
                <c:pt idx="23">
                  <c:v>68597.092053</c:v>
                </c:pt>
                <c:pt idx="24">
                  <c:v>68182.146028000003</c:v>
                </c:pt>
                <c:pt idx="25">
                  <c:v>67863.581491000004</c:v>
                </c:pt>
                <c:pt idx="26">
                  <c:v>67430.374626999997</c:v>
                </c:pt>
                <c:pt idx="27">
                  <c:v>66991.201996999996</c:v>
                </c:pt>
                <c:pt idx="28">
                  <c:v>66544.555198999995</c:v>
                </c:pt>
                <c:pt idx="29">
                  <c:v>66080.343145999999</c:v>
                </c:pt>
                <c:pt idx="30">
                  <c:v>65542.946083000003</c:v>
                </c:pt>
                <c:pt idx="31">
                  <c:v>65024.450939000002</c:v>
                </c:pt>
                <c:pt idx="32">
                  <c:v>64446.889142</c:v>
                </c:pt>
                <c:pt idx="33">
                  <c:v>63962.972367000002</c:v>
                </c:pt>
                <c:pt idx="34">
                  <c:v>63487.955050999997</c:v>
                </c:pt>
                <c:pt idx="35">
                  <c:v>62944.589825999996</c:v>
                </c:pt>
                <c:pt idx="36">
                  <c:v>62351.944044999997</c:v>
                </c:pt>
                <c:pt idx="37">
                  <c:v>61663.262930999997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20-4D8F-AAFE-113133D170EF}"/>
            </c:ext>
          </c:extLst>
        </c:ser>
        <c:ser>
          <c:idx val="8"/>
          <c:order val="2"/>
          <c:tx>
            <c:strRef>
              <c:f>'图5-终端能源消费量'!$A$37</c:f>
              <c:strCache>
                <c:ptCount val="1"/>
                <c:pt idx="0">
                  <c:v>nonenergy use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 w="25400">
              <a:noFill/>
            </a:ln>
            <a:effectLst/>
          </c:spPr>
          <c:cat>
            <c:numRef>
              <c:f>'图5-终端能源消费量'!$C$3:$AN$3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'图5-终端能源消费量'!$C$37:$AN$37</c:f>
              <c:numCache>
                <c:formatCode>0_ </c:formatCode>
                <c:ptCount val="38"/>
                <c:pt idx="0">
                  <c:v>21140.248974899998</c:v>
                </c:pt>
                <c:pt idx="1">
                  <c:v>21795.922502900001</c:v>
                </c:pt>
                <c:pt idx="2">
                  <c:v>22696.997057299999</c:v>
                </c:pt>
                <c:pt idx="3">
                  <c:v>23344.516618499998</c:v>
                </c:pt>
                <c:pt idx="4">
                  <c:v>23968.923332999999</c:v>
                </c:pt>
                <c:pt idx="5">
                  <c:v>24572.978885</c:v>
                </c:pt>
                <c:pt idx="6">
                  <c:v>25156.514923999999</c:v>
                </c:pt>
                <c:pt idx="7">
                  <c:v>25766.036117</c:v>
                </c:pt>
                <c:pt idx="8">
                  <c:v>25976.613284999999</c:v>
                </c:pt>
                <c:pt idx="9">
                  <c:v>26206.64644</c:v>
                </c:pt>
                <c:pt idx="10">
                  <c:v>26424.960692000001</c:v>
                </c:pt>
                <c:pt idx="11">
                  <c:v>26672.48832</c:v>
                </c:pt>
                <c:pt idx="12">
                  <c:v>26889.100147999998</c:v>
                </c:pt>
                <c:pt idx="13">
                  <c:v>26955.728887999998</c:v>
                </c:pt>
                <c:pt idx="14">
                  <c:v>27006.963663999999</c:v>
                </c:pt>
                <c:pt idx="15">
                  <c:v>27100.836179999998</c:v>
                </c:pt>
                <c:pt idx="16">
                  <c:v>27180.660086</c:v>
                </c:pt>
                <c:pt idx="17">
                  <c:v>27299.156371999998</c:v>
                </c:pt>
                <c:pt idx="18">
                  <c:v>27310.416619</c:v>
                </c:pt>
                <c:pt idx="19">
                  <c:v>27329.165776999998</c:v>
                </c:pt>
                <c:pt idx="20">
                  <c:v>27366.870877000001</c:v>
                </c:pt>
                <c:pt idx="21">
                  <c:v>27411.506186999999</c:v>
                </c:pt>
                <c:pt idx="22">
                  <c:v>27465.892786</c:v>
                </c:pt>
                <c:pt idx="23">
                  <c:v>27555.617946999999</c:v>
                </c:pt>
                <c:pt idx="24">
                  <c:v>27625.825971999999</c:v>
                </c:pt>
                <c:pt idx="25">
                  <c:v>27728.723508999999</c:v>
                </c:pt>
                <c:pt idx="26">
                  <c:v>27796.424372999998</c:v>
                </c:pt>
                <c:pt idx="27">
                  <c:v>27877.524002999999</c:v>
                </c:pt>
                <c:pt idx="28">
                  <c:v>27909.673801000001</c:v>
                </c:pt>
                <c:pt idx="29">
                  <c:v>27950.473854</c:v>
                </c:pt>
                <c:pt idx="30">
                  <c:v>27949.852917</c:v>
                </c:pt>
                <c:pt idx="31">
                  <c:v>27948.412060999999</c:v>
                </c:pt>
                <c:pt idx="32">
                  <c:v>27921.814857999998</c:v>
                </c:pt>
                <c:pt idx="33">
                  <c:v>27888.950633</c:v>
                </c:pt>
                <c:pt idx="34">
                  <c:v>27836.733948999998</c:v>
                </c:pt>
                <c:pt idx="35">
                  <c:v>27735.660174000001</c:v>
                </c:pt>
                <c:pt idx="36">
                  <c:v>27571.791955000001</c:v>
                </c:pt>
                <c:pt idx="37">
                  <c:v>27313.840068999998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20-4D8F-AAFE-113133D170EF}"/>
            </c:ext>
          </c:extLst>
        </c:ser>
        <c:ser>
          <c:idx val="2"/>
          <c:order val="3"/>
          <c:tx>
            <c:strRef>
              <c:f>'图5-终端能源消费量'!$A$34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rgbClr val="7030A0"/>
            </a:solidFill>
            <a:ln w="25400">
              <a:noFill/>
            </a:ln>
            <a:effectLst/>
          </c:spPr>
          <c:cat>
            <c:numRef>
              <c:f>'图5-终端能源消费量'!$C$3:$AN$3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'图5-终端能源消费量'!$C$34:$AN$34</c:f>
              <c:numCache>
                <c:formatCode>0_ </c:formatCode>
                <c:ptCount val="38"/>
                <c:pt idx="0">
                  <c:v>11059.237999999999</c:v>
                </c:pt>
                <c:pt idx="1">
                  <c:v>11043.449999999999</c:v>
                </c:pt>
                <c:pt idx="2">
                  <c:v>11364.271999999999</c:v>
                </c:pt>
                <c:pt idx="3">
                  <c:v>11647.944</c:v>
                </c:pt>
                <c:pt idx="4">
                  <c:v>11899.584999999999</c:v>
                </c:pt>
                <c:pt idx="5">
                  <c:v>12133.916999999999</c:v>
                </c:pt>
                <c:pt idx="6">
                  <c:v>12333.248</c:v>
                </c:pt>
                <c:pt idx="7">
                  <c:v>12542.65</c:v>
                </c:pt>
                <c:pt idx="8">
                  <c:v>12719.601000000001</c:v>
                </c:pt>
                <c:pt idx="9">
                  <c:v>12905.653</c:v>
                </c:pt>
                <c:pt idx="10">
                  <c:v>13118.234</c:v>
                </c:pt>
                <c:pt idx="11">
                  <c:v>13307.205</c:v>
                </c:pt>
                <c:pt idx="12">
                  <c:v>13491.576999999999</c:v>
                </c:pt>
                <c:pt idx="13">
                  <c:v>13652.517</c:v>
                </c:pt>
                <c:pt idx="14">
                  <c:v>13865.736999999999</c:v>
                </c:pt>
                <c:pt idx="15">
                  <c:v>14147.477999999999</c:v>
                </c:pt>
                <c:pt idx="16">
                  <c:v>14497.368</c:v>
                </c:pt>
                <c:pt idx="17">
                  <c:v>14795.217999999999</c:v>
                </c:pt>
                <c:pt idx="18">
                  <c:v>15103.078</c:v>
                </c:pt>
                <c:pt idx="19">
                  <c:v>15402.047999999999</c:v>
                </c:pt>
                <c:pt idx="20">
                  <c:v>15725.057999999999</c:v>
                </c:pt>
                <c:pt idx="21">
                  <c:v>16065.208000000001</c:v>
                </c:pt>
                <c:pt idx="22">
                  <c:v>16388.137999999999</c:v>
                </c:pt>
                <c:pt idx="23">
                  <c:v>16678.776999999998</c:v>
                </c:pt>
                <c:pt idx="24">
                  <c:v>16954.967000000001</c:v>
                </c:pt>
                <c:pt idx="25">
                  <c:v>17242.865999999998</c:v>
                </c:pt>
                <c:pt idx="26">
                  <c:v>17526.955999999998</c:v>
                </c:pt>
                <c:pt idx="27">
                  <c:v>17791.744999999999</c:v>
                </c:pt>
                <c:pt idx="28">
                  <c:v>18017.414000000001</c:v>
                </c:pt>
                <c:pt idx="29">
                  <c:v>18222.703000000001</c:v>
                </c:pt>
                <c:pt idx="30">
                  <c:v>18385.632000000001</c:v>
                </c:pt>
                <c:pt idx="31">
                  <c:v>18529.891</c:v>
                </c:pt>
                <c:pt idx="32">
                  <c:v>18651.149999999998</c:v>
                </c:pt>
                <c:pt idx="33">
                  <c:v>18716.319</c:v>
                </c:pt>
                <c:pt idx="34">
                  <c:v>18730.026999999998</c:v>
                </c:pt>
                <c:pt idx="35">
                  <c:v>18715.166000000001</c:v>
                </c:pt>
                <c:pt idx="36">
                  <c:v>18658.254000000001</c:v>
                </c:pt>
                <c:pt idx="37">
                  <c:v>19739.830999999998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20-4D8F-AAFE-113133D170EF}"/>
            </c:ext>
          </c:extLst>
        </c:ser>
        <c:ser>
          <c:idx val="3"/>
          <c:order val="4"/>
          <c:tx>
            <c:strRef>
              <c:f>'图5-终端能源消费量'!$A$35</c:f>
              <c:strCache>
                <c:ptCount val="1"/>
                <c:pt idx="0">
                  <c:v>commercial</c:v>
                </c:pt>
              </c:strCache>
            </c:strRef>
          </c:tx>
          <c:spPr>
            <a:solidFill>
              <a:srgbClr val="002060"/>
            </a:solidFill>
            <a:ln w="25400">
              <a:noFill/>
            </a:ln>
            <a:effectLst/>
          </c:spPr>
          <c:cat>
            <c:numRef>
              <c:f>'图5-终端能源消费量'!$C$3:$AN$3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'图5-终端能源消费量'!$C$35:$AN$35</c:f>
              <c:numCache>
                <c:formatCode>0_ </c:formatCode>
                <c:ptCount val="38"/>
                <c:pt idx="0">
                  <c:v>6220.0999999999995</c:v>
                </c:pt>
                <c:pt idx="1">
                  <c:v>6274.5</c:v>
                </c:pt>
                <c:pt idx="2">
                  <c:v>6768.82</c:v>
                </c:pt>
                <c:pt idx="3">
                  <c:v>7220.55</c:v>
                </c:pt>
                <c:pt idx="4">
                  <c:v>7615.29</c:v>
                </c:pt>
                <c:pt idx="5">
                  <c:v>7984.03</c:v>
                </c:pt>
                <c:pt idx="6">
                  <c:v>8311.869999999999</c:v>
                </c:pt>
                <c:pt idx="7">
                  <c:v>8638.7899999999991</c:v>
                </c:pt>
                <c:pt idx="8">
                  <c:v>8976.5</c:v>
                </c:pt>
                <c:pt idx="9">
                  <c:v>9371.82</c:v>
                </c:pt>
                <c:pt idx="10">
                  <c:v>9797.0399999999991</c:v>
                </c:pt>
                <c:pt idx="11">
                  <c:v>10223.379999999999</c:v>
                </c:pt>
                <c:pt idx="12">
                  <c:v>10643.34</c:v>
                </c:pt>
                <c:pt idx="13">
                  <c:v>11040.78</c:v>
                </c:pt>
                <c:pt idx="14">
                  <c:v>11470.23</c:v>
                </c:pt>
                <c:pt idx="15">
                  <c:v>11888.68</c:v>
                </c:pt>
                <c:pt idx="16">
                  <c:v>12328.13</c:v>
                </c:pt>
                <c:pt idx="17">
                  <c:v>12773.4</c:v>
                </c:pt>
                <c:pt idx="18">
                  <c:v>13214.5</c:v>
                </c:pt>
                <c:pt idx="19">
                  <c:v>13644.6</c:v>
                </c:pt>
                <c:pt idx="20">
                  <c:v>14112.5</c:v>
                </c:pt>
                <c:pt idx="21">
                  <c:v>14601.6</c:v>
                </c:pt>
                <c:pt idx="22">
                  <c:v>15065.6</c:v>
                </c:pt>
                <c:pt idx="23">
                  <c:v>15533.4</c:v>
                </c:pt>
                <c:pt idx="24">
                  <c:v>15976</c:v>
                </c:pt>
                <c:pt idx="25">
                  <c:v>16452.900000000001</c:v>
                </c:pt>
                <c:pt idx="26">
                  <c:v>16837.400000000001</c:v>
                </c:pt>
                <c:pt idx="27">
                  <c:v>17308.099999999999</c:v>
                </c:pt>
                <c:pt idx="28">
                  <c:v>17667.400000000001</c:v>
                </c:pt>
                <c:pt idx="29">
                  <c:v>17918.599999999999</c:v>
                </c:pt>
                <c:pt idx="30">
                  <c:v>18279</c:v>
                </c:pt>
                <c:pt idx="31">
                  <c:v>18537.3</c:v>
                </c:pt>
                <c:pt idx="32">
                  <c:v>18783.599999999999</c:v>
                </c:pt>
                <c:pt idx="33">
                  <c:v>18931.5</c:v>
                </c:pt>
                <c:pt idx="34">
                  <c:v>19068.5</c:v>
                </c:pt>
                <c:pt idx="35">
                  <c:v>19105.500100000001</c:v>
                </c:pt>
                <c:pt idx="36">
                  <c:v>19152.500100000001</c:v>
                </c:pt>
                <c:pt idx="37">
                  <c:v>19724.399999999998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20-4D8F-AAFE-113133D17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375567"/>
        <c:axId val="1253564751"/>
        <c:extLst/>
      </c:areaChart>
      <c:catAx>
        <c:axId val="33337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3564751"/>
        <c:crosses val="autoZero"/>
        <c:auto val="1"/>
        <c:lblAlgn val="ctr"/>
        <c:lblOffset val="100"/>
        <c:tickLblSkip val="5"/>
        <c:noMultiLvlLbl val="0"/>
      </c:catAx>
      <c:valAx>
        <c:axId val="1253564751"/>
        <c:scaling>
          <c:orientation val="minMax"/>
        </c:scaling>
        <c:delete val="0"/>
        <c:axPos val="l"/>
        <c:title>
          <c:tx>
            <c:strRef>
              <c:f>'图5-终端能源消费量'!$D$31</c:f>
              <c:strCache>
                <c:ptCount val="1"/>
                <c:pt idx="0">
                  <c:v>trillion btu</c:v>
                </c:pt>
              </c:strCache>
            </c:strRef>
          </c:tx>
          <c:layout>
            <c:manualLayout>
              <c:xMode val="edge"/>
              <c:yMode val="edge"/>
              <c:x val="2.6272577996715927E-2"/>
              <c:y val="9.412365121026537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3337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384149897929431"/>
          <c:w val="1"/>
          <c:h val="0.126158501020705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'图11-工业碳排放'!$N$2</c:f>
          <c:strCache>
            <c:ptCount val="1"/>
            <c:pt idx="0">
              <c:v>分行业二氧化碳排放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3678579366951148E-2"/>
          <c:y val="0.15117025248698987"/>
          <c:w val="0.84584215869175028"/>
          <c:h val="0.58861241287816579"/>
        </c:manualLayout>
      </c:layout>
      <c:areaChart>
        <c:grouping val="stacked"/>
        <c:varyColors val="0"/>
        <c:ser>
          <c:idx val="1"/>
          <c:order val="2"/>
          <c:tx>
            <c:strRef>
              <c:f>'图11-工业碳排放'!$C$5</c:f>
              <c:strCache>
                <c:ptCount val="1"/>
                <c:pt idx="0">
                  <c:v>黑色金属冶炼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'图11-工业碳排放'!$D$5:$AO$5</c:f>
              <c:numCache>
                <c:formatCode>0_ </c:formatCode>
                <c:ptCount val="38"/>
                <c:pt idx="0">
                  <c:v>147837</c:v>
                </c:pt>
                <c:pt idx="1">
                  <c:v>147825</c:v>
                </c:pt>
                <c:pt idx="2">
                  <c:v>154794</c:v>
                </c:pt>
                <c:pt idx="3">
                  <c:v>158222</c:v>
                </c:pt>
                <c:pt idx="4">
                  <c:v>160521</c:v>
                </c:pt>
                <c:pt idx="5">
                  <c:v>161686</c:v>
                </c:pt>
                <c:pt idx="6">
                  <c:v>162935</c:v>
                </c:pt>
                <c:pt idx="7">
                  <c:v>164271</c:v>
                </c:pt>
                <c:pt idx="8">
                  <c:v>164032</c:v>
                </c:pt>
                <c:pt idx="9">
                  <c:v>162999</c:v>
                </c:pt>
                <c:pt idx="10">
                  <c:v>162825</c:v>
                </c:pt>
                <c:pt idx="11">
                  <c:v>161801</c:v>
                </c:pt>
                <c:pt idx="12">
                  <c:v>160758</c:v>
                </c:pt>
                <c:pt idx="13">
                  <c:v>158243</c:v>
                </c:pt>
                <c:pt idx="14">
                  <c:v>155720</c:v>
                </c:pt>
                <c:pt idx="15">
                  <c:v>152471</c:v>
                </c:pt>
                <c:pt idx="16">
                  <c:v>149949</c:v>
                </c:pt>
                <c:pt idx="17">
                  <c:v>147505</c:v>
                </c:pt>
                <c:pt idx="18">
                  <c:v>143985</c:v>
                </c:pt>
                <c:pt idx="19">
                  <c:v>140467</c:v>
                </c:pt>
                <c:pt idx="20">
                  <c:v>137013</c:v>
                </c:pt>
                <c:pt idx="21">
                  <c:v>133499</c:v>
                </c:pt>
                <c:pt idx="22">
                  <c:v>130045</c:v>
                </c:pt>
                <c:pt idx="23">
                  <c:v>126748</c:v>
                </c:pt>
                <c:pt idx="24">
                  <c:v>124225</c:v>
                </c:pt>
                <c:pt idx="25">
                  <c:v>121701</c:v>
                </c:pt>
                <c:pt idx="26">
                  <c:v>118405</c:v>
                </c:pt>
                <c:pt idx="27">
                  <c:v>115651</c:v>
                </c:pt>
                <c:pt idx="28">
                  <c:v>112475</c:v>
                </c:pt>
                <c:pt idx="29">
                  <c:v>109300</c:v>
                </c:pt>
                <c:pt idx="30">
                  <c:v>106190</c:v>
                </c:pt>
                <c:pt idx="31">
                  <c:v>103022</c:v>
                </c:pt>
                <c:pt idx="32">
                  <c:v>99924</c:v>
                </c:pt>
                <c:pt idx="33">
                  <c:v>97711.8</c:v>
                </c:pt>
                <c:pt idx="34">
                  <c:v>95593.2</c:v>
                </c:pt>
                <c:pt idx="35">
                  <c:v>93474.8</c:v>
                </c:pt>
                <c:pt idx="36">
                  <c:v>91263.400000000009</c:v>
                </c:pt>
                <c:pt idx="37">
                  <c:v>89144.8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E5-4143-90DE-3FE1D43C9E9E}"/>
            </c:ext>
          </c:extLst>
        </c:ser>
        <c:ser>
          <c:idx val="2"/>
          <c:order val="3"/>
          <c:tx>
            <c:strRef>
              <c:f>'图11-工业碳排放'!$C$6</c:f>
              <c:strCache>
                <c:ptCount val="1"/>
                <c:pt idx="0">
                  <c:v>非金属矿物制品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'图11-工业碳排放'!$D$6:$AO$6</c:f>
              <c:numCache>
                <c:formatCode>0_ </c:formatCode>
                <c:ptCount val="38"/>
                <c:pt idx="0">
                  <c:v>138068</c:v>
                </c:pt>
                <c:pt idx="1">
                  <c:v>138134</c:v>
                </c:pt>
                <c:pt idx="2">
                  <c:v>137861</c:v>
                </c:pt>
                <c:pt idx="3">
                  <c:v>138547</c:v>
                </c:pt>
                <c:pt idx="4">
                  <c:v>137461</c:v>
                </c:pt>
                <c:pt idx="5">
                  <c:v>133666</c:v>
                </c:pt>
                <c:pt idx="6">
                  <c:v>130442</c:v>
                </c:pt>
                <c:pt idx="7">
                  <c:v>127614</c:v>
                </c:pt>
                <c:pt idx="8">
                  <c:v>124634</c:v>
                </c:pt>
                <c:pt idx="9">
                  <c:v>121687</c:v>
                </c:pt>
                <c:pt idx="10">
                  <c:v>118812</c:v>
                </c:pt>
                <c:pt idx="11">
                  <c:v>115887</c:v>
                </c:pt>
                <c:pt idx="12">
                  <c:v>113160</c:v>
                </c:pt>
                <c:pt idx="13">
                  <c:v>111266</c:v>
                </c:pt>
                <c:pt idx="14">
                  <c:v>109102</c:v>
                </c:pt>
                <c:pt idx="15">
                  <c:v>106935</c:v>
                </c:pt>
                <c:pt idx="16">
                  <c:v>104760</c:v>
                </c:pt>
                <c:pt idx="17">
                  <c:v>102500</c:v>
                </c:pt>
                <c:pt idx="18">
                  <c:v>100238</c:v>
                </c:pt>
                <c:pt idx="19">
                  <c:v>97895.5</c:v>
                </c:pt>
                <c:pt idx="20">
                  <c:v>95627.900000000009</c:v>
                </c:pt>
                <c:pt idx="21">
                  <c:v>93262.5</c:v>
                </c:pt>
                <c:pt idx="22">
                  <c:v>90990.5</c:v>
                </c:pt>
                <c:pt idx="23">
                  <c:v>88626.1</c:v>
                </c:pt>
                <c:pt idx="24">
                  <c:v>86344.3</c:v>
                </c:pt>
                <c:pt idx="25">
                  <c:v>84061.3</c:v>
                </c:pt>
                <c:pt idx="26">
                  <c:v>81689.100000000006</c:v>
                </c:pt>
                <c:pt idx="27">
                  <c:v>79390.100000000006</c:v>
                </c:pt>
                <c:pt idx="28">
                  <c:v>77632.400000000009</c:v>
                </c:pt>
                <c:pt idx="29">
                  <c:v>75944.2</c:v>
                </c:pt>
                <c:pt idx="30">
                  <c:v>74173.600000000006</c:v>
                </c:pt>
                <c:pt idx="31">
                  <c:v>72395.3</c:v>
                </c:pt>
                <c:pt idx="32">
                  <c:v>70700.400000000009</c:v>
                </c:pt>
                <c:pt idx="33">
                  <c:v>69489.100000000006</c:v>
                </c:pt>
                <c:pt idx="34">
                  <c:v>68274.900000000009</c:v>
                </c:pt>
                <c:pt idx="35">
                  <c:v>67059.400000000009</c:v>
                </c:pt>
                <c:pt idx="36">
                  <c:v>65842.5</c:v>
                </c:pt>
                <c:pt idx="37">
                  <c:v>64622.9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E5-4143-90DE-3FE1D43C9E9E}"/>
            </c:ext>
          </c:extLst>
        </c:ser>
        <c:ser>
          <c:idx val="3"/>
          <c:order val="4"/>
          <c:tx>
            <c:strRef>
              <c:f>'图11-工业碳排放'!$C$7</c:f>
              <c:strCache>
                <c:ptCount val="1"/>
                <c:pt idx="0">
                  <c:v>化学工业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'图11-工业碳排放'!$D$7:$AO$7</c:f>
              <c:numCache>
                <c:formatCode>0_ </c:formatCode>
                <c:ptCount val="38"/>
                <c:pt idx="0">
                  <c:v>66493</c:v>
                </c:pt>
                <c:pt idx="1">
                  <c:v>68923.900000000009</c:v>
                </c:pt>
                <c:pt idx="2">
                  <c:v>71226.8</c:v>
                </c:pt>
                <c:pt idx="3">
                  <c:v>72621.600000000006</c:v>
                </c:pt>
                <c:pt idx="4">
                  <c:v>73307.5</c:v>
                </c:pt>
                <c:pt idx="5">
                  <c:v>74499.8</c:v>
                </c:pt>
                <c:pt idx="6">
                  <c:v>75598</c:v>
                </c:pt>
                <c:pt idx="7">
                  <c:v>76719.400000000009</c:v>
                </c:pt>
                <c:pt idx="8">
                  <c:v>77439.400000000009</c:v>
                </c:pt>
                <c:pt idx="9">
                  <c:v>78064.600000000006</c:v>
                </c:pt>
                <c:pt idx="10">
                  <c:v>78762.400000000009</c:v>
                </c:pt>
                <c:pt idx="11">
                  <c:v>78986.100000000006</c:v>
                </c:pt>
                <c:pt idx="12">
                  <c:v>79200.2</c:v>
                </c:pt>
                <c:pt idx="13">
                  <c:v>79100.2</c:v>
                </c:pt>
                <c:pt idx="14">
                  <c:v>79007.600000000006</c:v>
                </c:pt>
                <c:pt idx="15">
                  <c:v>78864.2</c:v>
                </c:pt>
                <c:pt idx="16">
                  <c:v>78763.199999999997</c:v>
                </c:pt>
                <c:pt idx="17">
                  <c:v>78613.600000000006</c:v>
                </c:pt>
                <c:pt idx="18">
                  <c:v>78322.5</c:v>
                </c:pt>
                <c:pt idx="19">
                  <c:v>77938.100000000006</c:v>
                </c:pt>
                <c:pt idx="20">
                  <c:v>77615.199999999997</c:v>
                </c:pt>
                <c:pt idx="21">
                  <c:v>77287</c:v>
                </c:pt>
                <c:pt idx="22">
                  <c:v>76951.8</c:v>
                </c:pt>
                <c:pt idx="23">
                  <c:v>76539.199999999997</c:v>
                </c:pt>
                <c:pt idx="24">
                  <c:v>76067.100000000006</c:v>
                </c:pt>
                <c:pt idx="25">
                  <c:v>75696.5</c:v>
                </c:pt>
                <c:pt idx="26">
                  <c:v>75285.900000000009</c:v>
                </c:pt>
                <c:pt idx="27">
                  <c:v>74812</c:v>
                </c:pt>
                <c:pt idx="28">
                  <c:v>74382.8</c:v>
                </c:pt>
                <c:pt idx="29">
                  <c:v>73904.900000000009</c:v>
                </c:pt>
                <c:pt idx="30">
                  <c:v>73486.5</c:v>
                </c:pt>
                <c:pt idx="31">
                  <c:v>73009.7</c:v>
                </c:pt>
                <c:pt idx="32">
                  <c:v>72580.3</c:v>
                </c:pt>
                <c:pt idx="33">
                  <c:v>72144.400000000009</c:v>
                </c:pt>
                <c:pt idx="34">
                  <c:v>71677.2</c:v>
                </c:pt>
                <c:pt idx="35">
                  <c:v>71258.7</c:v>
                </c:pt>
                <c:pt idx="36">
                  <c:v>70780.100000000006</c:v>
                </c:pt>
                <c:pt idx="37">
                  <c:v>70355.199999999997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E5-4143-90DE-3FE1D43C9E9E}"/>
            </c:ext>
          </c:extLst>
        </c:ser>
        <c:ser>
          <c:idx val="4"/>
          <c:order val="5"/>
          <c:tx>
            <c:strRef>
              <c:f>'图11-工业碳排放'!$C$8</c:f>
              <c:strCache>
                <c:ptCount val="1"/>
                <c:pt idx="0">
                  <c:v>石油、煤炭加工业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'图11-工业碳排放'!$D$8:$AO$8</c:f>
              <c:numCache>
                <c:formatCode>0_ </c:formatCode>
                <c:ptCount val="38"/>
                <c:pt idx="0">
                  <c:v>28632.3</c:v>
                </c:pt>
                <c:pt idx="1">
                  <c:v>29147</c:v>
                </c:pt>
                <c:pt idx="2">
                  <c:v>29639.200000000001</c:v>
                </c:pt>
                <c:pt idx="3">
                  <c:v>30204.600000000002</c:v>
                </c:pt>
                <c:pt idx="4">
                  <c:v>30602.600000000002</c:v>
                </c:pt>
                <c:pt idx="5">
                  <c:v>30788.2</c:v>
                </c:pt>
                <c:pt idx="6">
                  <c:v>31000.7</c:v>
                </c:pt>
                <c:pt idx="7">
                  <c:v>31263.4</c:v>
                </c:pt>
                <c:pt idx="8">
                  <c:v>31103.5</c:v>
                </c:pt>
                <c:pt idx="9">
                  <c:v>30959.4</c:v>
                </c:pt>
                <c:pt idx="10">
                  <c:v>30798.800000000003</c:v>
                </c:pt>
                <c:pt idx="11">
                  <c:v>30580</c:v>
                </c:pt>
                <c:pt idx="12">
                  <c:v>30401.800000000003</c:v>
                </c:pt>
                <c:pt idx="13">
                  <c:v>29917.7</c:v>
                </c:pt>
                <c:pt idx="14">
                  <c:v>29407.600000000002</c:v>
                </c:pt>
                <c:pt idx="15">
                  <c:v>28877.9</c:v>
                </c:pt>
                <c:pt idx="16">
                  <c:v>28364.600000000002</c:v>
                </c:pt>
                <c:pt idx="17">
                  <c:v>27834.9</c:v>
                </c:pt>
                <c:pt idx="18">
                  <c:v>27175.5</c:v>
                </c:pt>
                <c:pt idx="19">
                  <c:v>26535.9</c:v>
                </c:pt>
                <c:pt idx="20">
                  <c:v>25876.400000000001</c:v>
                </c:pt>
                <c:pt idx="21">
                  <c:v>25221.9</c:v>
                </c:pt>
                <c:pt idx="22">
                  <c:v>24578.400000000001</c:v>
                </c:pt>
                <c:pt idx="23">
                  <c:v>24042.100000000002</c:v>
                </c:pt>
                <c:pt idx="24">
                  <c:v>23512.400000000001</c:v>
                </c:pt>
                <c:pt idx="25">
                  <c:v>22961.3</c:v>
                </c:pt>
                <c:pt idx="26">
                  <c:v>22421.8</c:v>
                </c:pt>
                <c:pt idx="27">
                  <c:v>21871.8</c:v>
                </c:pt>
                <c:pt idx="28">
                  <c:v>21279.100000000002</c:v>
                </c:pt>
                <c:pt idx="29">
                  <c:v>20681.5</c:v>
                </c:pt>
                <c:pt idx="30">
                  <c:v>20089.2</c:v>
                </c:pt>
                <c:pt idx="31">
                  <c:v>19492.3</c:v>
                </c:pt>
                <c:pt idx="32">
                  <c:v>18900.7</c:v>
                </c:pt>
                <c:pt idx="33">
                  <c:v>18512.3</c:v>
                </c:pt>
                <c:pt idx="34">
                  <c:v>18083.400000000001</c:v>
                </c:pt>
                <c:pt idx="35">
                  <c:v>17679.400000000001</c:v>
                </c:pt>
                <c:pt idx="36">
                  <c:v>17276.7</c:v>
                </c:pt>
                <c:pt idx="37">
                  <c:v>16871.600000000002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E5-4143-90DE-3FE1D43C9E9E}"/>
            </c:ext>
          </c:extLst>
        </c:ser>
        <c:ser>
          <c:idx val="5"/>
          <c:order val="6"/>
          <c:tx>
            <c:strRef>
              <c:f>'图11-工业碳排放'!$C$9</c:f>
              <c:strCache>
                <c:ptCount val="1"/>
                <c:pt idx="0">
                  <c:v>有色金属冶炼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'图11-工业碳排放'!$D$9:$AO$9</c:f>
              <c:numCache>
                <c:formatCode>0_ </c:formatCode>
                <c:ptCount val="38"/>
                <c:pt idx="0">
                  <c:v>6682.92</c:v>
                </c:pt>
                <c:pt idx="1">
                  <c:v>6912.68</c:v>
                </c:pt>
                <c:pt idx="2">
                  <c:v>7139.9000000000005</c:v>
                </c:pt>
                <c:pt idx="3">
                  <c:v>7234.13</c:v>
                </c:pt>
                <c:pt idx="4">
                  <c:v>7319.13</c:v>
                </c:pt>
                <c:pt idx="5">
                  <c:v>7382.31</c:v>
                </c:pt>
                <c:pt idx="6">
                  <c:v>7444.92</c:v>
                </c:pt>
                <c:pt idx="7">
                  <c:v>7517.04</c:v>
                </c:pt>
                <c:pt idx="8">
                  <c:v>7557.96</c:v>
                </c:pt>
                <c:pt idx="9">
                  <c:v>7596.71</c:v>
                </c:pt>
                <c:pt idx="10">
                  <c:v>7648.34</c:v>
                </c:pt>
                <c:pt idx="11">
                  <c:v>7679.88</c:v>
                </c:pt>
                <c:pt idx="12">
                  <c:v>7726.79</c:v>
                </c:pt>
                <c:pt idx="13">
                  <c:v>7694.87</c:v>
                </c:pt>
                <c:pt idx="14">
                  <c:v>7646.8200000000006</c:v>
                </c:pt>
                <c:pt idx="15">
                  <c:v>7607.01</c:v>
                </c:pt>
                <c:pt idx="16">
                  <c:v>7564.02</c:v>
                </c:pt>
                <c:pt idx="17">
                  <c:v>7524.8600000000006</c:v>
                </c:pt>
                <c:pt idx="18">
                  <c:v>7462.2400000000007</c:v>
                </c:pt>
                <c:pt idx="19">
                  <c:v>7382.75</c:v>
                </c:pt>
                <c:pt idx="20">
                  <c:v>7319.14</c:v>
                </c:pt>
                <c:pt idx="21">
                  <c:v>7240.9900000000007</c:v>
                </c:pt>
                <c:pt idx="22">
                  <c:v>7177.5700000000006</c:v>
                </c:pt>
                <c:pt idx="23">
                  <c:v>7076.76</c:v>
                </c:pt>
                <c:pt idx="24">
                  <c:v>6966.8</c:v>
                </c:pt>
                <c:pt idx="25">
                  <c:v>6856.2</c:v>
                </c:pt>
                <c:pt idx="26">
                  <c:v>6761.93</c:v>
                </c:pt>
                <c:pt idx="27">
                  <c:v>6654.5</c:v>
                </c:pt>
                <c:pt idx="28">
                  <c:v>6544.76</c:v>
                </c:pt>
                <c:pt idx="29">
                  <c:v>6449.7300000000005</c:v>
                </c:pt>
                <c:pt idx="30">
                  <c:v>6339.91</c:v>
                </c:pt>
                <c:pt idx="31">
                  <c:v>6244.89</c:v>
                </c:pt>
                <c:pt idx="32">
                  <c:v>6129.1900000000005</c:v>
                </c:pt>
                <c:pt idx="33">
                  <c:v>6034.24</c:v>
                </c:pt>
                <c:pt idx="34">
                  <c:v>5939.97</c:v>
                </c:pt>
                <c:pt idx="35">
                  <c:v>5830.17</c:v>
                </c:pt>
                <c:pt idx="36">
                  <c:v>5735.14</c:v>
                </c:pt>
                <c:pt idx="37">
                  <c:v>5634.37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E5-4143-90DE-3FE1D43C9E9E}"/>
            </c:ext>
          </c:extLst>
        </c:ser>
        <c:ser>
          <c:idx val="7"/>
          <c:order val="7"/>
          <c:tx>
            <c:strRef>
              <c:f>'图11-工业碳排放'!$C$11</c:f>
              <c:strCache>
                <c:ptCount val="1"/>
                <c:pt idx="0">
                  <c:v>其他工业（除电热氢）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'图11-工业碳排放'!$D$11:$AO$11</c:f>
              <c:numCache>
                <c:formatCode>0_ </c:formatCode>
                <c:ptCount val="38"/>
                <c:pt idx="0">
                  <c:v>30186.541000000027</c:v>
                </c:pt>
                <c:pt idx="1">
                  <c:v>31074.674999999988</c:v>
                </c:pt>
                <c:pt idx="2">
                  <c:v>32206.711999999941</c:v>
                </c:pt>
                <c:pt idx="3">
                  <c:v>32986.658000000054</c:v>
                </c:pt>
                <c:pt idx="4">
                  <c:v>33738.204000000027</c:v>
                </c:pt>
                <c:pt idx="5">
                  <c:v>34393.402000000002</c:v>
                </c:pt>
                <c:pt idx="6">
                  <c:v>34980.373000000021</c:v>
                </c:pt>
                <c:pt idx="7">
                  <c:v>35580.725000000035</c:v>
                </c:pt>
                <c:pt idx="8">
                  <c:v>36161.704000000027</c:v>
                </c:pt>
                <c:pt idx="9">
                  <c:v>36807.965000000026</c:v>
                </c:pt>
                <c:pt idx="10">
                  <c:v>37448.157000000007</c:v>
                </c:pt>
                <c:pt idx="11">
                  <c:v>38040.722000000009</c:v>
                </c:pt>
                <c:pt idx="12">
                  <c:v>38672.156000000017</c:v>
                </c:pt>
                <c:pt idx="13">
                  <c:v>39203.854999999923</c:v>
                </c:pt>
                <c:pt idx="14">
                  <c:v>39705.324000000022</c:v>
                </c:pt>
                <c:pt idx="15">
                  <c:v>40196.138999999966</c:v>
                </c:pt>
                <c:pt idx="16">
                  <c:v>40672.870999999985</c:v>
                </c:pt>
                <c:pt idx="17">
                  <c:v>41153.550000000047</c:v>
                </c:pt>
                <c:pt idx="18">
                  <c:v>41533.544000000053</c:v>
                </c:pt>
                <c:pt idx="19">
                  <c:v>41921.179999999993</c:v>
                </c:pt>
                <c:pt idx="20">
                  <c:v>42279.974999999919</c:v>
                </c:pt>
                <c:pt idx="21">
                  <c:v>42616</c:v>
                </c:pt>
                <c:pt idx="22">
                  <c:v>42975.896999999997</c:v>
                </c:pt>
                <c:pt idx="23">
                  <c:v>43266.348999999987</c:v>
                </c:pt>
                <c:pt idx="24">
                  <c:v>43546.612000000023</c:v>
                </c:pt>
                <c:pt idx="25">
                  <c:v>43802.31</c:v>
                </c:pt>
                <c:pt idx="26">
                  <c:v>44035.984000000055</c:v>
                </c:pt>
                <c:pt idx="27">
                  <c:v>44232.022000000055</c:v>
                </c:pt>
                <c:pt idx="28">
                  <c:v>44426.806000000041</c:v>
                </c:pt>
                <c:pt idx="29">
                  <c:v>44571.224000000046</c:v>
                </c:pt>
                <c:pt idx="30">
                  <c:v>44687.819000000018</c:v>
                </c:pt>
                <c:pt idx="31">
                  <c:v>44801.311999999976</c:v>
                </c:pt>
                <c:pt idx="32">
                  <c:v>44852.985999999975</c:v>
                </c:pt>
                <c:pt idx="33">
                  <c:v>44860.314000000013</c:v>
                </c:pt>
                <c:pt idx="34">
                  <c:v>44817.660000000033</c:v>
                </c:pt>
                <c:pt idx="35">
                  <c:v>44733.206000000006</c:v>
                </c:pt>
                <c:pt idx="36">
                  <c:v>44610.266000000061</c:v>
                </c:pt>
                <c:pt idx="37">
                  <c:v>44462.477999999945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9E5-4143-90DE-3FE1D43C9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372384"/>
        <c:axId val="415376224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'图11-工业碳排放'!$C$4</c15:sqref>
                        </c15:formulaRef>
                      </c:ext>
                    </c:extLst>
                    <c:strCache>
                      <c:ptCount val="1"/>
                      <c:pt idx="0">
                        <c:v>农林牧渔业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'图11-工业碳排放'!$D$3:$AO$3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'图11-工业碳排放'!$D$4:$AO$4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8454.89</c:v>
                      </c:pt>
                      <c:pt idx="1">
                        <c:v>8840.35</c:v>
                      </c:pt>
                      <c:pt idx="2">
                        <c:v>9061.7000000000007</c:v>
                      </c:pt>
                      <c:pt idx="3">
                        <c:v>9570.17</c:v>
                      </c:pt>
                      <c:pt idx="4">
                        <c:v>9923.3000000000011</c:v>
                      </c:pt>
                      <c:pt idx="5">
                        <c:v>10250.700000000001</c:v>
                      </c:pt>
                      <c:pt idx="6">
                        <c:v>10579.2</c:v>
                      </c:pt>
                      <c:pt idx="7">
                        <c:v>11022.1</c:v>
                      </c:pt>
                      <c:pt idx="8">
                        <c:v>11210.6</c:v>
                      </c:pt>
                      <c:pt idx="9">
                        <c:v>11522.5</c:v>
                      </c:pt>
                      <c:pt idx="10">
                        <c:v>11817.800000000001</c:v>
                      </c:pt>
                      <c:pt idx="11">
                        <c:v>12105.300000000001</c:v>
                      </c:pt>
                      <c:pt idx="12">
                        <c:v>12302</c:v>
                      </c:pt>
                      <c:pt idx="13">
                        <c:v>12636.4</c:v>
                      </c:pt>
                      <c:pt idx="14">
                        <c:v>12872.9</c:v>
                      </c:pt>
                      <c:pt idx="15">
                        <c:v>13032.7</c:v>
                      </c:pt>
                      <c:pt idx="16">
                        <c:v>13250.9</c:v>
                      </c:pt>
                      <c:pt idx="17">
                        <c:v>13392.6</c:v>
                      </c:pt>
                      <c:pt idx="18">
                        <c:v>13533.6</c:v>
                      </c:pt>
                      <c:pt idx="19">
                        <c:v>13656.4</c:v>
                      </c:pt>
                      <c:pt idx="20">
                        <c:v>13779.2</c:v>
                      </c:pt>
                      <c:pt idx="21">
                        <c:v>13892.800000000001</c:v>
                      </c:pt>
                      <c:pt idx="22">
                        <c:v>14006.4</c:v>
                      </c:pt>
                      <c:pt idx="23">
                        <c:v>14025.4</c:v>
                      </c:pt>
                      <c:pt idx="24">
                        <c:v>14129.2</c:v>
                      </c:pt>
                      <c:pt idx="25">
                        <c:v>14148.1</c:v>
                      </c:pt>
                      <c:pt idx="26">
                        <c:v>14157.2</c:v>
                      </c:pt>
                      <c:pt idx="27">
                        <c:v>14242.9</c:v>
                      </c:pt>
                      <c:pt idx="28">
                        <c:v>14242.9</c:v>
                      </c:pt>
                      <c:pt idx="29">
                        <c:v>14242.9</c:v>
                      </c:pt>
                      <c:pt idx="30">
                        <c:v>14242.9</c:v>
                      </c:pt>
                      <c:pt idx="31">
                        <c:v>14242.9</c:v>
                      </c:pt>
                      <c:pt idx="32">
                        <c:v>14233.800000000001</c:v>
                      </c:pt>
                      <c:pt idx="33">
                        <c:v>14148.1</c:v>
                      </c:pt>
                      <c:pt idx="34">
                        <c:v>14148</c:v>
                      </c:pt>
                      <c:pt idx="35">
                        <c:v>14138.800000000001</c:v>
                      </c:pt>
                      <c:pt idx="36">
                        <c:v>14129.1</c:v>
                      </c:pt>
                      <c:pt idx="37">
                        <c:v>14120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9E5-4143-90DE-3FE1D43C9E9E}"/>
                  </c:ext>
                </c:extLst>
              </c15:ser>
            </c15:filteredAreaSeries>
            <c15:filteredAreaSeries>
              <c15:ser>
                <c:idx val="6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'图11-工业碳排放'!$C$10</c15:sqref>
                        </c15:formulaRef>
                      </c:ext>
                    </c:extLst>
                    <c:strCache>
                      <c:ptCount val="1"/>
                      <c:pt idx="0">
                        <c:v>建筑业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'图11-工业碳排放'!$D$3:$AO$3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'图11-工业碳排放'!$D$10:$AO$10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2955.04</c:v>
                      </c:pt>
                      <c:pt idx="1">
                        <c:v>3085.3900000000003</c:v>
                      </c:pt>
                      <c:pt idx="2">
                        <c:v>3191.4</c:v>
                      </c:pt>
                      <c:pt idx="3">
                        <c:v>3325.4700000000003</c:v>
                      </c:pt>
                      <c:pt idx="4">
                        <c:v>3438.38</c:v>
                      </c:pt>
                      <c:pt idx="5">
                        <c:v>3547.11</c:v>
                      </c:pt>
                      <c:pt idx="6">
                        <c:v>3649.7400000000002</c:v>
                      </c:pt>
                      <c:pt idx="7">
                        <c:v>3754.1000000000004</c:v>
                      </c:pt>
                      <c:pt idx="8">
                        <c:v>3844.1600000000003</c:v>
                      </c:pt>
                      <c:pt idx="9">
                        <c:v>3949.9100000000003</c:v>
                      </c:pt>
                      <c:pt idx="10">
                        <c:v>4042.3500000000004</c:v>
                      </c:pt>
                      <c:pt idx="11">
                        <c:v>4134.9800000000005</c:v>
                      </c:pt>
                      <c:pt idx="12">
                        <c:v>4215.13</c:v>
                      </c:pt>
                      <c:pt idx="13">
                        <c:v>4294.78</c:v>
                      </c:pt>
                      <c:pt idx="14">
                        <c:v>4365.68</c:v>
                      </c:pt>
                      <c:pt idx="15">
                        <c:v>4433.1000000000004</c:v>
                      </c:pt>
                      <c:pt idx="16">
                        <c:v>4483.16</c:v>
                      </c:pt>
                      <c:pt idx="17">
                        <c:v>4541.62</c:v>
                      </c:pt>
                      <c:pt idx="18">
                        <c:v>4583.37</c:v>
                      </c:pt>
                      <c:pt idx="19">
                        <c:v>4628.24</c:v>
                      </c:pt>
                      <c:pt idx="20">
                        <c:v>4662.28</c:v>
                      </c:pt>
                      <c:pt idx="21">
                        <c:v>4689.84</c:v>
                      </c:pt>
                      <c:pt idx="22">
                        <c:v>4718.6900000000005</c:v>
                      </c:pt>
                      <c:pt idx="23">
                        <c:v>4752.0700000000006</c:v>
                      </c:pt>
                      <c:pt idx="24">
                        <c:v>4771.26</c:v>
                      </c:pt>
                      <c:pt idx="25">
                        <c:v>4792.47</c:v>
                      </c:pt>
                      <c:pt idx="26">
                        <c:v>4807.18</c:v>
                      </c:pt>
                      <c:pt idx="27">
                        <c:v>4828.3600000000006</c:v>
                      </c:pt>
                      <c:pt idx="28">
                        <c:v>4847.5</c:v>
                      </c:pt>
                      <c:pt idx="29">
                        <c:v>4868.66</c:v>
                      </c:pt>
                      <c:pt idx="30">
                        <c:v>4879.5200000000004</c:v>
                      </c:pt>
                      <c:pt idx="31">
                        <c:v>4908.3100000000004</c:v>
                      </c:pt>
                      <c:pt idx="32">
                        <c:v>4927.3900000000003</c:v>
                      </c:pt>
                      <c:pt idx="33">
                        <c:v>4956.7300000000005</c:v>
                      </c:pt>
                      <c:pt idx="34">
                        <c:v>4975.79</c:v>
                      </c:pt>
                      <c:pt idx="35">
                        <c:v>5009.49</c:v>
                      </c:pt>
                      <c:pt idx="36">
                        <c:v>5045.8500000000004</c:v>
                      </c:pt>
                      <c:pt idx="37">
                        <c:v>4985.43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9E5-4143-90DE-3FE1D43C9E9E}"/>
                  </c:ext>
                </c:extLst>
              </c15:ser>
            </c15:filteredAreaSeries>
          </c:ext>
        </c:extLst>
      </c:areaChart>
      <c:catAx>
        <c:axId val="41537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376224"/>
        <c:crosses val="autoZero"/>
        <c:auto val="1"/>
        <c:lblAlgn val="ctr"/>
        <c:lblOffset val="100"/>
        <c:tickLblSkip val="10"/>
        <c:noMultiLvlLbl val="0"/>
      </c:catAx>
      <c:valAx>
        <c:axId val="415376224"/>
        <c:scaling>
          <c:orientation val="minMax"/>
        </c:scaling>
        <c:delete val="0"/>
        <c:axPos val="l"/>
        <c:title>
          <c:tx>
            <c:strRef>
              <c:f>'图11-工业碳排放'!$H$1</c:f>
              <c:strCache>
                <c:ptCount val="1"/>
                <c:pt idx="0">
                  <c:v>万吨CO2</c:v>
                </c:pt>
              </c:strCache>
            </c:strRef>
          </c:tx>
          <c:layout>
            <c:manualLayout>
              <c:xMode val="edge"/>
              <c:yMode val="edge"/>
              <c:x val="1.2987012987012988E-2"/>
              <c:y val="7.174996292687904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372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4629418754715635"/>
          <c:w val="1"/>
          <c:h val="0.153705956733674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'图11-工业碳排放'!$R$2</c:f>
          <c:strCache>
            <c:ptCount val="1"/>
            <c:pt idx="0">
              <c:v>分行业燃料消费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3678579366951148E-2"/>
          <c:y val="0.15117025248698987"/>
          <c:w val="0.84584215869175028"/>
          <c:h val="0.58861241287816579"/>
        </c:manualLayout>
      </c:layout>
      <c:areaChart>
        <c:grouping val="stacked"/>
        <c:varyColors val="0"/>
        <c:ser>
          <c:idx val="1"/>
          <c:order val="2"/>
          <c:tx>
            <c:strRef>
              <c:f>'图11-工业碳排放'!$C$33</c:f>
              <c:strCache>
                <c:ptCount val="1"/>
                <c:pt idx="0">
                  <c:v>黑色金属冶炼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'图11-工业碳排放'!$D$31:$AO$31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'图11-工业碳排放'!$D$33:$AO$33</c:f>
              <c:numCache>
                <c:formatCode>0_ </c:formatCode>
                <c:ptCount val="38"/>
                <c:pt idx="0">
                  <c:v>64927.643585034763</c:v>
                </c:pt>
                <c:pt idx="1">
                  <c:v>64917.78041842211</c:v>
                </c:pt>
                <c:pt idx="2">
                  <c:v>67965.280688488012</c:v>
                </c:pt>
                <c:pt idx="3">
                  <c:v>69480.460912462659</c:v>
                </c:pt>
                <c:pt idx="4">
                  <c:v>70491.334197544216</c:v>
                </c:pt>
                <c:pt idx="5">
                  <c:v>71027.145007381812</c:v>
                </c:pt>
                <c:pt idx="6">
                  <c:v>71602.257894926384</c:v>
                </c:pt>
                <c:pt idx="7">
                  <c:v>72200.228403730522</c:v>
                </c:pt>
                <c:pt idx="8">
                  <c:v>72081.250477116439</c:v>
                </c:pt>
                <c:pt idx="9">
                  <c:v>71645.623492132101</c:v>
                </c:pt>
                <c:pt idx="10">
                  <c:v>71556.547153505468</c:v>
                </c:pt>
                <c:pt idx="11">
                  <c:v>71124.834647654046</c:v>
                </c:pt>
                <c:pt idx="12">
                  <c:v>70680.981527492724</c:v>
                </c:pt>
                <c:pt idx="13">
                  <c:v>69540.522163407892</c:v>
                </c:pt>
                <c:pt idx="14">
                  <c:v>68438.271506247547</c:v>
                </c:pt>
                <c:pt idx="15">
                  <c:v>67046.82578949265</c:v>
                </c:pt>
                <c:pt idx="16">
                  <c:v>65904.884663858</c:v>
                </c:pt>
                <c:pt idx="17">
                  <c:v>64838.806632818421</c:v>
                </c:pt>
                <c:pt idx="18">
                  <c:v>63312.063267437268</c:v>
                </c:pt>
                <c:pt idx="19">
                  <c:v>61749.669727413508</c:v>
                </c:pt>
                <c:pt idx="20">
                  <c:v>60258.972957401624</c:v>
                </c:pt>
                <c:pt idx="21">
                  <c:v>58699.690684527042</c:v>
                </c:pt>
                <c:pt idx="22">
                  <c:v>57205.342983688031</c:v>
                </c:pt>
                <c:pt idx="23">
                  <c:v>55761.976162183586</c:v>
                </c:pt>
                <c:pt idx="24">
                  <c:v>54662.687335709925</c:v>
                </c:pt>
                <c:pt idx="25">
                  <c:v>53523.775881315058</c:v>
                </c:pt>
                <c:pt idx="26">
                  <c:v>52080.734975333995</c:v>
                </c:pt>
                <c:pt idx="27">
                  <c:v>50885.700983039875</c:v>
                </c:pt>
                <c:pt idx="28">
                  <c:v>49495.148608260432</c:v>
                </c:pt>
                <c:pt idx="29">
                  <c:v>48101.068056605822</c:v>
                </c:pt>
                <c:pt idx="30">
                  <c:v>46742.961002484619</c:v>
                </c:pt>
                <c:pt idx="31">
                  <c:v>45352.626840949204</c:v>
                </c:pt>
                <c:pt idx="32">
                  <c:v>43993.113247632435</c:v>
                </c:pt>
                <c:pt idx="33">
                  <c:v>43004.908213604132</c:v>
                </c:pt>
                <c:pt idx="34">
                  <c:v>42090.888120701464</c:v>
                </c:pt>
                <c:pt idx="35">
                  <c:v>41137.374023261684</c:v>
                </c:pt>
                <c:pt idx="36">
                  <c:v>40185.553058946396</c:v>
                </c:pt>
                <c:pt idx="37">
                  <c:v>39235.555507543853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8F2C-463C-9629-CB35720E797F}"/>
            </c:ext>
          </c:extLst>
        </c:ser>
        <c:ser>
          <c:idx val="2"/>
          <c:order val="3"/>
          <c:tx>
            <c:strRef>
              <c:f>'图11-工业碳排放'!$C$34</c:f>
              <c:strCache>
                <c:ptCount val="1"/>
                <c:pt idx="0">
                  <c:v>化学工业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'图11-工业碳排放'!$D$31:$AO$31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'图11-工业碳排放'!$D$34:$AO$34</c:f>
              <c:numCache>
                <c:formatCode>0_ </c:formatCode>
                <c:ptCount val="38"/>
                <c:pt idx="0">
                  <c:v>37088.071369414145</c:v>
                </c:pt>
                <c:pt idx="1">
                  <c:v>39164.950970436796</c:v>
                </c:pt>
                <c:pt idx="2">
                  <c:v>41132.456609412708</c:v>
                </c:pt>
                <c:pt idx="3">
                  <c:v>42436.545615930299</c:v>
                </c:pt>
                <c:pt idx="4">
                  <c:v>43591.222213820183</c:v>
                </c:pt>
                <c:pt idx="5">
                  <c:v>44670.250869612195</c:v>
                </c:pt>
                <c:pt idx="6">
                  <c:v>45684.754751359345</c:v>
                </c:pt>
                <c:pt idx="7">
                  <c:v>46709.023816211171</c:v>
                </c:pt>
                <c:pt idx="8">
                  <c:v>47252.862550862425</c:v>
                </c:pt>
                <c:pt idx="9">
                  <c:v>47747.335259803403</c:v>
                </c:pt>
                <c:pt idx="10">
                  <c:v>48284.119131468091</c:v>
                </c:pt>
                <c:pt idx="11">
                  <c:v>48798.964257678883</c:v>
                </c:pt>
                <c:pt idx="12">
                  <c:v>49272.04116164345</c:v>
                </c:pt>
                <c:pt idx="13">
                  <c:v>49406.927993230362</c:v>
                </c:pt>
                <c:pt idx="14">
                  <c:v>49482.624367145596</c:v>
                </c:pt>
                <c:pt idx="15">
                  <c:v>49572.887461740676</c:v>
                </c:pt>
                <c:pt idx="16">
                  <c:v>49684.805034028315</c:v>
                </c:pt>
                <c:pt idx="17">
                  <c:v>49774.572842173504</c:v>
                </c:pt>
                <c:pt idx="18">
                  <c:v>49659.08142306724</c:v>
                </c:pt>
                <c:pt idx="19">
                  <c:v>49492.733444960584</c:v>
                </c:pt>
                <c:pt idx="20">
                  <c:v>49352.139325195363</c:v>
                </c:pt>
                <c:pt idx="21">
                  <c:v>49252.257653667504</c:v>
                </c:pt>
                <c:pt idx="22">
                  <c:v>49103.837784019313</c:v>
                </c:pt>
                <c:pt idx="23">
                  <c:v>48840.57620179325</c:v>
                </c:pt>
                <c:pt idx="24">
                  <c:v>48581.347657628474</c:v>
                </c:pt>
                <c:pt idx="25">
                  <c:v>48375.697450577951</c:v>
                </c:pt>
                <c:pt idx="26">
                  <c:v>48075.578740412675</c:v>
                </c:pt>
                <c:pt idx="27">
                  <c:v>47815.648467826162</c:v>
                </c:pt>
                <c:pt idx="28">
                  <c:v>47545.214255878447</c:v>
                </c:pt>
                <c:pt idx="29">
                  <c:v>47213.417532677988</c:v>
                </c:pt>
                <c:pt idx="30">
                  <c:v>46984.011105109661</c:v>
                </c:pt>
                <c:pt idx="31">
                  <c:v>46688.885711713672</c:v>
                </c:pt>
                <c:pt idx="32">
                  <c:v>46380.868711965733</c:v>
                </c:pt>
                <c:pt idx="33">
                  <c:v>46111.136210435361</c:v>
                </c:pt>
                <c:pt idx="34">
                  <c:v>45852.198548845932</c:v>
                </c:pt>
                <c:pt idx="35">
                  <c:v>45551.361146519761</c:v>
                </c:pt>
                <c:pt idx="36">
                  <c:v>45255.904256238537</c:v>
                </c:pt>
                <c:pt idx="37">
                  <c:v>45023.40306074683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8F2C-463C-9629-CB35720E797F}"/>
            </c:ext>
          </c:extLst>
        </c:ser>
        <c:ser>
          <c:idx val="3"/>
          <c:order val="4"/>
          <c:tx>
            <c:strRef>
              <c:f>'图11-工业碳排放'!$C$35</c:f>
              <c:strCache>
                <c:ptCount val="1"/>
                <c:pt idx="0">
                  <c:v>非金属矿物制品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'图11-工业碳排放'!$D$31:$AO$31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'图11-工业碳排放'!$D$35:$AO$35</c:f>
              <c:numCache>
                <c:formatCode>0_ </c:formatCode>
                <c:ptCount val="38"/>
                <c:pt idx="0">
                  <c:v>24163.659716970946</c:v>
                </c:pt>
                <c:pt idx="1">
                  <c:v>24228.967772136406</c:v>
                </c:pt>
                <c:pt idx="2">
                  <c:v>24240.520362968571</c:v>
                </c:pt>
                <c:pt idx="3">
                  <c:v>24432.260271506253</c:v>
                </c:pt>
                <c:pt idx="4">
                  <c:v>24319.26552878903</c:v>
                </c:pt>
                <c:pt idx="5">
                  <c:v>23962.42119477153</c:v>
                </c:pt>
                <c:pt idx="6">
                  <c:v>23826.381585106774</c:v>
                </c:pt>
                <c:pt idx="7">
                  <c:v>23701.230708292831</c:v>
                </c:pt>
                <c:pt idx="8">
                  <c:v>23596.445608728536</c:v>
                </c:pt>
                <c:pt idx="9">
                  <c:v>23442.358755536356</c:v>
                </c:pt>
                <c:pt idx="10">
                  <c:v>23282.769939865335</c:v>
                </c:pt>
                <c:pt idx="11">
                  <c:v>23083.556155701997</c:v>
                </c:pt>
                <c:pt idx="12">
                  <c:v>22944.074538187324</c:v>
                </c:pt>
                <c:pt idx="13">
                  <c:v>22629.24136689353</c:v>
                </c:pt>
                <c:pt idx="14">
                  <c:v>22178.713334053515</c:v>
                </c:pt>
                <c:pt idx="15">
                  <c:v>21729.413848979155</c:v>
                </c:pt>
                <c:pt idx="16">
                  <c:v>21244.496309099424</c:v>
                </c:pt>
                <c:pt idx="17">
                  <c:v>20757.899931583313</c:v>
                </c:pt>
                <c:pt idx="18">
                  <c:v>20269.830830722702</c:v>
                </c:pt>
                <c:pt idx="19">
                  <c:v>19785.822440675529</c:v>
                </c:pt>
                <c:pt idx="20">
                  <c:v>19297.840337042242</c:v>
                </c:pt>
                <c:pt idx="21">
                  <c:v>18776.048863922802</c:v>
                </c:pt>
                <c:pt idx="22">
                  <c:v>18325.825681466282</c:v>
                </c:pt>
                <c:pt idx="23">
                  <c:v>17815.911418386091</c:v>
                </c:pt>
                <c:pt idx="24">
                  <c:v>17352.746246084051</c:v>
                </c:pt>
                <c:pt idx="25">
                  <c:v>16886.298800907425</c:v>
                </c:pt>
                <c:pt idx="26">
                  <c:v>16384.155017824352</c:v>
                </c:pt>
                <c:pt idx="27">
                  <c:v>15919.17961182529</c:v>
                </c:pt>
                <c:pt idx="28">
                  <c:v>15538.184473011419</c:v>
                </c:pt>
                <c:pt idx="29">
                  <c:v>15193.283641208458</c:v>
                </c:pt>
                <c:pt idx="30">
                  <c:v>14818.828022037382</c:v>
                </c:pt>
                <c:pt idx="31">
                  <c:v>14442.029527204642</c:v>
                </c:pt>
                <c:pt idx="32">
                  <c:v>14099.1710057254</c:v>
                </c:pt>
                <c:pt idx="33">
                  <c:v>13836.454718951427</c:v>
                </c:pt>
                <c:pt idx="34">
                  <c:v>13579.224406755251</c:v>
                </c:pt>
                <c:pt idx="35">
                  <c:v>13322.187209679165</c:v>
                </c:pt>
                <c:pt idx="36">
                  <c:v>13066.276907565449</c:v>
                </c:pt>
                <c:pt idx="37">
                  <c:v>12806.296316301181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8F2C-463C-9629-CB35720E797F}"/>
            </c:ext>
          </c:extLst>
        </c:ser>
        <c:ser>
          <c:idx val="4"/>
          <c:order val="5"/>
          <c:tx>
            <c:strRef>
              <c:f>'图11-工业碳排放'!$C$36</c:f>
              <c:strCache>
                <c:ptCount val="1"/>
                <c:pt idx="0">
                  <c:v>石油、煤炭加工业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'图11-工业碳排放'!$D$31:$AO$31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'图11-工业碳排放'!$D$36:$AO$36</c:f>
              <c:numCache>
                <c:formatCode>0_ </c:formatCode>
                <c:ptCount val="38"/>
                <c:pt idx="0">
                  <c:v>19437.673832415116</c:v>
                </c:pt>
                <c:pt idx="1">
                  <c:v>19793.580569659003</c:v>
                </c:pt>
                <c:pt idx="2">
                  <c:v>20130.83158690721</c:v>
                </c:pt>
                <c:pt idx="3">
                  <c:v>20529.65129091499</c:v>
                </c:pt>
                <c:pt idx="4">
                  <c:v>20805.059198444425</c:v>
                </c:pt>
                <c:pt idx="5">
                  <c:v>20942.74613805769</c:v>
                </c:pt>
                <c:pt idx="6">
                  <c:v>21098.979583018263</c:v>
                </c:pt>
                <c:pt idx="7">
                  <c:v>21292.995858989598</c:v>
                </c:pt>
                <c:pt idx="8">
                  <c:v>21192.911022289445</c:v>
                </c:pt>
                <c:pt idx="9">
                  <c:v>21099.480285189591</c:v>
                </c:pt>
                <c:pt idx="10">
                  <c:v>20998.620539411622</c:v>
                </c:pt>
                <c:pt idx="11">
                  <c:v>20854.201037053048</c:v>
                </c:pt>
                <c:pt idx="12">
                  <c:v>20737.305714594368</c:v>
                </c:pt>
                <c:pt idx="13">
                  <c:v>20402.51791437111</c:v>
                </c:pt>
                <c:pt idx="14">
                  <c:v>20049.443556227725</c:v>
                </c:pt>
                <c:pt idx="15">
                  <c:v>19691.835367829757</c:v>
                </c:pt>
                <c:pt idx="16">
                  <c:v>19336.581541896227</c:v>
                </c:pt>
                <c:pt idx="17">
                  <c:v>18978.839940945596</c:v>
                </c:pt>
                <c:pt idx="18">
                  <c:v>18531.108242411152</c:v>
                </c:pt>
                <c:pt idx="19">
                  <c:v>18089.406971301003</c:v>
                </c:pt>
                <c:pt idx="20">
                  <c:v>17642.445284649461</c:v>
                </c:pt>
                <c:pt idx="21">
                  <c:v>17194.054373267081</c:v>
                </c:pt>
                <c:pt idx="22">
                  <c:v>16749.735515465778</c:v>
                </c:pt>
                <c:pt idx="23">
                  <c:v>16386.584566634265</c:v>
                </c:pt>
                <c:pt idx="24">
                  <c:v>16022.31781354651</c:v>
                </c:pt>
                <c:pt idx="25">
                  <c:v>15652.17381441072</c:v>
                </c:pt>
                <c:pt idx="26">
                  <c:v>15281.148932339494</c:v>
                </c:pt>
                <c:pt idx="27">
                  <c:v>14904.192935076162</c:v>
                </c:pt>
                <c:pt idx="28">
                  <c:v>14502.437002628645</c:v>
                </c:pt>
                <c:pt idx="29">
                  <c:v>14097.681466277776</c:v>
                </c:pt>
                <c:pt idx="30">
                  <c:v>13692.481185409244</c:v>
                </c:pt>
                <c:pt idx="31">
                  <c:v>13284.421158762741</c:v>
                </c:pt>
                <c:pt idx="32">
                  <c:v>12879.583594397036</c:v>
                </c:pt>
                <c:pt idx="33">
                  <c:v>12613.696589967956</c:v>
                </c:pt>
                <c:pt idx="34">
                  <c:v>12324.281012567069</c:v>
                </c:pt>
                <c:pt idx="35">
                  <c:v>12048.546577364879</c:v>
                </c:pt>
                <c:pt idx="36">
                  <c:v>11773.657988549208</c:v>
                </c:pt>
                <c:pt idx="37">
                  <c:v>11496.142774837062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8F2C-463C-9629-CB35720E797F}"/>
            </c:ext>
          </c:extLst>
        </c:ser>
        <c:ser>
          <c:idx val="5"/>
          <c:order val="6"/>
          <c:tx>
            <c:strRef>
              <c:f>'图11-工业碳排放'!$C$37</c:f>
              <c:strCache>
                <c:ptCount val="1"/>
                <c:pt idx="0">
                  <c:v>有色金属冶炼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'图11-工业碳排放'!$D$31:$AO$31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'图11-工业碳排放'!$D$37:$AO$37</c:f>
              <c:numCache>
                <c:formatCode>0_ </c:formatCode>
                <c:ptCount val="38"/>
                <c:pt idx="0">
                  <c:v>14273.32145043391</c:v>
                </c:pt>
                <c:pt idx="1">
                  <c:v>14814.44600482518</c:v>
                </c:pt>
                <c:pt idx="2">
                  <c:v>15359.156314140655</c:v>
                </c:pt>
                <c:pt idx="3">
                  <c:v>15634.673940441471</c:v>
                </c:pt>
                <c:pt idx="4">
                  <c:v>15906.464657376404</c:v>
                </c:pt>
                <c:pt idx="5">
                  <c:v>16127.360952072309</c:v>
                </c:pt>
                <c:pt idx="6">
                  <c:v>16348.259410896262</c:v>
                </c:pt>
                <c:pt idx="7">
                  <c:v>16577.432490727741</c:v>
                </c:pt>
                <c:pt idx="8">
                  <c:v>16676.842612797525</c:v>
                </c:pt>
                <c:pt idx="9">
                  <c:v>16811.551060458758</c:v>
                </c:pt>
                <c:pt idx="10">
                  <c:v>16920.095913002777</c:v>
                </c:pt>
                <c:pt idx="11">
                  <c:v>17051.229066292181</c:v>
                </c:pt>
                <c:pt idx="12">
                  <c:v>17151.568474307736</c:v>
                </c:pt>
                <c:pt idx="13">
                  <c:v>17093.584332577153</c:v>
                </c:pt>
                <c:pt idx="14">
                  <c:v>17065.536991826011</c:v>
                </c:pt>
                <c:pt idx="15">
                  <c:v>16998.10024485975</c:v>
                </c:pt>
                <c:pt idx="16">
                  <c:v>16931.939123546148</c:v>
                </c:pt>
                <c:pt idx="17">
                  <c:v>16867.496975261969</c:v>
                </c:pt>
                <c:pt idx="18">
                  <c:v>16717.407986748771</c:v>
                </c:pt>
                <c:pt idx="19">
                  <c:v>16596.080281588711</c:v>
                </c:pt>
                <c:pt idx="20">
                  <c:v>16482.813265636818</c:v>
                </c:pt>
                <c:pt idx="21">
                  <c:v>16326.662853336218</c:v>
                </c:pt>
                <c:pt idx="22">
                  <c:v>16209.77469662598</c:v>
                </c:pt>
                <c:pt idx="23">
                  <c:v>16002.606787656192</c:v>
                </c:pt>
                <c:pt idx="24">
                  <c:v>15787.914842821652</c:v>
                </c:pt>
                <c:pt idx="25">
                  <c:v>15573.22469842642</c:v>
                </c:pt>
                <c:pt idx="26">
                  <c:v>15366.141086024994</c:v>
                </c:pt>
                <c:pt idx="27">
                  <c:v>15155.062262792126</c:v>
                </c:pt>
                <c:pt idx="28">
                  <c:v>14940.77610096864</c:v>
                </c:pt>
                <c:pt idx="29">
                  <c:v>14733.29772424472</c:v>
                </c:pt>
                <c:pt idx="30">
                  <c:v>14518.976129775669</c:v>
                </c:pt>
                <c:pt idx="31">
                  <c:v>14315.138064887837</c:v>
                </c:pt>
                <c:pt idx="32">
                  <c:v>14097.174862266396</c:v>
                </c:pt>
                <c:pt idx="33">
                  <c:v>13893.288830074542</c:v>
                </c:pt>
                <c:pt idx="34">
                  <c:v>13686.171153361423</c:v>
                </c:pt>
                <c:pt idx="35">
                  <c:v>13471.85387994671</c:v>
                </c:pt>
                <c:pt idx="36">
                  <c:v>13267.937524756044</c:v>
                </c:pt>
                <c:pt idx="37">
                  <c:v>13057.184473011419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8F2C-463C-9629-CB35720E797F}"/>
            </c:ext>
          </c:extLst>
        </c:ser>
        <c:ser>
          <c:idx val="7"/>
          <c:order val="7"/>
          <c:tx>
            <c:strRef>
              <c:f>'图11-工业碳排放'!$C$39</c:f>
              <c:strCache>
                <c:ptCount val="1"/>
                <c:pt idx="0">
                  <c:v>其他工业（除电热氢）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'图11-工业碳排放'!$D$31:$AO$31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'图11-工业碳排放'!$D$39:$AO$39</c:f>
              <c:numCache>
                <c:formatCode>0_ </c:formatCode>
                <c:ptCount val="38"/>
                <c:pt idx="0">
                  <c:v>48432.195959238074</c:v>
                </c:pt>
                <c:pt idx="1">
                  <c:v>50175.645646069635</c:v>
                </c:pt>
                <c:pt idx="2">
                  <c:v>52269.615487451025</c:v>
                </c:pt>
                <c:pt idx="3">
                  <c:v>53950.61143246555</c:v>
                </c:pt>
                <c:pt idx="4">
                  <c:v>55509.753288070351</c:v>
                </c:pt>
                <c:pt idx="5">
                  <c:v>56920.592182780645</c:v>
                </c:pt>
                <c:pt idx="6">
                  <c:v>58215.72750675166</c:v>
                </c:pt>
                <c:pt idx="7">
                  <c:v>59493.007784199319</c:v>
                </c:pt>
                <c:pt idx="8">
                  <c:v>60711.850154513755</c:v>
                </c:pt>
                <c:pt idx="9">
                  <c:v>61991.489810665749</c:v>
                </c:pt>
                <c:pt idx="10">
                  <c:v>63249.795789420634</c:v>
                </c:pt>
                <c:pt idx="11">
                  <c:v>64492.887333477353</c:v>
                </c:pt>
                <c:pt idx="12">
                  <c:v>65704.338848042942</c:v>
                </c:pt>
                <c:pt idx="13">
                  <c:v>66810.118394368183</c:v>
                </c:pt>
                <c:pt idx="14">
                  <c:v>67834.95273148251</c:v>
                </c:pt>
                <c:pt idx="15">
                  <c:v>68879.147773180623</c:v>
                </c:pt>
                <c:pt idx="16">
                  <c:v>69858.118590868224</c:v>
                </c:pt>
                <c:pt idx="17">
                  <c:v>70847.143537935277</c:v>
                </c:pt>
                <c:pt idx="18">
                  <c:v>71701.263460444374</c:v>
                </c:pt>
                <c:pt idx="19">
                  <c:v>72494.274859853816</c:v>
                </c:pt>
                <c:pt idx="20">
                  <c:v>73334.863302293787</c:v>
                </c:pt>
                <c:pt idx="21">
                  <c:v>74067.781208995089</c:v>
                </c:pt>
                <c:pt idx="22">
                  <c:v>74775.216147167928</c:v>
                </c:pt>
                <c:pt idx="23">
                  <c:v>75450.785250513145</c:v>
                </c:pt>
                <c:pt idx="24">
                  <c:v>76102.004386986431</c:v>
                </c:pt>
                <c:pt idx="25">
                  <c:v>76644.352858053462</c:v>
                </c:pt>
                <c:pt idx="26">
                  <c:v>77164.360556731874</c:v>
                </c:pt>
                <c:pt idx="27">
                  <c:v>77666.94698177962</c:v>
                </c:pt>
                <c:pt idx="28">
                  <c:v>78072.181712253805</c:v>
                </c:pt>
                <c:pt idx="29">
                  <c:v>78462.342236541794</c:v>
                </c:pt>
                <c:pt idx="30">
                  <c:v>78760.074447121093</c:v>
                </c:pt>
                <c:pt idx="31">
                  <c:v>79046.088448417402</c:v>
                </c:pt>
                <c:pt idx="32">
                  <c:v>79242.282777753775</c:v>
                </c:pt>
                <c:pt idx="33">
                  <c:v>79367.744602679071</c:v>
                </c:pt>
                <c:pt idx="34">
                  <c:v>79456.477812466255</c:v>
                </c:pt>
                <c:pt idx="35">
                  <c:v>79459.127412408619</c:v>
                </c:pt>
                <c:pt idx="36">
                  <c:v>79401.968638867897</c:v>
                </c:pt>
                <c:pt idx="37">
                  <c:v>79216.493613841725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8F2C-463C-9629-CB35720E7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372384"/>
        <c:axId val="415376224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'图11-工业碳排放'!$C$32</c15:sqref>
                        </c15:formulaRef>
                      </c:ext>
                    </c:extLst>
                    <c:strCache>
                      <c:ptCount val="1"/>
                      <c:pt idx="0">
                        <c:v>农林牧渔业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'图11-工业碳排放'!$D$31:$AO$31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'图11-工业碳排放'!$D$32:$AO$32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6707.1189370206348</c:v>
                      </c:pt>
                      <c:pt idx="1">
                        <c:v>7022.7611537215098</c:v>
                      </c:pt>
                      <c:pt idx="2">
                        <c:v>7211.4507939937366</c:v>
                      </c:pt>
                      <c:pt idx="3">
                        <c:v>7621.5296532353914</c:v>
                      </c:pt>
                      <c:pt idx="4">
                        <c:v>7908.1055777609754</c:v>
                      </c:pt>
                      <c:pt idx="5">
                        <c:v>8180.2815887076467</c:v>
                      </c:pt>
                      <c:pt idx="6">
                        <c:v>8448.741492924275</c:v>
                      </c:pt>
                      <c:pt idx="7">
                        <c:v>8815.4880054733385</c:v>
                      </c:pt>
                      <c:pt idx="8">
                        <c:v>8964.0135212991991</c:v>
                      </c:pt>
                      <c:pt idx="9">
                        <c:v>9221.649260019447</c:v>
                      </c:pt>
                      <c:pt idx="10">
                        <c:v>9461.4551042454386</c:v>
                      </c:pt>
                      <c:pt idx="11">
                        <c:v>9693.8595261243772</c:v>
                      </c:pt>
                      <c:pt idx="12">
                        <c:v>9853.5512909149857</c:v>
                      </c:pt>
                      <c:pt idx="13">
                        <c:v>10118.100792193298</c:v>
                      </c:pt>
                      <c:pt idx="14">
                        <c:v>10306.736894602285</c:v>
                      </c:pt>
                      <c:pt idx="15">
                        <c:v>10455.632638363764</c:v>
                      </c:pt>
                      <c:pt idx="16">
                        <c:v>10611.665755644381</c:v>
                      </c:pt>
                      <c:pt idx="17">
                        <c:v>10760.543570631236</c:v>
                      </c:pt>
                      <c:pt idx="18">
                        <c:v>10869.300792193299</c:v>
                      </c:pt>
                      <c:pt idx="19">
                        <c:v>10970.827125418606</c:v>
                      </c:pt>
                      <c:pt idx="20">
                        <c:v>11072.350225054915</c:v>
                      </c:pt>
                      <c:pt idx="21">
                        <c:v>11166.595981419468</c:v>
                      </c:pt>
                      <c:pt idx="22">
                        <c:v>11260.845374671422</c:v>
                      </c:pt>
                      <c:pt idx="23">
                        <c:v>11275.792585790936</c:v>
                      </c:pt>
                      <c:pt idx="24">
                        <c:v>11362.332501530376</c:v>
                      </c:pt>
                      <c:pt idx="25">
                        <c:v>11373.610413740957</c:v>
                      </c:pt>
                      <c:pt idx="26">
                        <c:v>11416.89293867704</c:v>
                      </c:pt>
                      <c:pt idx="27">
                        <c:v>11456.578221886142</c:v>
                      </c:pt>
                      <c:pt idx="28">
                        <c:v>11456.617791941237</c:v>
                      </c:pt>
                      <c:pt idx="29">
                        <c:v>11460.214709589143</c:v>
                      </c:pt>
                      <c:pt idx="30">
                        <c:v>11456.61019408736</c:v>
                      </c:pt>
                      <c:pt idx="31">
                        <c:v>11456.570580821723</c:v>
                      </c:pt>
                      <c:pt idx="32">
                        <c:v>11452.930020525011</c:v>
                      </c:pt>
                      <c:pt idx="33">
                        <c:v>11409.679863886791</c:v>
                      </c:pt>
                      <c:pt idx="34">
                        <c:v>11409.597007669874</c:v>
                      </c:pt>
                      <c:pt idx="35">
                        <c:v>11402.31962838933</c:v>
                      </c:pt>
                      <c:pt idx="36">
                        <c:v>11398.283007453821</c:v>
                      </c:pt>
                      <c:pt idx="37">
                        <c:v>11394.638882287281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B-8F2C-463C-9629-CB35720E797F}"/>
                  </c:ext>
                </c:extLst>
              </c15:ser>
            </c15:filteredAreaSeries>
            <c15:filteredAreaSeries>
              <c15:ser>
                <c:idx val="6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'图11-工业碳排放'!$C$38</c15:sqref>
                        </c15:formulaRef>
                      </c:ext>
                    </c:extLst>
                    <c:strCache>
                      <c:ptCount val="1"/>
                      <c:pt idx="0">
                        <c:v>建筑业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'图11-工业碳排放'!$D$31:$AO$31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'图11-工业碳排放'!$D$38:$AO$38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2865.4016780094348</c:v>
                      </c:pt>
                      <c:pt idx="1">
                        <c:v>3005.2003888948911</c:v>
                      </c:pt>
                      <c:pt idx="2">
                        <c:v>3125.7016311980133</c:v>
                      </c:pt>
                      <c:pt idx="3">
                        <c:v>3270.8296424327546</c:v>
                      </c:pt>
                      <c:pt idx="4">
                        <c:v>3394.9879370566427</c:v>
                      </c:pt>
                      <c:pt idx="5">
                        <c:v>3516.7620899499489</c:v>
                      </c:pt>
                      <c:pt idx="6">
                        <c:v>3628.220805876635</c:v>
                      </c:pt>
                      <c:pt idx="7">
                        <c:v>3751.9409455907253</c:v>
                      </c:pt>
                      <c:pt idx="8">
                        <c:v>3846.388390767348</c:v>
                      </c:pt>
                      <c:pt idx="9">
                        <c:v>3956.0262143963137</c:v>
                      </c:pt>
                      <c:pt idx="10">
                        <c:v>4055.9125706672439</c:v>
                      </c:pt>
                      <c:pt idx="11">
                        <c:v>4151.3460084260569</c:v>
                      </c:pt>
                      <c:pt idx="12">
                        <c:v>4230.2974325735495</c:v>
                      </c:pt>
                      <c:pt idx="13">
                        <c:v>4319.8156350149447</c:v>
                      </c:pt>
                      <c:pt idx="14">
                        <c:v>4395.0183644809349</c:v>
                      </c:pt>
                      <c:pt idx="15">
                        <c:v>4463.539303590077</c:v>
                      </c:pt>
                      <c:pt idx="16">
                        <c:v>4524.7419970472811</c:v>
                      </c:pt>
                      <c:pt idx="17">
                        <c:v>4585.5748802707876</c:v>
                      </c:pt>
                      <c:pt idx="18">
                        <c:v>4634.8676677109224</c:v>
                      </c:pt>
                      <c:pt idx="19">
                        <c:v>4682.1205574160103</c:v>
                      </c:pt>
                      <c:pt idx="20">
                        <c:v>4723.8320550214266</c:v>
                      </c:pt>
                      <c:pt idx="21">
                        <c:v>4759.9016960138288</c:v>
                      </c:pt>
                      <c:pt idx="22">
                        <c:v>4792.0078499153806</c:v>
                      </c:pt>
                      <c:pt idx="23">
                        <c:v>4829.3648050124239</c:v>
                      </c:pt>
                      <c:pt idx="24">
                        <c:v>4853.5324619207095</c:v>
                      </c:pt>
                      <c:pt idx="25">
                        <c:v>4881.6542436354484</c:v>
                      </c:pt>
                      <c:pt idx="26">
                        <c:v>4903.8014475532045</c:v>
                      </c:pt>
                      <c:pt idx="27">
                        <c:v>4928.3122681934401</c:v>
                      </c:pt>
                      <c:pt idx="28">
                        <c:v>4956.0573980051149</c:v>
                      </c:pt>
                      <c:pt idx="29">
                        <c:v>4980.5552554823389</c:v>
                      </c:pt>
                      <c:pt idx="30">
                        <c:v>5000.3651290914995</c:v>
                      </c:pt>
                      <c:pt idx="31">
                        <c:v>5032.4111483201914</c:v>
                      </c:pt>
                      <c:pt idx="32">
                        <c:v>5056.1686651542987</c:v>
                      </c:pt>
                      <c:pt idx="33">
                        <c:v>5092.1590868171843</c:v>
                      </c:pt>
                      <c:pt idx="34">
                        <c:v>5123.8252133520591</c:v>
                      </c:pt>
                      <c:pt idx="35">
                        <c:v>5161.7824349141201</c:v>
                      </c:pt>
                      <c:pt idx="36">
                        <c:v>5204.9548089733908</c:v>
                      </c:pt>
                      <c:pt idx="37">
                        <c:v>5146.0664002016501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8F2C-463C-9629-CB35720E797F}"/>
                  </c:ext>
                </c:extLst>
              </c15:ser>
            </c15:filteredAreaSeries>
          </c:ext>
        </c:extLst>
      </c:areaChart>
      <c:catAx>
        <c:axId val="41537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376224"/>
        <c:crosses val="autoZero"/>
        <c:auto val="1"/>
        <c:lblAlgn val="ctr"/>
        <c:lblOffset val="100"/>
        <c:tickLblSkip val="10"/>
        <c:noMultiLvlLbl val="0"/>
      </c:catAx>
      <c:valAx>
        <c:axId val="415376224"/>
        <c:scaling>
          <c:orientation val="minMax"/>
        </c:scaling>
        <c:delete val="0"/>
        <c:axPos val="l"/>
        <c:title>
          <c:tx>
            <c:strRef>
              <c:f>'图11-工业碳排放'!$L$1</c:f>
              <c:strCache>
                <c:ptCount val="1"/>
                <c:pt idx="0">
                  <c:v>万吨标煤</c:v>
                </c:pt>
              </c:strCache>
            </c:strRef>
          </c:tx>
          <c:layout>
            <c:manualLayout>
              <c:xMode val="edge"/>
              <c:yMode val="edge"/>
              <c:x val="1.2987012987012988E-2"/>
              <c:y val="7.174996292687904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372384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84629418754715635"/>
          <c:w val="1"/>
          <c:h val="0.153705956733674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'图11-工业碳排放'!$N$1</c:f>
          <c:strCache>
            <c:ptCount val="1"/>
            <c:pt idx="0">
              <c:v>CO2 Emission by Industrial Sector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3678579366951148E-2"/>
          <c:y val="0.15117025248698987"/>
          <c:w val="0.84584215869175028"/>
          <c:h val="0.58861241287816579"/>
        </c:manualLayout>
      </c:layout>
      <c:areaChart>
        <c:grouping val="stacked"/>
        <c:varyColors val="0"/>
        <c:ser>
          <c:idx val="1"/>
          <c:order val="2"/>
          <c:tx>
            <c:strRef>
              <c:f>'图11-工业碳排放'!$B$5</c:f>
              <c:strCache>
                <c:ptCount val="1"/>
                <c:pt idx="0">
                  <c:v>Iron and Steel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'图11-工业碳排放'!$D$47:$AO$47</c:f>
              <c:numCache>
                <c:formatCode>0_ </c:formatCode>
                <c:ptCount val="38"/>
                <c:pt idx="0">
                  <c:v>1478.37</c:v>
                </c:pt>
                <c:pt idx="1">
                  <c:v>1478.25</c:v>
                </c:pt>
                <c:pt idx="2">
                  <c:v>1547.94</c:v>
                </c:pt>
                <c:pt idx="3">
                  <c:v>1582.22</c:v>
                </c:pt>
                <c:pt idx="4">
                  <c:v>1605.21</c:v>
                </c:pt>
                <c:pt idx="5">
                  <c:v>1616.86</c:v>
                </c:pt>
                <c:pt idx="6">
                  <c:v>1629.35</c:v>
                </c:pt>
                <c:pt idx="7">
                  <c:v>1642.71</c:v>
                </c:pt>
                <c:pt idx="8">
                  <c:v>1640.32</c:v>
                </c:pt>
                <c:pt idx="9">
                  <c:v>1629.99</c:v>
                </c:pt>
                <c:pt idx="10">
                  <c:v>1628.25</c:v>
                </c:pt>
                <c:pt idx="11">
                  <c:v>1618.01</c:v>
                </c:pt>
                <c:pt idx="12">
                  <c:v>1607.58</c:v>
                </c:pt>
                <c:pt idx="13">
                  <c:v>1582.43</c:v>
                </c:pt>
                <c:pt idx="14">
                  <c:v>1557.2</c:v>
                </c:pt>
                <c:pt idx="15">
                  <c:v>1524.71</c:v>
                </c:pt>
                <c:pt idx="16">
                  <c:v>1499.49</c:v>
                </c:pt>
                <c:pt idx="17">
                  <c:v>1475.05</c:v>
                </c:pt>
                <c:pt idx="18">
                  <c:v>1439.85</c:v>
                </c:pt>
                <c:pt idx="19">
                  <c:v>1404.67</c:v>
                </c:pt>
                <c:pt idx="20">
                  <c:v>1370.13</c:v>
                </c:pt>
                <c:pt idx="21">
                  <c:v>1334.99</c:v>
                </c:pt>
                <c:pt idx="22">
                  <c:v>1300.45</c:v>
                </c:pt>
                <c:pt idx="23">
                  <c:v>1267.48</c:v>
                </c:pt>
                <c:pt idx="24">
                  <c:v>1242.25</c:v>
                </c:pt>
                <c:pt idx="25">
                  <c:v>1217.01</c:v>
                </c:pt>
                <c:pt idx="26">
                  <c:v>1184.05</c:v>
                </c:pt>
                <c:pt idx="27">
                  <c:v>1156.51</c:v>
                </c:pt>
                <c:pt idx="28">
                  <c:v>1124.75</c:v>
                </c:pt>
                <c:pt idx="29">
                  <c:v>1093</c:v>
                </c:pt>
                <c:pt idx="30">
                  <c:v>1061.9000000000001</c:v>
                </c:pt>
                <c:pt idx="31">
                  <c:v>1030.22</c:v>
                </c:pt>
                <c:pt idx="32">
                  <c:v>999.24</c:v>
                </c:pt>
                <c:pt idx="33">
                  <c:v>977.11800000000005</c:v>
                </c:pt>
                <c:pt idx="34">
                  <c:v>955.93200000000002</c:v>
                </c:pt>
                <c:pt idx="35">
                  <c:v>934.74800000000005</c:v>
                </c:pt>
                <c:pt idx="36">
                  <c:v>912.63400000000013</c:v>
                </c:pt>
                <c:pt idx="37">
                  <c:v>891.44799999999998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A8-4A9E-B906-C03E592C8C05}"/>
            </c:ext>
          </c:extLst>
        </c:ser>
        <c:ser>
          <c:idx val="2"/>
          <c:order val="3"/>
          <c:tx>
            <c:strRef>
              <c:f>'图11-工业碳排放'!$B$6</c:f>
              <c:strCache>
                <c:ptCount val="1"/>
                <c:pt idx="0">
                  <c:v>Non-metallic Mineral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'图11-工业碳排放'!$D$48:$AO$48</c:f>
              <c:numCache>
                <c:formatCode>0_ </c:formatCode>
                <c:ptCount val="38"/>
                <c:pt idx="0">
                  <c:v>1380.68</c:v>
                </c:pt>
                <c:pt idx="1">
                  <c:v>1381.34</c:v>
                </c:pt>
                <c:pt idx="2">
                  <c:v>1378.61</c:v>
                </c:pt>
                <c:pt idx="3">
                  <c:v>1385.47</c:v>
                </c:pt>
                <c:pt idx="4">
                  <c:v>1374.61</c:v>
                </c:pt>
                <c:pt idx="5">
                  <c:v>1336.66</c:v>
                </c:pt>
                <c:pt idx="6">
                  <c:v>1304.42</c:v>
                </c:pt>
                <c:pt idx="7">
                  <c:v>1276.1400000000001</c:v>
                </c:pt>
                <c:pt idx="8">
                  <c:v>1246.3399999999999</c:v>
                </c:pt>
                <c:pt idx="9">
                  <c:v>1216.8699999999999</c:v>
                </c:pt>
                <c:pt idx="10">
                  <c:v>1188.1199999999999</c:v>
                </c:pt>
                <c:pt idx="11">
                  <c:v>1158.8699999999999</c:v>
                </c:pt>
                <c:pt idx="12">
                  <c:v>1131.5999999999999</c:v>
                </c:pt>
                <c:pt idx="13">
                  <c:v>1112.6600000000001</c:v>
                </c:pt>
                <c:pt idx="14">
                  <c:v>1091.02</c:v>
                </c:pt>
                <c:pt idx="15">
                  <c:v>1069.3499999999999</c:v>
                </c:pt>
                <c:pt idx="16">
                  <c:v>1047.5999999999999</c:v>
                </c:pt>
                <c:pt idx="17">
                  <c:v>1025</c:v>
                </c:pt>
                <c:pt idx="18">
                  <c:v>1002.38</c:v>
                </c:pt>
                <c:pt idx="19">
                  <c:v>978.95500000000004</c:v>
                </c:pt>
                <c:pt idx="20">
                  <c:v>956.27900000000011</c:v>
                </c:pt>
                <c:pt idx="21">
                  <c:v>932.625</c:v>
                </c:pt>
                <c:pt idx="22">
                  <c:v>909.90499999999997</c:v>
                </c:pt>
                <c:pt idx="23">
                  <c:v>886.26100000000008</c:v>
                </c:pt>
                <c:pt idx="24">
                  <c:v>863.44299999999998</c:v>
                </c:pt>
                <c:pt idx="25">
                  <c:v>840.61300000000006</c:v>
                </c:pt>
                <c:pt idx="26">
                  <c:v>816.89100000000008</c:v>
                </c:pt>
                <c:pt idx="27">
                  <c:v>793.90100000000007</c:v>
                </c:pt>
                <c:pt idx="28">
                  <c:v>776.32400000000007</c:v>
                </c:pt>
                <c:pt idx="29">
                  <c:v>759.44200000000001</c:v>
                </c:pt>
                <c:pt idx="30">
                  <c:v>741.7360000000001</c:v>
                </c:pt>
                <c:pt idx="31">
                  <c:v>723.95299999999997</c:v>
                </c:pt>
                <c:pt idx="32">
                  <c:v>707.00400000000013</c:v>
                </c:pt>
                <c:pt idx="33">
                  <c:v>694.89100000000008</c:v>
                </c:pt>
                <c:pt idx="34">
                  <c:v>682.74900000000014</c:v>
                </c:pt>
                <c:pt idx="35">
                  <c:v>670.59400000000005</c:v>
                </c:pt>
                <c:pt idx="36">
                  <c:v>658.42499999999995</c:v>
                </c:pt>
                <c:pt idx="37">
                  <c:v>646.22900000000004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A8-4A9E-B906-C03E592C8C05}"/>
            </c:ext>
          </c:extLst>
        </c:ser>
        <c:ser>
          <c:idx val="3"/>
          <c:order val="4"/>
          <c:tx>
            <c:strRef>
              <c:f>'图11-工业碳排放'!$B$7</c:f>
              <c:strCache>
                <c:ptCount val="1"/>
                <c:pt idx="0">
                  <c:v>Chemicals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'图11-工业碳排放'!$D$49:$AO$49</c:f>
              <c:numCache>
                <c:formatCode>0_ </c:formatCode>
                <c:ptCount val="38"/>
                <c:pt idx="0">
                  <c:v>664.93</c:v>
                </c:pt>
                <c:pt idx="1">
                  <c:v>689.23900000000003</c:v>
                </c:pt>
                <c:pt idx="2">
                  <c:v>712.26800000000003</c:v>
                </c:pt>
                <c:pt idx="3">
                  <c:v>726.21600000000001</c:v>
                </c:pt>
                <c:pt idx="4">
                  <c:v>733.07500000000005</c:v>
                </c:pt>
                <c:pt idx="5">
                  <c:v>744.99800000000005</c:v>
                </c:pt>
                <c:pt idx="6">
                  <c:v>755.98</c:v>
                </c:pt>
                <c:pt idx="7">
                  <c:v>767.19400000000007</c:v>
                </c:pt>
                <c:pt idx="8">
                  <c:v>774.39400000000012</c:v>
                </c:pt>
                <c:pt idx="9">
                  <c:v>780.64600000000007</c:v>
                </c:pt>
                <c:pt idx="10">
                  <c:v>787.62400000000014</c:v>
                </c:pt>
                <c:pt idx="11">
                  <c:v>789.8610000000001</c:v>
                </c:pt>
                <c:pt idx="12">
                  <c:v>792.00199999999995</c:v>
                </c:pt>
                <c:pt idx="13">
                  <c:v>791.00199999999995</c:v>
                </c:pt>
                <c:pt idx="14">
                  <c:v>790.07600000000002</c:v>
                </c:pt>
                <c:pt idx="15">
                  <c:v>788.64199999999994</c:v>
                </c:pt>
                <c:pt idx="16">
                  <c:v>787.63199999999995</c:v>
                </c:pt>
                <c:pt idx="17">
                  <c:v>786.13600000000008</c:v>
                </c:pt>
                <c:pt idx="18">
                  <c:v>783.22500000000002</c:v>
                </c:pt>
                <c:pt idx="19">
                  <c:v>779.38100000000009</c:v>
                </c:pt>
                <c:pt idx="20">
                  <c:v>776.15199999999993</c:v>
                </c:pt>
                <c:pt idx="21">
                  <c:v>772.87</c:v>
                </c:pt>
                <c:pt idx="22">
                  <c:v>769.51800000000003</c:v>
                </c:pt>
                <c:pt idx="23">
                  <c:v>765.39199999999994</c:v>
                </c:pt>
                <c:pt idx="24">
                  <c:v>760.67100000000005</c:v>
                </c:pt>
                <c:pt idx="25">
                  <c:v>756.96500000000003</c:v>
                </c:pt>
                <c:pt idx="26">
                  <c:v>752.85900000000004</c:v>
                </c:pt>
                <c:pt idx="27">
                  <c:v>748.12</c:v>
                </c:pt>
                <c:pt idx="28">
                  <c:v>743.82799999999997</c:v>
                </c:pt>
                <c:pt idx="29">
                  <c:v>739.04900000000009</c:v>
                </c:pt>
                <c:pt idx="30">
                  <c:v>734.86500000000001</c:v>
                </c:pt>
                <c:pt idx="31">
                  <c:v>730.09699999999998</c:v>
                </c:pt>
                <c:pt idx="32">
                  <c:v>725.803</c:v>
                </c:pt>
                <c:pt idx="33">
                  <c:v>721.44400000000007</c:v>
                </c:pt>
                <c:pt idx="34">
                  <c:v>716.77199999999993</c:v>
                </c:pt>
                <c:pt idx="35">
                  <c:v>712.58699999999999</c:v>
                </c:pt>
                <c:pt idx="36">
                  <c:v>707.80100000000004</c:v>
                </c:pt>
                <c:pt idx="37">
                  <c:v>703.55200000000002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A8-4A9E-B906-C03E592C8C05}"/>
            </c:ext>
          </c:extLst>
        </c:ser>
        <c:ser>
          <c:idx val="4"/>
          <c:order val="5"/>
          <c:tx>
            <c:strRef>
              <c:f>'图11-工业碳排放'!$B$8</c:f>
              <c:strCache>
                <c:ptCount val="1"/>
                <c:pt idx="0">
                  <c:v>Petrochem &amp; Coke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'图11-工业碳排放'!$D$50:$AO$50</c:f>
              <c:numCache>
                <c:formatCode>0_ </c:formatCode>
                <c:ptCount val="38"/>
                <c:pt idx="0">
                  <c:v>286.32299999999998</c:v>
                </c:pt>
                <c:pt idx="1">
                  <c:v>291.47000000000003</c:v>
                </c:pt>
                <c:pt idx="2">
                  <c:v>296.392</c:v>
                </c:pt>
                <c:pt idx="3">
                  <c:v>302.04600000000005</c:v>
                </c:pt>
                <c:pt idx="4">
                  <c:v>306.02600000000001</c:v>
                </c:pt>
                <c:pt idx="5">
                  <c:v>307.88200000000001</c:v>
                </c:pt>
                <c:pt idx="6">
                  <c:v>310.00700000000001</c:v>
                </c:pt>
                <c:pt idx="7">
                  <c:v>312.63400000000001</c:v>
                </c:pt>
                <c:pt idx="8">
                  <c:v>311.03500000000003</c:v>
                </c:pt>
                <c:pt idx="9">
                  <c:v>309.59399999999999</c:v>
                </c:pt>
                <c:pt idx="10">
                  <c:v>307.98800000000006</c:v>
                </c:pt>
                <c:pt idx="11">
                  <c:v>305.8</c:v>
                </c:pt>
                <c:pt idx="12">
                  <c:v>304.01800000000003</c:v>
                </c:pt>
                <c:pt idx="13">
                  <c:v>299.17700000000002</c:v>
                </c:pt>
                <c:pt idx="14">
                  <c:v>294.07600000000002</c:v>
                </c:pt>
                <c:pt idx="15">
                  <c:v>288.779</c:v>
                </c:pt>
                <c:pt idx="16">
                  <c:v>283.64600000000002</c:v>
                </c:pt>
                <c:pt idx="17">
                  <c:v>278.34899999999999</c:v>
                </c:pt>
                <c:pt idx="18">
                  <c:v>271.755</c:v>
                </c:pt>
                <c:pt idx="19">
                  <c:v>265.35900000000004</c:v>
                </c:pt>
                <c:pt idx="20">
                  <c:v>258.76400000000001</c:v>
                </c:pt>
                <c:pt idx="21">
                  <c:v>252.21900000000002</c:v>
                </c:pt>
                <c:pt idx="22">
                  <c:v>245.78400000000002</c:v>
                </c:pt>
                <c:pt idx="23">
                  <c:v>240.42100000000002</c:v>
                </c:pt>
                <c:pt idx="24">
                  <c:v>235.12400000000002</c:v>
                </c:pt>
                <c:pt idx="25">
                  <c:v>229.613</c:v>
                </c:pt>
                <c:pt idx="26">
                  <c:v>224.21799999999999</c:v>
                </c:pt>
                <c:pt idx="27">
                  <c:v>218.71799999999999</c:v>
                </c:pt>
                <c:pt idx="28">
                  <c:v>212.79100000000003</c:v>
                </c:pt>
                <c:pt idx="29">
                  <c:v>206.815</c:v>
                </c:pt>
                <c:pt idx="30">
                  <c:v>200.892</c:v>
                </c:pt>
                <c:pt idx="31">
                  <c:v>194.923</c:v>
                </c:pt>
                <c:pt idx="32">
                  <c:v>189.00700000000001</c:v>
                </c:pt>
                <c:pt idx="33">
                  <c:v>185.12299999999999</c:v>
                </c:pt>
                <c:pt idx="34">
                  <c:v>180.834</c:v>
                </c:pt>
                <c:pt idx="35">
                  <c:v>176.79400000000001</c:v>
                </c:pt>
                <c:pt idx="36">
                  <c:v>172.767</c:v>
                </c:pt>
                <c:pt idx="37">
                  <c:v>168.71600000000001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A8-4A9E-B906-C03E592C8C05}"/>
            </c:ext>
          </c:extLst>
        </c:ser>
        <c:ser>
          <c:idx val="5"/>
          <c:order val="6"/>
          <c:tx>
            <c:strRef>
              <c:f>'图11-工业碳排放'!$B$9</c:f>
              <c:strCache>
                <c:ptCount val="1"/>
                <c:pt idx="0">
                  <c:v>Non-ferrous Metals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'图11-工业碳排放'!$D$51:$AO$51</c:f>
              <c:numCache>
                <c:formatCode>0_ </c:formatCode>
                <c:ptCount val="38"/>
                <c:pt idx="0">
                  <c:v>66.8292</c:v>
                </c:pt>
                <c:pt idx="1">
                  <c:v>69.126800000000003</c:v>
                </c:pt>
                <c:pt idx="2">
                  <c:v>71.399000000000001</c:v>
                </c:pt>
                <c:pt idx="3">
                  <c:v>72.341300000000004</c:v>
                </c:pt>
                <c:pt idx="4">
                  <c:v>73.191299999999998</c:v>
                </c:pt>
                <c:pt idx="5">
                  <c:v>73.823100000000011</c:v>
                </c:pt>
                <c:pt idx="6">
                  <c:v>74.449200000000005</c:v>
                </c:pt>
                <c:pt idx="7">
                  <c:v>75.170400000000001</c:v>
                </c:pt>
                <c:pt idx="8">
                  <c:v>75.579599999999999</c:v>
                </c:pt>
                <c:pt idx="9">
                  <c:v>75.967100000000002</c:v>
                </c:pt>
                <c:pt idx="10">
                  <c:v>76.483400000000003</c:v>
                </c:pt>
                <c:pt idx="11">
                  <c:v>76.7988</c:v>
                </c:pt>
                <c:pt idx="12">
                  <c:v>77.267899999999997</c:v>
                </c:pt>
                <c:pt idx="13">
                  <c:v>76.948700000000002</c:v>
                </c:pt>
                <c:pt idx="14">
                  <c:v>76.46820000000001</c:v>
                </c:pt>
                <c:pt idx="15">
                  <c:v>76.070099999999996</c:v>
                </c:pt>
                <c:pt idx="16">
                  <c:v>75.640200000000007</c:v>
                </c:pt>
                <c:pt idx="17">
                  <c:v>75.24860000000001</c:v>
                </c:pt>
                <c:pt idx="18">
                  <c:v>74.622400000000013</c:v>
                </c:pt>
                <c:pt idx="19">
                  <c:v>73.827500000000001</c:v>
                </c:pt>
                <c:pt idx="20">
                  <c:v>73.191400000000002</c:v>
                </c:pt>
                <c:pt idx="21">
                  <c:v>72.409900000000007</c:v>
                </c:pt>
                <c:pt idx="22">
                  <c:v>71.775700000000001</c:v>
                </c:pt>
                <c:pt idx="23">
                  <c:v>70.767600000000002</c:v>
                </c:pt>
                <c:pt idx="24">
                  <c:v>69.668000000000006</c:v>
                </c:pt>
                <c:pt idx="25">
                  <c:v>68.561999999999998</c:v>
                </c:pt>
                <c:pt idx="26">
                  <c:v>67.61930000000001</c:v>
                </c:pt>
                <c:pt idx="27">
                  <c:v>66.545000000000002</c:v>
                </c:pt>
                <c:pt idx="28">
                  <c:v>65.447600000000008</c:v>
                </c:pt>
                <c:pt idx="29">
                  <c:v>64.49730000000001</c:v>
                </c:pt>
                <c:pt idx="30">
                  <c:v>63.399099999999997</c:v>
                </c:pt>
                <c:pt idx="31">
                  <c:v>62.448900000000002</c:v>
                </c:pt>
                <c:pt idx="32">
                  <c:v>61.291900000000005</c:v>
                </c:pt>
                <c:pt idx="33">
                  <c:v>60.342399999999998</c:v>
                </c:pt>
                <c:pt idx="34">
                  <c:v>59.399700000000003</c:v>
                </c:pt>
                <c:pt idx="35">
                  <c:v>58.301700000000004</c:v>
                </c:pt>
                <c:pt idx="36">
                  <c:v>57.351400000000005</c:v>
                </c:pt>
                <c:pt idx="37">
                  <c:v>56.343699999999998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A8-4A9E-B906-C03E592C8C05}"/>
            </c:ext>
          </c:extLst>
        </c:ser>
        <c:ser>
          <c:idx val="7"/>
          <c:order val="7"/>
          <c:tx>
            <c:strRef>
              <c:f>'图11-工业碳排放'!$B$11</c:f>
              <c:strCache>
                <c:ptCount val="1"/>
                <c:pt idx="0">
                  <c:v>Other Sectors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'图11-工业碳排放'!$D$3:$AO$3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'图11-工业碳排放'!$D$53:$AO$53</c:f>
              <c:numCache>
                <c:formatCode>0_ </c:formatCode>
                <c:ptCount val="38"/>
                <c:pt idx="0">
                  <c:v>301.86541000000028</c:v>
                </c:pt>
                <c:pt idx="1">
                  <c:v>310.74674999999991</c:v>
                </c:pt>
                <c:pt idx="2">
                  <c:v>322.06711999999942</c:v>
                </c:pt>
                <c:pt idx="3">
                  <c:v>329.86658000000057</c:v>
                </c:pt>
                <c:pt idx="4">
                  <c:v>337.38204000000025</c:v>
                </c:pt>
                <c:pt idx="5">
                  <c:v>343.93402000000003</c:v>
                </c:pt>
                <c:pt idx="6">
                  <c:v>349.8037300000002</c:v>
                </c:pt>
                <c:pt idx="7">
                  <c:v>355.80725000000035</c:v>
                </c:pt>
                <c:pt idx="8">
                  <c:v>361.61704000000026</c:v>
                </c:pt>
                <c:pt idx="9">
                  <c:v>368.07965000000024</c:v>
                </c:pt>
                <c:pt idx="10">
                  <c:v>374.48157000000009</c:v>
                </c:pt>
                <c:pt idx="11">
                  <c:v>380.40722000000011</c:v>
                </c:pt>
                <c:pt idx="12">
                  <c:v>386.72156000000018</c:v>
                </c:pt>
                <c:pt idx="13">
                  <c:v>392.03854999999925</c:v>
                </c:pt>
                <c:pt idx="14">
                  <c:v>397.05324000000024</c:v>
                </c:pt>
                <c:pt idx="15">
                  <c:v>401.96138999999965</c:v>
                </c:pt>
                <c:pt idx="16">
                  <c:v>406.72870999999986</c:v>
                </c:pt>
                <c:pt idx="17">
                  <c:v>411.53550000000047</c:v>
                </c:pt>
                <c:pt idx="18">
                  <c:v>415.33544000000052</c:v>
                </c:pt>
                <c:pt idx="19">
                  <c:v>419.21179999999993</c:v>
                </c:pt>
                <c:pt idx="20">
                  <c:v>422.79974999999916</c:v>
                </c:pt>
                <c:pt idx="21">
                  <c:v>426.16</c:v>
                </c:pt>
                <c:pt idx="22">
                  <c:v>429.75896999999998</c:v>
                </c:pt>
                <c:pt idx="23">
                  <c:v>432.66348999999985</c:v>
                </c:pt>
                <c:pt idx="24">
                  <c:v>435.46612000000022</c:v>
                </c:pt>
                <c:pt idx="25">
                  <c:v>438.0231</c:v>
                </c:pt>
                <c:pt idx="26">
                  <c:v>440.35984000000053</c:v>
                </c:pt>
                <c:pt idx="27">
                  <c:v>442.32022000000057</c:v>
                </c:pt>
                <c:pt idx="28">
                  <c:v>444.26806000000039</c:v>
                </c:pt>
                <c:pt idx="29">
                  <c:v>445.71224000000046</c:v>
                </c:pt>
                <c:pt idx="30">
                  <c:v>446.87819000000019</c:v>
                </c:pt>
                <c:pt idx="31">
                  <c:v>448.01311999999979</c:v>
                </c:pt>
                <c:pt idx="32">
                  <c:v>448.52985999999976</c:v>
                </c:pt>
                <c:pt idx="33">
                  <c:v>448.60314000000011</c:v>
                </c:pt>
                <c:pt idx="34">
                  <c:v>448.17660000000035</c:v>
                </c:pt>
                <c:pt idx="35">
                  <c:v>447.33206000000007</c:v>
                </c:pt>
                <c:pt idx="36">
                  <c:v>446.10266000000064</c:v>
                </c:pt>
                <c:pt idx="37">
                  <c:v>444.62477999999942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A8-4A9E-B906-C03E592C8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372384"/>
        <c:axId val="415376224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'图11-工业碳排放'!$B$4</c15:sqref>
                        </c15:formulaRef>
                      </c:ext>
                    </c:extLst>
                    <c:strCache>
                      <c:ptCount val="1"/>
                      <c:pt idx="0">
                        <c:v>Agricultural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'图11-工业碳排放'!$D$3:$AO$3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'图11-工业碳排放'!$D$46:$AO$46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84.548899999999989</c:v>
                      </c:pt>
                      <c:pt idx="1">
                        <c:v>88.403500000000008</c:v>
                      </c:pt>
                      <c:pt idx="2">
                        <c:v>90.617000000000004</c:v>
                      </c:pt>
                      <c:pt idx="3">
                        <c:v>95.701700000000002</c:v>
                      </c:pt>
                      <c:pt idx="4">
                        <c:v>99.233000000000004</c:v>
                      </c:pt>
                      <c:pt idx="5">
                        <c:v>102.50700000000001</c:v>
                      </c:pt>
                      <c:pt idx="6">
                        <c:v>105.792</c:v>
                      </c:pt>
                      <c:pt idx="7">
                        <c:v>110.221</c:v>
                      </c:pt>
                      <c:pt idx="8">
                        <c:v>112.10600000000001</c:v>
                      </c:pt>
                      <c:pt idx="9">
                        <c:v>115.22499999999999</c:v>
                      </c:pt>
                      <c:pt idx="10">
                        <c:v>118.17800000000001</c:v>
                      </c:pt>
                      <c:pt idx="11">
                        <c:v>121.05300000000001</c:v>
                      </c:pt>
                      <c:pt idx="12">
                        <c:v>123.02</c:v>
                      </c:pt>
                      <c:pt idx="13">
                        <c:v>126.36399999999999</c:v>
                      </c:pt>
                      <c:pt idx="14">
                        <c:v>128.72899999999998</c:v>
                      </c:pt>
                      <c:pt idx="15">
                        <c:v>130.327</c:v>
                      </c:pt>
                      <c:pt idx="16">
                        <c:v>132.50899999999999</c:v>
                      </c:pt>
                      <c:pt idx="17">
                        <c:v>133.92600000000002</c:v>
                      </c:pt>
                      <c:pt idx="18">
                        <c:v>135.33600000000001</c:v>
                      </c:pt>
                      <c:pt idx="19">
                        <c:v>136.56399999999999</c:v>
                      </c:pt>
                      <c:pt idx="20">
                        <c:v>137.792</c:v>
                      </c:pt>
                      <c:pt idx="21">
                        <c:v>138.928</c:v>
                      </c:pt>
                      <c:pt idx="22">
                        <c:v>140.06399999999999</c:v>
                      </c:pt>
                      <c:pt idx="23">
                        <c:v>140.25399999999999</c:v>
                      </c:pt>
                      <c:pt idx="24">
                        <c:v>141.292</c:v>
                      </c:pt>
                      <c:pt idx="25">
                        <c:v>141.48099999999999</c:v>
                      </c:pt>
                      <c:pt idx="26">
                        <c:v>141.572</c:v>
                      </c:pt>
                      <c:pt idx="27">
                        <c:v>142.429</c:v>
                      </c:pt>
                      <c:pt idx="28">
                        <c:v>142.429</c:v>
                      </c:pt>
                      <c:pt idx="29">
                        <c:v>142.429</c:v>
                      </c:pt>
                      <c:pt idx="30">
                        <c:v>142.429</c:v>
                      </c:pt>
                      <c:pt idx="31">
                        <c:v>142.429</c:v>
                      </c:pt>
                      <c:pt idx="32">
                        <c:v>142.33800000000002</c:v>
                      </c:pt>
                      <c:pt idx="33">
                        <c:v>141.48099999999999</c:v>
                      </c:pt>
                      <c:pt idx="34">
                        <c:v>141.47999999999999</c:v>
                      </c:pt>
                      <c:pt idx="35">
                        <c:v>141.38800000000001</c:v>
                      </c:pt>
                      <c:pt idx="36">
                        <c:v>141.291</c:v>
                      </c:pt>
                      <c:pt idx="37">
                        <c:v>141.19999999999999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44A8-4A9E-B906-C03E592C8C05}"/>
                  </c:ext>
                </c:extLst>
              </c15:ser>
            </c15:filteredAreaSeries>
            <c15:filteredAreaSeries>
              <c15:ser>
                <c:idx val="6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'图11-工业碳排放'!$B$10</c15:sqref>
                        </c15:formulaRef>
                      </c:ext>
                    </c:extLst>
                    <c:strCache>
                      <c:ptCount val="1"/>
                      <c:pt idx="0">
                        <c:v>Construction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'图11-工业碳排放'!$D$3:$AO$3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'图11-工业碳排放'!$D$52:$AO$52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29.5504</c:v>
                      </c:pt>
                      <c:pt idx="1">
                        <c:v>30.853900000000003</c:v>
                      </c:pt>
                      <c:pt idx="2">
                        <c:v>31.914000000000001</c:v>
                      </c:pt>
                      <c:pt idx="3">
                        <c:v>33.2547</c:v>
                      </c:pt>
                      <c:pt idx="4">
                        <c:v>34.383800000000001</c:v>
                      </c:pt>
                      <c:pt idx="5">
                        <c:v>35.4711</c:v>
                      </c:pt>
                      <c:pt idx="6">
                        <c:v>36.497399999999999</c:v>
                      </c:pt>
                      <c:pt idx="7">
                        <c:v>37.541000000000004</c:v>
                      </c:pt>
                      <c:pt idx="8">
                        <c:v>38.441600000000001</c:v>
                      </c:pt>
                      <c:pt idx="9">
                        <c:v>39.499100000000006</c:v>
                      </c:pt>
                      <c:pt idx="10">
                        <c:v>40.423500000000004</c:v>
                      </c:pt>
                      <c:pt idx="11">
                        <c:v>41.349800000000002</c:v>
                      </c:pt>
                      <c:pt idx="12">
                        <c:v>42.151299999999999</c:v>
                      </c:pt>
                      <c:pt idx="13">
                        <c:v>42.947800000000001</c:v>
                      </c:pt>
                      <c:pt idx="14">
                        <c:v>43.656800000000004</c:v>
                      </c:pt>
                      <c:pt idx="15">
                        <c:v>44.331000000000003</c:v>
                      </c:pt>
                      <c:pt idx="16">
                        <c:v>44.831600000000002</c:v>
                      </c:pt>
                      <c:pt idx="17">
                        <c:v>45.416199999999996</c:v>
                      </c:pt>
                      <c:pt idx="18">
                        <c:v>45.8337</c:v>
                      </c:pt>
                      <c:pt idx="19">
                        <c:v>46.282399999999996</c:v>
                      </c:pt>
                      <c:pt idx="20">
                        <c:v>46.622799999999998</c:v>
                      </c:pt>
                      <c:pt idx="21">
                        <c:v>46.898400000000002</c:v>
                      </c:pt>
                      <c:pt idx="22">
                        <c:v>47.186900000000009</c:v>
                      </c:pt>
                      <c:pt idx="23">
                        <c:v>47.520700000000005</c:v>
                      </c:pt>
                      <c:pt idx="24">
                        <c:v>47.712600000000002</c:v>
                      </c:pt>
                      <c:pt idx="25">
                        <c:v>47.924700000000001</c:v>
                      </c:pt>
                      <c:pt idx="26">
                        <c:v>48.071800000000003</c:v>
                      </c:pt>
                      <c:pt idx="27">
                        <c:v>48.283600000000007</c:v>
                      </c:pt>
                      <c:pt idx="28">
                        <c:v>48.475000000000001</c:v>
                      </c:pt>
                      <c:pt idx="29">
                        <c:v>48.686599999999999</c:v>
                      </c:pt>
                      <c:pt idx="30">
                        <c:v>48.795200000000001</c:v>
                      </c:pt>
                      <c:pt idx="31">
                        <c:v>49.083100000000002</c:v>
                      </c:pt>
                      <c:pt idx="32">
                        <c:v>49.273900000000005</c:v>
                      </c:pt>
                      <c:pt idx="33">
                        <c:v>49.567300000000003</c:v>
                      </c:pt>
                      <c:pt idx="34">
                        <c:v>49.757899999999999</c:v>
                      </c:pt>
                      <c:pt idx="35">
                        <c:v>50.094899999999996</c:v>
                      </c:pt>
                      <c:pt idx="36">
                        <c:v>50.458500000000001</c:v>
                      </c:pt>
                      <c:pt idx="37">
                        <c:v>49.854300000000002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4A8-4A9E-B906-C03E592C8C05}"/>
                  </c:ext>
                </c:extLst>
              </c15:ser>
            </c15:filteredAreaSeries>
          </c:ext>
        </c:extLst>
      </c:areaChart>
      <c:catAx>
        <c:axId val="41537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376224"/>
        <c:crosses val="autoZero"/>
        <c:auto val="1"/>
        <c:lblAlgn val="ctr"/>
        <c:lblOffset val="100"/>
        <c:tickLblSkip val="10"/>
        <c:noMultiLvlLbl val="0"/>
      </c:catAx>
      <c:valAx>
        <c:axId val="415376224"/>
        <c:scaling>
          <c:orientation val="minMax"/>
        </c:scaling>
        <c:delete val="0"/>
        <c:axPos val="l"/>
        <c:title>
          <c:tx>
            <c:strRef>
              <c:f>'图11-工业碳排放'!$D$44</c:f>
              <c:strCache>
                <c:ptCount val="1"/>
                <c:pt idx="0">
                  <c:v>mt</c:v>
                </c:pt>
              </c:strCache>
            </c:strRef>
          </c:tx>
          <c:layout>
            <c:manualLayout>
              <c:xMode val="edge"/>
              <c:yMode val="edge"/>
              <c:x val="4.0024250670370659E-2"/>
              <c:y val="6.769982412192512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372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4629418754715635"/>
          <c:w val="1"/>
          <c:h val="0.153705956733674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'图11-工业碳排放'!$R$1</c:f>
          <c:strCache>
            <c:ptCount val="1"/>
            <c:pt idx="0">
              <c:v>Energy Use by Industrial Sector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3678579366951148E-2"/>
          <c:y val="0.15117025248698987"/>
          <c:w val="0.84584215869175028"/>
          <c:h val="0.58861241287816579"/>
        </c:manualLayout>
      </c:layout>
      <c:areaChart>
        <c:grouping val="stacked"/>
        <c:varyColors val="0"/>
        <c:ser>
          <c:idx val="1"/>
          <c:order val="2"/>
          <c:tx>
            <c:strRef>
              <c:f>'图11-工业碳排放'!$B$59</c:f>
              <c:strCache>
                <c:ptCount val="1"/>
                <c:pt idx="0">
                  <c:v>Iron and Steel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</c:spPr>
          <c:cat>
            <c:numRef>
              <c:f>'图11-工业碳排放'!$D$31:$AO$31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'图11-工业碳排放'!$D$59:$AO$59</c:f>
              <c:numCache>
                <c:formatCode>0_ </c:formatCode>
                <c:ptCount val="38"/>
                <c:pt idx="0">
                  <c:v>18031.055899999999</c:v>
                </c:pt>
                <c:pt idx="1">
                  <c:v>18028.316800000001</c:v>
                </c:pt>
                <c:pt idx="2">
                  <c:v>18874.6381</c:v>
                </c:pt>
                <c:pt idx="3">
                  <c:v>19295.418799999999</c:v>
                </c:pt>
                <c:pt idx="4">
                  <c:v>19576.148420000001</c:v>
                </c:pt>
                <c:pt idx="5">
                  <c:v>19724.948439999996</c:v>
                </c:pt>
                <c:pt idx="6">
                  <c:v>19884.663039999999</c:v>
                </c:pt>
                <c:pt idx="7">
                  <c:v>20050.725429999995</c:v>
                </c:pt>
                <c:pt idx="8">
                  <c:v>20017.684069999999</c:v>
                </c:pt>
                <c:pt idx="9">
                  <c:v>19896.706099999999</c:v>
                </c:pt>
                <c:pt idx="10">
                  <c:v>19871.968710000001</c:v>
                </c:pt>
                <c:pt idx="11">
                  <c:v>19752.077829999998</c:v>
                </c:pt>
                <c:pt idx="12">
                  <c:v>19628.81538</c:v>
                </c:pt>
                <c:pt idx="13">
                  <c:v>19312.098409999999</c:v>
                </c:pt>
                <c:pt idx="14">
                  <c:v>19005.99238</c:v>
                </c:pt>
                <c:pt idx="15">
                  <c:v>18619.573990000001</c:v>
                </c:pt>
                <c:pt idx="16">
                  <c:v>18302.445520000001</c:v>
                </c:pt>
                <c:pt idx="17">
                  <c:v>18006.384989999999</c:v>
                </c:pt>
                <c:pt idx="18">
                  <c:v>17582.393090000001</c:v>
                </c:pt>
                <c:pt idx="19">
                  <c:v>17148.500779999998</c:v>
                </c:pt>
                <c:pt idx="20">
                  <c:v>16734.519379999998</c:v>
                </c:pt>
                <c:pt idx="21">
                  <c:v>16301.491099999999</c:v>
                </c:pt>
                <c:pt idx="22">
                  <c:v>15886.495799999999</c:v>
                </c:pt>
                <c:pt idx="23">
                  <c:v>15485.6584</c:v>
                </c:pt>
                <c:pt idx="24">
                  <c:v>15180.374899999999</c:v>
                </c:pt>
                <c:pt idx="25">
                  <c:v>14864.087799999999</c:v>
                </c:pt>
                <c:pt idx="26">
                  <c:v>14463.340909999999</c:v>
                </c:pt>
                <c:pt idx="27">
                  <c:v>14131.46802</c:v>
                </c:pt>
                <c:pt idx="28">
                  <c:v>13745.29772</c:v>
                </c:pt>
                <c:pt idx="29">
                  <c:v>13358.14761</c:v>
                </c:pt>
                <c:pt idx="30">
                  <c:v>12980.9877</c:v>
                </c:pt>
                <c:pt idx="31">
                  <c:v>12594.878000000001</c:v>
                </c:pt>
                <c:pt idx="32">
                  <c:v>12217.32748</c:v>
                </c:pt>
                <c:pt idx="33">
                  <c:v>11942.89306</c:v>
                </c:pt>
                <c:pt idx="34">
                  <c:v>11689.06054</c:v>
                </c:pt>
                <c:pt idx="35">
                  <c:v>11424.26014</c:v>
                </c:pt>
                <c:pt idx="36">
                  <c:v>11159.92994</c:v>
                </c:pt>
                <c:pt idx="37">
                  <c:v>10896.10612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9-4B27-96FB-F123DE240A79}"/>
            </c:ext>
          </c:extLst>
        </c:ser>
        <c:ser>
          <c:idx val="2"/>
          <c:order val="3"/>
          <c:tx>
            <c:strRef>
              <c:f>'图11-工业碳排放'!$B$60</c:f>
              <c:strCache>
                <c:ptCount val="1"/>
                <c:pt idx="0">
                  <c:v>Petrochem &amp; Coke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25400">
              <a:noFill/>
            </a:ln>
          </c:spPr>
          <c:cat>
            <c:numRef>
              <c:f>'图11-工业碳排放'!$D$31:$AO$31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'图11-工业碳排放'!$D$60:$AO$60</c:f>
              <c:numCache>
                <c:formatCode>0_ </c:formatCode>
                <c:ptCount val="38"/>
                <c:pt idx="0">
                  <c:v>10299.728300000001</c:v>
                </c:pt>
                <c:pt idx="1">
                  <c:v>10876.498534</c:v>
                </c:pt>
                <c:pt idx="2">
                  <c:v>11422.894525</c:v>
                </c:pt>
                <c:pt idx="3">
                  <c:v>11785.053082999999</c:v>
                </c:pt>
                <c:pt idx="4">
                  <c:v>12105.718321</c:v>
                </c:pt>
                <c:pt idx="5">
                  <c:v>12405.375368999999</c:v>
                </c:pt>
                <c:pt idx="6">
                  <c:v>12687.113241999999</c:v>
                </c:pt>
                <c:pt idx="7">
                  <c:v>12971.563004</c:v>
                </c:pt>
                <c:pt idx="8">
                  <c:v>13122.592459</c:v>
                </c:pt>
                <c:pt idx="9">
                  <c:v>13259.912474999999</c:v>
                </c:pt>
                <c:pt idx="10">
                  <c:v>13408.982724</c:v>
                </c:pt>
                <c:pt idx="11">
                  <c:v>13551.960364</c:v>
                </c:pt>
                <c:pt idx="12">
                  <c:v>13683.338550999999</c:v>
                </c:pt>
                <c:pt idx="13">
                  <c:v>13720.797972999999</c:v>
                </c:pt>
                <c:pt idx="14">
                  <c:v>13741.819613</c:v>
                </c:pt>
                <c:pt idx="15">
                  <c:v>13766.886576999999</c:v>
                </c:pt>
                <c:pt idx="16">
                  <c:v>13797.967205999999</c:v>
                </c:pt>
                <c:pt idx="17">
                  <c:v>13822.896623999999</c:v>
                </c:pt>
                <c:pt idx="18">
                  <c:v>13790.823501999999</c:v>
                </c:pt>
                <c:pt idx="19">
                  <c:v>13744.627005</c:v>
                </c:pt>
                <c:pt idx="20">
                  <c:v>13705.582612</c:v>
                </c:pt>
                <c:pt idx="21">
                  <c:v>13677.844472999999</c:v>
                </c:pt>
                <c:pt idx="22">
                  <c:v>13636.626791000001</c:v>
                </c:pt>
                <c:pt idx="23">
                  <c:v>13563.516416999999</c:v>
                </c:pt>
                <c:pt idx="24">
                  <c:v>13491.526057999999</c:v>
                </c:pt>
                <c:pt idx="25">
                  <c:v>13434.414939</c:v>
                </c:pt>
                <c:pt idx="26">
                  <c:v>13351.068971999999</c:v>
                </c:pt>
                <c:pt idx="27">
                  <c:v>13278.883736</c:v>
                </c:pt>
                <c:pt idx="28">
                  <c:v>13203.781450999999</c:v>
                </c:pt>
                <c:pt idx="29">
                  <c:v>13111.638182999999</c:v>
                </c:pt>
                <c:pt idx="30">
                  <c:v>13047.929724</c:v>
                </c:pt>
                <c:pt idx="31">
                  <c:v>12965.970450999999</c:v>
                </c:pt>
                <c:pt idx="32">
                  <c:v>12880.431049999999</c:v>
                </c:pt>
                <c:pt idx="33">
                  <c:v>12805.523637</c:v>
                </c:pt>
                <c:pt idx="34">
                  <c:v>12733.614059</c:v>
                </c:pt>
                <c:pt idx="35">
                  <c:v>12650.068503999999</c:v>
                </c:pt>
                <c:pt idx="36">
                  <c:v>12568.017171</c:v>
                </c:pt>
                <c:pt idx="37">
                  <c:v>12503.449263999999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89-4B27-96FB-F123DE240A79}"/>
            </c:ext>
          </c:extLst>
        </c:ser>
        <c:ser>
          <c:idx val="3"/>
          <c:order val="4"/>
          <c:tx>
            <c:strRef>
              <c:f>'图11-工业碳排放'!$B$61</c:f>
              <c:strCache>
                <c:ptCount val="1"/>
                <c:pt idx="0">
                  <c:v>Rubber and Plastics Products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</c:spPr>
          <c:cat>
            <c:numRef>
              <c:f>'图11-工业碳排放'!$D$31:$AO$31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'图11-工业碳排放'!$D$61:$AO$61</c:f>
              <c:numCache>
                <c:formatCode>0_ </c:formatCode>
                <c:ptCount val="38"/>
                <c:pt idx="0">
                  <c:v>6710.4899399999995</c:v>
                </c:pt>
                <c:pt idx="1">
                  <c:v>6728.6266399999995</c:v>
                </c:pt>
                <c:pt idx="2">
                  <c:v>6731.8349099999996</c:v>
                </c:pt>
                <c:pt idx="3">
                  <c:v>6785.0829999999996</c:v>
                </c:pt>
                <c:pt idx="4">
                  <c:v>6753.7032300000001</c:v>
                </c:pt>
                <c:pt idx="5">
                  <c:v>6654.6039899999996</c:v>
                </c:pt>
                <c:pt idx="6">
                  <c:v>6616.8244299999997</c:v>
                </c:pt>
                <c:pt idx="7">
                  <c:v>6582.0687799999996</c:v>
                </c:pt>
                <c:pt idx="8">
                  <c:v>6552.9689099999996</c:v>
                </c:pt>
                <c:pt idx="9">
                  <c:v>6510.1774500000001</c:v>
                </c:pt>
                <c:pt idx="10">
                  <c:v>6465.8580400000001</c:v>
                </c:pt>
                <c:pt idx="11">
                  <c:v>6410.5343800000001</c:v>
                </c:pt>
                <c:pt idx="12">
                  <c:v>6371.7989399999997</c:v>
                </c:pt>
                <c:pt idx="13">
                  <c:v>6284.3666199999998</c:v>
                </c:pt>
                <c:pt idx="14">
                  <c:v>6159.2504799999997</c:v>
                </c:pt>
                <c:pt idx="15">
                  <c:v>6034.47552</c:v>
                </c:pt>
                <c:pt idx="16">
                  <c:v>5899.8090700000002</c:v>
                </c:pt>
                <c:pt idx="17">
                  <c:v>5764.6763899999996</c:v>
                </c:pt>
                <c:pt idx="18">
                  <c:v>5629.13472</c:v>
                </c:pt>
                <c:pt idx="19">
                  <c:v>5494.7207499999995</c:v>
                </c:pt>
                <c:pt idx="20">
                  <c:v>5359.2032399999998</c:v>
                </c:pt>
                <c:pt idx="21">
                  <c:v>5214.2965299999996</c:v>
                </c:pt>
                <c:pt idx="22">
                  <c:v>5089.26505</c:v>
                </c:pt>
                <c:pt idx="23">
                  <c:v>4947.6567599999998</c:v>
                </c:pt>
                <c:pt idx="24">
                  <c:v>4819.0311599999995</c:v>
                </c:pt>
                <c:pt idx="25">
                  <c:v>4689.4940399999996</c:v>
                </c:pt>
                <c:pt idx="26">
                  <c:v>4550.0436899999995</c:v>
                </c:pt>
                <c:pt idx="27">
                  <c:v>4420.9153699999997</c:v>
                </c:pt>
                <c:pt idx="28">
                  <c:v>4315.1092099999996</c:v>
                </c:pt>
                <c:pt idx="29">
                  <c:v>4219.3267999999998</c:v>
                </c:pt>
                <c:pt idx="30">
                  <c:v>4115.33673</c:v>
                </c:pt>
                <c:pt idx="31">
                  <c:v>4010.6960199999999</c:v>
                </c:pt>
                <c:pt idx="32">
                  <c:v>3915.4807799999999</c:v>
                </c:pt>
                <c:pt idx="33">
                  <c:v>3842.5218399999999</c:v>
                </c:pt>
                <c:pt idx="34">
                  <c:v>3771.0864099999999</c:v>
                </c:pt>
                <c:pt idx="35">
                  <c:v>3699.7046099999998</c:v>
                </c:pt>
                <c:pt idx="36">
                  <c:v>3628.6357600000001</c:v>
                </c:pt>
                <c:pt idx="37">
                  <c:v>3556.4365499999999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89-4B27-96FB-F123DE240A79}"/>
            </c:ext>
          </c:extLst>
        </c:ser>
        <c:ser>
          <c:idx val="4"/>
          <c:order val="5"/>
          <c:tx>
            <c:strRef>
              <c:f>'图11-工业碳排放'!$B$62</c:f>
              <c:strCache>
                <c:ptCount val="1"/>
                <c:pt idx="0">
                  <c:v>Non-ferrous Metals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</c:spPr>
          <c:cat>
            <c:numRef>
              <c:f>'图11-工业碳排放'!$D$31:$AO$31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'图11-工业碳排放'!$D$62:$AO$62</c:f>
              <c:numCache>
                <c:formatCode>0_ </c:formatCode>
                <c:ptCount val="38"/>
                <c:pt idx="0">
                  <c:v>5398.0364</c:v>
                </c:pt>
                <c:pt idx="1">
                  <c:v>5496.8752599999998</c:v>
                </c:pt>
                <c:pt idx="2">
                  <c:v>5590.5332399999998</c:v>
                </c:pt>
                <c:pt idx="3">
                  <c:v>5701.28946</c:v>
                </c:pt>
                <c:pt idx="4">
                  <c:v>5777.7729899999995</c:v>
                </c:pt>
                <c:pt idx="5">
                  <c:v>5816.0100299999986</c:v>
                </c:pt>
                <c:pt idx="6">
                  <c:v>5859.3976199999997</c:v>
                </c:pt>
                <c:pt idx="7">
                  <c:v>5913.2778799999996</c:v>
                </c:pt>
                <c:pt idx="8">
                  <c:v>5885.4833200000003</c:v>
                </c:pt>
                <c:pt idx="9">
                  <c:v>5859.5366699999995</c:v>
                </c:pt>
                <c:pt idx="10">
                  <c:v>5831.5269099999996</c:v>
                </c:pt>
                <c:pt idx="11">
                  <c:v>5791.4201700000003</c:v>
                </c:pt>
                <c:pt idx="12">
                  <c:v>5758.9571699999997</c:v>
                </c:pt>
                <c:pt idx="13">
                  <c:v>5665.9832500000002</c:v>
                </c:pt>
                <c:pt idx="14">
                  <c:v>5567.9309699999994</c:v>
                </c:pt>
                <c:pt idx="15">
                  <c:v>5468.6196</c:v>
                </c:pt>
                <c:pt idx="16">
                  <c:v>5369.9620599999998</c:v>
                </c:pt>
                <c:pt idx="17">
                  <c:v>5270.6136399999996</c:v>
                </c:pt>
                <c:pt idx="18">
                  <c:v>5146.2740699999995</c:v>
                </c:pt>
                <c:pt idx="19">
                  <c:v>5023.6092099999996</c:v>
                </c:pt>
                <c:pt idx="20">
                  <c:v>4899.4834799999999</c:v>
                </c:pt>
                <c:pt idx="21">
                  <c:v>4774.9608399999997</c:v>
                </c:pt>
                <c:pt idx="22">
                  <c:v>4651.5690500000001</c:v>
                </c:pt>
                <c:pt idx="23">
                  <c:v>4550.7183999999997</c:v>
                </c:pt>
                <c:pt idx="24">
                  <c:v>4449.5578800000003</c:v>
                </c:pt>
                <c:pt idx="25">
                  <c:v>4346.7651900000001</c:v>
                </c:pt>
                <c:pt idx="26">
                  <c:v>4243.7278699999997</c:v>
                </c:pt>
                <c:pt idx="27">
                  <c:v>4139.04342</c:v>
                </c:pt>
                <c:pt idx="28">
                  <c:v>4027.4717799999999</c:v>
                </c:pt>
                <c:pt idx="29">
                  <c:v>3915.0671199999997</c:v>
                </c:pt>
                <c:pt idx="30">
                  <c:v>3802.5389500000001</c:v>
                </c:pt>
                <c:pt idx="31">
                  <c:v>3689.2165999999997</c:v>
                </c:pt>
                <c:pt idx="32">
                  <c:v>3576.7891599999998</c:v>
                </c:pt>
                <c:pt idx="33">
                  <c:v>3502.9496799999997</c:v>
                </c:pt>
                <c:pt idx="34">
                  <c:v>3422.5760799999998</c:v>
                </c:pt>
                <c:pt idx="35">
                  <c:v>3346.0018700000001</c:v>
                </c:pt>
                <c:pt idx="36">
                  <c:v>3269.6625599999998</c:v>
                </c:pt>
                <c:pt idx="37">
                  <c:v>3192.5938099999998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89-4B27-96FB-F123DE240A79}"/>
            </c:ext>
          </c:extLst>
        </c:ser>
        <c:ser>
          <c:idx val="5"/>
          <c:order val="6"/>
          <c:tx>
            <c:strRef>
              <c:f>'图11-工业碳排放'!$B$63</c:f>
              <c:strCache>
                <c:ptCount val="1"/>
                <c:pt idx="0">
                  <c:v>Chemicals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</c:spPr>
          <c:cat>
            <c:numRef>
              <c:f>'图11-工业碳排放'!$D$31:$AO$31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'图11-工业碳排放'!$D$63:$AO$63</c:f>
              <c:numCache>
                <c:formatCode>0_ </c:formatCode>
                <c:ptCount val="38"/>
                <c:pt idx="0">
                  <c:v>3963.8440999999998</c:v>
                </c:pt>
                <c:pt idx="1">
                  <c:v>4114.1197999999995</c:v>
                </c:pt>
                <c:pt idx="2">
                  <c:v>4265.3913000000002</c:v>
                </c:pt>
                <c:pt idx="3">
                  <c:v>4341.9053000000004</c:v>
                </c:pt>
                <c:pt idx="4">
                  <c:v>4417.3842999999997</c:v>
                </c:pt>
                <c:pt idx="5">
                  <c:v>4478.7294099999999</c:v>
                </c:pt>
                <c:pt idx="6">
                  <c:v>4540.0751209999999</c:v>
                </c:pt>
                <c:pt idx="7">
                  <c:v>4603.718777</c:v>
                </c:pt>
                <c:pt idx="8">
                  <c:v>4631.3259619999999</c:v>
                </c:pt>
                <c:pt idx="9">
                  <c:v>4668.7358450000002</c:v>
                </c:pt>
                <c:pt idx="10">
                  <c:v>4698.8798360000001</c:v>
                </c:pt>
                <c:pt idx="11">
                  <c:v>4735.296824</c:v>
                </c:pt>
                <c:pt idx="12">
                  <c:v>4763.1620809999995</c:v>
                </c:pt>
                <c:pt idx="13">
                  <c:v>4747.0593049999998</c:v>
                </c:pt>
                <c:pt idx="14">
                  <c:v>4739.270278</c:v>
                </c:pt>
                <c:pt idx="15">
                  <c:v>4720.5424190000003</c:v>
                </c:pt>
                <c:pt idx="16">
                  <c:v>4702.1688139999997</c:v>
                </c:pt>
                <c:pt idx="17">
                  <c:v>4684.2725849999997</c:v>
                </c:pt>
                <c:pt idx="18">
                  <c:v>4642.5913719999999</c:v>
                </c:pt>
                <c:pt idx="19">
                  <c:v>4608.8974550000003</c:v>
                </c:pt>
                <c:pt idx="20">
                  <c:v>4577.4420719999998</c:v>
                </c:pt>
                <c:pt idx="21">
                  <c:v>4534.0775409999997</c:v>
                </c:pt>
                <c:pt idx="22">
                  <c:v>4501.6165309999997</c:v>
                </c:pt>
                <c:pt idx="23">
                  <c:v>4444.0839310000001</c:v>
                </c:pt>
                <c:pt idx="24">
                  <c:v>4384.4618309999996</c:v>
                </c:pt>
                <c:pt idx="25">
                  <c:v>4324.8402310000001</c:v>
                </c:pt>
                <c:pt idx="26">
                  <c:v>4267.3310410000004</c:v>
                </c:pt>
                <c:pt idx="27">
                  <c:v>4208.7123409999995</c:v>
                </c:pt>
                <c:pt idx="28">
                  <c:v>4149.2029309999998</c:v>
                </c:pt>
                <c:pt idx="29">
                  <c:v>4091.5841110000001</c:v>
                </c:pt>
                <c:pt idx="30">
                  <c:v>4032.0648609999998</c:v>
                </c:pt>
                <c:pt idx="31">
                  <c:v>3975.4569919999999</c:v>
                </c:pt>
                <c:pt idx="32">
                  <c:v>3914.9264309999999</c:v>
                </c:pt>
                <c:pt idx="33">
                  <c:v>3858.305241</c:v>
                </c:pt>
                <c:pt idx="34">
                  <c:v>3800.786591</c:v>
                </c:pt>
                <c:pt idx="35">
                  <c:v>3741.2685409999999</c:v>
                </c:pt>
                <c:pt idx="36">
                  <c:v>3684.6389300000001</c:v>
                </c:pt>
                <c:pt idx="37">
                  <c:v>3626.1106999999997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89-4B27-96FB-F123DE240A79}"/>
            </c:ext>
          </c:extLst>
        </c:ser>
        <c:ser>
          <c:idx val="7"/>
          <c:order val="7"/>
          <c:tx>
            <c:strRef>
              <c:f>'图11-工业碳排放'!$B$65</c:f>
              <c:strCache>
                <c:ptCount val="1"/>
                <c:pt idx="0">
                  <c:v>Other Sectors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 w="25400">
              <a:noFill/>
            </a:ln>
          </c:spPr>
          <c:cat>
            <c:numRef>
              <c:f>'图11-工业碳排放'!$D$31:$AO$31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'图11-工业碳排放'!$D$65:$AO$65</c:f>
              <c:numCache>
                <c:formatCode>0_ </c:formatCode>
                <c:ptCount val="38"/>
                <c:pt idx="0">
                  <c:v>13450.105139840001</c:v>
                </c:pt>
                <c:pt idx="1">
                  <c:v>13934.278552369993</c:v>
                </c:pt>
                <c:pt idx="2">
                  <c:v>14515.794917020019</c:v>
                </c:pt>
                <c:pt idx="3">
                  <c:v>14982.624300910004</c:v>
                </c:pt>
                <c:pt idx="4">
                  <c:v>15415.613585630013</c:v>
                </c:pt>
                <c:pt idx="5">
                  <c:v>15807.417655080008</c:v>
                </c:pt>
                <c:pt idx="6">
                  <c:v>16167.0896859</c:v>
                </c:pt>
                <c:pt idx="7">
                  <c:v>16521.803191749987</c:v>
                </c:pt>
                <c:pt idx="8">
                  <c:v>16860.287906410009</c:v>
                </c:pt>
                <c:pt idx="9">
                  <c:v>17215.656635319981</c:v>
                </c:pt>
                <c:pt idx="10">
                  <c:v>17565.10078868</c:v>
                </c:pt>
                <c:pt idx="11">
                  <c:v>17910.31974137999</c:v>
                </c:pt>
                <c:pt idx="12">
                  <c:v>18246.751941489998</c:v>
                </c:pt>
                <c:pt idx="13">
                  <c:v>18553.837979299984</c:v>
                </c:pt>
                <c:pt idx="14">
                  <c:v>18838.444723060005</c:v>
                </c:pt>
                <c:pt idx="15">
                  <c:v>19128.428128089985</c:v>
                </c:pt>
                <c:pt idx="16">
                  <c:v>19400.298113870009</c:v>
                </c:pt>
                <c:pt idx="17">
                  <c:v>19674.960231919998</c:v>
                </c:pt>
                <c:pt idx="18">
                  <c:v>19912.157875599998</c:v>
                </c:pt>
                <c:pt idx="19">
                  <c:v>20132.385071329998</c:v>
                </c:pt>
                <c:pt idx="20">
                  <c:v>20365.824887680003</c:v>
                </c:pt>
                <c:pt idx="21">
                  <c:v>20569.363519550021</c:v>
                </c:pt>
                <c:pt idx="22">
                  <c:v>20765.82527623</c:v>
                </c:pt>
                <c:pt idx="23">
                  <c:v>20953.43757192</c:v>
                </c:pt>
                <c:pt idx="24">
                  <c:v>21134.287638309994</c:v>
                </c:pt>
                <c:pt idx="25">
                  <c:v>21284.903232210021</c:v>
                </c:pt>
                <c:pt idx="26">
                  <c:v>21429.314570210005</c:v>
                </c:pt>
                <c:pt idx="27">
                  <c:v>21568.887846310012</c:v>
                </c:pt>
                <c:pt idx="28">
                  <c:v>21681.42558331</c:v>
                </c:pt>
                <c:pt idx="29">
                  <c:v>21789.777062510017</c:v>
                </c:pt>
                <c:pt idx="30">
                  <c:v>21872.460274709993</c:v>
                </c:pt>
                <c:pt idx="31">
                  <c:v>21951.889223009992</c:v>
                </c:pt>
                <c:pt idx="32">
                  <c:v>22006.374350209997</c:v>
                </c:pt>
                <c:pt idx="33">
                  <c:v>22041.216353609998</c:v>
                </c:pt>
                <c:pt idx="34">
                  <c:v>22065.858453299999</c:v>
                </c:pt>
                <c:pt idx="35">
                  <c:v>22066.594273699993</c:v>
                </c:pt>
                <c:pt idx="36">
                  <c:v>22050.720710699996</c:v>
                </c:pt>
                <c:pt idx="37">
                  <c:v>21999.212441499978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89-4B27-96FB-F123DE240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372384"/>
        <c:axId val="415376224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'图11-工业碳排放'!$B$58</c15:sqref>
                        </c15:formulaRef>
                      </c:ext>
                    </c:extLst>
                    <c:strCache>
                      <c:ptCount val="1"/>
                      <c:pt idx="0">
                        <c:v>Agricultural</c:v>
                      </c:pt>
                    </c:strCache>
                  </c:strRef>
                </c:tx>
                <c:spPr>
                  <a:ln w="25400">
                    <a:noFill/>
                  </a:ln>
                </c:spPr>
                <c:cat>
                  <c:numRef>
                    <c:extLst>
                      <c:ext uri="{02D57815-91ED-43cb-92C2-25804820EDAC}">
                        <c15:formulaRef>
                          <c15:sqref>'图11-工业碳排放'!$D$31:$AO$31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'图11-工业碳排放'!$D$58:$AO$58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1862.634</c:v>
                      </c:pt>
                      <c:pt idx="1">
                        <c:v>1950.2909999999999</c:v>
                      </c:pt>
                      <c:pt idx="2">
                        <c:v>2002.692</c:v>
                      </c:pt>
                      <c:pt idx="3">
                        <c:v>2116.5749999999998</c:v>
                      </c:pt>
                      <c:pt idx="4">
                        <c:v>2196.16</c:v>
                      </c:pt>
                      <c:pt idx="5">
                        <c:v>2271.7460000000001</c:v>
                      </c:pt>
                      <c:pt idx="6">
                        <c:v>2346.2999999999997</c:v>
                      </c:pt>
                      <c:pt idx="7">
                        <c:v>2448.1491740000001</c:v>
                      </c:pt>
                      <c:pt idx="8">
                        <c:v>2489.3961949999998</c:v>
                      </c:pt>
                      <c:pt idx="9">
                        <c:v>2560.9442159999999</c:v>
                      </c:pt>
                      <c:pt idx="10">
                        <c:v>2627.5406969999999</c:v>
                      </c:pt>
                      <c:pt idx="11">
                        <c:v>2692.081729</c:v>
                      </c:pt>
                      <c:pt idx="12">
                        <c:v>2736.429729</c:v>
                      </c:pt>
                      <c:pt idx="13">
                        <c:v>2809.8977709999999</c:v>
                      </c:pt>
                      <c:pt idx="14">
                        <c:v>2862.283903</c:v>
                      </c:pt>
                      <c:pt idx="15">
                        <c:v>2903.6337399999998</c:v>
                      </c:pt>
                      <c:pt idx="16">
                        <c:v>2946.9656970000001</c:v>
                      </c:pt>
                      <c:pt idx="17">
                        <c:v>2988.310555</c:v>
                      </c:pt>
                      <c:pt idx="18">
                        <c:v>3018.5135230000001</c:v>
                      </c:pt>
                      <c:pt idx="19">
                        <c:v>3046.7084009999999</c:v>
                      </c:pt>
                      <c:pt idx="20">
                        <c:v>3074.9023809999999</c:v>
                      </c:pt>
                      <c:pt idx="21">
                        <c:v>3101.07537</c:v>
                      </c:pt>
                      <c:pt idx="22">
                        <c:v>3127.2493690000001</c:v>
                      </c:pt>
                      <c:pt idx="23">
                        <c:v>3131.4003589999998</c:v>
                      </c:pt>
                      <c:pt idx="24">
                        <c:v>3155.4333590000001</c:v>
                      </c:pt>
                      <c:pt idx="25">
                        <c:v>3158.5653480000001</c:v>
                      </c:pt>
                      <c:pt idx="26">
                        <c:v>3170.5853379999999</c:v>
                      </c:pt>
                      <c:pt idx="27">
                        <c:v>3181.6063379999996</c:v>
                      </c:pt>
                      <c:pt idx="28">
                        <c:v>3181.6173269999999</c:v>
                      </c:pt>
                      <c:pt idx="29">
                        <c:v>3182.616227</c:v>
                      </c:pt>
                      <c:pt idx="30">
                        <c:v>3181.615217</c:v>
                      </c:pt>
                      <c:pt idx="31">
                        <c:v>3181.6042159999997</c:v>
                      </c:pt>
                      <c:pt idx="32">
                        <c:v>3180.5931959999998</c:v>
                      </c:pt>
                      <c:pt idx="33">
                        <c:v>3168.582195</c:v>
                      </c:pt>
                      <c:pt idx="34">
                        <c:v>3168.5591850000001</c:v>
                      </c:pt>
                      <c:pt idx="35">
                        <c:v>3166.538184</c:v>
                      </c:pt>
                      <c:pt idx="36">
                        <c:v>3165.4171740000002</c:v>
                      </c:pt>
                      <c:pt idx="37">
                        <c:v>3164.4051639999998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9E89-4B27-96FB-F123DE240A79}"/>
                  </c:ext>
                </c:extLst>
              </c15:ser>
            </c15:filteredAreaSeries>
            <c15:filteredAreaSeries>
              <c15:ser>
                <c:idx val="6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'图11-工业碳排放'!$B$64</c15:sqref>
                        </c15:formulaRef>
                      </c:ext>
                    </c:extLst>
                    <c:strCache>
                      <c:ptCount val="1"/>
                      <c:pt idx="0">
                        <c:v>Construction</c:v>
                      </c:pt>
                    </c:strCache>
                  </c:strRef>
                </c:tx>
                <c:spPr>
                  <a:ln w="25400">
                    <a:noFill/>
                  </a:ln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'图11-工业碳排放'!$D$31:$AO$31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'图11-工业碳排放'!$D$64:$AO$64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795.75069999999994</c:v>
                      </c:pt>
                      <c:pt idx="1">
                        <c:v>834.57420000000002</c:v>
                      </c:pt>
                      <c:pt idx="2">
                        <c:v>868.03859999999997</c:v>
                      </c:pt>
                      <c:pt idx="3">
                        <c:v>908.34209999999996</c:v>
                      </c:pt>
                      <c:pt idx="4">
                        <c:v>942.82209999999998</c:v>
                      </c:pt>
                      <c:pt idx="5">
                        <c:v>976.64</c:v>
                      </c:pt>
                      <c:pt idx="6">
                        <c:v>1007.5932</c:v>
                      </c:pt>
                      <c:pt idx="7">
                        <c:v>1041.9515200000001</c:v>
                      </c:pt>
                      <c:pt idx="8">
                        <c:v>1068.1805199999999</c:v>
                      </c:pt>
                      <c:pt idx="9">
                        <c:v>1098.6280400000001</c:v>
                      </c:pt>
                      <c:pt idx="10">
                        <c:v>1126.3674799999999</c:v>
                      </c:pt>
                      <c:pt idx="11">
                        <c:v>1152.8703</c:v>
                      </c:pt>
                      <c:pt idx="12">
                        <c:v>1174.7959000000001</c:v>
                      </c:pt>
                      <c:pt idx="13">
                        <c:v>1199.6559999999999</c:v>
                      </c:pt>
                      <c:pt idx="14">
                        <c:v>1220.5405499999999</c:v>
                      </c:pt>
                      <c:pt idx="15">
                        <c:v>1239.5695000000001</c:v>
                      </c:pt>
                      <c:pt idx="16">
                        <c:v>1256.5661</c:v>
                      </c:pt>
                      <c:pt idx="17">
                        <c:v>1273.46</c:v>
                      </c:pt>
                      <c:pt idx="18">
                        <c:v>1287.1490999999999</c:v>
                      </c:pt>
                      <c:pt idx="19">
                        <c:v>1300.2717</c:v>
                      </c:pt>
                      <c:pt idx="20">
                        <c:v>1311.8553999999999</c:v>
                      </c:pt>
                      <c:pt idx="21">
                        <c:v>1321.8723</c:v>
                      </c:pt>
                      <c:pt idx="22">
                        <c:v>1330.7884999999999</c:v>
                      </c:pt>
                      <c:pt idx="23">
                        <c:v>1341.1629</c:v>
                      </c:pt>
                      <c:pt idx="24">
                        <c:v>1347.8744999999999</c:v>
                      </c:pt>
                      <c:pt idx="25">
                        <c:v>1355.6841999999999</c:v>
                      </c:pt>
                      <c:pt idx="26">
                        <c:v>1361.8346999999999</c:v>
                      </c:pt>
                      <c:pt idx="27">
                        <c:v>1368.6415999999999</c:v>
                      </c:pt>
                      <c:pt idx="28">
                        <c:v>1376.3467000000001</c:v>
                      </c:pt>
                      <c:pt idx="29">
                        <c:v>1383.1499999999999</c:v>
                      </c:pt>
                      <c:pt idx="30">
                        <c:v>1388.6514</c:v>
                      </c:pt>
                      <c:pt idx="31">
                        <c:v>1397.5509</c:v>
                      </c:pt>
                      <c:pt idx="32">
                        <c:v>1404.1486</c:v>
                      </c:pt>
                      <c:pt idx="33">
                        <c:v>1414.1434999999999</c:v>
                      </c:pt>
                      <c:pt idx="34">
                        <c:v>1422.9375</c:v>
                      </c:pt>
                      <c:pt idx="35">
                        <c:v>1433.4785999999999</c:v>
                      </c:pt>
                      <c:pt idx="36">
                        <c:v>1445.4680000000001</c:v>
                      </c:pt>
                      <c:pt idx="37">
                        <c:v>1429.1141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E89-4B27-96FB-F123DE240A79}"/>
                  </c:ext>
                </c:extLst>
              </c15:ser>
            </c15:filteredAreaSeries>
          </c:ext>
        </c:extLst>
      </c:areaChart>
      <c:catAx>
        <c:axId val="41537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376224"/>
        <c:crosses val="autoZero"/>
        <c:auto val="1"/>
        <c:lblAlgn val="ctr"/>
        <c:lblOffset val="100"/>
        <c:tickLblSkip val="10"/>
        <c:noMultiLvlLbl val="0"/>
      </c:catAx>
      <c:valAx>
        <c:axId val="415376224"/>
        <c:scaling>
          <c:orientation val="minMax"/>
        </c:scaling>
        <c:delete val="0"/>
        <c:axPos val="l"/>
        <c:title>
          <c:tx>
            <c:strRef>
              <c:f>'图11-工业碳排放'!$D$56</c:f>
              <c:strCache>
                <c:ptCount val="1"/>
                <c:pt idx="0">
                  <c:v>trillion btu</c:v>
                </c:pt>
              </c:strCache>
            </c:strRef>
          </c:tx>
          <c:layout>
            <c:manualLayout>
              <c:xMode val="edge"/>
              <c:yMode val="edge"/>
              <c:x val="1.2987012987012988E-2"/>
              <c:y val="7.174996292687904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372384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84629418754715635"/>
          <c:w val="1"/>
          <c:h val="0.153705956733674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行业二氧化碳排放强度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030118110236221E-2"/>
          <c:y val="0.18652814231554388"/>
          <c:w val="0.85722178477690292"/>
          <c:h val="0.52230460775736365"/>
        </c:manualLayout>
      </c:layout>
      <c:lineChart>
        <c:grouping val="standard"/>
        <c:varyColors val="0"/>
        <c:ser>
          <c:idx val="2"/>
          <c:order val="2"/>
          <c:tx>
            <c:strRef>
              <c:f>'图11-工业强度'!$C$165</c:f>
              <c:strCache>
                <c:ptCount val="1"/>
                <c:pt idx="0">
                  <c:v>工业（除电热氢）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'图11-工业强度'!$D$162:$AO$162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'图11-工业强度'!$D$165:$AO$165</c:f>
              <c:numCache>
                <c:formatCode>0_ </c:formatCode>
                <c:ptCount val="38"/>
                <c:pt idx="0">
                  <c:v>1.0593652733440935</c:v>
                </c:pt>
                <c:pt idx="1">
                  <c:v>1.0273220017511644</c:v>
                </c:pt>
                <c:pt idx="2">
                  <c:v>1.0075912447896773</c:v>
                </c:pt>
                <c:pt idx="3">
                  <c:v>0.98160956471084237</c:v>
                </c:pt>
                <c:pt idx="4">
                  <c:v>0.95436796426609982</c:v>
                </c:pt>
                <c:pt idx="5">
                  <c:v>0.92340040496732423</c:v>
                </c:pt>
                <c:pt idx="6">
                  <c:v>0.89729639903115088</c:v>
                </c:pt>
                <c:pt idx="7">
                  <c:v>0.87312323196809805</c:v>
                </c:pt>
                <c:pt idx="8">
                  <c:v>0.84832828308386388</c:v>
                </c:pt>
                <c:pt idx="9">
                  <c:v>0.82370621890599671</c:v>
                </c:pt>
                <c:pt idx="10">
                  <c:v>0.80263019403977154</c:v>
                </c:pt>
                <c:pt idx="11">
                  <c:v>0.77996118397499858</c:v>
                </c:pt>
                <c:pt idx="12">
                  <c:v>0.75952029395707255</c:v>
                </c:pt>
                <c:pt idx="13">
                  <c:v>0.73862128310302533</c:v>
                </c:pt>
                <c:pt idx="14">
                  <c:v>0.71812371133778141</c:v>
                </c:pt>
                <c:pt idx="15">
                  <c:v>0.69713572552185343</c:v>
                </c:pt>
                <c:pt idx="16">
                  <c:v>0.67822566643468829</c:v>
                </c:pt>
                <c:pt idx="17">
                  <c:v>0.66100746027603918</c:v>
                </c:pt>
                <c:pt idx="18">
                  <c:v>0.6414998827055618</c:v>
                </c:pt>
                <c:pt idx="19">
                  <c:v>0.62302715100866912</c:v>
                </c:pt>
                <c:pt idx="20">
                  <c:v>0.60574136985032279</c:v>
                </c:pt>
                <c:pt idx="21">
                  <c:v>0.58887867314877806</c:v>
                </c:pt>
                <c:pt idx="22">
                  <c:v>0.57281092241890796</c:v>
                </c:pt>
                <c:pt idx="23">
                  <c:v>0.5572844606064955</c:v>
                </c:pt>
                <c:pt idx="24">
                  <c:v>0.54356921733896923</c:v>
                </c:pt>
                <c:pt idx="25">
                  <c:v>0.53061611969287314</c:v>
                </c:pt>
                <c:pt idx="26">
                  <c:v>0.5170522880881141</c:v>
                </c:pt>
                <c:pt idx="27">
                  <c:v>0.50449681335934149</c:v>
                </c:pt>
                <c:pt idx="28">
                  <c:v>0.49257565406167586</c:v>
                </c:pt>
                <c:pt idx="29">
                  <c:v>0.48116337537814557</c:v>
                </c:pt>
                <c:pt idx="30">
                  <c:v>0.47020087812968159</c:v>
                </c:pt>
                <c:pt idx="31">
                  <c:v>0.45943169896207464</c:v>
                </c:pt>
                <c:pt idx="32">
                  <c:v>0.44926384814258841</c:v>
                </c:pt>
                <c:pt idx="33">
                  <c:v>0.441462760256503</c:v>
                </c:pt>
                <c:pt idx="34">
                  <c:v>0.43396762452438659</c:v>
                </c:pt>
                <c:pt idx="35">
                  <c:v>0.42673619922080741</c:v>
                </c:pt>
                <c:pt idx="36">
                  <c:v>0.41958409023381105</c:v>
                </c:pt>
                <c:pt idx="37">
                  <c:v>0.41426175945147387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2E-4748-B93B-228214504DFE}"/>
            </c:ext>
          </c:extLst>
        </c:ser>
        <c:ser>
          <c:idx val="3"/>
          <c:order val="3"/>
          <c:tx>
            <c:strRef>
              <c:f>'图11-工业强度'!$C$166</c:f>
              <c:strCache>
                <c:ptCount val="1"/>
                <c:pt idx="0">
                  <c:v>黑色金属冶炼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'图11-工业强度'!$D$162:$AO$162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'图11-工业强度'!$D$166:$AO$166</c:f>
              <c:numCache>
                <c:formatCode>0_ </c:formatCode>
                <c:ptCount val="38"/>
                <c:pt idx="0">
                  <c:v>9.2119537963699649</c:v>
                </c:pt>
                <c:pt idx="1">
                  <c:v>8.9115898878005346</c:v>
                </c:pt>
                <c:pt idx="2">
                  <c:v>8.9605530269634919</c:v>
                </c:pt>
                <c:pt idx="3">
                  <c:v>8.8162173821497714</c:v>
                </c:pt>
                <c:pt idx="4">
                  <c:v>8.6489744582801382</c:v>
                </c:pt>
                <c:pt idx="5">
                  <c:v>8.464014948088332</c:v>
                </c:pt>
                <c:pt idx="6">
                  <c:v>8.3273844063133424</c:v>
                </c:pt>
                <c:pt idx="7">
                  <c:v>8.2382371977435156</c:v>
                </c:pt>
                <c:pt idx="8">
                  <c:v>8.1123566027553213</c:v>
                </c:pt>
                <c:pt idx="9">
                  <c:v>7.9828409414739063</c:v>
                </c:pt>
                <c:pt idx="10">
                  <c:v>7.9216833073453667</c:v>
                </c:pt>
                <c:pt idx="11">
                  <c:v>7.8365924036170762</c:v>
                </c:pt>
                <c:pt idx="12">
                  <c:v>7.7598335164840426</c:v>
                </c:pt>
                <c:pt idx="13">
                  <c:v>7.6147335774470744</c:v>
                </c:pt>
                <c:pt idx="14">
                  <c:v>7.470825097343103</c:v>
                </c:pt>
                <c:pt idx="15">
                  <c:v>7.2936888197370822</c:v>
                </c:pt>
                <c:pt idx="16">
                  <c:v>7.1529230093081519</c:v>
                </c:pt>
                <c:pt idx="17">
                  <c:v>7.0172862447772104</c:v>
                </c:pt>
                <c:pt idx="18">
                  <c:v>6.8319654552279907</c:v>
                </c:pt>
                <c:pt idx="19">
                  <c:v>6.6483392744637175</c:v>
                </c:pt>
                <c:pt idx="20">
                  <c:v>6.4693096759281907</c:v>
                </c:pt>
                <c:pt idx="21">
                  <c:v>6.2889284532840248</c:v>
                </c:pt>
                <c:pt idx="22">
                  <c:v>6.1128299127040542</c:v>
                </c:pt>
                <c:pt idx="23">
                  <c:v>5.9454993551806021</c:v>
                </c:pt>
                <c:pt idx="24">
                  <c:v>5.8157319266263272</c:v>
                </c:pt>
                <c:pt idx="25">
                  <c:v>5.6870836681315993</c:v>
                </c:pt>
                <c:pt idx="26">
                  <c:v>5.5235706221653027</c:v>
                </c:pt>
                <c:pt idx="27">
                  <c:v>5.3865126512735175</c:v>
                </c:pt>
                <c:pt idx="28">
                  <c:v>5.2309325408657532</c:v>
                </c:pt>
                <c:pt idx="29">
                  <c:v>5.0765446157095715</c:v>
                </c:pt>
                <c:pt idx="30">
                  <c:v>4.9262501287428089</c:v>
                </c:pt>
                <c:pt idx="31">
                  <c:v>4.7743019840972263</c:v>
                </c:pt>
                <c:pt idx="32">
                  <c:v>4.6265951171507185</c:v>
                </c:pt>
                <c:pt idx="33">
                  <c:v>4.5208242734111632</c:v>
                </c:pt>
                <c:pt idx="34">
                  <c:v>4.4202298518376191</c:v>
                </c:pt>
                <c:pt idx="35">
                  <c:v>4.3204645898348915</c:v>
                </c:pt>
                <c:pt idx="36">
                  <c:v>4.217172095676271</c:v>
                </c:pt>
                <c:pt idx="37">
                  <c:v>4.1189266880329303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2E-4748-B93B-228214504DFE}"/>
            </c:ext>
          </c:extLst>
        </c:ser>
        <c:ser>
          <c:idx val="4"/>
          <c:order val="4"/>
          <c:tx>
            <c:strRef>
              <c:f>'图11-工业强度'!$C$167</c:f>
              <c:strCache>
                <c:ptCount val="1"/>
                <c:pt idx="0">
                  <c:v>化学工业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'图11-工业强度'!$D$162:$AO$162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'图11-工业强度'!$D$167:$AO$167</c:f>
              <c:numCache>
                <c:formatCode>0_ </c:formatCode>
                <c:ptCount val="38"/>
                <c:pt idx="0">
                  <c:v>3.0422977958065776</c:v>
                </c:pt>
                <c:pt idx="1">
                  <c:v>3.0251380172259226</c:v>
                </c:pt>
                <c:pt idx="2">
                  <c:v>2.9770247135642953</c:v>
                </c:pt>
                <c:pt idx="3">
                  <c:v>2.909067589227611</c:v>
                </c:pt>
                <c:pt idx="4">
                  <c:v>2.8367937679993944</c:v>
                </c:pt>
                <c:pt idx="5">
                  <c:v>2.8026916715866759</c:v>
                </c:pt>
                <c:pt idx="6">
                  <c:v>2.7778966783114556</c:v>
                </c:pt>
                <c:pt idx="7">
                  <c:v>2.7620129015953534</c:v>
                </c:pt>
                <c:pt idx="8">
                  <c:v>2.7359062413489457</c:v>
                </c:pt>
                <c:pt idx="9">
                  <c:v>2.7096003651698046</c:v>
                </c:pt>
                <c:pt idx="10">
                  <c:v>2.6882684829167931</c:v>
                </c:pt>
                <c:pt idx="11">
                  <c:v>2.6527993406340515</c:v>
                </c:pt>
                <c:pt idx="12">
                  <c:v>2.61878392208116</c:v>
                </c:pt>
                <c:pt idx="13">
                  <c:v>2.5759616841512787</c:v>
                </c:pt>
                <c:pt idx="14">
                  <c:v>2.5349961758877759</c:v>
                </c:pt>
                <c:pt idx="15">
                  <c:v>2.493964900143069</c:v>
                </c:pt>
                <c:pt idx="16">
                  <c:v>2.4557944715920201</c:v>
                </c:pt>
                <c:pt idx="17">
                  <c:v>2.4175939657228143</c:v>
                </c:pt>
                <c:pt idx="18">
                  <c:v>2.3765831249100118</c:v>
                </c:pt>
                <c:pt idx="19">
                  <c:v>2.3343434074665144</c:v>
                </c:pt>
                <c:pt idx="20">
                  <c:v>2.2955536254796001</c:v>
                </c:pt>
                <c:pt idx="21">
                  <c:v>2.2581794229069008</c:v>
                </c:pt>
                <c:pt idx="22">
                  <c:v>2.2221787896140959</c:v>
                </c:pt>
                <c:pt idx="23">
                  <c:v>2.1855630116641138</c:v>
                </c:pt>
                <c:pt idx="24">
                  <c:v>2.1489111422474112</c:v>
                </c:pt>
                <c:pt idx="25">
                  <c:v>2.116792088061008</c:v>
                </c:pt>
                <c:pt idx="26">
                  <c:v>2.0852256716051665</c:v>
                </c:pt>
                <c:pt idx="27">
                  <c:v>2.0536211535113713</c:v>
                </c:pt>
                <c:pt idx="28">
                  <c:v>2.024984073416507</c:v>
                </c:pt>
                <c:pt idx="29">
                  <c:v>1.9967839655613229</c:v>
                </c:pt>
                <c:pt idx="30">
                  <c:v>1.9719706996598514</c:v>
                </c:pt>
                <c:pt idx="31">
                  <c:v>1.9473947383169752</c:v>
                </c:pt>
                <c:pt idx="32">
                  <c:v>1.9259073686619697</c:v>
                </c:pt>
                <c:pt idx="33">
                  <c:v>1.906083985904496</c:v>
                </c:pt>
                <c:pt idx="34">
                  <c:v>1.8872874152096628</c:v>
                </c:pt>
                <c:pt idx="35">
                  <c:v>1.8716383364071278</c:v>
                </c:pt>
                <c:pt idx="36">
                  <c:v>1.8562831762496064</c:v>
                </c:pt>
                <c:pt idx="37">
                  <c:v>1.8442095018682951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2E-4748-B93B-228214504DFE}"/>
            </c:ext>
          </c:extLst>
        </c:ser>
        <c:ser>
          <c:idx val="5"/>
          <c:order val="5"/>
          <c:tx>
            <c:strRef>
              <c:f>'图11-工业强度'!$C$168</c:f>
              <c:strCache>
                <c:ptCount val="1"/>
                <c:pt idx="0">
                  <c:v>非金属矿物制品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'图11-工业强度'!$D$162:$AO$162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'图11-工业强度'!$D$168:$AO$168</c:f>
              <c:numCache>
                <c:formatCode>0_ </c:formatCode>
                <c:ptCount val="38"/>
                <c:pt idx="0">
                  <c:v>12.098521044228329</c:v>
                </c:pt>
                <c:pt idx="1">
                  <c:v>11.46435055146774</c:v>
                </c:pt>
                <c:pt idx="2">
                  <c:v>10.734635534597714</c:v>
                </c:pt>
                <c:pt idx="3">
                  <c:v>10.20610372060913</c:v>
                </c:pt>
                <c:pt idx="4">
                  <c:v>9.6734576768065708</c:v>
                </c:pt>
                <c:pt idx="5">
                  <c:v>9.0493367954156128</c:v>
                </c:pt>
                <c:pt idx="6">
                  <c:v>8.532782579618031</c:v>
                </c:pt>
                <c:pt idx="7">
                  <c:v>8.0790072942526319</c:v>
                </c:pt>
                <c:pt idx="8">
                  <c:v>7.6321034575407065</c:v>
                </c:pt>
                <c:pt idx="9">
                  <c:v>7.2024800251265635</c:v>
                </c:pt>
                <c:pt idx="10">
                  <c:v>6.7944302095681204</c:v>
                </c:pt>
                <c:pt idx="11">
                  <c:v>6.4025364003314529</c:v>
                </c:pt>
                <c:pt idx="12">
                  <c:v>6.0415088896919658</c:v>
                </c:pt>
                <c:pt idx="13">
                  <c:v>5.7435884800833001</c:v>
                </c:pt>
                <c:pt idx="14">
                  <c:v>5.4488348996851039</c:v>
                </c:pt>
                <c:pt idx="15">
                  <c:v>5.1706995318461848</c:v>
                </c:pt>
                <c:pt idx="16">
                  <c:v>4.9081415050514838</c:v>
                </c:pt>
                <c:pt idx="17">
                  <c:v>4.6569242868209502</c:v>
                </c:pt>
                <c:pt idx="18">
                  <c:v>4.4202759917101488</c:v>
                </c:pt>
                <c:pt idx="19">
                  <c:v>4.1940818610767678</c:v>
                </c:pt>
                <c:pt idx="20">
                  <c:v>3.9843630585654464</c:v>
                </c:pt>
                <c:pt idx="21">
                  <c:v>3.7831250511147756</c:v>
                </c:pt>
                <c:pt idx="22">
                  <c:v>3.5975341794627069</c:v>
                </c:pt>
                <c:pt idx="23">
                  <c:v>3.419469613774242</c:v>
                </c:pt>
                <c:pt idx="24">
                  <c:v>3.2551333288987956</c:v>
                </c:pt>
                <c:pt idx="25">
                  <c:v>3.1006074575411007</c:v>
                </c:pt>
                <c:pt idx="26">
                  <c:v>2.9521199802994254</c:v>
                </c:pt>
                <c:pt idx="27">
                  <c:v>2.8150556232788029</c:v>
                </c:pt>
                <c:pt idx="28">
                  <c:v>2.7050295295492406</c:v>
                </c:pt>
                <c:pt idx="29">
                  <c:v>2.6044528605048227</c:v>
                </c:pt>
                <c:pt idx="30">
                  <c:v>2.5077017784919544</c:v>
                </c:pt>
                <c:pt idx="31">
                  <c:v>2.4170211800351429</c:v>
                </c:pt>
                <c:pt idx="32">
                  <c:v>2.3350720175446651</c:v>
                </c:pt>
                <c:pt idx="33">
                  <c:v>2.2745538286551428</c:v>
                </c:pt>
                <c:pt idx="34">
                  <c:v>2.2190219736391956</c:v>
                </c:pt>
                <c:pt idx="35">
                  <c:v>2.1683425515137147</c:v>
                </c:pt>
                <c:pt idx="36">
                  <c:v>2.1223415420331415</c:v>
                </c:pt>
                <c:pt idx="37">
                  <c:v>2.0808255083547214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2E-4748-B93B-228214504DFE}"/>
            </c:ext>
          </c:extLst>
        </c:ser>
        <c:ser>
          <c:idx val="6"/>
          <c:order val="6"/>
          <c:tx>
            <c:strRef>
              <c:f>'图11-工业强度'!$C$169</c:f>
              <c:strCache>
                <c:ptCount val="1"/>
                <c:pt idx="0">
                  <c:v>石油、煤炭加工业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'图11-工业强度'!$D$162:$AO$162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'图11-工业强度'!$D$169:$AO$169</c:f>
              <c:numCache>
                <c:formatCode>0_ </c:formatCode>
                <c:ptCount val="38"/>
                <c:pt idx="0">
                  <c:v>1.9767058057637505</c:v>
                </c:pt>
                <c:pt idx="1">
                  <c:v>1.8485007135339238</c:v>
                </c:pt>
                <c:pt idx="2">
                  <c:v>1.7709423287276673</c:v>
                </c:pt>
                <c:pt idx="3">
                  <c:v>1.7245660386708677</c:v>
                </c:pt>
                <c:pt idx="4">
                  <c:v>1.6776227551146783</c:v>
                </c:pt>
                <c:pt idx="5">
                  <c:v>1.626475358180075</c:v>
                </c:pt>
                <c:pt idx="6">
                  <c:v>1.6006813976504797</c:v>
                </c:pt>
                <c:pt idx="7">
                  <c:v>1.5737032261555608</c:v>
                </c:pt>
                <c:pt idx="8">
                  <c:v>1.5111091417609146</c:v>
                </c:pt>
                <c:pt idx="9">
                  <c:v>1.4996195966621013</c:v>
                </c:pt>
                <c:pt idx="10">
                  <c:v>1.4753287018916821</c:v>
                </c:pt>
                <c:pt idx="11">
                  <c:v>1.4549557104819926</c:v>
                </c:pt>
                <c:pt idx="12">
                  <c:v>1.4351033457525044</c:v>
                </c:pt>
                <c:pt idx="13">
                  <c:v>1.4389642228701389</c:v>
                </c:pt>
                <c:pt idx="14">
                  <c:v>1.4279253064194704</c:v>
                </c:pt>
                <c:pt idx="15">
                  <c:v>1.3969997882294849</c:v>
                </c:pt>
                <c:pt idx="16">
                  <c:v>1.3709317307432924</c:v>
                </c:pt>
                <c:pt idx="17">
                  <c:v>1.3650824575595348</c:v>
                </c:pt>
                <c:pt idx="18">
                  <c:v>1.3278489105587858</c:v>
                </c:pt>
                <c:pt idx="19">
                  <c:v>1.3034021182853535</c:v>
                </c:pt>
                <c:pt idx="20">
                  <c:v>1.2814811999005642</c:v>
                </c:pt>
                <c:pt idx="21">
                  <c:v>1.258208675175245</c:v>
                </c:pt>
                <c:pt idx="22">
                  <c:v>1.2294581549204655</c:v>
                </c:pt>
                <c:pt idx="23">
                  <c:v>1.1999156529591175</c:v>
                </c:pt>
                <c:pt idx="24">
                  <c:v>1.1743424688871567</c:v>
                </c:pt>
                <c:pt idx="25">
                  <c:v>1.1481334061781889</c:v>
                </c:pt>
                <c:pt idx="26">
                  <c:v>1.1279114200379947</c:v>
                </c:pt>
                <c:pt idx="27">
                  <c:v>1.0995228859596315</c:v>
                </c:pt>
                <c:pt idx="28">
                  <c:v>1.0698708776585542</c:v>
                </c:pt>
                <c:pt idx="29">
                  <c:v>1.0433679420872342</c:v>
                </c:pt>
                <c:pt idx="30">
                  <c:v>1.0152800326700535</c:v>
                </c:pt>
                <c:pt idx="31">
                  <c:v>0.98720832468556052</c:v>
                </c:pt>
                <c:pt idx="32">
                  <c:v>0.96024237072041529</c:v>
                </c:pt>
                <c:pt idx="33">
                  <c:v>0.94265176754992841</c:v>
                </c:pt>
                <c:pt idx="34">
                  <c:v>0.92141159801288541</c:v>
                </c:pt>
                <c:pt idx="35">
                  <c:v>0.90092516832094416</c:v>
                </c:pt>
                <c:pt idx="36">
                  <c:v>0.8810186412348664</c:v>
                </c:pt>
                <c:pt idx="37">
                  <c:v>0.85868494242480553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92E-4748-B93B-228214504DFE}"/>
            </c:ext>
          </c:extLst>
        </c:ser>
        <c:ser>
          <c:idx val="7"/>
          <c:order val="7"/>
          <c:tx>
            <c:strRef>
              <c:f>'图11-工业强度'!$C$170</c:f>
              <c:strCache>
                <c:ptCount val="1"/>
                <c:pt idx="0">
                  <c:v>有色金属冶炼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'图11-工业强度'!$D$162:$AO$162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'图11-工业强度'!$D$170:$AO$170</c:f>
              <c:numCache>
                <c:formatCode>0_ </c:formatCode>
                <c:ptCount val="38"/>
                <c:pt idx="0">
                  <c:v>0.54428717106871161</c:v>
                </c:pt>
                <c:pt idx="1">
                  <c:v>0.54468640930543388</c:v>
                </c:pt>
                <c:pt idx="2">
                  <c:v>0.54021686813629355</c:v>
                </c:pt>
                <c:pt idx="3">
                  <c:v>0.52685924516009008</c:v>
                </c:pt>
                <c:pt idx="4">
                  <c:v>0.51545007100513196</c:v>
                </c:pt>
                <c:pt idx="5">
                  <c:v>0.50511463047878791</c:v>
                </c:pt>
                <c:pt idx="6">
                  <c:v>0.49733414008655519</c:v>
                </c:pt>
                <c:pt idx="7">
                  <c:v>0.4927353853759967</c:v>
                </c:pt>
                <c:pt idx="8">
                  <c:v>0.48855898044345913</c:v>
                </c:pt>
                <c:pt idx="9">
                  <c:v>0.48628670343273445</c:v>
                </c:pt>
                <c:pt idx="10">
                  <c:v>0.48636029735030401</c:v>
                </c:pt>
                <c:pt idx="11">
                  <c:v>0.48617698429571438</c:v>
                </c:pt>
                <c:pt idx="12">
                  <c:v>0.48749878256385343</c:v>
                </c:pt>
                <c:pt idx="13">
                  <c:v>0.48397787308426071</c:v>
                </c:pt>
                <c:pt idx="14">
                  <c:v>0.47951050301755394</c:v>
                </c:pt>
                <c:pt idx="15">
                  <c:v>0.47562964883574171</c:v>
                </c:pt>
                <c:pt idx="16">
                  <c:v>0.4716132575692738</c:v>
                </c:pt>
                <c:pt idx="17">
                  <c:v>0.46790111934227446</c:v>
                </c:pt>
                <c:pt idx="18">
                  <c:v>0.46279724714807391</c:v>
                </c:pt>
                <c:pt idx="19">
                  <c:v>0.45672244311621568</c:v>
                </c:pt>
                <c:pt idx="20">
                  <c:v>0.45169968333900679</c:v>
                </c:pt>
                <c:pt idx="21">
                  <c:v>0.44585055221951658</c:v>
                </c:pt>
                <c:pt idx="22">
                  <c:v>0.44098080265803191</c:v>
                </c:pt>
                <c:pt idx="23">
                  <c:v>0.43388516646452174</c:v>
                </c:pt>
                <c:pt idx="24">
                  <c:v>0.42630668815970019</c:v>
                </c:pt>
                <c:pt idx="25">
                  <c:v>0.41876710933086697</c:v>
                </c:pt>
                <c:pt idx="26">
                  <c:v>0.41229996688292231</c:v>
                </c:pt>
                <c:pt idx="27">
                  <c:v>0.40510540425214686</c:v>
                </c:pt>
                <c:pt idx="28">
                  <c:v>0.3978421180877954</c:v>
                </c:pt>
                <c:pt idx="29">
                  <c:v>0.39154561080078448</c:v>
                </c:pt>
                <c:pt idx="30">
                  <c:v>0.38442380791781589</c:v>
                </c:pt>
                <c:pt idx="31">
                  <c:v>0.37826744351422192</c:v>
                </c:pt>
                <c:pt idx="32">
                  <c:v>0.37092817682885476</c:v>
                </c:pt>
                <c:pt idx="33">
                  <c:v>0.36491128603875767</c:v>
                </c:pt>
                <c:pt idx="34">
                  <c:v>0.35900238866265427</c:v>
                </c:pt>
                <c:pt idx="35">
                  <c:v>0.35221774949341728</c:v>
                </c:pt>
                <c:pt idx="36">
                  <c:v>0.34638802685611614</c:v>
                </c:pt>
                <c:pt idx="37">
                  <c:v>0.34027229499143608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92E-4748-B93B-228214504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045120"/>
        <c:axId val="19689138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'图11-工业强度'!$C$163</c15:sqref>
                        </c15:formulaRef>
                      </c:ext>
                    </c:extLst>
                    <c:strCache>
                      <c:ptCount val="1"/>
                      <c:pt idx="0">
                        <c:v>农林牧渔业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'图11-工业强度'!$D$162:$AO$162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'图11-工业强度'!$D$163:$AO$163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9.549363734347624E-2</c:v>
                      </c:pt>
                      <c:pt idx="1">
                        <c:v>9.5066046660199757E-2</c:v>
                      </c:pt>
                      <c:pt idx="2">
                        <c:v>9.4523208429263803E-2</c:v>
                      </c:pt>
                      <c:pt idx="3">
                        <c:v>9.4080954269936096E-2</c:v>
                      </c:pt>
                      <c:pt idx="4">
                        <c:v>9.3649247913192263E-2</c:v>
                      </c:pt>
                      <c:pt idx="5">
                        <c:v>9.3108165876227694E-2</c:v>
                      </c:pt>
                      <c:pt idx="6">
                        <c:v>9.2716406593627981E-2</c:v>
                      </c:pt>
                      <c:pt idx="7">
                        <c:v>9.2148398262138095E-2</c:v>
                      </c:pt>
                      <c:pt idx="8">
                        <c:v>9.2126495833951105E-2</c:v>
                      </c:pt>
                      <c:pt idx="9">
                        <c:v>9.2004631892357344E-2</c:v>
                      </c:pt>
                      <c:pt idx="10">
                        <c:v>9.1885720034133853E-2</c:v>
                      </c:pt>
                      <c:pt idx="11">
                        <c:v>9.1841724544368064E-2</c:v>
                      </c:pt>
                      <c:pt idx="12">
                        <c:v>9.1722552518379075E-2</c:v>
                      </c:pt>
                      <c:pt idx="13">
                        <c:v>9.1824681465034849E-2</c:v>
                      </c:pt>
                      <c:pt idx="14">
                        <c:v>9.1803969832581614E-2</c:v>
                      </c:pt>
                      <c:pt idx="15">
                        <c:v>9.1375055306024591E-2</c:v>
                      </c:pt>
                      <c:pt idx="16">
                        <c:v>9.1489293795188942E-2</c:v>
                      </c:pt>
                      <c:pt idx="17">
                        <c:v>9.1203180646538373E-2</c:v>
                      </c:pt>
                      <c:pt idx="18">
                        <c:v>9.1039309344726871E-2</c:v>
                      </c:pt>
                      <c:pt idx="19">
                        <c:v>9.0873798729297253E-2</c:v>
                      </c:pt>
                      <c:pt idx="20">
                        <c:v>9.0822139061658855E-2</c:v>
                      </c:pt>
                      <c:pt idx="21">
                        <c:v>9.0816920176722146E-2</c:v>
                      </c:pt>
                      <c:pt idx="22">
                        <c:v>9.0911701326092859E-2</c:v>
                      </c:pt>
                      <c:pt idx="23">
                        <c:v>9.0489359481759318E-2</c:v>
                      </c:pt>
                      <c:pt idx="24">
                        <c:v>9.0703133410480655E-2</c:v>
                      </c:pt>
                      <c:pt idx="25">
                        <c:v>9.04534603510357E-2</c:v>
                      </c:pt>
                      <c:pt idx="26">
                        <c:v>9.0217198075800337E-2</c:v>
                      </c:pt>
                      <c:pt idx="27">
                        <c:v>9.0536132637007133E-2</c:v>
                      </c:pt>
                      <c:pt idx="28">
                        <c:v>9.0369848430677149E-2</c:v>
                      </c:pt>
                      <c:pt idx="29">
                        <c:v>9.0257093801471552E-2</c:v>
                      </c:pt>
                      <c:pt idx="30">
                        <c:v>9.0189650447008926E-2</c:v>
                      </c:pt>
                      <c:pt idx="31">
                        <c:v>9.0160245431077299E-2</c:v>
                      </c:pt>
                      <c:pt idx="32">
                        <c:v>9.0103756296110241E-2</c:v>
                      </c:pt>
                      <c:pt idx="33">
                        <c:v>8.9584914752176267E-2</c:v>
                      </c:pt>
                      <c:pt idx="34">
                        <c:v>8.9623499562631229E-2</c:v>
                      </c:pt>
                      <c:pt idx="35">
                        <c:v>8.961222248029295E-2</c:v>
                      </c:pt>
                      <c:pt idx="36">
                        <c:v>8.9598133300786406E-2</c:v>
                      </c:pt>
                      <c:pt idx="37">
                        <c:v>8.9573385681990955E-2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92E-4748-B93B-228214504DF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'图11-工业强度'!$C$164</c15:sqref>
                        </c15:formulaRef>
                      </c:ext>
                    </c:extLst>
                    <c:strCache>
                      <c:ptCount val="1"/>
                      <c:pt idx="0">
                        <c:v>建筑业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'图11-工业强度'!$D$162:$AO$162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'图11-工业强度'!$D$164:$AO$164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3.9550338349605169E-2</c:v>
                      </c:pt>
                      <c:pt idx="1">
                        <c:v>3.9247339535422483E-2</c:v>
                      </c:pt>
                      <c:pt idx="2">
                        <c:v>3.8926192169195739E-2</c:v>
                      </c:pt>
                      <c:pt idx="3">
                        <c:v>3.8582535102758268E-2</c:v>
                      </c:pt>
                      <c:pt idx="4">
                        <c:v>3.8274445211542357E-2</c:v>
                      </c:pt>
                      <c:pt idx="5">
                        <c:v>3.7993354689507736E-2</c:v>
                      </c:pt>
                      <c:pt idx="6">
                        <c:v>3.7721039386272616E-2</c:v>
                      </c:pt>
                      <c:pt idx="7">
                        <c:v>3.7355090780438971E-2</c:v>
                      </c:pt>
                      <c:pt idx="8">
                        <c:v>3.728327389676736E-2</c:v>
                      </c:pt>
                      <c:pt idx="9">
                        <c:v>3.7247186910931998E-2</c:v>
                      </c:pt>
                      <c:pt idx="10">
                        <c:v>3.7147808188527004E-2</c:v>
                      </c:pt>
                      <c:pt idx="11">
                        <c:v>3.7111226208117375E-2</c:v>
                      </c:pt>
                      <c:pt idx="12">
                        <c:v>3.7089439170001008E-2</c:v>
                      </c:pt>
                      <c:pt idx="13">
                        <c:v>3.6987590319939416E-2</c:v>
                      </c:pt>
                      <c:pt idx="14">
                        <c:v>3.6932540046238742E-2</c:v>
                      </c:pt>
                      <c:pt idx="15">
                        <c:v>3.6900873103093777E-2</c:v>
                      </c:pt>
                      <c:pt idx="16">
                        <c:v>3.6775717228136835E-2</c:v>
                      </c:pt>
                      <c:pt idx="17">
                        <c:v>3.6767223548534421E-2</c:v>
                      </c:pt>
                      <c:pt idx="18">
                        <c:v>3.6667256106354552E-2</c:v>
                      </c:pt>
                      <c:pt idx="19">
                        <c:v>3.6632623884972619E-2</c:v>
                      </c:pt>
                      <c:pt idx="20">
                        <c:v>3.6548799750677374E-2</c:v>
                      </c:pt>
                      <c:pt idx="21">
                        <c:v>3.644743109887278E-2</c:v>
                      </c:pt>
                      <c:pt idx="22">
                        <c:v>3.638497093595084E-2</c:v>
                      </c:pt>
                      <c:pt idx="23">
                        <c:v>3.6381367712820599E-2</c:v>
                      </c:pt>
                      <c:pt idx="24">
                        <c:v>3.628901063836238E-2</c:v>
                      </c:pt>
                      <c:pt idx="25">
                        <c:v>3.6228111023261005E-2</c:v>
                      </c:pt>
                      <c:pt idx="26">
                        <c:v>3.6129907244770859E-2</c:v>
                      </c:pt>
                      <c:pt idx="27">
                        <c:v>3.6087331061416407E-2</c:v>
                      </c:pt>
                      <c:pt idx="28">
                        <c:v>3.6032332849641233E-2</c:v>
                      </c:pt>
                      <c:pt idx="29">
                        <c:v>3.5990437517888177E-2</c:v>
                      </c:pt>
                      <c:pt idx="30">
                        <c:v>3.5866572698044143E-2</c:v>
                      </c:pt>
                      <c:pt idx="31">
                        <c:v>3.5864045056360268E-2</c:v>
                      </c:pt>
                      <c:pt idx="32">
                        <c:v>3.5775260924747809E-2</c:v>
                      </c:pt>
                      <c:pt idx="33">
                        <c:v>3.5741444416854638E-2</c:v>
                      </c:pt>
                      <c:pt idx="34">
                        <c:v>3.560986055479843E-2</c:v>
                      </c:pt>
                      <c:pt idx="35">
                        <c:v>3.5554754707192743E-2</c:v>
                      </c:pt>
                      <c:pt idx="36">
                        <c:v>3.5485077580553949E-2</c:v>
                      </c:pt>
                      <c:pt idx="37">
                        <c:v>3.5457657788438381E-2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92E-4748-B93B-228214504DFE}"/>
                  </c:ext>
                </c:extLst>
              </c15:ser>
            </c15:filteredLineSeries>
          </c:ext>
        </c:extLst>
      </c:lineChart>
      <c:catAx>
        <c:axId val="172004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8913808"/>
        <c:crosses val="autoZero"/>
        <c:auto val="1"/>
        <c:lblAlgn val="ctr"/>
        <c:lblOffset val="100"/>
        <c:tickLblSkip val="5"/>
        <c:noMultiLvlLbl val="0"/>
      </c:catAx>
      <c:valAx>
        <c:axId val="1968913808"/>
        <c:scaling>
          <c:orientation val="minMax"/>
          <c:max val="25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100">
                    <a:solidFill>
                      <a:sysClr val="windowText" lastClr="000000"/>
                    </a:solidFill>
                  </a:rPr>
                  <a:t>吨</a:t>
                </a:r>
                <a:r>
                  <a:rPr lang="en-US" altLang="zh-CN" sz="1100">
                    <a:solidFill>
                      <a:sysClr val="windowText" lastClr="000000"/>
                    </a:solidFill>
                  </a:rPr>
                  <a:t>CO2/</a:t>
                </a:r>
                <a:r>
                  <a:rPr lang="zh-CN" altLang="en-US" sz="1100">
                    <a:solidFill>
                      <a:sysClr val="windowText" lastClr="000000"/>
                    </a:solidFill>
                  </a:rPr>
                  <a:t>万元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9.455526392534267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 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004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0092373869932909"/>
          <c:w val="1"/>
          <c:h val="0.199076261300670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行业能源消费强度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2690069991251109E-2"/>
          <c:y val="0.18652814231554388"/>
          <c:w val="0.85483289588801392"/>
          <c:h val="0.52635608048993876"/>
        </c:manualLayout>
      </c:layout>
      <c:lineChart>
        <c:grouping val="standard"/>
        <c:varyColors val="0"/>
        <c:ser>
          <c:idx val="2"/>
          <c:order val="2"/>
          <c:tx>
            <c:strRef>
              <c:f>'图11-工业强度'!$C$175</c:f>
              <c:strCache>
                <c:ptCount val="1"/>
                <c:pt idx="0">
                  <c:v>工业（除电热氢）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'图11-工业强度'!$D$172:$AO$172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'图11-工业强度'!$D$175:$AO$175</c:f>
              <c:numCache>
                <c:formatCode>0_ </c:formatCode>
                <c:ptCount val="38"/>
                <c:pt idx="0">
                  <c:v>0.52438439922348712</c:v>
                </c:pt>
                <c:pt idx="1">
                  <c:v>0.51497577365485658</c:v>
                </c:pt>
                <c:pt idx="2">
                  <c:v>0.51088559783066223</c:v>
                </c:pt>
                <c:pt idx="3">
                  <c:v>0.50164439406752814</c:v>
                </c:pt>
                <c:pt idx="4">
                  <c:v>0.49306744199244357</c:v>
                </c:pt>
                <c:pt idx="5">
                  <c:v>0.48379140764675321</c:v>
                </c:pt>
                <c:pt idx="6">
                  <c:v>0.4763103390317196</c:v>
                </c:pt>
                <c:pt idx="7">
                  <c:v>0.46903420694407133</c:v>
                </c:pt>
                <c:pt idx="8">
                  <c:v>0.46064335117587207</c:v>
                </c:pt>
                <c:pt idx="9">
                  <c:v>0.45229741095672921</c:v>
                </c:pt>
                <c:pt idx="10">
                  <c:v>0.44528638990523178</c:v>
                </c:pt>
                <c:pt idx="11">
                  <c:v>0.43789215100389756</c:v>
                </c:pt>
                <c:pt idx="12">
                  <c:v>0.43123634669370492</c:v>
                </c:pt>
                <c:pt idx="13">
                  <c:v>0.42263376363593591</c:v>
                </c:pt>
                <c:pt idx="14">
                  <c:v>0.41410473338086123</c:v>
                </c:pt>
                <c:pt idx="15">
                  <c:v>0.40546124108033266</c:v>
                </c:pt>
                <c:pt idx="16">
                  <c:v>0.3974901566196069</c:v>
                </c:pt>
                <c:pt idx="17">
                  <c:v>0.39057102893092116</c:v>
                </c:pt>
                <c:pt idx="18">
                  <c:v>0.38205376260458529</c:v>
                </c:pt>
                <c:pt idx="19">
                  <c:v>0.37404678131544239</c:v>
                </c:pt>
                <c:pt idx="20">
                  <c:v>0.36675401125587553</c:v>
                </c:pt>
                <c:pt idx="21">
                  <c:v>0.35950441059670374</c:v>
                </c:pt>
                <c:pt idx="22">
                  <c:v>0.35265122065440796</c:v>
                </c:pt>
                <c:pt idx="23">
                  <c:v>0.34582738314836325</c:v>
                </c:pt>
                <c:pt idx="24">
                  <c:v>0.33989899048674271</c:v>
                </c:pt>
                <c:pt idx="25">
                  <c:v>0.33419488553646864</c:v>
                </c:pt>
                <c:pt idx="26">
                  <c:v>0.32823857880362695</c:v>
                </c:pt>
                <c:pt idx="27">
                  <c:v>0.3228565730927902</c:v>
                </c:pt>
                <c:pt idx="28">
                  <c:v>0.31737883459130256</c:v>
                </c:pt>
                <c:pt idx="29">
                  <c:v>0.31215846878326908</c:v>
                </c:pt>
                <c:pt idx="30">
                  <c:v>0.30722297691147016</c:v>
                </c:pt>
                <c:pt idx="31">
                  <c:v>0.3023347430947646</c:v>
                </c:pt>
                <c:pt idx="32">
                  <c:v>0.29764758284923321</c:v>
                </c:pt>
                <c:pt idx="33">
                  <c:v>0.29386941112006482</c:v>
                </c:pt>
                <c:pt idx="34">
                  <c:v>0.29036078897640305</c:v>
                </c:pt>
                <c:pt idx="35">
                  <c:v>0.28676686394662432</c:v>
                </c:pt>
                <c:pt idx="36">
                  <c:v>0.28332728347256564</c:v>
                </c:pt>
                <c:pt idx="37">
                  <c:v>0.28100242241296225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DA-4E96-96E1-6508A65AC1E6}"/>
            </c:ext>
          </c:extLst>
        </c:ser>
        <c:ser>
          <c:idx val="3"/>
          <c:order val="3"/>
          <c:tx>
            <c:strRef>
              <c:f>'图11-工业强度'!$C$176</c:f>
              <c:strCache>
                <c:ptCount val="1"/>
                <c:pt idx="0">
                  <c:v>黑色金属冶炼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'图11-工业强度'!$D$172:$AO$172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'图11-工业强度'!$D$176:$AO$176</c:f>
              <c:numCache>
                <c:formatCode>0_ </c:formatCode>
                <c:ptCount val="38"/>
                <c:pt idx="0">
                  <c:v>4.0457426274377655</c:v>
                </c:pt>
                <c:pt idx="1">
                  <c:v>3.913550722240934</c:v>
                </c:pt>
                <c:pt idx="2">
                  <c:v>3.9343030195075688</c:v>
                </c:pt>
                <c:pt idx="3">
                  <c:v>3.8714897246668039</c:v>
                </c:pt>
                <c:pt idx="4">
                  <c:v>3.7981183085368841</c:v>
                </c:pt>
                <c:pt idx="5">
                  <c:v>3.718162469617142</c:v>
                </c:pt>
                <c:pt idx="6">
                  <c:v>3.6594932080341018</c:v>
                </c:pt>
                <c:pt idx="7">
                  <c:v>3.6208619130655486</c:v>
                </c:pt>
                <c:pt idx="8">
                  <c:v>3.5648459339817582</c:v>
                </c:pt>
                <c:pt idx="9">
                  <c:v>3.5088289896896105</c:v>
                </c:pt>
                <c:pt idx="10">
                  <c:v>3.48133459307352</c:v>
                </c:pt>
                <c:pt idx="11">
                  <c:v>3.44482629222518</c:v>
                </c:pt>
                <c:pt idx="12">
                  <c:v>3.411790700525184</c:v>
                </c:pt>
                <c:pt idx="13">
                  <c:v>3.3463252662734186</c:v>
                </c:pt>
                <c:pt idx="14">
                  <c:v>3.2833955586158203</c:v>
                </c:pt>
                <c:pt idx="15">
                  <c:v>3.2072898036982926</c:v>
                </c:pt>
                <c:pt idx="16">
                  <c:v>3.1438193381610402</c:v>
                </c:pt>
                <c:pt idx="17">
                  <c:v>3.0845901217738114</c:v>
                </c:pt>
                <c:pt idx="18">
                  <c:v>3.004103407593433</c:v>
                </c:pt>
                <c:pt idx="19">
                  <c:v>2.9226277661936719</c:v>
                </c:pt>
                <c:pt idx="20">
                  <c:v>2.8452333487684638</c:v>
                </c:pt>
                <c:pt idx="21">
                  <c:v>2.7652503385410627</c:v>
                </c:pt>
                <c:pt idx="22">
                  <c:v>2.6889656023467503</c:v>
                </c:pt>
                <c:pt idx="23">
                  <c:v>2.6156846129000741</c:v>
                </c:pt>
                <c:pt idx="24">
                  <c:v>2.5590946744494327</c:v>
                </c:pt>
                <c:pt idx="25">
                  <c:v>2.5011642605349409</c:v>
                </c:pt>
                <c:pt idx="26">
                  <c:v>2.4295563336897246</c:v>
                </c:pt>
                <c:pt idx="27">
                  <c:v>2.3700311464152111</c:v>
                </c:pt>
                <c:pt idx="28">
                  <c:v>2.3018962744604203</c:v>
                </c:pt>
                <c:pt idx="29">
                  <c:v>2.2341008056051415</c:v>
                </c:pt>
                <c:pt idx="30">
                  <c:v>2.1684482310604571</c:v>
                </c:pt>
                <c:pt idx="31">
                  <c:v>2.1017562880818166</c:v>
                </c:pt>
                <c:pt idx="32">
                  <c:v>2.0369312971834077</c:v>
                </c:pt>
                <c:pt idx="33">
                  <c:v>1.989704753447185</c:v>
                </c:pt>
                <c:pt idx="34">
                  <c:v>1.946282791678509</c:v>
                </c:pt>
                <c:pt idx="35">
                  <c:v>1.9013955396138404</c:v>
                </c:pt>
                <c:pt idx="36">
                  <c:v>1.856926139169776</c:v>
                </c:pt>
                <c:pt idx="37">
                  <c:v>1.8128749708319476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DA-4E96-96E1-6508A65AC1E6}"/>
            </c:ext>
          </c:extLst>
        </c:ser>
        <c:ser>
          <c:idx val="4"/>
          <c:order val="4"/>
          <c:tx>
            <c:strRef>
              <c:f>'图11-工业强度'!$C$177</c:f>
              <c:strCache>
                <c:ptCount val="1"/>
                <c:pt idx="0">
                  <c:v>化学工业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'图11-工业强度'!$D$172:$AO$172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'图11-工业强度'!$D$177:$AO$177</c:f>
              <c:numCache>
                <c:formatCode>0_ </c:formatCode>
                <c:ptCount val="38"/>
                <c:pt idx="0">
                  <c:v>1.6969148297999139</c:v>
                </c:pt>
                <c:pt idx="1">
                  <c:v>1.7189883643185837</c:v>
                </c:pt>
                <c:pt idx="2">
                  <c:v>1.719189123417487</c:v>
                </c:pt>
                <c:pt idx="3">
                  <c:v>1.6999181985811644</c:v>
                </c:pt>
                <c:pt idx="4">
                  <c:v>1.6868575182026648</c:v>
                </c:pt>
                <c:pt idx="5">
                  <c:v>1.6805003514096621</c:v>
                </c:pt>
                <c:pt idx="6">
                  <c:v>1.6787154220121512</c:v>
                </c:pt>
                <c:pt idx="7">
                  <c:v>1.6815945693175374</c:v>
                </c:pt>
                <c:pt idx="8">
                  <c:v>1.6694266946090537</c:v>
                </c:pt>
                <c:pt idx="9">
                  <c:v>1.6572966114711196</c:v>
                </c:pt>
                <c:pt idx="10">
                  <c:v>1.6480030533163719</c:v>
                </c:pt>
                <c:pt idx="11">
                  <c:v>1.6389448296142637</c:v>
                </c:pt>
                <c:pt idx="12">
                  <c:v>1.6291982747800258</c:v>
                </c:pt>
                <c:pt idx="13">
                  <c:v>1.6089763798597556</c:v>
                </c:pt>
                <c:pt idx="14">
                  <c:v>1.5876733826062981</c:v>
                </c:pt>
                <c:pt idx="15">
                  <c:v>1.5676700115936471</c:v>
                </c:pt>
                <c:pt idx="16">
                  <c:v>1.5491456609773868</c:v>
                </c:pt>
                <c:pt idx="17">
                  <c:v>1.5307110595325659</c:v>
                </c:pt>
                <c:pt idx="18">
                  <c:v>1.506833092771475</c:v>
                </c:pt>
                <c:pt idx="19">
                  <c:v>1.4823691626398539</c:v>
                </c:pt>
                <c:pt idx="20">
                  <c:v>1.4596429868521446</c:v>
                </c:pt>
                <c:pt idx="21">
                  <c:v>1.439057471052323</c:v>
                </c:pt>
                <c:pt idx="22">
                  <c:v>1.4179981080663342</c:v>
                </c:pt>
                <c:pt idx="23">
                  <c:v>1.3946338192063925</c:v>
                </c:pt>
                <c:pt idx="24">
                  <c:v>1.3724330135745018</c:v>
                </c:pt>
                <c:pt idx="25">
                  <c:v>1.3527876931934302</c:v>
                </c:pt>
                <c:pt idx="26">
                  <c:v>1.3315698021380376</c:v>
                </c:pt>
                <c:pt idx="27">
                  <c:v>1.3125598455113003</c:v>
                </c:pt>
                <c:pt idx="28">
                  <c:v>1.2943624283480766</c:v>
                </c:pt>
                <c:pt idx="29">
                  <c:v>1.2756257716146457</c:v>
                </c:pt>
                <c:pt idx="30">
                  <c:v>1.26079066565654</c:v>
                </c:pt>
                <c:pt idx="31">
                  <c:v>1.245337131543806</c:v>
                </c:pt>
                <c:pt idx="32">
                  <c:v>1.2307093910788216</c:v>
                </c:pt>
                <c:pt idx="33">
                  <c:v>1.2182747143585886</c:v>
                </c:pt>
                <c:pt idx="34">
                  <c:v>1.2073054929731031</c:v>
                </c:pt>
                <c:pt idx="35">
                  <c:v>1.1964247705522628</c:v>
                </c:pt>
                <c:pt idx="36">
                  <c:v>1.186884077541831</c:v>
                </c:pt>
                <c:pt idx="37">
                  <c:v>1.1801911973965733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DA-4E96-96E1-6508A65AC1E6}"/>
            </c:ext>
          </c:extLst>
        </c:ser>
        <c:ser>
          <c:idx val="5"/>
          <c:order val="5"/>
          <c:tx>
            <c:strRef>
              <c:f>'图11-工业强度'!$C$178</c:f>
              <c:strCache>
                <c:ptCount val="1"/>
                <c:pt idx="0">
                  <c:v>非金属矿物制品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'图11-工业强度'!$D$172:$AO$172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'图11-工业强度'!$D$178:$AO$178</c:f>
              <c:numCache>
                <c:formatCode>0_ </c:formatCode>
                <c:ptCount val="38"/>
                <c:pt idx="0">
                  <c:v>2.117395381923004</c:v>
                </c:pt>
                <c:pt idx="1">
                  <c:v>2.0108690115394192</c:v>
                </c:pt>
                <c:pt idx="2">
                  <c:v>1.8875037266918266</c:v>
                </c:pt>
                <c:pt idx="3">
                  <c:v>1.799809324344162</c:v>
                </c:pt>
                <c:pt idx="4">
                  <c:v>1.711404586200898</c:v>
                </c:pt>
                <c:pt idx="5">
                  <c:v>1.6222825537166741</c:v>
                </c:pt>
                <c:pt idx="6">
                  <c:v>1.5585879833545249</c:v>
                </c:pt>
                <c:pt idx="7">
                  <c:v>1.500481262048539</c:v>
                </c:pt>
                <c:pt idx="8">
                  <c:v>1.4449549409956215</c:v>
                </c:pt>
                <c:pt idx="9">
                  <c:v>1.3875197899414187</c:v>
                </c:pt>
                <c:pt idx="10">
                  <c:v>1.3314577268444734</c:v>
                </c:pt>
                <c:pt idx="11">
                  <c:v>1.2753225861052337</c:v>
                </c:pt>
                <c:pt idx="12">
                  <c:v>1.2249631520697579</c:v>
                </c:pt>
                <c:pt idx="13">
                  <c:v>1.1681290783160547</c:v>
                </c:pt>
                <c:pt idx="14">
                  <c:v>1.1076620707659086</c:v>
                </c:pt>
                <c:pt idx="15">
                  <c:v>1.0506968720831207</c:v>
                </c:pt>
                <c:pt idx="16">
                  <c:v>0.99533213142997279</c:v>
                </c:pt>
                <c:pt idx="17">
                  <c:v>0.94310213009550514</c:v>
                </c:pt>
                <c:pt idx="18">
                  <c:v>0.89385509065493862</c:v>
                </c:pt>
                <c:pt idx="19">
                  <c:v>0.84767286550375553</c:v>
                </c:pt>
                <c:pt idx="20">
                  <c:v>0.80404988658127252</c:v>
                </c:pt>
                <c:pt idx="21">
                  <c:v>0.76163667945917679</c:v>
                </c:pt>
                <c:pt idx="22">
                  <c:v>0.72455678621340036</c:v>
                </c:pt>
                <c:pt idx="23">
                  <c:v>0.6873930787529271</c:v>
                </c:pt>
                <c:pt idx="24">
                  <c:v>0.65418913180779337</c:v>
                </c:pt>
                <c:pt idx="25">
                  <c:v>0.62285241832282989</c:v>
                </c:pt>
                <c:pt idx="26">
                  <c:v>0.59209847321665132</c:v>
                </c:pt>
                <c:pt idx="27">
                  <c:v>0.5644705836653946</c:v>
                </c:pt>
                <c:pt idx="28">
                  <c:v>0.54141373749979893</c:v>
                </c:pt>
                <c:pt idx="29">
                  <c:v>0.52104296364707903</c:v>
                </c:pt>
                <c:pt idx="30">
                  <c:v>0.50100307098522323</c:v>
                </c:pt>
                <c:pt idx="31">
                  <c:v>0.48216792043056028</c:v>
                </c:pt>
                <c:pt idx="32">
                  <c:v>0.46566327327775303</c:v>
                </c:pt>
                <c:pt idx="33">
                  <c:v>0.45290212502398913</c:v>
                </c:pt>
                <c:pt idx="34">
                  <c:v>0.44134224061210736</c:v>
                </c:pt>
                <c:pt idx="35">
                  <c:v>0.4307683248877725</c:v>
                </c:pt>
                <c:pt idx="36">
                  <c:v>0.42117328899471435</c:v>
                </c:pt>
                <c:pt idx="37">
                  <c:v>0.41235642539267969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FDA-4E96-96E1-6508A65AC1E6}"/>
            </c:ext>
          </c:extLst>
        </c:ser>
        <c:ser>
          <c:idx val="6"/>
          <c:order val="6"/>
          <c:tx>
            <c:strRef>
              <c:f>'图11-工业强度'!$C$179</c:f>
              <c:strCache>
                <c:ptCount val="1"/>
                <c:pt idx="0">
                  <c:v>石油、煤炭加工业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'图11-工业强度'!$D$172:$AO$172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'图11-工业强度'!$D$179:$AO$179</c:f>
              <c:numCache>
                <c:formatCode>0_ </c:formatCode>
                <c:ptCount val="38"/>
                <c:pt idx="0">
                  <c:v>1.3419307116465351</c:v>
                </c:pt>
                <c:pt idx="1">
                  <c:v>1.2553075035648908</c:v>
                </c:pt>
                <c:pt idx="2">
                  <c:v>1.2028172747490464</c:v>
                </c:pt>
                <c:pt idx="3">
                  <c:v>1.1721638227974391</c:v>
                </c:pt>
                <c:pt idx="4">
                  <c:v>1.1405253387888061</c:v>
                </c:pt>
                <c:pt idx="5">
                  <c:v>1.1063608956084399</c:v>
                </c:pt>
                <c:pt idx="6">
                  <c:v>1.089418759187522</c:v>
                </c:pt>
                <c:pt idx="7">
                  <c:v>1.0718238028432263</c:v>
                </c:pt>
                <c:pt idx="8">
                  <c:v>1.0296205117207784</c:v>
                </c:pt>
                <c:pt idx="9">
                  <c:v>1.0220222005289499</c:v>
                </c:pt>
                <c:pt idx="10">
                  <c:v>1.0058790466487708</c:v>
                </c:pt>
                <c:pt idx="11">
                  <c:v>0.9922151368999288</c:v>
                </c:pt>
                <c:pt idx="12">
                  <c:v>0.9788952237336902</c:v>
                </c:pt>
                <c:pt idx="13">
                  <c:v>0.98130850082884413</c:v>
                </c:pt>
                <c:pt idx="14">
                  <c:v>0.97352751783778169</c:v>
                </c:pt>
                <c:pt idx="15">
                  <c:v>0.95261393102365655</c:v>
                </c:pt>
                <c:pt idx="16">
                  <c:v>0.93458512370668345</c:v>
                </c:pt>
                <c:pt idx="17">
                  <c:v>0.9307625128243705</c:v>
                </c:pt>
                <c:pt idx="18">
                  <c:v>0.90546675833499235</c:v>
                </c:pt>
                <c:pt idx="19">
                  <c:v>0.88852352341241736</c:v>
                </c:pt>
                <c:pt idx="20">
                  <c:v>0.87370971049112855</c:v>
                </c:pt>
                <c:pt idx="21">
                  <c:v>0.85773507839930785</c:v>
                </c:pt>
                <c:pt idx="22">
                  <c:v>0.83785351862815916</c:v>
                </c:pt>
                <c:pt idx="23">
                  <c:v>0.81783701590305125</c:v>
                </c:pt>
                <c:pt idx="24">
                  <c:v>0.80024532835673423</c:v>
                </c:pt>
                <c:pt idx="25">
                  <c:v>0.78265532159034712</c:v>
                </c:pt>
                <c:pt idx="26">
                  <c:v>0.76870645497181878</c:v>
                </c:pt>
                <c:pt idx="27">
                  <c:v>0.74925251825977257</c:v>
                </c:pt>
                <c:pt idx="28">
                  <c:v>0.72915372380364762</c:v>
                </c:pt>
                <c:pt idx="29">
                  <c:v>0.71121866884276219</c:v>
                </c:pt>
                <c:pt idx="30">
                  <c:v>0.69199882251440514</c:v>
                </c:pt>
                <c:pt idx="31">
                  <c:v>0.67280367922510831</c:v>
                </c:pt>
                <c:pt idx="32">
                  <c:v>0.65434200239015361</c:v>
                </c:pt>
                <c:pt idx="33">
                  <c:v>0.64229314487512623</c:v>
                </c:pt>
                <c:pt idx="34">
                  <c:v>0.62796462292208788</c:v>
                </c:pt>
                <c:pt idx="35">
                  <c:v>0.61398231010301196</c:v>
                </c:pt>
                <c:pt idx="36">
                  <c:v>0.60039314009247446</c:v>
                </c:pt>
                <c:pt idx="37">
                  <c:v>0.58509949837112696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FDA-4E96-96E1-6508A65AC1E6}"/>
            </c:ext>
          </c:extLst>
        </c:ser>
        <c:ser>
          <c:idx val="7"/>
          <c:order val="7"/>
          <c:tx>
            <c:strRef>
              <c:f>'图11-工业强度'!$C$180</c:f>
              <c:strCache>
                <c:ptCount val="1"/>
                <c:pt idx="0">
                  <c:v>有色金属冶炼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'图11-工业强度'!$D$172:$AO$172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'图11-工业强度'!$D$180:$AO$180</c:f>
              <c:numCache>
                <c:formatCode>0_ </c:formatCode>
                <c:ptCount val="38"/>
                <c:pt idx="0">
                  <c:v>1.1624837277733435</c:v>
                </c:pt>
                <c:pt idx="1">
                  <c:v>1.1673081062941519</c:v>
                </c:pt>
                <c:pt idx="2">
                  <c:v>1.1620996542305693</c:v>
                </c:pt>
                <c:pt idx="3">
                  <c:v>1.1386680237409508</c:v>
                </c:pt>
                <c:pt idx="4">
                  <c:v>1.1202135140495237</c:v>
                </c:pt>
                <c:pt idx="5">
                  <c:v>1.103471131380833</c:v>
                </c:pt>
                <c:pt idx="6">
                  <c:v>1.0920933382803342</c:v>
                </c:pt>
                <c:pt idx="7">
                  <c:v>1.0866361741940049</c:v>
                </c:pt>
                <c:pt idx="8">
                  <c:v>1.0780185690218513</c:v>
                </c:pt>
                <c:pt idx="9">
                  <c:v>1.0761545122535388</c:v>
                </c:pt>
                <c:pt idx="10">
                  <c:v>1.0759541128458847</c:v>
                </c:pt>
                <c:pt idx="11">
                  <c:v>1.0794328981683778</c:v>
                </c:pt>
                <c:pt idx="12">
                  <c:v>1.0821270864467121</c:v>
                </c:pt>
                <c:pt idx="13">
                  <c:v>1.0751210337103982</c:v>
                </c:pt>
                <c:pt idx="14">
                  <c:v>1.0701316661324791</c:v>
                </c:pt>
                <c:pt idx="15">
                  <c:v>1.0628092312666051</c:v>
                </c:pt>
                <c:pt idx="16">
                  <c:v>1.0556988171660351</c:v>
                </c:pt>
                <c:pt idx="17">
                  <c:v>1.0488328972535708</c:v>
                </c:pt>
                <c:pt idx="18">
                  <c:v>1.0367892744964722</c:v>
                </c:pt>
                <c:pt idx="19">
                  <c:v>1.0266909122427346</c:v>
                </c:pt>
                <c:pt idx="20">
                  <c:v>1.0172344746273647</c:v>
                </c:pt>
                <c:pt idx="21">
                  <c:v>1.0052840356169281</c:v>
                </c:pt>
                <c:pt idx="22">
                  <c:v>0.99590801017948694</c:v>
                </c:pt>
                <c:pt idx="23">
                  <c:v>0.98114019832924848</c:v>
                </c:pt>
                <c:pt idx="24">
                  <c:v>0.96608108307841078</c:v>
                </c:pt>
                <c:pt idx="25">
                  <c:v>0.95119078934688239</c:v>
                </c:pt>
                <c:pt idx="26">
                  <c:v>0.93693064862937303</c:v>
                </c:pt>
                <c:pt idx="27">
                  <c:v>0.92259337657748286</c:v>
                </c:pt>
                <c:pt idx="28">
                  <c:v>0.90821817910586122</c:v>
                </c:pt>
                <c:pt idx="29">
                  <c:v>0.89441853481451261</c:v>
                </c:pt>
                <c:pt idx="30">
                  <c:v>0.88036582394327922</c:v>
                </c:pt>
                <c:pt idx="31">
                  <c:v>0.86710105051622166</c:v>
                </c:pt>
                <c:pt idx="32">
                  <c:v>0.85313709806647142</c:v>
                </c:pt>
                <c:pt idx="33">
                  <c:v>0.84017505009585425</c:v>
                </c:pt>
                <c:pt idx="34">
                  <c:v>0.8271705304408381</c:v>
                </c:pt>
                <c:pt idx="35">
                  <c:v>0.81387439047214605</c:v>
                </c:pt>
                <c:pt idx="36">
                  <c:v>0.80135004544796939</c:v>
                </c:pt>
                <c:pt idx="37">
                  <c:v>0.78855277994844863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FDA-4E96-96E1-6508A65AC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045120"/>
        <c:axId val="19689138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'图11-工业强度'!$C$173</c15:sqref>
                        </c15:formulaRef>
                      </c:ext>
                    </c:extLst>
                    <c:strCache>
                      <c:ptCount val="1"/>
                      <c:pt idx="0">
                        <c:v>农林牧渔业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'图11-工业强度'!$D$172:$AO$172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'图11-工业强度'!$D$173:$AO$173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7.5753461415986531E-2</c:v>
                      </c:pt>
                      <c:pt idx="1">
                        <c:v>7.5520328892309391E-2</c:v>
                      </c:pt>
                      <c:pt idx="2">
                        <c:v>7.5223133239684589E-2</c:v>
                      </c:pt>
                      <c:pt idx="3">
                        <c:v>7.4924560668514842E-2</c:v>
                      </c:pt>
                      <c:pt idx="4">
                        <c:v>7.4631235554244668E-2</c:v>
                      </c:pt>
                      <c:pt idx="5">
                        <c:v>7.4302341798671595E-2</c:v>
                      </c:pt>
                      <c:pt idx="6">
                        <c:v>7.4045008267394755E-2</c:v>
                      </c:pt>
                      <c:pt idx="7">
                        <c:v>7.370039281112116E-2</c:v>
                      </c:pt>
                      <c:pt idx="8">
                        <c:v>7.3664492027674874E-2</c:v>
                      </c:pt>
                      <c:pt idx="9">
                        <c:v>7.3632844053679217E-2</c:v>
                      </c:pt>
                      <c:pt idx="10">
                        <c:v>7.3564674882315065E-2</c:v>
                      </c:pt>
                      <c:pt idx="11">
                        <c:v>7.3546362037298807E-2</c:v>
                      </c:pt>
                      <c:pt idx="12">
                        <c:v>7.346714971333862E-2</c:v>
                      </c:pt>
                      <c:pt idx="13">
                        <c:v>7.3525005719529801E-2</c:v>
                      </c:pt>
                      <c:pt idx="14">
                        <c:v>7.3503201527583065E-2</c:v>
                      </c:pt>
                      <c:pt idx="15">
                        <c:v>7.3306683234476727E-2</c:v>
                      </c:pt>
                      <c:pt idx="16">
                        <c:v>7.3267008729557576E-2</c:v>
                      </c:pt>
                      <c:pt idx="17">
                        <c:v>7.3278959957530851E-2</c:v>
                      </c:pt>
                      <c:pt idx="18">
                        <c:v>7.3116808327523389E-2</c:v>
                      </c:pt>
                      <c:pt idx="19">
                        <c:v>7.300318796236234E-2</c:v>
                      </c:pt>
                      <c:pt idx="20">
                        <c:v>7.2980618024219637E-2</c:v>
                      </c:pt>
                      <c:pt idx="21">
                        <c:v>7.2995786010759386E-2</c:v>
                      </c:pt>
                      <c:pt idx="22">
                        <c:v>7.3091059185903764E-2</c:v>
                      </c:pt>
                      <c:pt idx="23">
                        <c:v>7.2749386736734242E-2</c:v>
                      </c:pt>
                      <c:pt idx="24">
                        <c:v>7.2941083765574136E-2</c:v>
                      </c:pt>
                      <c:pt idx="25">
                        <c:v>7.2715235162844782E-2</c:v>
                      </c:pt>
                      <c:pt idx="26">
                        <c:v>7.2754505951659401E-2</c:v>
                      </c:pt>
                      <c:pt idx="27">
                        <c:v>7.2824655474863345E-2</c:v>
                      </c:pt>
                      <c:pt idx="28">
                        <c:v>7.2691152320519606E-2</c:v>
                      </c:pt>
                      <c:pt idx="29">
                        <c:v>7.2623249059418485E-2</c:v>
                      </c:pt>
                      <c:pt idx="30">
                        <c:v>7.2546157644326509E-2</c:v>
                      </c:pt>
                      <c:pt idx="31">
                        <c:v>7.2522254271626299E-2</c:v>
                      </c:pt>
                      <c:pt idx="32">
                        <c:v>7.2500106468110434E-2</c:v>
                      </c:pt>
                      <c:pt idx="33">
                        <c:v>7.2245403832028349E-2</c:v>
                      </c:pt>
                      <c:pt idx="34">
                        <c:v>7.2276506391482864E-2</c:v>
                      </c:pt>
                      <c:pt idx="35">
                        <c:v>7.2268311549115616E-2</c:v>
                      </c:pt>
                      <c:pt idx="36">
                        <c:v>7.2280957761070144E-2</c:v>
                      </c:pt>
                      <c:pt idx="37">
                        <c:v>7.2284446410065789E-2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FDA-4E96-96E1-6508A65AC1E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'图11-工业强度'!$C$174</c15:sqref>
                        </c15:formulaRef>
                      </c:ext>
                    </c:extLst>
                    <c:strCache>
                      <c:ptCount val="1"/>
                      <c:pt idx="0">
                        <c:v>建筑业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'图11-工业强度'!$D$172:$AO$172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'图11-工业强度'!$D$174:$AO$174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3.8350616530672871E-2</c:v>
                      </c:pt>
                      <c:pt idx="1">
                        <c:v>3.8227297046707701E-2</c:v>
                      </c:pt>
                      <c:pt idx="2">
                        <c:v>3.8124855035276822E-2</c:v>
                      </c:pt>
                      <c:pt idx="3">
                        <c:v>3.7948590573453983E-2</c:v>
                      </c:pt>
                      <c:pt idx="4">
                        <c:v>3.7791424970690171E-2</c:v>
                      </c:pt>
                      <c:pt idx="5">
                        <c:v>3.7668296004940052E-2</c:v>
                      </c:pt>
                      <c:pt idx="6">
                        <c:v>3.7498632757557063E-2</c:v>
                      </c:pt>
                      <c:pt idx="7">
                        <c:v>3.7333607156279154E-2</c:v>
                      </c:pt>
                      <c:pt idx="8">
                        <c:v>3.7304886343525051E-2</c:v>
                      </c:pt>
                      <c:pt idx="9">
                        <c:v>3.7304862093608775E-2</c:v>
                      </c:pt>
                      <c:pt idx="10">
                        <c:v>3.7272443555006925E-2</c:v>
                      </c:pt>
                      <c:pt idx="11">
                        <c:v>3.7258110265796812E-2</c:v>
                      </c:pt>
                      <c:pt idx="12">
                        <c:v>3.7222899245443933E-2</c:v>
                      </c:pt>
                      <c:pt idx="13">
                        <c:v>3.7203202717159371E-2</c:v>
                      </c:pt>
                      <c:pt idx="14">
                        <c:v>3.7180735131788586E-2</c:v>
                      </c:pt>
                      <c:pt idx="15">
                        <c:v>3.7154248140680107E-2</c:v>
                      </c:pt>
                      <c:pt idx="16">
                        <c:v>3.7116817649534249E-2</c:v>
                      </c:pt>
                      <c:pt idx="17">
                        <c:v>3.7123065496774285E-2</c:v>
                      </c:pt>
                      <c:pt idx="18">
                        <c:v>3.7079240775023316E-2</c:v>
                      </c:pt>
                      <c:pt idx="19">
                        <c:v>3.7059089710974165E-2</c:v>
                      </c:pt>
                      <c:pt idx="20">
                        <c:v>3.7031321978690447E-2</c:v>
                      </c:pt>
                      <c:pt idx="21">
                        <c:v>3.6991920641828227E-2</c:v>
                      </c:pt>
                      <c:pt idx="22">
                        <c:v>3.6950311706007259E-2</c:v>
                      </c:pt>
                      <c:pt idx="23">
                        <c:v>3.6973128929184779E-2</c:v>
                      </c:pt>
                      <c:pt idx="24">
                        <c:v>3.6914754413777021E-2</c:v>
                      </c:pt>
                      <c:pt idx="25">
                        <c:v>3.6902288781275258E-2</c:v>
                      </c:pt>
                      <c:pt idx="26">
                        <c:v>3.6856096806624744E-2</c:v>
                      </c:pt>
                      <c:pt idx="27">
                        <c:v>3.6834377800399443E-2</c:v>
                      </c:pt>
                      <c:pt idx="28">
                        <c:v>3.6839259368096372E-2</c:v>
                      </c:pt>
                      <c:pt idx="29">
                        <c:v>3.6817597188307807E-2</c:v>
                      </c:pt>
                      <c:pt idx="30">
                        <c:v>3.6754836422296683E-2</c:v>
                      </c:pt>
                      <c:pt idx="31">
                        <c:v>3.6770827467190341E-2</c:v>
                      </c:pt>
                      <c:pt idx="32">
                        <c:v>3.6710257007346453E-2</c:v>
                      </c:pt>
                      <c:pt idx="33">
                        <c:v>3.671798160546523E-2</c:v>
                      </c:pt>
                      <c:pt idx="34">
                        <c:v>3.6669292987571246E-2</c:v>
                      </c:pt>
                      <c:pt idx="35">
                        <c:v>3.6635647206655297E-2</c:v>
                      </c:pt>
                      <c:pt idx="36">
                        <c:v>3.6603986483882425E-2</c:v>
                      </c:pt>
                      <c:pt idx="37">
                        <c:v>3.6600145097801212E-2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FDA-4E96-96E1-6508A65AC1E6}"/>
                  </c:ext>
                </c:extLst>
              </c15:ser>
            </c15:filteredLineSeries>
          </c:ext>
        </c:extLst>
      </c:lineChart>
      <c:catAx>
        <c:axId val="172004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8913808"/>
        <c:crosses val="autoZero"/>
        <c:auto val="1"/>
        <c:lblAlgn val="ctr"/>
        <c:lblOffset val="100"/>
        <c:tickLblSkip val="5"/>
        <c:noMultiLvlLbl val="0"/>
      </c:catAx>
      <c:valAx>
        <c:axId val="1968913808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吨标煤</a:t>
                </a:r>
                <a:r>
                  <a:rPr lang="en-US" altLang="zh-CN">
                    <a:solidFill>
                      <a:sysClr val="windowText" lastClr="000000"/>
                    </a:solidFill>
                  </a:rPr>
                  <a:t>/</a:t>
                </a:r>
                <a:r>
                  <a:rPr lang="zh-CN" altLang="en-US">
                    <a:solidFill>
                      <a:sysClr val="windowText" lastClr="000000"/>
                    </a:solidFill>
                  </a:rPr>
                  <a:t>万元</a:t>
                </a:r>
              </a:p>
            </c:rich>
          </c:tx>
          <c:layout>
            <c:manualLayout>
              <c:xMode val="edge"/>
              <c:yMode val="edge"/>
              <c:x val="1.4090321902642674E-2"/>
              <c:y val="8.968464629423550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 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004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0092373869932909"/>
          <c:w val="1"/>
          <c:h val="0.199076261300670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CO2 Emission Intensity by Industrial Sector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030118110236221E-2"/>
          <c:y val="0.18652814231554388"/>
          <c:w val="0.85722178477690292"/>
          <c:h val="0.52230460775736365"/>
        </c:manualLayout>
      </c:layout>
      <c:lineChart>
        <c:grouping val="standard"/>
        <c:varyColors val="0"/>
        <c:ser>
          <c:idx val="2"/>
          <c:order val="2"/>
          <c:tx>
            <c:strRef>
              <c:f>'图11-工业强度'!$C$233</c:f>
              <c:strCache>
                <c:ptCount val="1"/>
                <c:pt idx="0">
                  <c:v>Industry Overall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'图11-工业强度'!$D$230:$AO$230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'图11-工业强度'!$D$233:$AO$233</c:f>
              <c:numCache>
                <c:formatCode>0_ </c:formatCode>
                <c:ptCount val="38"/>
                <c:pt idx="0">
                  <c:v>690.66380395789383</c:v>
                </c:pt>
                <c:pt idx="1">
                  <c:v>669.77287199467503</c:v>
                </c:pt>
                <c:pt idx="2">
                  <c:v>656.90920730707194</c:v>
                </c:pt>
                <c:pt idx="3">
                  <c:v>639.97019066381392</c:v>
                </c:pt>
                <c:pt idx="4">
                  <c:v>622.20975631459794</c:v>
                </c:pt>
                <c:pt idx="5">
                  <c:v>602.02014575933777</c:v>
                </c:pt>
                <c:pt idx="6">
                  <c:v>585.00137754777984</c:v>
                </c:pt>
                <c:pt idx="7">
                  <c:v>569.24143908502936</c:v>
                </c:pt>
                <c:pt idx="8">
                  <c:v>553.07612373419806</c:v>
                </c:pt>
                <c:pt idx="9">
                  <c:v>537.02352229985081</c:v>
                </c:pt>
                <c:pt idx="10">
                  <c:v>523.28279672323458</c:v>
                </c:pt>
                <c:pt idx="11">
                  <c:v>508.50350848597481</c:v>
                </c:pt>
                <c:pt idx="12">
                  <c:v>495.1768654372554</c:v>
                </c:pt>
                <c:pt idx="13">
                  <c:v>481.55154591941886</c:v>
                </c:pt>
                <c:pt idx="14">
                  <c:v>468.1879486376294</c:v>
                </c:pt>
                <c:pt idx="15">
                  <c:v>454.50462100193596</c:v>
                </c:pt>
                <c:pt idx="16">
                  <c:v>442.17601851623999</c:v>
                </c:pt>
                <c:pt idx="17">
                  <c:v>430.95043649831672</c:v>
                </c:pt>
                <c:pt idx="18">
                  <c:v>418.23227585076319</c:v>
                </c:pt>
                <c:pt idx="19">
                  <c:v>406.1887933388295</c:v>
                </c:pt>
                <c:pt idx="20">
                  <c:v>394.91915512280565</c:v>
                </c:pt>
                <c:pt idx="21">
                  <c:v>383.92535105736488</c:v>
                </c:pt>
                <c:pt idx="22">
                  <c:v>373.44981998288642</c:v>
                </c:pt>
                <c:pt idx="23">
                  <c:v>363.32718764143101</c:v>
                </c:pt>
                <c:pt idx="24">
                  <c:v>354.38539737728968</c:v>
                </c:pt>
                <c:pt idx="25">
                  <c:v>345.94049558713544</c:v>
                </c:pt>
                <c:pt idx="26">
                  <c:v>337.09741967356024</c:v>
                </c:pt>
                <c:pt idx="27">
                  <c:v>328.91175212822185</c:v>
                </c:pt>
                <c:pt idx="28">
                  <c:v>321.13963288353193</c:v>
                </c:pt>
                <c:pt idx="29">
                  <c:v>313.69928345380845</c:v>
                </c:pt>
                <c:pt idx="30">
                  <c:v>306.55217353713022</c:v>
                </c:pt>
                <c:pt idx="31">
                  <c:v>299.5310992801609</c:v>
                </c:pt>
                <c:pt idx="32">
                  <c:v>292.90206706458275</c:v>
                </c:pt>
                <c:pt idx="33">
                  <c:v>287.81606965652577</c:v>
                </c:pt>
                <c:pt idx="34">
                  <c:v>282.92954082064728</c:v>
                </c:pt>
                <c:pt idx="35">
                  <c:v>278.21494064082327</c:v>
                </c:pt>
                <c:pt idx="36">
                  <c:v>273.55205152828216</c:v>
                </c:pt>
                <c:pt idx="37">
                  <c:v>270.08210464919728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15-416B-80EA-2DD68CF7E0C1}"/>
            </c:ext>
          </c:extLst>
        </c:ser>
        <c:ser>
          <c:idx val="3"/>
          <c:order val="3"/>
          <c:tx>
            <c:strRef>
              <c:f>'图11-工业强度'!$C$234</c:f>
              <c:strCache>
                <c:ptCount val="1"/>
                <c:pt idx="0">
                  <c:v>Iron and Steel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'图11-工业强度'!$D$230:$AO$230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'图11-工业强度'!$D$234:$AO$234</c:f>
              <c:numCache>
                <c:formatCode>0_ </c:formatCode>
                <c:ptCount val="38"/>
                <c:pt idx="0">
                  <c:v>6005.8255740262275</c:v>
                </c:pt>
                <c:pt idx="1">
                  <c:v>5810.0003144258581</c:v>
                </c:pt>
                <c:pt idx="2">
                  <c:v>5841.9223235750324</c:v>
                </c:pt>
                <c:pt idx="3">
                  <c:v>5747.8212538098542</c:v>
                </c:pt>
                <c:pt idx="4">
                  <c:v>5638.7855539513766</c:v>
                </c:pt>
                <c:pt idx="5">
                  <c:v>5518.1993481339905</c:v>
                </c:pt>
                <c:pt idx="6">
                  <c:v>5429.1216974939443</c:v>
                </c:pt>
                <c:pt idx="7">
                  <c:v>5371.0012816824046</c:v>
                </c:pt>
                <c:pt idx="8">
                  <c:v>5288.9321665559637</c:v>
                </c:pt>
                <c:pt idx="9">
                  <c:v>5204.493133539172</c:v>
                </c:pt>
                <c:pt idx="10">
                  <c:v>5164.6208012180032</c:v>
                </c:pt>
                <c:pt idx="11">
                  <c:v>5109.1449339888659</c:v>
                </c:pt>
                <c:pt idx="12">
                  <c:v>5059.1012084592139</c:v>
                </c:pt>
                <c:pt idx="13">
                  <c:v>4964.5018494175674</c:v>
                </c:pt>
                <c:pt idx="14">
                  <c:v>4870.6792739647617</c:v>
                </c:pt>
                <c:pt idx="15">
                  <c:v>4755.1935030142749</c:v>
                </c:pt>
                <c:pt idx="16">
                  <c:v>4663.4198225431746</c:v>
                </c:pt>
                <c:pt idx="17">
                  <c:v>4574.9900749342469</c:v>
                </c:pt>
                <c:pt idx="18">
                  <c:v>4454.168329420062</c:v>
                </c:pt>
                <c:pt idx="19">
                  <c:v>4334.4514010818621</c:v>
                </c:pt>
                <c:pt idx="20">
                  <c:v>4217.7312605818079</c:v>
                </c:pt>
                <c:pt idx="21">
                  <c:v>4100.1299152019219</c:v>
                </c:pt>
                <c:pt idx="22">
                  <c:v>3985.3207073028721</c:v>
                </c:pt>
                <c:pt idx="23">
                  <c:v>3876.2278738057662</c:v>
                </c:pt>
                <c:pt idx="24">
                  <c:v>3791.6246985929251</c:v>
                </c:pt>
                <c:pt idx="25">
                  <c:v>3707.7511775136036</c:v>
                </c:pt>
                <c:pt idx="26">
                  <c:v>3601.147208924629</c:v>
                </c:pt>
                <c:pt idx="27">
                  <c:v>3511.7908915893863</c:v>
                </c:pt>
                <c:pt idx="28">
                  <c:v>3410.3588798195296</c:v>
                </c:pt>
                <c:pt idx="29">
                  <c:v>3309.7041251691944</c:v>
                </c:pt>
                <c:pt idx="30">
                  <c:v>3211.7181285594602</c:v>
                </c:pt>
                <c:pt idx="31">
                  <c:v>3112.6540132576793</c:v>
                </c:pt>
                <c:pt idx="32">
                  <c:v>3016.3550414460533</c:v>
                </c:pt>
                <c:pt idx="33">
                  <c:v>2947.3966801299475</c:v>
                </c:pt>
                <c:pt idx="34">
                  <c:v>2881.813139108624</c:v>
                </c:pt>
                <c:pt idx="35">
                  <c:v>2816.7701769770165</c:v>
                </c:pt>
                <c:pt idx="36">
                  <c:v>2749.4276005013016</c:v>
                </c:pt>
                <c:pt idx="37">
                  <c:v>2685.3755226470344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15-416B-80EA-2DD68CF7E0C1}"/>
            </c:ext>
          </c:extLst>
        </c:ser>
        <c:ser>
          <c:idx val="4"/>
          <c:order val="4"/>
          <c:tx>
            <c:strRef>
              <c:f>'图11-工业强度'!$C$235</c:f>
              <c:strCache>
                <c:ptCount val="1"/>
                <c:pt idx="0">
                  <c:v>Petrochem &amp; Coke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'图11-工业强度'!$D$230:$AO$230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'图11-工业强度'!$D$235:$AO$235</c:f>
              <c:numCache>
                <c:formatCode>0_ </c:formatCode>
                <c:ptCount val="38"/>
                <c:pt idx="0">
                  <c:v>1983.4565293910596</c:v>
                </c:pt>
                <c:pt idx="1">
                  <c:v>1972.2690398180077</c:v>
                </c:pt>
                <c:pt idx="2">
                  <c:v>1940.9010894386042</c:v>
                </c:pt>
                <c:pt idx="3">
                  <c:v>1896.5957613507269</c:v>
                </c:pt>
                <c:pt idx="4">
                  <c:v>1849.4761194745302</c:v>
                </c:pt>
                <c:pt idx="5">
                  <c:v>1827.2429160422548</c:v>
                </c:pt>
                <c:pt idx="6">
                  <c:v>1811.0775717502756</c:v>
                </c:pt>
                <c:pt idx="7">
                  <c:v>1800.7219843773471</c:v>
                </c:pt>
                <c:pt idx="8">
                  <c:v>1783.7014856616379</c:v>
                </c:pt>
                <c:pt idx="9">
                  <c:v>1766.551106122597</c:v>
                </c:pt>
                <c:pt idx="10">
                  <c:v>1752.6435717591771</c:v>
                </c:pt>
                <c:pt idx="11">
                  <c:v>1729.5191090752232</c:v>
                </c:pt>
                <c:pt idx="12">
                  <c:v>1707.3424161421055</c:v>
                </c:pt>
                <c:pt idx="13">
                  <c:v>1679.4240290788032</c:v>
                </c:pt>
                <c:pt idx="14">
                  <c:v>1652.716155524457</c:v>
                </c:pt>
                <c:pt idx="15">
                  <c:v>1625.9654042018017</c:v>
                </c:pt>
                <c:pt idx="16">
                  <c:v>1601.0798108704755</c:v>
                </c:pt>
                <c:pt idx="17">
                  <c:v>1576.1746083302257</c:v>
                </c:pt>
                <c:pt idx="18">
                  <c:v>1549.4371797661674</c:v>
                </c:pt>
                <c:pt idx="19">
                  <c:v>1521.8985727703569</c:v>
                </c:pt>
                <c:pt idx="20">
                  <c:v>1496.609185761087</c:v>
                </c:pt>
                <c:pt idx="21">
                  <c:v>1472.2426999338995</c:v>
                </c:pt>
                <c:pt idx="22">
                  <c:v>1448.7717263608158</c:v>
                </c:pt>
                <c:pt idx="23">
                  <c:v>1424.8997030652233</c:v>
                </c:pt>
                <c:pt idx="24">
                  <c:v>1401.0041495762939</c:v>
                </c:pt>
                <c:pt idx="25">
                  <c:v>1380.063810391978</c:v>
                </c:pt>
                <c:pt idx="26">
                  <c:v>1359.4837689130941</c:v>
                </c:pt>
                <c:pt idx="27">
                  <c:v>1338.8788866895982</c:v>
                </c:pt>
                <c:pt idx="28">
                  <c:v>1320.2086554008843</c:v>
                </c:pt>
                <c:pt idx="29">
                  <c:v>1301.8233125419456</c:v>
                </c:pt>
                <c:pt idx="30">
                  <c:v>1285.6460552282047</c:v>
                </c:pt>
                <c:pt idx="31">
                  <c:v>1269.6235109990437</c:v>
                </c:pt>
                <c:pt idx="32">
                  <c:v>1255.6146050660327</c:v>
                </c:pt>
                <c:pt idx="33">
                  <c:v>1242.6905520626995</c:v>
                </c:pt>
                <c:pt idx="34">
                  <c:v>1230.4359394714479</c:v>
                </c:pt>
                <c:pt idx="35">
                  <c:v>1220.233365754757</c:v>
                </c:pt>
                <c:pt idx="36">
                  <c:v>1210.2224152435144</c:v>
                </c:pt>
                <c:pt idx="37">
                  <c:v>1202.3508622619615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15-416B-80EA-2DD68CF7E0C1}"/>
            </c:ext>
          </c:extLst>
        </c:ser>
        <c:ser>
          <c:idx val="5"/>
          <c:order val="5"/>
          <c:tx>
            <c:strRef>
              <c:f>'图11-工业强度'!$C$236</c:f>
              <c:strCache>
                <c:ptCount val="1"/>
                <c:pt idx="0">
                  <c:v>Chemicals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'图11-工业强度'!$D$230:$AO$230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'图11-工业强度'!$D$236:$AO$236</c:f>
              <c:numCache>
                <c:formatCode>0_ </c:formatCode>
                <c:ptCount val="38"/>
                <c:pt idx="0">
                  <c:v>7887.7520123856702</c:v>
                </c:pt>
                <c:pt idx="1">
                  <c:v>7474.298205744215</c:v>
                </c:pt>
                <c:pt idx="2">
                  <c:v>6998.5531893291363</c:v>
                </c:pt>
                <c:pt idx="3">
                  <c:v>6653.9715777290048</c:v>
                </c:pt>
                <c:pt idx="4">
                  <c:v>6306.7076527803274</c:v>
                </c:pt>
                <c:pt idx="5">
                  <c:v>5899.8057909604522</c:v>
                </c:pt>
                <c:pt idx="6">
                  <c:v>5563.0330945069945</c:v>
                </c:pt>
                <c:pt idx="7">
                  <c:v>5267.1897507439708</c:v>
                </c:pt>
                <c:pt idx="8">
                  <c:v>4975.8263167770556</c:v>
                </c:pt>
                <c:pt idx="9">
                  <c:v>4695.7290155280461</c:v>
                </c:pt>
                <c:pt idx="10">
                  <c:v>4429.6968499386694</c:v>
                </c:pt>
                <c:pt idx="11">
                  <c:v>4174.1977545411655</c:v>
                </c:pt>
                <c:pt idx="12">
                  <c:v>3938.8222517699633</c:v>
                </c:pt>
                <c:pt idx="13">
                  <c:v>3744.5900557989889</c:v>
                </c:pt>
                <c:pt idx="14">
                  <c:v>3552.4225058609009</c:v>
                </c:pt>
                <c:pt idx="15">
                  <c:v>3371.0893661021655</c:v>
                </c:pt>
                <c:pt idx="16">
                  <c:v>3199.9120299098304</c:v>
                </c:pt>
                <c:pt idx="17">
                  <c:v>3036.1284474868262</c:v>
                </c:pt>
                <c:pt idx="18">
                  <c:v>2881.8432204608048</c:v>
                </c:pt>
                <c:pt idx="19">
                  <c:v>2734.373690708288</c:v>
                </c:pt>
                <c:pt idx="20">
                  <c:v>2597.6454161946908</c:v>
                </c:pt>
                <c:pt idx="21">
                  <c:v>2466.4462809917359</c:v>
                </c:pt>
                <c:pt idx="22">
                  <c:v>2345.4484527445902</c:v>
                </c:pt>
                <c:pt idx="23">
                  <c:v>2229.3574750780422</c:v>
                </c:pt>
                <c:pt idx="24">
                  <c:v>2122.2167876340454</c:v>
                </c:pt>
                <c:pt idx="25">
                  <c:v>2021.4720975755217</c:v>
                </c:pt>
                <c:pt idx="26">
                  <c:v>1924.664199060865</c:v>
                </c:pt>
                <c:pt idx="27">
                  <c:v>1835.3037182249432</c:v>
                </c:pt>
                <c:pt idx="28">
                  <c:v>1763.5711040436167</c:v>
                </c:pt>
                <c:pt idx="29">
                  <c:v>1697.9991369615232</c:v>
                </c:pt>
                <c:pt idx="30">
                  <c:v>1634.9212996740016</c:v>
                </c:pt>
                <c:pt idx="31">
                  <c:v>1575.8011749622895</c:v>
                </c:pt>
                <c:pt idx="32">
                  <c:v>1522.3735974109031</c:v>
                </c:pt>
                <c:pt idx="33">
                  <c:v>1482.918157820046</c:v>
                </c:pt>
                <c:pt idx="34">
                  <c:v>1446.7136085571831</c:v>
                </c:pt>
                <c:pt idx="35">
                  <c:v>1413.6726515347952</c:v>
                </c:pt>
                <c:pt idx="36">
                  <c:v>1383.6818325102449</c:v>
                </c:pt>
                <c:pt idx="37">
                  <c:v>1356.6150383958147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15-416B-80EA-2DD68CF7E0C1}"/>
            </c:ext>
          </c:extLst>
        </c:ser>
        <c:ser>
          <c:idx val="6"/>
          <c:order val="6"/>
          <c:tx>
            <c:strRef>
              <c:f>'图11-工业强度'!$C$237</c:f>
              <c:strCache>
                <c:ptCount val="1"/>
                <c:pt idx="0">
                  <c:v>Rubber and Plastics Products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'图11-工业强度'!$D$230:$AO$230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'图11-工业强度'!$D$237:$AO$237</c:f>
              <c:numCache>
                <c:formatCode>0_ </c:formatCode>
                <c:ptCount val="38"/>
                <c:pt idx="0">
                  <c:v>1288.7331550946553</c:v>
                </c:pt>
                <c:pt idx="1">
                  <c:v>1205.148560701911</c:v>
                </c:pt>
                <c:pt idx="2">
                  <c:v>1154.5835946538689</c:v>
                </c:pt>
                <c:pt idx="3">
                  <c:v>1124.3481076976336</c:v>
                </c:pt>
                <c:pt idx="4">
                  <c:v>1093.7429636486454</c:v>
                </c:pt>
                <c:pt idx="5">
                  <c:v>1060.396905760713</c:v>
                </c:pt>
                <c:pt idx="6">
                  <c:v>1043.580274758383</c:v>
                </c:pt>
                <c:pt idx="7">
                  <c:v>1025.9915855523541</c:v>
                </c:pt>
                <c:pt idx="8">
                  <c:v>985.18274508810214</c:v>
                </c:pt>
                <c:pt idx="9">
                  <c:v>977.69202104478654</c:v>
                </c:pt>
                <c:pt idx="10">
                  <c:v>961.85532882368022</c:v>
                </c:pt>
                <c:pt idx="11">
                  <c:v>948.57295295289089</c:v>
                </c:pt>
                <c:pt idx="12">
                  <c:v>935.63000486252588</c:v>
                </c:pt>
                <c:pt idx="13">
                  <c:v>938.14714238229942</c:v>
                </c:pt>
                <c:pt idx="14">
                  <c:v>930.95021020108402</c:v>
                </c:pt>
                <c:pt idx="15">
                  <c:v>910.7880087679182</c:v>
                </c:pt>
                <c:pt idx="16">
                  <c:v>893.79267750850022</c:v>
                </c:pt>
                <c:pt idx="17">
                  <c:v>889.97918525126363</c:v>
                </c:pt>
                <c:pt idx="18">
                  <c:v>865.7044012334668</c:v>
                </c:pt>
                <c:pt idx="19">
                  <c:v>849.76607007330142</c:v>
                </c:pt>
                <c:pt idx="20">
                  <c:v>835.47450770209332</c:v>
                </c:pt>
                <c:pt idx="21">
                  <c:v>820.30175203515137</c:v>
                </c:pt>
                <c:pt idx="22">
                  <c:v>801.55756229760016</c:v>
                </c:pt>
                <c:pt idx="23">
                  <c:v>782.29703215142206</c:v>
                </c:pt>
                <c:pt idx="24">
                  <c:v>765.62433857265205</c:v>
                </c:pt>
                <c:pt idx="25">
                  <c:v>748.53707754548498</c:v>
                </c:pt>
                <c:pt idx="26">
                  <c:v>735.35315107309646</c:v>
                </c:pt>
                <c:pt idx="27">
                  <c:v>716.8449618500747</c:v>
                </c:pt>
                <c:pt idx="28">
                  <c:v>697.51303794854334</c:v>
                </c:pt>
                <c:pt idx="29">
                  <c:v>680.23418356439231</c:v>
                </c:pt>
                <c:pt idx="30">
                  <c:v>661.92198960124949</c:v>
                </c:pt>
                <c:pt idx="31">
                  <c:v>643.62035832447316</c:v>
                </c:pt>
                <c:pt idx="32">
                  <c:v>626.03963445939019</c:v>
                </c:pt>
                <c:pt idx="33">
                  <c:v>614.571264478476</c:v>
                </c:pt>
                <c:pt idx="34">
                  <c:v>600.72352313912052</c:v>
                </c:pt>
                <c:pt idx="35">
                  <c:v>587.36719004365546</c:v>
                </c:pt>
                <c:pt idx="36">
                  <c:v>574.3889302622481</c:v>
                </c:pt>
                <c:pt idx="37">
                  <c:v>559.82825155705098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615-416B-80EA-2DD68CF7E0C1}"/>
            </c:ext>
          </c:extLst>
        </c:ser>
        <c:ser>
          <c:idx val="7"/>
          <c:order val="7"/>
          <c:tx>
            <c:strRef>
              <c:f>'图11-工业强度'!$C$238</c:f>
              <c:strCache>
                <c:ptCount val="1"/>
                <c:pt idx="0">
                  <c:v>Metal Products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'图11-工业强度'!$D$230:$AO$230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'图11-工业强度'!$D$238:$AO$238</c:f>
              <c:numCache>
                <c:formatCode>0_ </c:formatCode>
                <c:ptCount val="38"/>
                <c:pt idx="0">
                  <c:v>354.85347450472307</c:v>
                </c:pt>
                <c:pt idx="1">
                  <c:v>355.11376187320525</c:v>
                </c:pt>
                <c:pt idx="2">
                  <c:v>352.1997997267207</c:v>
                </c:pt>
                <c:pt idx="3">
                  <c:v>343.49116359457946</c:v>
                </c:pt>
                <c:pt idx="4">
                  <c:v>336.05283819336347</c:v>
                </c:pt>
                <c:pt idx="5">
                  <c:v>329.31454418928325</c:v>
                </c:pt>
                <c:pt idx="6">
                  <c:v>324.24197552371413</c:v>
                </c:pt>
                <c:pt idx="7">
                  <c:v>321.24377131428474</c:v>
                </c:pt>
                <c:pt idx="8">
                  <c:v>318.52092227424635</c:v>
                </c:pt>
                <c:pt idx="9">
                  <c:v>317.03948851068799</c:v>
                </c:pt>
                <c:pt idx="10">
                  <c:v>317.08746880260026</c:v>
                </c:pt>
                <c:pt idx="11">
                  <c:v>316.96795602000896</c:v>
                </c:pt>
                <c:pt idx="12">
                  <c:v>317.8297156442942</c:v>
                </c:pt>
                <c:pt idx="13">
                  <c:v>315.53422343234865</c:v>
                </c:pt>
                <c:pt idx="14">
                  <c:v>312.62167675784843</c:v>
                </c:pt>
                <c:pt idx="15">
                  <c:v>310.09151499093002</c:v>
                </c:pt>
                <c:pt idx="16">
                  <c:v>307.47298846369603</c:v>
                </c:pt>
                <c:pt idx="17">
                  <c:v>305.05282275391812</c:v>
                </c:pt>
                <c:pt idx="18">
                  <c:v>301.72530214015103</c:v>
                </c:pt>
                <c:pt idx="19">
                  <c:v>297.76477278685479</c:v>
                </c:pt>
                <c:pt idx="20">
                  <c:v>294.49013422602764</c:v>
                </c:pt>
                <c:pt idx="21">
                  <c:v>290.67673458901368</c:v>
                </c:pt>
                <c:pt idx="22">
                  <c:v>287.50185257136906</c:v>
                </c:pt>
                <c:pt idx="23">
                  <c:v>282.87578146235393</c:v>
                </c:pt>
                <c:pt idx="24">
                  <c:v>277.93491660117371</c:v>
                </c:pt>
                <c:pt idx="25">
                  <c:v>273.01941264310597</c:v>
                </c:pt>
                <c:pt idx="26">
                  <c:v>268.80309432852198</c:v>
                </c:pt>
                <c:pt idx="27">
                  <c:v>264.11252713756716</c:v>
                </c:pt>
                <c:pt idx="28">
                  <c:v>259.37715495034206</c:v>
                </c:pt>
                <c:pt idx="29">
                  <c:v>255.27208393855796</c:v>
                </c:pt>
                <c:pt idx="30">
                  <c:v>250.62895319418089</c:v>
                </c:pt>
                <c:pt idx="31">
                  <c:v>246.61524973936122</c:v>
                </c:pt>
                <c:pt idx="32">
                  <c:v>241.83034129019529</c:v>
                </c:pt>
                <c:pt idx="33">
                  <c:v>237.90756905511006</c:v>
                </c:pt>
                <c:pt idx="34">
                  <c:v>234.05520420828654</c:v>
                </c:pt>
                <c:pt idx="35">
                  <c:v>229.63189072519023</c:v>
                </c:pt>
                <c:pt idx="36">
                  <c:v>225.831144642597</c:v>
                </c:pt>
                <c:pt idx="37">
                  <c:v>221.84393197862812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615-416B-80EA-2DD68CF7E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045120"/>
        <c:axId val="19689138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'图11-工业强度'!$C$231</c15:sqref>
                        </c15:formulaRef>
                      </c:ext>
                    </c:extLst>
                    <c:strCache>
                      <c:ptCount val="1"/>
                      <c:pt idx="0">
                        <c:v>Agricultural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'图11-工业强度'!$D$230:$AO$230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'图11-工业强度'!$D$231:$AO$231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62.25803363671173</c:v>
                      </c:pt>
                      <c:pt idx="1">
                        <c:v>61.979261606629564</c:v>
                      </c:pt>
                      <c:pt idx="2">
                        <c:v>61.625352783161617</c:v>
                      </c:pt>
                      <c:pt idx="3">
                        <c:v>61.337020752951432</c:v>
                      </c:pt>
                      <c:pt idx="4">
                        <c:v>61.055565468316431</c:v>
                      </c:pt>
                      <c:pt idx="5">
                        <c:v>60.702801613103802</c:v>
                      </c:pt>
                      <c:pt idx="6">
                        <c:v>60.447390223695116</c:v>
                      </c:pt>
                      <c:pt idx="7">
                        <c:v>60.077071500986563</c:v>
                      </c:pt>
                      <c:pt idx="8">
                        <c:v>60.062791993485064</c:v>
                      </c:pt>
                      <c:pt idx="9">
                        <c:v>59.983341575782816</c:v>
                      </c:pt>
                      <c:pt idx="10">
                        <c:v>59.905815798411346</c:v>
                      </c:pt>
                      <c:pt idx="11">
                        <c:v>59.877132498058565</c:v>
                      </c:pt>
                      <c:pt idx="12">
                        <c:v>59.799437101705706</c:v>
                      </c:pt>
                      <c:pt idx="13">
                        <c:v>59.866021091729117</c:v>
                      </c:pt>
                      <c:pt idx="14">
                        <c:v>59.852517935437078</c:v>
                      </c:pt>
                      <c:pt idx="15">
                        <c:v>59.572882812464293</c:v>
                      </c:pt>
                      <c:pt idx="16">
                        <c:v>59.647361740054194</c:v>
                      </c:pt>
                      <c:pt idx="17">
                        <c:v>59.460827406164256</c:v>
                      </c:pt>
                      <c:pt idx="18">
                        <c:v>59.353989869087563</c:v>
                      </c:pt>
                      <c:pt idx="19">
                        <c:v>59.246083565072908</c:v>
                      </c:pt>
                      <c:pt idx="20">
                        <c:v>59.212403527167083</c:v>
                      </c:pt>
                      <c:pt idx="21">
                        <c:v>59.209001022843509</c:v>
                      </c:pt>
                      <c:pt idx="22">
                        <c:v>59.270794542807806</c:v>
                      </c:pt>
                      <c:pt idx="23">
                        <c:v>58.995444545863698</c:v>
                      </c:pt>
                      <c:pt idx="24">
                        <c:v>59.134816600539068</c:v>
                      </c:pt>
                      <c:pt idx="25">
                        <c:v>58.972039747907573</c:v>
                      </c:pt>
                      <c:pt idx="26">
                        <c:v>58.818006190406955</c:v>
                      </c:pt>
                      <c:pt idx="27">
                        <c:v>59.025938773057497</c:v>
                      </c:pt>
                      <c:pt idx="28">
                        <c:v>58.917528118704574</c:v>
                      </c:pt>
                      <c:pt idx="29">
                        <c:v>58.844016608481887</c:v>
                      </c:pt>
                      <c:pt idx="30">
                        <c:v>58.800046237810967</c:v>
                      </c:pt>
                      <c:pt idx="31">
                        <c:v>58.780875343059364</c:v>
                      </c:pt>
                      <c:pt idx="32">
                        <c:v>58.744046685541186</c:v>
                      </c:pt>
                      <c:pt idx="33">
                        <c:v>58.405782742591995</c:v>
                      </c:pt>
                      <c:pt idx="34">
                        <c:v>58.430938496357363</c:v>
                      </c:pt>
                      <c:pt idx="35">
                        <c:v>58.423586289539479</c:v>
                      </c:pt>
                      <c:pt idx="36">
                        <c:v>58.414400707797768</c:v>
                      </c:pt>
                      <c:pt idx="37">
                        <c:v>58.398266249772526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8615-416B-80EA-2DD68CF7E0C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'图11-工业强度'!$C$232</c15:sqref>
                        </c15:formulaRef>
                      </c:ext>
                    </c:extLst>
                    <c:strCache>
                      <c:ptCount val="1"/>
                      <c:pt idx="0">
                        <c:v>Construction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'图11-工业强度'!$D$230:$AO$230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'图11-工业强度'!$D$232:$AO$232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25.785239350098596</c:v>
                      </c:pt>
                      <c:pt idx="1">
                        <c:v>25.587696237384002</c:v>
                      </c:pt>
                      <c:pt idx="2">
                        <c:v>25.378320994330156</c:v>
                      </c:pt>
                      <c:pt idx="3">
                        <c:v>25.154270326694554</c:v>
                      </c:pt>
                      <c:pt idx="4">
                        <c:v>24.953408035299585</c:v>
                      </c:pt>
                      <c:pt idx="5">
                        <c:v>24.770148253154655</c:v>
                      </c:pt>
                      <c:pt idx="6">
                        <c:v>24.592609562826802</c:v>
                      </c:pt>
                      <c:pt idx="7">
                        <c:v>24.354025702738298</c:v>
                      </c:pt>
                      <c:pt idx="8">
                        <c:v>24.307203965880277</c:v>
                      </c:pt>
                      <c:pt idx="9">
                        <c:v>24.283676693901892</c:v>
                      </c:pt>
                      <c:pt idx="10">
                        <c:v>24.218885740133846</c:v>
                      </c:pt>
                      <c:pt idx="11">
                        <c:v>24.195035751483314</c:v>
                      </c:pt>
                      <c:pt idx="12">
                        <c:v>24.180831473694475</c:v>
                      </c:pt>
                      <c:pt idx="13">
                        <c:v>24.114430095451986</c:v>
                      </c:pt>
                      <c:pt idx="14">
                        <c:v>24.078539517952684</c:v>
                      </c:pt>
                      <c:pt idx="15">
                        <c:v>24.057893937091627</c:v>
                      </c:pt>
                      <c:pt idx="16">
                        <c:v>23.976297310450683</c:v>
                      </c:pt>
                      <c:pt idx="17">
                        <c:v>23.970759770933945</c:v>
                      </c:pt>
                      <c:pt idx="18">
                        <c:v>23.905584995410166</c:v>
                      </c:pt>
                      <c:pt idx="19">
                        <c:v>23.883006171692781</c:v>
                      </c:pt>
                      <c:pt idx="20">
                        <c:v>23.82835618748754</c:v>
                      </c:pt>
                      <c:pt idx="21">
                        <c:v>23.76226787930991</c:v>
                      </c:pt>
                      <c:pt idx="22">
                        <c:v>23.721546350291575</c:v>
                      </c:pt>
                      <c:pt idx="23">
                        <c:v>23.719197192870372</c:v>
                      </c:pt>
                      <c:pt idx="24">
                        <c:v>23.658984072832581</c:v>
                      </c:pt>
                      <c:pt idx="25">
                        <c:v>23.619279958601318</c:v>
                      </c:pt>
                      <c:pt idx="26">
                        <c:v>23.55525502129057</c:v>
                      </c:pt>
                      <c:pt idx="27">
                        <c:v>23.527497051972986</c:v>
                      </c:pt>
                      <c:pt idx="28">
                        <c:v>23.49164041676763</c:v>
                      </c:pt>
                      <c:pt idx="29">
                        <c:v>23.464326335473174</c:v>
                      </c:pt>
                      <c:pt idx="30">
                        <c:v>23.383571425148439</c:v>
                      </c:pt>
                      <c:pt idx="31">
                        <c:v>23.381923503827668</c:v>
                      </c:pt>
                      <c:pt idx="32">
                        <c:v>23.324039799676228</c:v>
                      </c:pt>
                      <c:pt idx="33">
                        <c:v>23.301992788540641</c:v>
                      </c:pt>
                      <c:pt idx="34">
                        <c:v>23.216205371306991</c:v>
                      </c:pt>
                      <c:pt idx="35">
                        <c:v>23.180278561843505</c:v>
                      </c:pt>
                      <c:pt idx="36">
                        <c:v>23.134851861021705</c:v>
                      </c:pt>
                      <c:pt idx="37">
                        <c:v>23.116975252827356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615-416B-80EA-2DD68CF7E0C1}"/>
                  </c:ext>
                </c:extLst>
              </c15:ser>
            </c15:filteredLineSeries>
          </c:ext>
        </c:extLst>
      </c:lineChart>
      <c:catAx>
        <c:axId val="172004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8913808"/>
        <c:crosses val="autoZero"/>
        <c:auto val="1"/>
        <c:lblAlgn val="ctr"/>
        <c:lblOffset val="100"/>
        <c:tickLblSkip val="5"/>
        <c:noMultiLvlLbl val="0"/>
      </c:catAx>
      <c:valAx>
        <c:axId val="1968913808"/>
        <c:scaling>
          <c:orientation val="minMax"/>
          <c:max val="15000"/>
          <c:min val="0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100">
                    <a:solidFill>
                      <a:sysClr val="windowText" lastClr="000000"/>
                    </a:solidFill>
                  </a:rPr>
                  <a:t>tCO2/millionUSD</a:t>
                </a:r>
                <a:endParaRPr lang="zh-CN" altLang="en-US" sz="11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8.3333333333333332E-3"/>
              <c:y val="9.455526392534267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 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0045120"/>
        <c:crosses val="autoZero"/>
        <c:crossBetween val="between"/>
        <c:majorUnit val="40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0092373869932909"/>
          <c:w val="1"/>
          <c:h val="0.199076261300670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Energy Intensity by Industrial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2690069991251109E-2"/>
          <c:y val="0.18652814231554388"/>
          <c:w val="0.85483289588801392"/>
          <c:h val="0.52635608048993876"/>
        </c:manualLayout>
      </c:layout>
      <c:lineChart>
        <c:grouping val="standard"/>
        <c:varyColors val="0"/>
        <c:ser>
          <c:idx val="2"/>
          <c:order val="2"/>
          <c:tx>
            <c:strRef>
              <c:f>'图11-工业强度'!$C$244</c:f>
              <c:strCache>
                <c:ptCount val="1"/>
                <c:pt idx="0">
                  <c:v>Industry Overall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'图11-工业强度'!$D$241:$AO$241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'图11-工业强度'!$D$244:$AO$244</c:f>
              <c:numCache>
                <c:formatCode>General</c:formatCode>
                <c:ptCount val="38"/>
                <c:pt idx="0">
                  <c:v>9.4942845789012438</c:v>
                </c:pt>
                <c:pt idx="1">
                  <c:v>9.3239359400455069</c:v>
                </c:pt>
                <c:pt idx="2">
                  <c:v>9.2498809275200617</c:v>
                </c:pt>
                <c:pt idx="3">
                  <c:v>9.0825635578410022</c:v>
                </c:pt>
                <c:pt idx="4">
                  <c:v>8.9272728513649202</c:v>
                </c:pt>
                <c:pt idx="5">
                  <c:v>8.7593248537279589</c:v>
                </c:pt>
                <c:pt idx="6">
                  <c:v>8.6238757547643097</c:v>
                </c:pt>
                <c:pt idx="7">
                  <c:v>8.4921371508392038</c:v>
                </c:pt>
                <c:pt idx="8">
                  <c:v>8.3402158262502812</c:v>
                </c:pt>
                <c:pt idx="9">
                  <c:v>8.1891077238041028</c:v>
                </c:pt>
                <c:pt idx="10">
                  <c:v>8.0621691094018573</c:v>
                </c:pt>
                <c:pt idx="11">
                  <c:v>7.9282921129130095</c:v>
                </c:pt>
                <c:pt idx="12">
                  <c:v>7.8077849042393312</c:v>
                </c:pt>
                <c:pt idx="13">
                  <c:v>7.6520301339123744</c:v>
                </c:pt>
                <c:pt idx="14">
                  <c:v>7.4976070798633812</c:v>
                </c:pt>
                <c:pt idx="15">
                  <c:v>7.3411116238996241</c:v>
                </c:pt>
                <c:pt idx="16">
                  <c:v>7.1967905030107211</c:v>
                </c:pt>
                <c:pt idx="17">
                  <c:v>7.0715156713959457</c:v>
                </c:pt>
                <c:pt idx="18">
                  <c:v>6.917305610119767</c:v>
                </c:pt>
                <c:pt idx="19">
                  <c:v>6.7723345562714226</c:v>
                </c:pt>
                <c:pt idx="20">
                  <c:v>6.6402947121865319</c:v>
                </c:pt>
                <c:pt idx="21">
                  <c:v>6.509036475207151</c:v>
                </c:pt>
                <c:pt idx="22">
                  <c:v>6.3849554848463184</c:v>
                </c:pt>
                <c:pt idx="23">
                  <c:v>6.2614059374179325</c:v>
                </c:pt>
                <c:pt idx="24">
                  <c:v>6.1540689397722277</c:v>
                </c:pt>
                <c:pt idx="25">
                  <c:v>6.0507928016071411</c:v>
                </c:pt>
                <c:pt idx="26">
                  <c:v>5.9429504034645459</c:v>
                </c:pt>
                <c:pt idx="27">
                  <c:v>5.8455060593924824</c:v>
                </c:pt>
                <c:pt idx="28">
                  <c:v>5.7463284174585496</c:v>
                </c:pt>
                <c:pt idx="29">
                  <c:v>5.6518106578516081</c:v>
                </c:pt>
                <c:pt idx="30">
                  <c:v>5.5624507065694919</c:v>
                </c:pt>
                <c:pt idx="31">
                  <c:v>5.4739463898645395</c:v>
                </c:pt>
                <c:pt idx="32">
                  <c:v>5.3890826271288725</c:v>
                </c:pt>
                <c:pt idx="33">
                  <c:v>5.3206766302346047</c:v>
                </c:pt>
                <c:pt idx="34">
                  <c:v>5.2571509853811582</c:v>
                </c:pt>
                <c:pt idx="35">
                  <c:v>5.1920808821544355</c:v>
                </c:pt>
                <c:pt idx="36">
                  <c:v>5.129805276890238</c:v>
                </c:pt>
                <c:pt idx="37">
                  <c:v>5.087712315049715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C8-4E97-9578-F8390D1252E0}"/>
            </c:ext>
          </c:extLst>
        </c:ser>
        <c:ser>
          <c:idx val="3"/>
          <c:order val="3"/>
          <c:tx>
            <c:strRef>
              <c:f>'图11-工业强度'!$C$245</c:f>
              <c:strCache>
                <c:ptCount val="1"/>
                <c:pt idx="0">
                  <c:v>Iron and Steel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'图11-工业强度'!$D$241:$AO$241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'图11-工业强度'!$D$245:$AO$245</c:f>
              <c:numCache>
                <c:formatCode>General</c:formatCode>
                <c:ptCount val="38"/>
                <c:pt idx="0">
                  <c:v>73.250523651668047</c:v>
                </c:pt>
                <c:pt idx="1">
                  <c:v>70.857112312916612</c:v>
                </c:pt>
                <c:pt idx="2">
                  <c:v>71.232844726404025</c:v>
                </c:pt>
                <c:pt idx="3">
                  <c:v>70.095573485231029</c:v>
                </c:pt>
                <c:pt idx="4">
                  <c:v>68.767141316528082</c:v>
                </c:pt>
                <c:pt idx="5">
                  <c:v>67.319494343099947</c:v>
                </c:pt>
                <c:pt idx="6">
                  <c:v>66.257253234614964</c:v>
                </c:pt>
                <c:pt idx="7">
                  <c:v>65.557811167638818</c:v>
                </c:pt>
                <c:pt idx="8">
                  <c:v>64.543609282199768</c:v>
                </c:pt>
                <c:pt idx="9">
                  <c:v>63.529389921101952</c:v>
                </c:pt>
                <c:pt idx="10">
                  <c:v>63.031587877057746</c:v>
                </c:pt>
                <c:pt idx="11">
                  <c:v>62.370583853559793</c:v>
                </c:pt>
                <c:pt idx="12">
                  <c:v>61.772455249244715</c:v>
                </c:pt>
                <c:pt idx="13">
                  <c:v>60.587165481303479</c:v>
                </c:pt>
                <c:pt idx="14">
                  <c:v>59.447786518365142</c:v>
                </c:pt>
                <c:pt idx="15">
                  <c:v>58.069847555365662</c:v>
                </c:pt>
                <c:pt idx="16">
                  <c:v>56.920677856460877</c:v>
                </c:pt>
                <c:pt idx="17">
                  <c:v>55.84829844052404</c:v>
                </c:pt>
                <c:pt idx="18">
                  <c:v>54.391039661695423</c:v>
                </c:pt>
                <c:pt idx="19">
                  <c:v>52.91587578030741</c:v>
                </c:pt>
                <c:pt idx="20">
                  <c:v>51.514604832999858</c:v>
                </c:pt>
                <c:pt idx="21">
                  <c:v>50.066465907241167</c:v>
                </c:pt>
                <c:pt idx="22">
                  <c:v>48.685286384113262</c:v>
                </c:pt>
                <c:pt idx="23">
                  <c:v>47.358491443111056</c:v>
                </c:pt>
                <c:pt idx="24">
                  <c:v>46.333897689466774</c:v>
                </c:pt>
                <c:pt idx="25">
                  <c:v>45.28503384780371</c:v>
                </c:pt>
                <c:pt idx="26">
                  <c:v>43.988530678410463</c:v>
                </c:pt>
                <c:pt idx="27">
                  <c:v>42.910792537395004</c:v>
                </c:pt>
                <c:pt idx="28">
                  <c:v>41.67717104704613</c:v>
                </c:pt>
                <c:pt idx="29">
                  <c:v>40.449694647242467</c:v>
                </c:pt>
                <c:pt idx="30">
                  <c:v>39.261016595439656</c:v>
                </c:pt>
                <c:pt idx="31">
                  <c:v>38.053520173546282</c:v>
                </c:pt>
                <c:pt idx="32">
                  <c:v>36.879826005059257</c:v>
                </c:pt>
                <c:pt idx="33">
                  <c:v>36.024761959344715</c:v>
                </c:pt>
                <c:pt idx="34">
                  <c:v>35.238582083252943</c:v>
                </c:pt>
                <c:pt idx="35">
                  <c:v>34.425872274002487</c:v>
                </c:pt>
                <c:pt idx="36">
                  <c:v>33.620727911404607</c:v>
                </c:pt>
                <c:pt idx="37">
                  <c:v>32.823155884373008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C8-4E97-9578-F8390D1252E0}"/>
            </c:ext>
          </c:extLst>
        </c:ser>
        <c:ser>
          <c:idx val="4"/>
          <c:order val="4"/>
          <c:tx>
            <c:strRef>
              <c:f>'图11-工业强度'!$C$246</c:f>
              <c:strCache>
                <c:ptCount val="1"/>
                <c:pt idx="0">
                  <c:v>Petrochem &amp; Coke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'图11-工业强度'!$D$241:$AO$241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'图11-工业强度'!$D$246:$AO$246</c:f>
              <c:numCache>
                <c:formatCode>General</c:formatCode>
                <c:ptCount val="38"/>
                <c:pt idx="0">
                  <c:v>30.723630077735812</c:v>
                </c:pt>
                <c:pt idx="1">
                  <c:v>31.123284260226345</c:v>
                </c:pt>
                <c:pt idx="2">
                  <c:v>31.126919120492239</c:v>
                </c:pt>
                <c:pt idx="3">
                  <c:v>30.778007816560248</c:v>
                </c:pt>
                <c:pt idx="4">
                  <c:v>30.541536600995535</c:v>
                </c:pt>
                <c:pt idx="5">
                  <c:v>30.426436398286068</c:v>
                </c:pt>
                <c:pt idx="6">
                  <c:v>30.394119213262424</c:v>
                </c:pt>
                <c:pt idx="7">
                  <c:v>30.446247850007513</c:v>
                </c:pt>
                <c:pt idx="8">
                  <c:v>30.225941400437634</c:v>
                </c:pt>
                <c:pt idx="9">
                  <c:v>30.006319189235668</c:v>
                </c:pt>
                <c:pt idx="10">
                  <c:v>29.838053912842238</c:v>
                </c:pt>
                <c:pt idx="11">
                  <c:v>29.674049503606351</c:v>
                </c:pt>
                <c:pt idx="12">
                  <c:v>29.497582458825558</c:v>
                </c:pt>
                <c:pt idx="13">
                  <c:v>29.131453288350642</c:v>
                </c:pt>
                <c:pt idx="14">
                  <c:v>28.745750131263243</c:v>
                </c:pt>
                <c:pt idx="15">
                  <c:v>28.383577463249694</c:v>
                </c:pt>
                <c:pt idx="16">
                  <c:v>28.048183319849251</c:v>
                </c:pt>
                <c:pt idx="17">
                  <c:v>27.714414137404216</c:v>
                </c:pt>
                <c:pt idx="18">
                  <c:v>27.282089659538265</c:v>
                </c:pt>
                <c:pt idx="19">
                  <c:v>26.839155973997826</c:v>
                </c:pt>
                <c:pt idx="20">
                  <c:v>26.4276853416942</c:v>
                </c:pt>
                <c:pt idx="21">
                  <c:v>26.054972603679129</c:v>
                </c:pt>
                <c:pt idx="22">
                  <c:v>25.673680586724704</c:v>
                </c:pt>
                <c:pt idx="23">
                  <c:v>25.250656546062125</c:v>
                </c:pt>
                <c:pt idx="24">
                  <c:v>24.848698046033959</c:v>
                </c:pt>
                <c:pt idx="25">
                  <c:v>24.493008092980855</c:v>
                </c:pt>
                <c:pt idx="26">
                  <c:v>24.108845833115137</c:v>
                </c:pt>
                <c:pt idx="27">
                  <c:v>23.764659510421183</c:v>
                </c:pt>
                <c:pt idx="28">
                  <c:v>23.435184687362998</c:v>
                </c:pt>
                <c:pt idx="29">
                  <c:v>23.095946618214107</c:v>
                </c:pt>
                <c:pt idx="30">
                  <c:v>22.827348395358928</c:v>
                </c:pt>
                <c:pt idx="31">
                  <c:v>22.547553171028607</c:v>
                </c:pt>
                <c:pt idx="32">
                  <c:v>22.282709421049539</c:v>
                </c:pt>
                <c:pt idx="33">
                  <c:v>22.057572365859961</c:v>
                </c:pt>
                <c:pt idx="34">
                  <c:v>21.858968231951732</c:v>
                </c:pt>
                <c:pt idx="35">
                  <c:v>21.661966423277669</c:v>
                </c:pt>
                <c:pt idx="36">
                  <c:v>21.489226626565355</c:v>
                </c:pt>
                <c:pt idx="37">
                  <c:v>21.368048138331051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C8-4E97-9578-F8390D1252E0}"/>
            </c:ext>
          </c:extLst>
        </c:ser>
        <c:ser>
          <c:idx val="5"/>
          <c:order val="5"/>
          <c:tx>
            <c:strRef>
              <c:f>'图11-工业强度'!$C$247</c:f>
              <c:strCache>
                <c:ptCount val="1"/>
                <c:pt idx="0">
                  <c:v>Chemicals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'图11-工业强度'!$D$241:$AO$241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'图11-工业强度'!$D$247:$AO$247</c:f>
              <c:numCache>
                <c:formatCode>General</c:formatCode>
                <c:ptCount val="38"/>
                <c:pt idx="0">
                  <c:v>38.336675064699129</c:v>
                </c:pt>
                <c:pt idx="1">
                  <c:v>36.407953163214508</c:v>
                </c:pt>
                <c:pt idx="2">
                  <c:v>34.174352920273115</c:v>
                </c:pt>
                <c:pt idx="3">
                  <c:v>32.586594754510926</c:v>
                </c:pt>
                <c:pt idx="4">
                  <c:v>30.985975545971737</c:v>
                </c:pt>
                <c:pt idx="5">
                  <c:v>29.372369306144069</c:v>
                </c:pt>
                <c:pt idx="6">
                  <c:v>28.219142059024225</c:v>
                </c:pt>
                <c:pt idx="7">
                  <c:v>27.167086069481311</c:v>
                </c:pt>
                <c:pt idx="8">
                  <c:v>26.161749727522071</c:v>
                </c:pt>
                <c:pt idx="9">
                  <c:v>25.121852908035684</c:v>
                </c:pt>
                <c:pt idx="10">
                  <c:v>24.106816644731698</c:v>
                </c:pt>
                <c:pt idx="11">
                  <c:v>23.090457268205185</c:v>
                </c:pt>
                <c:pt idx="12">
                  <c:v>22.178670421240959</c:v>
                </c:pt>
                <c:pt idx="13">
                  <c:v>21.149656455922834</c:v>
                </c:pt>
                <c:pt idx="14">
                  <c:v>20.054866110966397</c:v>
                </c:pt>
                <c:pt idx="15">
                  <c:v>19.023478052532688</c:v>
                </c:pt>
                <c:pt idx="16">
                  <c:v>18.021067217701532</c:v>
                </c:pt>
                <c:pt idx="17">
                  <c:v>17.075412661692358</c:v>
                </c:pt>
                <c:pt idx="18">
                  <c:v>16.183766365941594</c:v>
                </c:pt>
                <c:pt idx="19">
                  <c:v>15.34761031568245</c:v>
                </c:pt>
                <c:pt idx="20">
                  <c:v>14.557790907090645</c:v>
                </c:pt>
                <c:pt idx="21">
                  <c:v>13.789875120661158</c:v>
                </c:pt>
                <c:pt idx="22">
                  <c:v>13.118522084316075</c:v>
                </c:pt>
                <c:pt idx="23">
                  <c:v>12.445651542859729</c:v>
                </c:pt>
                <c:pt idx="24">
                  <c:v>11.844474768900284</c:v>
                </c:pt>
                <c:pt idx="25">
                  <c:v>11.277105342894655</c:v>
                </c:pt>
                <c:pt idx="26">
                  <c:v>10.720287277379468</c:v>
                </c:pt>
                <c:pt idx="27">
                  <c:v>10.220068266092117</c:v>
                </c:pt>
                <c:pt idx="28">
                  <c:v>9.8026106542480687</c:v>
                </c:pt>
                <c:pt idx="29">
                  <c:v>9.4337859440992542</c:v>
                </c:pt>
                <c:pt idx="30">
                  <c:v>9.0709520303824487</c:v>
                </c:pt>
                <c:pt idx="31">
                  <c:v>8.7299306733069368</c:v>
                </c:pt>
                <c:pt idx="32">
                  <c:v>8.4311044359605436</c:v>
                </c:pt>
                <c:pt idx="33">
                  <c:v>8.2000564237500448</c:v>
                </c:pt>
                <c:pt idx="34">
                  <c:v>7.9907579921641076</c:v>
                </c:pt>
                <c:pt idx="35">
                  <c:v>7.799311097197716</c:v>
                </c:pt>
                <c:pt idx="36">
                  <c:v>7.6255873909845544</c:v>
                </c:pt>
                <c:pt idx="37">
                  <c:v>7.4659529467580823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C8-4E97-9578-F8390D1252E0}"/>
            </c:ext>
          </c:extLst>
        </c:ser>
        <c:ser>
          <c:idx val="6"/>
          <c:order val="6"/>
          <c:tx>
            <c:strRef>
              <c:f>'图11-工业强度'!$C$248</c:f>
              <c:strCache>
                <c:ptCount val="1"/>
                <c:pt idx="0">
                  <c:v>Rubber and Plastics Products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'图11-工业强度'!$D$241:$AO$241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'图11-工业强度'!$D$248:$AO$248</c:f>
              <c:numCache>
                <c:formatCode>General</c:formatCode>
                <c:ptCount val="38"/>
                <c:pt idx="0">
                  <c:v>24.296436126639481</c:v>
                </c:pt>
                <c:pt idx="1">
                  <c:v>22.728072556170254</c:v>
                </c:pt>
                <c:pt idx="2">
                  <c:v>21.77770643023813</c:v>
                </c:pt>
                <c:pt idx="3">
                  <c:v>21.222707851742658</c:v>
                </c:pt>
                <c:pt idx="4">
                  <c:v>20.649874694868068</c:v>
                </c:pt>
                <c:pt idx="5">
                  <c:v>20.031307577855383</c:v>
                </c:pt>
                <c:pt idx="6">
                  <c:v>19.724560342825214</c:v>
                </c:pt>
                <c:pt idx="7">
                  <c:v>19.405993423341229</c:v>
                </c:pt>
                <c:pt idx="8">
                  <c:v>18.641878288192121</c:v>
                </c:pt>
                <c:pt idx="9">
                  <c:v>18.504306444176368</c:v>
                </c:pt>
                <c:pt idx="10">
                  <c:v>18.212025252809166</c:v>
                </c:pt>
                <c:pt idx="11">
                  <c:v>17.964632218599846</c:v>
                </c:pt>
                <c:pt idx="12">
                  <c:v>17.723467442619118</c:v>
                </c:pt>
                <c:pt idx="13">
                  <c:v>17.767161228214309</c:v>
                </c:pt>
                <c:pt idx="14">
                  <c:v>17.626282005014435</c:v>
                </c:pt>
                <c:pt idx="15">
                  <c:v>17.247629350448644</c:v>
                </c:pt>
                <c:pt idx="16">
                  <c:v>16.921207306736076</c:v>
                </c:pt>
                <c:pt idx="17">
                  <c:v>16.851996713124162</c:v>
                </c:pt>
                <c:pt idx="18">
                  <c:v>16.394002363719771</c:v>
                </c:pt>
                <c:pt idx="19">
                  <c:v>16.087235239678105</c:v>
                </c:pt>
                <c:pt idx="20">
                  <c:v>15.819022539640516</c:v>
                </c:pt>
                <c:pt idx="21">
                  <c:v>15.529792533279561</c:v>
                </c:pt>
                <c:pt idx="22">
                  <c:v>15.169825328650209</c:v>
                </c:pt>
                <c:pt idx="23">
                  <c:v>14.807414903343998</c:v>
                </c:pt>
                <c:pt idx="24">
                  <c:v>14.488907167348854</c:v>
                </c:pt>
                <c:pt idx="25">
                  <c:v>14.170429862852039</c:v>
                </c:pt>
                <c:pt idx="26">
                  <c:v>13.917877518759511</c:v>
                </c:pt>
                <c:pt idx="27">
                  <c:v>13.565652678360733</c:v>
                </c:pt>
                <c:pt idx="28">
                  <c:v>13.201752313395898</c:v>
                </c:pt>
                <c:pt idx="29">
                  <c:v>12.877027710625423</c:v>
                </c:pt>
                <c:pt idx="30">
                  <c:v>12.529041212792178</c:v>
                </c:pt>
                <c:pt idx="31">
                  <c:v>12.181501977850713</c:v>
                </c:pt>
                <c:pt idx="32">
                  <c:v>11.847242579717729</c:v>
                </c:pt>
                <c:pt idx="33">
                  <c:v>11.629091005666901</c:v>
                </c:pt>
                <c:pt idx="34">
                  <c:v>11.369664780900051</c:v>
                </c:pt>
                <c:pt idx="35">
                  <c:v>11.116506873891174</c:v>
                </c:pt>
                <c:pt idx="36">
                  <c:v>10.870467046119474</c:v>
                </c:pt>
                <c:pt idx="37">
                  <c:v>10.593566766543564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C8-4E97-9578-F8390D1252E0}"/>
            </c:ext>
          </c:extLst>
        </c:ser>
        <c:ser>
          <c:idx val="7"/>
          <c:order val="7"/>
          <c:tx>
            <c:strRef>
              <c:f>'图11-工业强度'!$C$249</c:f>
              <c:strCache>
                <c:ptCount val="1"/>
                <c:pt idx="0">
                  <c:v>Metal Products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'图11-工业强度'!$D$241:$AO$241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'图11-工业强度'!$D$249:$AO$249</c:f>
              <c:numCache>
                <c:formatCode>General</c:formatCode>
                <c:ptCount val="38"/>
                <c:pt idx="0">
                  <c:v>21.04744410048373</c:v>
                </c:pt>
                <c:pt idx="1">
                  <c:v>21.134792279912258</c:v>
                </c:pt>
                <c:pt idx="2">
                  <c:v>21.040490225578747</c:v>
                </c:pt>
                <c:pt idx="3">
                  <c:v>20.616246925538682</c:v>
                </c:pt>
                <c:pt idx="4">
                  <c:v>20.28211729270835</c:v>
                </c:pt>
                <c:pt idx="5">
                  <c:v>19.978986715557699</c:v>
                </c:pt>
                <c:pt idx="6">
                  <c:v>19.772985153085664</c:v>
                </c:pt>
                <c:pt idx="7">
                  <c:v>19.674180022906182</c:v>
                </c:pt>
                <c:pt idx="8">
                  <c:v>19.518153268460026</c:v>
                </c:pt>
                <c:pt idx="9">
                  <c:v>19.48440343636015</c:v>
                </c:pt>
                <c:pt idx="10">
                  <c:v>19.480775088513553</c:v>
                </c:pt>
                <c:pt idx="11">
                  <c:v>19.543760520363861</c:v>
                </c:pt>
                <c:pt idx="12">
                  <c:v>19.59254036633472</c:v>
                </c:pt>
                <c:pt idx="13">
                  <c:v>19.465691706168908</c:v>
                </c:pt>
                <c:pt idx="14">
                  <c:v>19.375356303888346</c:v>
                </c:pt>
                <c:pt idx="15">
                  <c:v>19.242779361229438</c:v>
                </c:pt>
                <c:pt idx="16">
                  <c:v>19.114041177857448</c:v>
                </c:pt>
                <c:pt idx="17">
                  <c:v>18.989729703981777</c:v>
                </c:pt>
                <c:pt idx="18">
                  <c:v>18.771672908268272</c:v>
                </c:pt>
                <c:pt idx="19">
                  <c:v>18.588836185513369</c:v>
                </c:pt>
                <c:pt idx="20">
                  <c:v>18.417621881739461</c:v>
                </c:pt>
                <c:pt idx="21">
                  <c:v>18.201252231963643</c:v>
                </c:pt>
                <c:pt idx="22">
                  <c:v>18.031493837446373</c:v>
                </c:pt>
                <c:pt idx="23">
                  <c:v>17.764114013558672</c:v>
                </c:pt>
                <c:pt idx="24">
                  <c:v>17.491459972153852</c:v>
                </c:pt>
                <c:pt idx="25">
                  <c:v>17.221862542558483</c:v>
                </c:pt>
                <c:pt idx="26">
                  <c:v>16.963674399837807</c:v>
                </c:pt>
                <c:pt idx="27">
                  <c:v>16.704089749441373</c:v>
                </c:pt>
                <c:pt idx="28">
                  <c:v>16.443818437259736</c:v>
                </c:pt>
                <c:pt idx="29">
                  <c:v>16.193967850202444</c:v>
                </c:pt>
                <c:pt idx="30">
                  <c:v>15.939535345509169</c:v>
                </c:pt>
                <c:pt idx="31">
                  <c:v>15.699368906580736</c:v>
                </c:pt>
                <c:pt idx="32">
                  <c:v>15.446543424738605</c:v>
                </c:pt>
                <c:pt idx="33">
                  <c:v>15.211858006292434</c:v>
                </c:pt>
                <c:pt idx="34">
                  <c:v>14.976403613294719</c:v>
                </c:pt>
                <c:pt idx="35">
                  <c:v>14.735669264884278</c:v>
                </c:pt>
                <c:pt idx="36">
                  <c:v>14.508908712892341</c:v>
                </c:pt>
                <c:pt idx="37">
                  <c:v>14.27720677693825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2C8-4E97-9578-F8390D125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045120"/>
        <c:axId val="19689138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'图11-工业强度'!$C$242</c15:sqref>
                        </c15:formulaRef>
                      </c:ext>
                    </c:extLst>
                    <c:strCache>
                      <c:ptCount val="1"/>
                      <c:pt idx="0">
                        <c:v>Agricultural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'图11-工业强度'!$D$241:$AO$241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'图11-工业强度'!$D$242:$AO$242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1.3715604842272686</c:v>
                      </c:pt>
                      <c:pt idx="1">
                        <c:v>1.3673394842744366</c:v>
                      </c:pt>
                      <c:pt idx="2">
                        <c:v>1.3619585841069062</c:v>
                      </c:pt>
                      <c:pt idx="3">
                        <c:v>1.3565527540281745</c:v>
                      </c:pt>
                      <c:pt idx="4">
                        <c:v>1.3512419322090212</c:v>
                      </c:pt>
                      <c:pt idx="5">
                        <c:v>1.3452871194490339</c:v>
                      </c:pt>
                      <c:pt idx="6">
                        <c:v>1.3406279461760422</c:v>
                      </c:pt>
                      <c:pt idx="7">
                        <c:v>1.3343884828796617</c:v>
                      </c:pt>
                      <c:pt idx="8">
                        <c:v>1.3337384783121167</c:v>
                      </c:pt>
                      <c:pt idx="9">
                        <c:v>1.333165473333507</c:v>
                      </c:pt>
                      <c:pt idx="10">
                        <c:v>1.3319312308323996</c:v>
                      </c:pt>
                      <c:pt idx="11">
                        <c:v>1.3315996661209188</c:v>
                      </c:pt>
                      <c:pt idx="12">
                        <c:v>1.3301654809183312</c:v>
                      </c:pt>
                      <c:pt idx="13">
                        <c:v>1.3312129975648812</c:v>
                      </c:pt>
                      <c:pt idx="14">
                        <c:v>1.3308182199863303</c:v>
                      </c:pt>
                      <c:pt idx="15">
                        <c:v>1.32726014197624</c:v>
                      </c:pt>
                      <c:pt idx="16">
                        <c:v>1.32654181198628</c:v>
                      </c:pt>
                      <c:pt idx="17">
                        <c:v>1.3267581959206869</c:v>
                      </c:pt>
                      <c:pt idx="18">
                        <c:v>1.3238223463368639</c:v>
                      </c:pt>
                      <c:pt idx="19">
                        <c:v>1.3217651835334032</c:v>
                      </c:pt>
                      <c:pt idx="20">
                        <c:v>1.3213565416745447</c:v>
                      </c:pt>
                      <c:pt idx="21">
                        <c:v>1.3216311668939649</c:v>
                      </c:pt>
                      <c:pt idx="22">
                        <c:v>1.323356143149734</c:v>
                      </c:pt>
                      <c:pt idx="23">
                        <c:v>1.3171699647089008</c:v>
                      </c:pt>
                      <c:pt idx="24">
                        <c:v>1.3206407509249496</c:v>
                      </c:pt>
                      <c:pt idx="25">
                        <c:v>1.3165516305978859</c:v>
                      </c:pt>
                      <c:pt idx="26">
                        <c:v>1.3172626510729346</c:v>
                      </c:pt>
                      <c:pt idx="27">
                        <c:v>1.3185327489960588</c:v>
                      </c:pt>
                      <c:pt idx="28">
                        <c:v>1.3161155967287574</c:v>
                      </c:pt>
                      <c:pt idx="29">
                        <c:v>1.314886168687641</c:v>
                      </c:pt>
                      <c:pt idx="30">
                        <c:v>1.313490383773831</c:v>
                      </c:pt>
                      <c:pt idx="31">
                        <c:v>1.3130575993066587</c:v>
                      </c:pt>
                      <c:pt idx="32">
                        <c:v>1.312656600440772</c:v>
                      </c:pt>
                      <c:pt idx="33">
                        <c:v>1.308045061055656</c:v>
                      </c:pt>
                      <c:pt idx="34">
                        <c:v>1.3086081909867346</c:v>
                      </c:pt>
                      <c:pt idx="35">
                        <c:v>1.3084598185987895</c:v>
                      </c:pt>
                      <c:pt idx="36">
                        <c:v>1.3086887856224445</c:v>
                      </c:pt>
                      <c:pt idx="37">
                        <c:v>1.3087519496418349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12C8-4E97-9578-F8390D1252E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'图11-工业强度'!$C$243</c15:sqref>
                        </c15:formulaRef>
                      </c:ext>
                    </c:extLst>
                    <c:strCache>
                      <c:ptCount val="1"/>
                      <c:pt idx="0">
                        <c:v>Construction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'图11-工业强度'!$D$241:$AO$241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'图11-工业强度'!$D$243:$AO$243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0.6943602205895183</c:v>
                      </c:pt>
                      <c:pt idx="1">
                        <c:v>0.69212744959819528</c:v>
                      </c:pt>
                      <c:pt idx="2">
                        <c:v>0.69027267739139431</c:v>
                      </c:pt>
                      <c:pt idx="3">
                        <c:v>0.68708130677821233</c:v>
                      </c:pt>
                      <c:pt idx="4">
                        <c:v>0.68423573211797495</c:v>
                      </c:pt>
                      <c:pt idx="5">
                        <c:v>0.68200641056975853</c:v>
                      </c:pt>
                      <c:pt idx="6">
                        <c:v>0.67893455878389319</c:v>
                      </c:pt>
                      <c:pt idx="7">
                        <c:v>0.67594667427844857</c:v>
                      </c:pt>
                      <c:pt idx="8">
                        <c:v>0.67542666725682732</c:v>
                      </c:pt>
                      <c:pt idx="9">
                        <c:v>0.67542622819798714</c:v>
                      </c:pt>
                      <c:pt idx="10">
                        <c:v>0.67483927169894975</c:v>
                      </c:pt>
                      <c:pt idx="11">
                        <c:v>0.6745797591602205</c:v>
                      </c:pt>
                      <c:pt idx="12">
                        <c:v>0.67394224315471241</c:v>
                      </c:pt>
                      <c:pt idx="13">
                        <c:v>0.67358562605277927</c:v>
                      </c:pt>
                      <c:pt idx="14">
                        <c:v>0.67317883735039452</c:v>
                      </c:pt>
                      <c:pt idx="15">
                        <c:v>0.67269927496906678</c:v>
                      </c:pt>
                      <c:pt idx="16">
                        <c:v>0.67202157415380015</c:v>
                      </c:pt>
                      <c:pt idx="17">
                        <c:v>0.67213469506241263</c:v>
                      </c:pt>
                      <c:pt idx="18">
                        <c:v>0.67134122298255861</c:v>
                      </c:pt>
                      <c:pt idx="19">
                        <c:v>0.67097637624620721</c:v>
                      </c:pt>
                      <c:pt idx="20">
                        <c:v>0.67047362530090304</c:v>
                      </c:pt>
                      <c:pt idx="21">
                        <c:v>0.66976024117751376</c:v>
                      </c:pt>
                      <c:pt idx="22">
                        <c:v>0.66900688719083057</c:v>
                      </c:pt>
                      <c:pt idx="23">
                        <c:v>0.66942000628908827</c:v>
                      </c:pt>
                      <c:pt idx="24">
                        <c:v>0.66836310173155866</c:v>
                      </c:pt>
                      <c:pt idx="25">
                        <c:v>0.66813740420393775</c:v>
                      </c:pt>
                      <c:pt idx="26">
                        <c:v>0.66730107163332208</c:v>
                      </c:pt>
                      <c:pt idx="27">
                        <c:v>0.66690783639180973</c:v>
                      </c:pt>
                      <c:pt idx="28">
                        <c:v>0.66699622001453862</c:v>
                      </c:pt>
                      <c:pt idx="29">
                        <c:v>0.66660401364871891</c:v>
                      </c:pt>
                      <c:pt idx="30">
                        <c:v>0.66546769347256218</c:v>
                      </c:pt>
                      <c:pt idx="31">
                        <c:v>0.66575722064224763</c:v>
                      </c:pt>
                      <c:pt idx="32">
                        <c:v>0.66466055723333561</c:v>
                      </c:pt>
                      <c:pt idx="33">
                        <c:v>0.66480041557562386</c:v>
                      </c:pt>
                      <c:pt idx="34">
                        <c:v>0.6639188798268042</c:v>
                      </c:pt>
                      <c:pt idx="35">
                        <c:v>0.66330970339179118</c:v>
                      </c:pt>
                      <c:pt idx="36">
                        <c:v>0.66273646758915394</c:v>
                      </c:pt>
                      <c:pt idx="37">
                        <c:v>0.66266691705964453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2C8-4E97-9578-F8390D1252E0}"/>
                  </c:ext>
                </c:extLst>
              </c15:ser>
            </c15:filteredLineSeries>
          </c:ext>
        </c:extLst>
      </c:lineChart>
      <c:catAx>
        <c:axId val="172004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8913808"/>
        <c:crosses val="autoZero"/>
        <c:auto val="1"/>
        <c:lblAlgn val="ctr"/>
        <c:lblOffset val="100"/>
        <c:tickLblSkip val="5"/>
        <c:noMultiLvlLbl val="0"/>
      </c:catAx>
      <c:valAx>
        <c:axId val="1968913808"/>
        <c:scaling>
          <c:orientation val="minMax"/>
          <c:max val="150"/>
          <c:min val="0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50"/>
                  <a:t>bBTU/millionUSD</a:t>
                </a:r>
                <a:endParaRPr lang="zh-CN" altLang="en-US" sz="1050"/>
              </a:p>
            </c:rich>
          </c:tx>
          <c:layout>
            <c:manualLayout>
              <c:xMode val="edge"/>
              <c:yMode val="edge"/>
              <c:x val="0"/>
              <c:y val="8.759182259434447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0045120"/>
        <c:crosses val="autoZero"/>
        <c:crossBetween val="between"/>
        <c:majorUnit val="4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0092373869932909"/>
          <c:w val="1"/>
          <c:h val="0.199076261300670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'图3-交通能耗载客'!$G$2</c:f>
          <c:strCache>
            <c:ptCount val="1"/>
            <c:pt idx="0">
              <c:v>载客运输燃料消费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787714035745532"/>
          <c:y val="0.16344062255375974"/>
          <c:w val="0.8195831771028621"/>
          <c:h val="0.65178615830915876"/>
        </c:manualLayout>
      </c:layout>
      <c:areaChart>
        <c:grouping val="stacked"/>
        <c:varyColors val="0"/>
        <c:ser>
          <c:idx val="9"/>
          <c:order val="0"/>
          <c:tx>
            <c:strRef>
              <c:f>'图3-交通能耗载客'!$B$13</c:f>
              <c:strCache>
                <c:ptCount val="1"/>
                <c:pt idx="0">
                  <c:v>汽油</c:v>
                </c:pt>
              </c:strCache>
            </c:strRef>
          </c:tx>
          <c:spPr>
            <a:solidFill>
              <a:srgbClr val="F38E2D"/>
            </a:solidFill>
            <a:ln>
              <a:noFill/>
            </a:ln>
            <a:effectLst/>
          </c:spPr>
          <c:cat>
            <c:numRef>
              <c:f>'图3-交通能耗载客'!$C$3:$AN$3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'图3-交通能耗载客'!$C$13:$AN$13</c:f>
              <c:numCache>
                <c:formatCode>0_);[Red]\(0\)</c:formatCode>
                <c:ptCount val="38"/>
                <c:pt idx="0">
                  <c:v>19280.264664578161</c:v>
                </c:pt>
                <c:pt idx="1">
                  <c:v>19094.537467141989</c:v>
                </c:pt>
                <c:pt idx="2">
                  <c:v>18834.984336178033</c:v>
                </c:pt>
                <c:pt idx="3">
                  <c:v>18517.888804868391</c:v>
                </c:pt>
                <c:pt idx="4">
                  <c:v>18141.944186381483</c:v>
                </c:pt>
                <c:pt idx="5">
                  <c:v>17708.311079903502</c:v>
                </c:pt>
                <c:pt idx="6">
                  <c:v>17215.248352598039</c:v>
                </c:pt>
                <c:pt idx="7">
                  <c:v>16653.79284145332</c:v>
                </c:pt>
                <c:pt idx="8">
                  <c:v>15781.644449245619</c:v>
                </c:pt>
                <c:pt idx="9">
                  <c:v>14900.572636923413</c:v>
                </c:pt>
                <c:pt idx="10">
                  <c:v>14145.516837708405</c:v>
                </c:pt>
                <c:pt idx="11">
                  <c:v>13384.443844298012</c:v>
                </c:pt>
                <c:pt idx="12">
                  <c:v>12619.86500306075</c:v>
                </c:pt>
                <c:pt idx="13">
                  <c:v>11906.81999207807</c:v>
                </c:pt>
                <c:pt idx="14">
                  <c:v>11241.875024305933</c:v>
                </c:pt>
                <c:pt idx="15">
                  <c:v>10513.597007669874</c:v>
                </c:pt>
                <c:pt idx="16">
                  <c:v>9891.6754780166393</c:v>
                </c:pt>
                <c:pt idx="17">
                  <c:v>9344.7847970904932</c:v>
                </c:pt>
                <c:pt idx="18">
                  <c:v>8809.8068200640973</c:v>
                </c:pt>
                <c:pt idx="19">
                  <c:v>8337.826246804223</c:v>
                </c:pt>
                <c:pt idx="20">
                  <c:v>7926.0372600914643</c:v>
                </c:pt>
                <c:pt idx="21">
                  <c:v>7570.2602164128066</c:v>
                </c:pt>
                <c:pt idx="22">
                  <c:v>7267.2036271650304</c:v>
                </c:pt>
                <c:pt idx="23">
                  <c:v>7015.8341276871579</c:v>
                </c:pt>
                <c:pt idx="24">
                  <c:v>6813.8166025710289</c:v>
                </c:pt>
                <c:pt idx="25">
                  <c:v>6650.3159511720878</c:v>
                </c:pt>
                <c:pt idx="26">
                  <c:v>6516.6700007201771</c:v>
                </c:pt>
                <c:pt idx="27">
                  <c:v>6411.4616571243396</c:v>
                </c:pt>
                <c:pt idx="28">
                  <c:v>6278.356649742539</c:v>
                </c:pt>
                <c:pt idx="29">
                  <c:v>6147.7153962766934</c:v>
                </c:pt>
                <c:pt idx="30">
                  <c:v>6019.2271592668631</c:v>
                </c:pt>
                <c:pt idx="31">
                  <c:v>5892.7819210687421</c:v>
                </c:pt>
                <c:pt idx="32">
                  <c:v>5768.301744985778</c:v>
                </c:pt>
                <c:pt idx="33">
                  <c:v>5647.8130621871751</c:v>
                </c:pt>
                <c:pt idx="34">
                  <c:v>5530.5837549962207</c:v>
                </c:pt>
                <c:pt idx="35">
                  <c:v>5415.7686327463916</c:v>
                </c:pt>
                <c:pt idx="36">
                  <c:v>5302.9561049296044</c:v>
                </c:pt>
                <c:pt idx="37">
                  <c:v>5192.1399852363993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60-44EF-AB7B-8282E778E3C4}"/>
            </c:ext>
          </c:extLst>
        </c:ser>
        <c:ser>
          <c:idx val="8"/>
          <c:order val="1"/>
          <c:tx>
            <c:strRef>
              <c:f>'图3-交通能耗载客'!$B$12</c:f>
              <c:strCache>
                <c:ptCount val="1"/>
                <c:pt idx="0">
                  <c:v>柴油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'图3-交通能耗载客'!$C$3:$AN$3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'图3-交通能耗载客'!$C$12:$AN$12</c:f>
              <c:numCache>
                <c:formatCode>0_);[Red]\(0\)</c:formatCode>
                <c:ptCount val="38"/>
                <c:pt idx="0">
                  <c:v>3477.8792265312745</c:v>
                </c:pt>
                <c:pt idx="1">
                  <c:v>3267.9057289978764</c:v>
                </c:pt>
                <c:pt idx="2">
                  <c:v>3067.2345252241553</c:v>
                </c:pt>
                <c:pt idx="3">
                  <c:v>2874.2623600158445</c:v>
                </c:pt>
                <c:pt idx="4">
                  <c:v>2683.742393143928</c:v>
                </c:pt>
                <c:pt idx="5">
                  <c:v>2494.6681790356852</c:v>
                </c:pt>
                <c:pt idx="6">
                  <c:v>2298.7926254005984</c:v>
                </c:pt>
                <c:pt idx="7">
                  <c:v>2093.5155377912215</c:v>
                </c:pt>
                <c:pt idx="8">
                  <c:v>1893.1111591228264</c:v>
                </c:pt>
                <c:pt idx="9">
                  <c:v>1677.3933239710493</c:v>
                </c:pt>
                <c:pt idx="10">
                  <c:v>1551.5631414065035</c:v>
                </c:pt>
                <c:pt idx="11">
                  <c:v>1489.1912426632102</c:v>
                </c:pt>
                <c:pt idx="12">
                  <c:v>1463.7697598213967</c:v>
                </c:pt>
                <c:pt idx="13">
                  <c:v>1441.2419430341006</c:v>
                </c:pt>
                <c:pt idx="14">
                  <c:v>1423.6721760109469</c:v>
                </c:pt>
                <c:pt idx="15">
                  <c:v>1408.06452774477</c:v>
                </c:pt>
                <c:pt idx="16">
                  <c:v>1392.2343451802244</c:v>
                </c:pt>
                <c:pt idx="17">
                  <c:v>1379.8966547837676</c:v>
                </c:pt>
                <c:pt idx="18">
                  <c:v>1363.215224514782</c:v>
                </c:pt>
                <c:pt idx="19">
                  <c:v>1347.8538763458287</c:v>
                </c:pt>
                <c:pt idx="20">
                  <c:v>1334.8853120161323</c:v>
                </c:pt>
                <c:pt idx="21">
                  <c:v>1322.2253429836883</c:v>
                </c:pt>
                <c:pt idx="22">
                  <c:v>1310.2527816787299</c:v>
                </c:pt>
                <c:pt idx="23">
                  <c:v>1299.7032876021754</c:v>
                </c:pt>
                <c:pt idx="24">
                  <c:v>1288.3968888408774</c:v>
                </c:pt>
                <c:pt idx="25">
                  <c:v>1277.0584422599118</c:v>
                </c:pt>
                <c:pt idx="26">
                  <c:v>1231.2793921716902</c:v>
                </c:pt>
                <c:pt idx="27">
                  <c:v>1188.2352093910918</c:v>
                </c:pt>
                <c:pt idx="28">
                  <c:v>1141.4140650318682</c:v>
                </c:pt>
                <c:pt idx="29">
                  <c:v>1104.8860321918551</c:v>
                </c:pt>
                <c:pt idx="30">
                  <c:v>1071.0795434085919</c:v>
                </c:pt>
                <c:pt idx="31">
                  <c:v>1036.4153253393831</c:v>
                </c:pt>
                <c:pt idx="32">
                  <c:v>1001.5534190342446</c:v>
                </c:pt>
                <c:pt idx="33">
                  <c:v>969.44582478124687</c:v>
                </c:pt>
                <c:pt idx="34">
                  <c:v>934.06971300997463</c:v>
                </c:pt>
                <c:pt idx="35">
                  <c:v>898.91181448273403</c:v>
                </c:pt>
                <c:pt idx="36">
                  <c:v>863.01645601526798</c:v>
                </c:pt>
                <c:pt idx="37">
                  <c:v>827.97666630657898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60-44EF-AB7B-8282E778E3C4}"/>
            </c:ext>
          </c:extLst>
        </c:ser>
        <c:ser>
          <c:idx val="5"/>
          <c:order val="2"/>
          <c:tx>
            <c:strRef>
              <c:f>'图3-交通能耗载客'!$B$9</c:f>
              <c:strCache>
                <c:ptCount val="1"/>
                <c:pt idx="0">
                  <c:v>航空煤油</c:v>
                </c:pt>
              </c:strCache>
              <c:extLst xmlns:c15="http://schemas.microsoft.com/office/drawing/2012/chart"/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cat>
            <c:numRef>
              <c:f>'图3-交通能耗载客'!$C$3:$AN$3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'图3-交通能耗载客'!$C$9:$AN$9</c:f>
              <c:numCache>
                <c:formatCode>0_);[Red]\(0\)</c:formatCode>
                <c:ptCount val="38"/>
                <c:pt idx="0">
                  <c:v>6222.2822368657971</c:v>
                </c:pt>
                <c:pt idx="1">
                  <c:v>5640.5963054985432</c:v>
                </c:pt>
                <c:pt idx="2">
                  <c:v>5164.8842317525487</c:v>
                </c:pt>
                <c:pt idx="3">
                  <c:v>4769.3997335349841</c:v>
                </c:pt>
                <c:pt idx="4">
                  <c:v>4433.0056533794259</c:v>
                </c:pt>
                <c:pt idx="5">
                  <c:v>4145.1874257318796</c:v>
                </c:pt>
                <c:pt idx="6">
                  <c:v>3895.9706168305074</c:v>
                </c:pt>
                <c:pt idx="7">
                  <c:v>3677.2892585790942</c:v>
                </c:pt>
                <c:pt idx="8">
                  <c:v>3616.1463397068892</c:v>
                </c:pt>
                <c:pt idx="9">
                  <c:v>3559.2416549638119</c:v>
                </c:pt>
                <c:pt idx="10">
                  <c:v>3505.2824889272993</c:v>
                </c:pt>
                <c:pt idx="11">
                  <c:v>3455.6407763494303</c:v>
                </c:pt>
                <c:pt idx="12">
                  <c:v>3411.6056317741536</c:v>
                </c:pt>
                <c:pt idx="13">
                  <c:v>3369.3277159626959</c:v>
                </c:pt>
                <c:pt idx="14">
                  <c:v>3330.6758849159205</c:v>
                </c:pt>
                <c:pt idx="15">
                  <c:v>3295.0235857549251</c:v>
                </c:pt>
                <c:pt idx="16">
                  <c:v>3263.0837924453576</c:v>
                </c:pt>
                <c:pt idx="17">
                  <c:v>3234.0499081775961</c:v>
                </c:pt>
                <c:pt idx="18">
                  <c:v>3195.37287098052</c:v>
                </c:pt>
                <c:pt idx="19">
                  <c:v>3161.0240898779311</c:v>
                </c:pt>
                <c:pt idx="20">
                  <c:v>3130.2077706960508</c:v>
                </c:pt>
                <c:pt idx="21">
                  <c:v>3103.1255626372845</c:v>
                </c:pt>
                <c:pt idx="22">
                  <c:v>3079.0068776781541</c:v>
                </c:pt>
                <c:pt idx="23">
                  <c:v>3058.0497641424517</c:v>
                </c:pt>
                <c:pt idx="24">
                  <c:v>3039.9913578913261</c:v>
                </c:pt>
                <c:pt idx="25">
                  <c:v>3024.5976018148435</c:v>
                </c:pt>
                <c:pt idx="26">
                  <c:v>3011.3211623636175</c:v>
                </c:pt>
                <c:pt idx="27">
                  <c:v>3002.2433473767605</c:v>
                </c:pt>
                <c:pt idx="28">
                  <c:v>2987.6237802023702</c:v>
                </c:pt>
                <c:pt idx="29">
                  <c:v>2975.3879946707002</c:v>
                </c:pt>
                <c:pt idx="30">
                  <c:v>2964.7762053941169</c:v>
                </c:pt>
                <c:pt idx="31">
                  <c:v>2955.90364048828</c:v>
                </c:pt>
                <c:pt idx="32">
                  <c:v>2948.626264808614</c:v>
                </c:pt>
                <c:pt idx="33">
                  <c:v>2943.102517014152</c:v>
                </c:pt>
                <c:pt idx="34">
                  <c:v>2938.9110943070118</c:v>
                </c:pt>
                <c:pt idx="35">
                  <c:v>2935.925965935689</c:v>
                </c:pt>
                <c:pt idx="36">
                  <c:v>2933.8842677613347</c:v>
                </c:pt>
                <c:pt idx="37">
                  <c:v>2933.0488639227979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9D60-44EF-AB7B-8282E778E3C4}"/>
            </c:ext>
          </c:extLst>
        </c:ser>
        <c:ser>
          <c:idx val="7"/>
          <c:order val="3"/>
          <c:tx>
            <c:strRef>
              <c:f>'图3-交通能耗载客'!$B$11</c:f>
              <c:strCache>
                <c:ptCount val="1"/>
                <c:pt idx="0">
                  <c:v>天然气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cat>
            <c:numRef>
              <c:f>'图3-交通能耗载客'!$C$3:$AN$3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'图3-交通能耗载客'!$C$11:$AN$11</c:f>
              <c:numCache>
                <c:formatCode>0_);[Red]\(0\)</c:formatCode>
                <c:ptCount val="38"/>
                <c:pt idx="0">
                  <c:v>22.736631738144112</c:v>
                </c:pt>
                <c:pt idx="1">
                  <c:v>27.060782831010773</c:v>
                </c:pt>
                <c:pt idx="2">
                  <c:v>27.830902740268634</c:v>
                </c:pt>
                <c:pt idx="3">
                  <c:v>28.558712325807505</c:v>
                </c:pt>
                <c:pt idx="4">
                  <c:v>29.232904828778228</c:v>
                </c:pt>
                <c:pt idx="5">
                  <c:v>29.856396960858458</c:v>
                </c:pt>
                <c:pt idx="6">
                  <c:v>30.41885420042491</c:v>
                </c:pt>
                <c:pt idx="7">
                  <c:v>30.91505527348674</c:v>
                </c:pt>
                <c:pt idx="8">
                  <c:v>30.877822188614029</c:v>
                </c:pt>
                <c:pt idx="9">
                  <c:v>30.743473407511441</c:v>
                </c:pt>
                <c:pt idx="10">
                  <c:v>16.362896546757412</c:v>
                </c:pt>
                <c:pt idx="11">
                  <c:v>9.5777969824637239</c:v>
                </c:pt>
                <c:pt idx="12">
                  <c:v>10.058694321414428</c:v>
                </c:pt>
                <c:pt idx="13">
                  <c:v>10.583198300385297</c:v>
                </c:pt>
                <c:pt idx="14">
                  <c:v>11.150516726081166</c:v>
                </c:pt>
                <c:pt idx="15">
                  <c:v>11.396672788160314</c:v>
                </c:pt>
                <c:pt idx="16">
                  <c:v>11.685571279392175</c:v>
                </c:pt>
                <c:pt idx="17">
                  <c:v>12.026070361168129</c:v>
                </c:pt>
                <c:pt idx="18">
                  <c:v>12.329444384429804</c:v>
                </c:pt>
                <c:pt idx="19">
                  <c:v>12.659068812790323</c:v>
                </c:pt>
                <c:pt idx="20">
                  <c:v>13.001764430521051</c:v>
                </c:pt>
                <c:pt idx="21">
                  <c:v>13.344280004321059</c:v>
                </c:pt>
                <c:pt idx="22">
                  <c:v>13.679053689100144</c:v>
                </c:pt>
                <c:pt idx="23">
                  <c:v>13.995426884159739</c:v>
                </c:pt>
                <c:pt idx="24">
                  <c:v>14.292931475279971</c:v>
                </c:pt>
                <c:pt idx="25">
                  <c:v>14.566598249972998</c:v>
                </c:pt>
                <c:pt idx="26">
                  <c:v>14.818191638759862</c:v>
                </c:pt>
                <c:pt idx="27">
                  <c:v>15.050484318173638</c:v>
                </c:pt>
                <c:pt idx="28">
                  <c:v>15.174210507363801</c:v>
                </c:pt>
                <c:pt idx="29">
                  <c:v>15.243743473407516</c:v>
                </c:pt>
                <c:pt idx="30">
                  <c:v>15.265024666018512</c:v>
                </c:pt>
                <c:pt idx="31">
                  <c:v>15.243995534910523</c:v>
                </c:pt>
                <c:pt idx="32">
                  <c:v>15.191422707140546</c:v>
                </c:pt>
                <c:pt idx="33">
                  <c:v>15.117748730690293</c:v>
                </c:pt>
                <c:pt idx="34">
                  <c:v>15.028014835619896</c:v>
                </c:pt>
                <c:pt idx="35">
                  <c:v>14.927442295920208</c:v>
                </c:pt>
                <c:pt idx="36">
                  <c:v>14.819127867199601</c:v>
                </c:pt>
                <c:pt idx="37">
                  <c:v>14.707248568650755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60-44EF-AB7B-8282E778E3C4}"/>
            </c:ext>
          </c:extLst>
        </c:ser>
        <c:ser>
          <c:idx val="2"/>
          <c:order val="4"/>
          <c:tx>
            <c:strRef>
              <c:f>'图3-交通能耗载客'!$B$6</c:f>
              <c:strCache>
                <c:ptCount val="1"/>
                <c:pt idx="0">
                  <c:v>电力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cat>
            <c:numRef>
              <c:f>'图3-交通能耗载客'!$C$3:$AN$3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'图3-交通能耗载客'!$C$6:$AN$6</c:f>
              <c:numCache>
                <c:formatCode>0_);[Red]\(0\)</c:formatCode>
                <c:ptCount val="38"/>
                <c:pt idx="0">
                  <c:v>2294.7631342047466</c:v>
                </c:pt>
                <c:pt idx="1">
                  <c:v>2314.929962910951</c:v>
                </c:pt>
                <c:pt idx="2">
                  <c:v>2359.2621799719136</c:v>
                </c:pt>
                <c:pt idx="3">
                  <c:v>2420.9596341507336</c:v>
                </c:pt>
                <c:pt idx="4">
                  <c:v>2500.3096755608376</c:v>
                </c:pt>
                <c:pt idx="5">
                  <c:v>2598.576212595874</c:v>
                </c:pt>
                <c:pt idx="6">
                  <c:v>2714.4683302725871</c:v>
                </c:pt>
                <c:pt idx="7">
                  <c:v>2850.0349285225602</c:v>
                </c:pt>
                <c:pt idx="8">
                  <c:v>3017.0339562853346</c:v>
                </c:pt>
                <c:pt idx="9">
                  <c:v>3198.8711245543923</c:v>
                </c:pt>
                <c:pt idx="10">
                  <c:v>3319.7158906773261</c:v>
                </c:pt>
                <c:pt idx="11">
                  <c:v>3423.7924453566679</c:v>
                </c:pt>
                <c:pt idx="12">
                  <c:v>3516.1186129415587</c:v>
                </c:pt>
                <c:pt idx="13">
                  <c:v>3596.5507183752843</c:v>
                </c:pt>
                <c:pt idx="14">
                  <c:v>3673.2544740916792</c:v>
                </c:pt>
                <c:pt idx="15">
                  <c:v>3741.5847466781906</c:v>
                </c:pt>
                <c:pt idx="16">
                  <c:v>3798.8891289474641</c:v>
                </c:pt>
                <c:pt idx="17">
                  <c:v>3848.989233372944</c:v>
                </c:pt>
                <c:pt idx="18">
                  <c:v>3877.0397176911179</c:v>
                </c:pt>
                <c:pt idx="19">
                  <c:v>3899.1833207302593</c:v>
                </c:pt>
                <c:pt idx="20">
                  <c:v>3914.9972993410402</c:v>
                </c:pt>
                <c:pt idx="21">
                  <c:v>3925.327499909979</c:v>
                </c:pt>
                <c:pt idx="22">
                  <c:v>3929.8901732022623</c:v>
                </c:pt>
                <c:pt idx="23">
                  <c:v>3927.7325267365245</c:v>
                </c:pt>
                <c:pt idx="24">
                  <c:v>3919.5416081523904</c:v>
                </c:pt>
                <c:pt idx="25">
                  <c:v>3905.682726585288</c:v>
                </c:pt>
                <c:pt idx="26">
                  <c:v>3897.4184941125645</c:v>
                </c:pt>
                <c:pt idx="27">
                  <c:v>3881.896834827699</c:v>
                </c:pt>
                <c:pt idx="28">
                  <c:v>3855.0214252277565</c:v>
                </c:pt>
                <c:pt idx="29">
                  <c:v>3837.7944618486922</c:v>
                </c:pt>
                <c:pt idx="30">
                  <c:v>3820.2790680926155</c:v>
                </c:pt>
                <c:pt idx="31">
                  <c:v>3804.7906089085745</c:v>
                </c:pt>
                <c:pt idx="32">
                  <c:v>3788.8419574376157</c:v>
                </c:pt>
                <c:pt idx="33">
                  <c:v>3774.1806200712986</c:v>
                </c:pt>
                <c:pt idx="34">
                  <c:v>3757.1556659825005</c:v>
                </c:pt>
                <c:pt idx="35">
                  <c:v>3746.5409960030256</c:v>
                </c:pt>
                <c:pt idx="36">
                  <c:v>3725.5457131540106</c:v>
                </c:pt>
                <c:pt idx="37">
                  <c:v>3724.6066040113797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60-44EF-AB7B-8282E778E3C4}"/>
            </c:ext>
          </c:extLst>
        </c:ser>
        <c:ser>
          <c:idx val="6"/>
          <c:order val="9"/>
          <c:tx>
            <c:strRef>
              <c:f>'图3-交通能耗载客'!$B$10</c:f>
              <c:strCache>
                <c:ptCount val="1"/>
                <c:pt idx="0">
                  <c:v>液化石油气</c:v>
                </c:pt>
              </c:strCache>
              <c:extLst xmlns:c15="http://schemas.microsoft.com/office/drawing/2012/chart"/>
            </c:strRef>
          </c:tx>
          <c:spPr>
            <a:solidFill>
              <a:srgbClr val="5B9BD5">
                <a:lumMod val="60000"/>
                <a:lumOff val="40000"/>
              </a:srgbClr>
            </a:solidFill>
            <a:ln>
              <a:noFill/>
            </a:ln>
            <a:effectLst/>
          </c:spPr>
          <c:cat>
            <c:numRef>
              <c:f>'图3-交通能耗载客'!$C$3:$AN$3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'图3-交通能耗载客'!$C$10:$AN$10</c:f>
              <c:numCache>
                <c:formatCode>0_);[Red]\(0\)</c:formatCode>
                <c:ptCount val="38"/>
                <c:pt idx="0">
                  <c:v>11.252493608440462</c:v>
                </c:pt>
                <c:pt idx="1">
                  <c:v>19.706528392927879</c:v>
                </c:pt>
                <c:pt idx="2">
                  <c:v>25.889741096827631</c:v>
                </c:pt>
                <c:pt idx="3">
                  <c:v>32.184148932339497</c:v>
                </c:pt>
                <c:pt idx="4">
                  <c:v>38.614922040978009</c:v>
                </c:pt>
                <c:pt idx="5">
                  <c:v>45.171221778113875</c:v>
                </c:pt>
                <c:pt idx="6">
                  <c:v>51.787188073890043</c:v>
                </c:pt>
                <c:pt idx="7">
                  <c:v>58.47347952900509</c:v>
                </c:pt>
                <c:pt idx="8">
                  <c:v>64.145763566310194</c:v>
                </c:pt>
                <c:pt idx="9">
                  <c:v>69.691548737892063</c:v>
                </c:pt>
                <c:pt idx="10">
                  <c:v>63.575636455295111</c:v>
                </c:pt>
                <c:pt idx="11">
                  <c:v>62.311043894710323</c:v>
                </c:pt>
                <c:pt idx="12">
                  <c:v>65.72143603039143</c:v>
                </c:pt>
                <c:pt idx="13">
                  <c:v>69.116344388030697</c:v>
                </c:pt>
                <c:pt idx="14">
                  <c:v>72.504050988441193</c:v>
                </c:pt>
                <c:pt idx="15">
                  <c:v>71.917827950019827</c:v>
                </c:pt>
                <c:pt idx="16">
                  <c:v>71.437470742861279</c:v>
                </c:pt>
                <c:pt idx="17">
                  <c:v>71.080623672176031</c:v>
                </c:pt>
                <c:pt idx="18">
                  <c:v>70.422743149328454</c:v>
                </c:pt>
                <c:pt idx="19">
                  <c:v>69.845882395304471</c:v>
                </c:pt>
                <c:pt idx="20">
                  <c:v>69.356522991609964</c:v>
                </c:pt>
                <c:pt idx="21">
                  <c:v>69.020921104749576</c:v>
                </c:pt>
                <c:pt idx="22">
                  <c:v>68.830794713910208</c:v>
                </c:pt>
                <c:pt idx="23">
                  <c:v>68.854560512765133</c:v>
                </c:pt>
                <c:pt idx="24">
                  <c:v>69.063771560260719</c:v>
                </c:pt>
                <c:pt idx="25">
                  <c:v>69.471030931547318</c:v>
                </c:pt>
                <c:pt idx="26">
                  <c:v>70.080659680962171</c:v>
                </c:pt>
                <c:pt idx="27">
                  <c:v>70.888696842029475</c:v>
                </c:pt>
                <c:pt idx="28">
                  <c:v>71.312880342803666</c:v>
                </c:pt>
                <c:pt idx="29">
                  <c:v>71.686651542976506</c:v>
                </c:pt>
                <c:pt idx="30">
                  <c:v>71.995606928090467</c:v>
                </c:pt>
                <c:pt idx="31">
                  <c:v>72.251989485434464</c:v>
                </c:pt>
                <c:pt idx="32">
                  <c:v>72.456519390731358</c:v>
                </c:pt>
                <c:pt idx="33">
                  <c:v>72.627561124914493</c:v>
                </c:pt>
                <c:pt idx="34">
                  <c:v>72.755032227863623</c:v>
                </c:pt>
                <c:pt idx="35">
                  <c:v>72.841813402470223</c:v>
                </c:pt>
                <c:pt idx="36">
                  <c:v>72.860537971265003</c:v>
                </c:pt>
                <c:pt idx="37">
                  <c:v>72.83497173310289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9D60-44EF-AB7B-8282E778E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511720"/>
        <c:axId val="720512048"/>
        <c:extLst>
          <c:ext xmlns:c15="http://schemas.microsoft.com/office/drawing/2012/chart" uri="{02D57815-91ED-43cb-92C2-25804820EDAC}">
            <c15:filteredAreaSeries>
              <c15:ser>
                <c:idx val="4"/>
                <c:order val="5"/>
                <c:tx>
                  <c:strRef>
                    <c:extLst>
                      <c:ext uri="{02D57815-91ED-43cb-92C2-25804820EDAC}">
                        <c15:formulaRef>
                          <c15:sqref>'图3-交通能耗载客'!$B$8</c15:sqref>
                        </c15:formulaRef>
                      </c:ext>
                    </c:extLst>
                    <c:strCache>
                      <c:ptCount val="1"/>
                      <c:pt idx="0">
                        <c:v>氢能</c:v>
                      </c:pt>
                    </c:strCache>
                  </c:strRef>
                </c:tx>
                <c:spPr>
                  <a:solidFill>
                    <a:srgbClr val="00B0F0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'图3-交通能耗载客'!$C$3:$AN$3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'图3-交通能耗载客'!$C$8:$AN$8</c15:sqref>
                        </c15:formulaRef>
                      </c:ext>
                    </c:extLst>
                    <c:numCache>
                      <c:formatCode>0_);[Red]\(0\)</c:formatCode>
                      <c:ptCount val="38"/>
                      <c:pt idx="0">
                        <c:v>34.55131504086998</c:v>
                      </c:pt>
                      <c:pt idx="1">
                        <c:v>66.026632098231985</c:v>
                      </c:pt>
                      <c:pt idx="2">
                        <c:v>112.50917143783086</c:v>
                      </c:pt>
                      <c:pt idx="3">
                        <c:v>169.09840481077387</c:v>
                      </c:pt>
                      <c:pt idx="4">
                        <c:v>238.18809549530093</c:v>
                      </c:pt>
                      <c:pt idx="5">
                        <c:v>322.65451010046462</c:v>
                      </c:pt>
                      <c:pt idx="6">
                        <c:v>425.82910950271878</c:v>
                      </c:pt>
                      <c:pt idx="7">
                        <c:v>552.8648950343885</c:v>
                      </c:pt>
                      <c:pt idx="8">
                        <c:v>698.70965035468669</c:v>
                      </c:pt>
                      <c:pt idx="9">
                        <c:v>876.05696229880118</c:v>
                      </c:pt>
                      <c:pt idx="10">
                        <c:v>943.57845234237175</c:v>
                      </c:pt>
                      <c:pt idx="11">
                        <c:v>1001.0739620467397</c:v>
                      </c:pt>
                      <c:pt idx="12">
                        <c:v>1045.5557668071012</c:v>
                      </c:pt>
                      <c:pt idx="13">
                        <c:v>1090.8537215080482</c:v>
                      </c:pt>
                      <c:pt idx="14">
                        <c:v>1137.0153361420189</c:v>
                      </c:pt>
                      <c:pt idx="15">
                        <c:v>1183.6014187461744</c:v>
                      </c:pt>
                      <c:pt idx="16">
                        <c:v>1230.9579921500849</c:v>
                      </c:pt>
                      <c:pt idx="17">
                        <c:v>1278.2158006553602</c:v>
                      </c:pt>
                      <c:pt idx="18">
                        <c:v>1317.1451874257323</c:v>
                      </c:pt>
                      <c:pt idx="19">
                        <c:v>1354.615102084909</c:v>
                      </c:pt>
                      <c:pt idx="20">
                        <c:v>1391.1779554211232</c:v>
                      </c:pt>
                      <c:pt idx="21">
                        <c:v>1426.579021281193</c:v>
                      </c:pt>
                      <c:pt idx="22">
                        <c:v>1460.3061466997951</c:v>
                      </c:pt>
                      <c:pt idx="23">
                        <c:v>1492.4939685283214</c:v>
                      </c:pt>
                      <c:pt idx="24">
                        <c:v>1522.4694465449575</c:v>
                      </c:pt>
                      <c:pt idx="25">
                        <c:v>1551.1919988477193</c:v>
                      </c:pt>
                      <c:pt idx="26">
                        <c:v>1577.3877786179833</c:v>
                      </c:pt>
                      <c:pt idx="27">
                        <c:v>1602.5394116164348</c:v>
                      </c:pt>
                      <c:pt idx="28">
                        <c:v>1617.1746426127979</c:v>
                      </c:pt>
                      <c:pt idx="29">
                        <c:v>1631.28079651435</c:v>
                      </c:pt>
                      <c:pt idx="30">
                        <c:v>1640.1151560980884</c:v>
                      </c:pt>
                      <c:pt idx="31">
                        <c:v>1651.0409059810597</c:v>
                      </c:pt>
                      <c:pt idx="32">
                        <c:v>1652.3650930827125</c:v>
                      </c:pt>
                      <c:pt idx="33">
                        <c:v>1664.2065824061076</c:v>
                      </c:pt>
                      <c:pt idx="34">
                        <c:v>1652.2258831154807</c:v>
                      </c:pt>
                      <c:pt idx="35">
                        <c:v>1677.5739080335607</c:v>
                      </c:pt>
                      <c:pt idx="36">
                        <c:v>1627.6873717186998</c:v>
                      </c:pt>
                      <c:pt idx="37">
                        <c:v>1715.152101112672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9D60-44EF-AB7B-8282E778E3C4}"/>
                  </c:ext>
                </c:extLst>
              </c15:ser>
            </c15:filteredAreaSeries>
            <c15:filteredAreaSeries>
              <c15:ser>
                <c:idx val="0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'图3-交通能耗载客'!$B$4</c15:sqref>
                        </c15:formulaRef>
                      </c:ext>
                    </c:extLst>
                    <c:strCache>
                      <c:ptCount val="1"/>
                      <c:pt idx="0">
                        <c:v>生物柴油</c:v>
                      </c:pt>
                    </c:strCache>
                  </c:strRef>
                </c:tx>
                <c:spPr>
                  <a:solidFill>
                    <a:srgbClr val="C9D13A"/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'图3-交通能耗载客'!$C$4:$AN$4</c15:sqref>
                        </c15:formulaRef>
                      </c:ext>
                    </c:extLst>
                    <c:numCache>
                      <c:formatCode>0_);[Red]\(0\)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D60-44EF-AB7B-8282E778E3C4}"/>
                  </c:ext>
                </c:extLst>
              </c15:ser>
            </c15:filteredAreaSeries>
            <c15:filteredAreaSeries>
              <c15:ser>
                <c:idx val="1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'图3-交通能耗载客'!$B$5</c15:sqref>
                        </c15:formulaRef>
                      </c:ext>
                    </c:extLst>
                    <c:strCache>
                      <c:ptCount val="1"/>
                      <c:pt idx="0">
                        <c:v>生物汽油</c:v>
                      </c:pt>
                    </c:strCache>
                  </c:strRef>
                </c:tx>
                <c:spPr>
                  <a:solidFill>
                    <a:srgbClr val="CCD43A"/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'图3-交通能耗载客'!$C$5:$AN$5</c15:sqref>
                        </c15:formulaRef>
                      </c:ext>
                    </c:extLst>
                    <c:numCache>
                      <c:formatCode>0_);[Red]\(0\)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D60-44EF-AB7B-8282E778E3C4}"/>
                  </c:ext>
                </c:extLst>
              </c15:ser>
            </c15:filteredAreaSeries>
            <c15:filteredAreaSeries>
              <c15:ser>
                <c:idx val="3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'图3-交通能耗载客'!$B$7</c15:sqref>
                        </c15:formulaRef>
                      </c:ext>
                    </c:extLst>
                    <c:strCache>
                      <c:ptCount val="1"/>
                      <c:pt idx="0">
                        <c:v>燃料油、残渣油</c:v>
                      </c:pt>
                    </c:strCache>
                  </c:strRef>
                </c:tx>
                <c:spPr>
                  <a:solidFill>
                    <a:srgbClr val="E1612C"/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'图3-交通能耗载客'!$C$7:$AN$7</c15:sqref>
                        </c15:formulaRef>
                      </c:ext>
                    </c:extLst>
                    <c:numCache>
                      <c:formatCode>0_);[Red]\(0\)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D60-44EF-AB7B-8282E778E3C4}"/>
                  </c:ext>
                </c:extLst>
              </c15:ser>
            </c15:filteredAreaSeries>
          </c:ext>
        </c:extLst>
      </c:areaChart>
      <c:catAx>
        <c:axId val="720511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2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720512048"/>
        <c:scaling>
          <c:orientation val="minMax"/>
        </c:scaling>
        <c:delete val="0"/>
        <c:axPos val="l"/>
        <c:title>
          <c:tx>
            <c:strRef>
              <c:f>'图3-交通能耗载客'!$E$1</c:f>
              <c:strCache>
                <c:ptCount val="1"/>
                <c:pt idx="0">
                  <c:v>万吨标煤</c:v>
                </c:pt>
              </c:strCache>
            </c:strRef>
          </c:tx>
          <c:layout>
            <c:manualLayout>
              <c:xMode val="edge"/>
              <c:yMode val="edge"/>
              <c:x val="1.0582010582010581E-2"/>
              <c:y val="6.491719236849777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1720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9214681498146058E-2"/>
          <c:y val="0.89830857055331881"/>
          <c:w val="0.9707853185018539"/>
          <c:h val="0.101691455234762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'图3-交通能耗载客'!$G$34</c:f>
          <c:strCache>
            <c:ptCount val="1"/>
            <c:pt idx="0">
              <c:v>载客轻型车运输燃料消费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787714035745532"/>
          <c:y val="0.17305477682162795"/>
          <c:w val="0.8195831771028621"/>
          <c:h val="0.63348821335413563"/>
        </c:manualLayout>
      </c:layout>
      <c:areaChart>
        <c:grouping val="stacked"/>
        <c:varyColors val="0"/>
        <c:ser>
          <c:idx val="6"/>
          <c:order val="0"/>
          <c:tx>
            <c:strRef>
              <c:f>'图3-交通能耗载客'!$B$45</c:f>
              <c:strCache>
                <c:ptCount val="1"/>
                <c:pt idx="0">
                  <c:v>汽油</c:v>
                </c:pt>
              </c:strCache>
            </c:strRef>
          </c:tx>
          <c:spPr>
            <a:solidFill>
              <a:srgbClr val="ED7D31"/>
            </a:solidFill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'图3-交通能耗载客'!$C$45:$AN$45</c:f>
              <c:numCache>
                <c:formatCode>0_);[Red]\(0\)</c:formatCode>
                <c:ptCount val="38"/>
                <c:pt idx="0">
                  <c:v>18342.605955853232</c:v>
                </c:pt>
                <c:pt idx="1">
                  <c:v>18212.348853120166</c:v>
                </c:pt>
                <c:pt idx="2">
                  <c:v>18018.971228979877</c:v>
                </c:pt>
                <c:pt idx="3">
                  <c:v>17778.146267689321</c:v>
                </c:pt>
                <c:pt idx="4">
                  <c:v>17490.131432069429</c:v>
                </c:pt>
                <c:pt idx="5">
                  <c:v>17156.545317057367</c:v>
                </c:pt>
                <c:pt idx="6">
                  <c:v>16778.044002736671</c:v>
                </c:pt>
                <c:pt idx="7">
                  <c:v>16348.012315004866</c:v>
                </c:pt>
                <c:pt idx="8">
                  <c:v>15627.082928234493</c:v>
                </c:pt>
                <c:pt idx="9">
                  <c:v>14887.479024882075</c:v>
                </c:pt>
                <c:pt idx="10">
                  <c:v>14136.736883799651</c:v>
                </c:pt>
                <c:pt idx="11">
                  <c:v>13378.580173562352</c:v>
                </c:pt>
                <c:pt idx="12">
                  <c:v>12616.283533182099</c:v>
                </c:pt>
                <c:pt idx="13">
                  <c:v>11904.364264880634</c:v>
                </c:pt>
                <c:pt idx="14">
                  <c:v>11240.158078571174</c:v>
                </c:pt>
                <c:pt idx="15">
                  <c:v>10512.408267617302</c:v>
                </c:pt>
                <c:pt idx="16">
                  <c:v>9890.8537683194718</c:v>
                </c:pt>
                <c:pt idx="17">
                  <c:v>9344.2130279788289</c:v>
                </c:pt>
                <c:pt idx="18">
                  <c:v>8809.4018940621536</c:v>
                </c:pt>
                <c:pt idx="19">
                  <c:v>8337.532317885567</c:v>
                </c:pt>
                <c:pt idx="20">
                  <c:v>7925.817219401536</c:v>
                </c:pt>
                <c:pt idx="21">
                  <c:v>7570.088941701777</c:v>
                </c:pt>
                <c:pt idx="22">
                  <c:v>7267.0656440171424</c:v>
                </c:pt>
                <c:pt idx="23">
                  <c:v>7015.718915415363</c:v>
                </c:pt>
                <c:pt idx="24">
                  <c:v>6813.7171869936283</c:v>
                </c:pt>
                <c:pt idx="25">
                  <c:v>6650.2275755284309</c:v>
                </c:pt>
                <c:pt idx="26">
                  <c:v>6516.5896078643209</c:v>
                </c:pt>
                <c:pt idx="27">
                  <c:v>6411.3870584422612</c:v>
                </c:pt>
                <c:pt idx="28">
                  <c:v>6278.2863418674169</c:v>
                </c:pt>
                <c:pt idx="29">
                  <c:v>6147.6482661769487</c:v>
                </c:pt>
                <c:pt idx="30">
                  <c:v>6019.1624356342963</c:v>
                </c:pt>
                <c:pt idx="31">
                  <c:v>5892.7190234417212</c:v>
                </c:pt>
                <c:pt idx="32">
                  <c:v>5768.2402506211529</c:v>
                </c:pt>
                <c:pt idx="33">
                  <c:v>5647.7526916567658</c:v>
                </c:pt>
                <c:pt idx="34">
                  <c:v>5530.5242879262551</c:v>
                </c:pt>
                <c:pt idx="35">
                  <c:v>5415.7099132188268</c:v>
                </c:pt>
                <c:pt idx="36">
                  <c:v>5302.8979871088559</c:v>
                </c:pt>
                <c:pt idx="37">
                  <c:v>5192.0823881026981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F0-4ED9-92E0-DBAA3800D3D0}"/>
            </c:ext>
          </c:extLst>
        </c:ser>
        <c:ser>
          <c:idx val="5"/>
          <c:order val="1"/>
          <c:tx>
            <c:strRef>
              <c:f>'图3-交通能耗载客'!$B$44</c:f>
              <c:strCache>
                <c:ptCount val="1"/>
                <c:pt idx="0">
                  <c:v>柴油</c:v>
                </c:pt>
              </c:strCache>
            </c:strRef>
          </c:tx>
          <c:spPr>
            <a:solidFill>
              <a:srgbClr val="002060"/>
            </a:solidFill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'图3-交通能耗载客'!$C$44:$AN$44</c:f>
              <c:numCache>
                <c:formatCode>0_);[Red]\(0\)</c:formatCode>
                <c:ptCount val="38"/>
                <c:pt idx="0">
                  <c:v>122.75395196427931</c:v>
                </c:pt>
                <c:pt idx="1">
                  <c:v>123.00241258867167</c:v>
                </c:pt>
                <c:pt idx="2">
                  <c:v>123.65417161787479</c:v>
                </c:pt>
                <c:pt idx="3">
                  <c:v>124.71066940333445</c:v>
                </c:pt>
                <c:pt idx="4">
                  <c:v>126.15426163984016</c:v>
                </c:pt>
                <c:pt idx="5">
                  <c:v>127.89600662561668</c:v>
                </c:pt>
                <c:pt idx="6">
                  <c:v>129.81059378488354</c:v>
                </c:pt>
                <c:pt idx="7">
                  <c:v>131.73670375571643</c:v>
                </c:pt>
                <c:pt idx="8">
                  <c:v>131.52857297180515</c:v>
                </c:pt>
                <c:pt idx="9">
                  <c:v>131.14471931151203</c:v>
                </c:pt>
                <c:pt idx="10">
                  <c:v>130.56893882107238</c:v>
                </c:pt>
                <c:pt idx="11">
                  <c:v>129.78682798602861</c:v>
                </c:pt>
                <c:pt idx="12">
                  <c:v>128.76489863526703</c:v>
                </c:pt>
                <c:pt idx="13">
                  <c:v>128.37528356919091</c:v>
                </c:pt>
                <c:pt idx="14">
                  <c:v>128.58593496813225</c:v>
                </c:pt>
                <c:pt idx="15">
                  <c:v>129.11238342155488</c:v>
                </c:pt>
                <c:pt idx="16">
                  <c:v>129.60138273738795</c:v>
                </c:pt>
                <c:pt idx="17">
                  <c:v>130.28374923481331</c:v>
                </c:pt>
                <c:pt idx="18">
                  <c:v>130.34496417125783</c:v>
                </c:pt>
                <c:pt idx="19">
                  <c:v>130.57578049043971</c:v>
                </c:pt>
                <c:pt idx="20">
                  <c:v>131.01292715422568</c:v>
                </c:pt>
                <c:pt idx="21">
                  <c:v>131.72626120773472</c:v>
                </c:pt>
                <c:pt idx="22">
                  <c:v>132.76187389723097</c:v>
                </c:pt>
                <c:pt idx="23">
                  <c:v>134.14101040653924</c:v>
                </c:pt>
                <c:pt idx="24">
                  <c:v>135.97241726981386</c:v>
                </c:pt>
                <c:pt idx="25">
                  <c:v>138.29246336106013</c:v>
                </c:pt>
                <c:pt idx="26">
                  <c:v>141.14399913578916</c:v>
                </c:pt>
                <c:pt idx="27">
                  <c:v>144.32789600662565</c:v>
                </c:pt>
                <c:pt idx="28">
                  <c:v>146.66342587591376</c:v>
                </c:pt>
                <c:pt idx="29">
                  <c:v>148.83691620755468</c:v>
                </c:pt>
                <c:pt idx="30">
                  <c:v>150.84980735299416</c:v>
                </c:pt>
                <c:pt idx="31">
                  <c:v>152.70389975153941</c:v>
                </c:pt>
                <c:pt idx="32">
                  <c:v>154.3999135789133</c:v>
                </c:pt>
                <c:pt idx="33">
                  <c:v>156.0066256166505</c:v>
                </c:pt>
                <c:pt idx="34">
                  <c:v>157.48154549710134</c:v>
                </c:pt>
                <c:pt idx="35">
                  <c:v>158.83079471391022</c:v>
                </c:pt>
                <c:pt idx="36">
                  <c:v>160.0421302797883</c:v>
                </c:pt>
                <c:pt idx="37">
                  <c:v>161.12455439127152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F0-4ED9-92E0-DBAA3800D3D0}"/>
            </c:ext>
          </c:extLst>
        </c:ser>
        <c:ser>
          <c:idx val="1"/>
          <c:order val="2"/>
          <c:tx>
            <c:strRef>
              <c:f>'图3-交通能耗载客'!$B$41</c:f>
              <c:strCache>
                <c:ptCount val="1"/>
                <c:pt idx="0">
                  <c:v>航空煤油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'图3-交通能耗载客'!$C$41:$AN$41</c:f>
              <c:numCache>
                <c:formatCode>0_);[Red]\(0\)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15F0-4ED9-92E0-DBAA3800D3D0}"/>
            </c:ext>
          </c:extLst>
        </c:ser>
        <c:ser>
          <c:idx val="4"/>
          <c:order val="3"/>
          <c:tx>
            <c:strRef>
              <c:f>'图3-交通能耗载客'!$B$43</c:f>
              <c:strCache>
                <c:ptCount val="1"/>
                <c:pt idx="0">
                  <c:v>天然气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'图3-交通能耗载客'!$C$43:$AN$43</c:f>
              <c:numCache>
                <c:formatCode>0_);[Red]\(0\)</c:formatCode>
                <c:ptCount val="38"/>
                <c:pt idx="0">
                  <c:v>3.8017356234921329</c:v>
                </c:pt>
                <c:pt idx="1">
                  <c:v>4.3682618558928388</c:v>
                </c:pt>
                <c:pt idx="2">
                  <c:v>4.925461812682296</c:v>
                </c:pt>
                <c:pt idx="3">
                  <c:v>5.4774765042670426</c:v>
                </c:pt>
                <c:pt idx="4">
                  <c:v>6.0210651398941355</c:v>
                </c:pt>
                <c:pt idx="5">
                  <c:v>6.5649058370242352</c:v>
                </c:pt>
                <c:pt idx="6">
                  <c:v>7.1210255302293781</c:v>
                </c:pt>
                <c:pt idx="7">
                  <c:v>7.6949695725757108</c:v>
                </c:pt>
                <c:pt idx="8">
                  <c:v>8.1587267293219572</c:v>
                </c:pt>
                <c:pt idx="9">
                  <c:v>8.6248244571675503</c:v>
                </c:pt>
                <c:pt idx="10">
                  <c:v>9.0985560476756344</c:v>
                </c:pt>
                <c:pt idx="11">
                  <c:v>9.5777969824637239</c:v>
                </c:pt>
                <c:pt idx="12">
                  <c:v>10.058694321414428</c:v>
                </c:pt>
                <c:pt idx="13">
                  <c:v>10.583198300385297</c:v>
                </c:pt>
                <c:pt idx="14">
                  <c:v>11.150516726081166</c:v>
                </c:pt>
                <c:pt idx="15">
                  <c:v>11.396672788160314</c:v>
                </c:pt>
                <c:pt idx="16">
                  <c:v>11.685571279392175</c:v>
                </c:pt>
                <c:pt idx="17">
                  <c:v>12.026070361168129</c:v>
                </c:pt>
                <c:pt idx="18">
                  <c:v>12.329444384429804</c:v>
                </c:pt>
                <c:pt idx="19">
                  <c:v>12.659068812790323</c:v>
                </c:pt>
                <c:pt idx="20">
                  <c:v>13.001764430521051</c:v>
                </c:pt>
                <c:pt idx="21">
                  <c:v>13.344280004321059</c:v>
                </c:pt>
                <c:pt idx="22">
                  <c:v>13.679053689100144</c:v>
                </c:pt>
                <c:pt idx="23">
                  <c:v>13.995426884159739</c:v>
                </c:pt>
                <c:pt idx="24">
                  <c:v>14.292931475279971</c:v>
                </c:pt>
                <c:pt idx="25">
                  <c:v>14.566598249972998</c:v>
                </c:pt>
                <c:pt idx="26">
                  <c:v>14.818191638759862</c:v>
                </c:pt>
                <c:pt idx="27">
                  <c:v>15.050484318173638</c:v>
                </c:pt>
                <c:pt idx="28">
                  <c:v>15.174210507363801</c:v>
                </c:pt>
                <c:pt idx="29">
                  <c:v>15.243743473407516</c:v>
                </c:pt>
                <c:pt idx="30">
                  <c:v>15.265024666018512</c:v>
                </c:pt>
                <c:pt idx="31">
                  <c:v>15.243995534910523</c:v>
                </c:pt>
                <c:pt idx="32">
                  <c:v>15.191422707140546</c:v>
                </c:pt>
                <c:pt idx="33">
                  <c:v>15.117748730690293</c:v>
                </c:pt>
                <c:pt idx="34">
                  <c:v>15.028014835619896</c:v>
                </c:pt>
                <c:pt idx="35">
                  <c:v>14.927442295920208</c:v>
                </c:pt>
                <c:pt idx="36">
                  <c:v>14.819127867199601</c:v>
                </c:pt>
                <c:pt idx="37">
                  <c:v>14.707248568650755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F0-4ED9-92E0-DBAA3800D3D0}"/>
            </c:ext>
          </c:extLst>
        </c:ser>
        <c:ser>
          <c:idx val="8"/>
          <c:order val="4"/>
          <c:tx>
            <c:strRef>
              <c:f>'图3-交通能耗载客'!$B$38</c:f>
              <c:strCache>
                <c:ptCount val="1"/>
                <c:pt idx="0">
                  <c:v>电力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'图3-交通能耗载客'!$C$38:$AN$38</c:f>
              <c:numCache>
                <c:formatCode>0_);[Red]\(0\)</c:formatCode>
                <c:ptCount val="38"/>
                <c:pt idx="0">
                  <c:v>243.7596773612762</c:v>
                </c:pt>
                <c:pt idx="1">
                  <c:v>276.99038565409967</c:v>
                </c:pt>
                <c:pt idx="2">
                  <c:v>319.10806236721766</c:v>
                </c:pt>
                <c:pt idx="3">
                  <c:v>370.33056065680034</c:v>
                </c:pt>
                <c:pt idx="4">
                  <c:v>430.7777897807066</c:v>
                </c:pt>
                <c:pt idx="5">
                  <c:v>500.32371898743304</c:v>
                </c:pt>
                <c:pt idx="6">
                  <c:v>578.3936480501244</c:v>
                </c:pt>
                <c:pt idx="7">
                  <c:v>665.16293975730093</c:v>
                </c:pt>
                <c:pt idx="8">
                  <c:v>747.37279896294717</c:v>
                </c:pt>
                <c:pt idx="9">
                  <c:v>834.1323682978649</c:v>
                </c:pt>
                <c:pt idx="10">
                  <c:v>924.88603219185507</c:v>
                </c:pt>
                <c:pt idx="11">
                  <c:v>1019.3680458031762</c:v>
                </c:pt>
                <c:pt idx="12">
                  <c:v>1117.6986784775488</c:v>
                </c:pt>
                <c:pt idx="13">
                  <c:v>1212.7442295920207</c:v>
                </c:pt>
                <c:pt idx="14">
                  <c:v>1304.8835115768252</c:v>
                </c:pt>
                <c:pt idx="15">
                  <c:v>1388.6323863022581</c:v>
                </c:pt>
                <c:pt idx="16">
                  <c:v>1461.2786719959674</c:v>
                </c:pt>
                <c:pt idx="17">
                  <c:v>1526.9090057974149</c:v>
                </c:pt>
                <c:pt idx="18">
                  <c:v>1577.1787116056321</c:v>
                </c:pt>
                <c:pt idx="19">
                  <c:v>1620.3554067192399</c:v>
                </c:pt>
                <c:pt idx="20">
                  <c:v>1656.425047711642</c:v>
                </c:pt>
                <c:pt idx="21">
                  <c:v>1685.8352237946062</c:v>
                </c:pt>
                <c:pt idx="22">
                  <c:v>1708.4192142882869</c:v>
                </c:pt>
                <c:pt idx="23">
                  <c:v>1724.0610709013004</c:v>
                </c:pt>
                <c:pt idx="24">
                  <c:v>1732.6016347988914</c:v>
                </c:pt>
                <c:pt idx="25">
                  <c:v>1734.4027942818052</c:v>
                </c:pt>
                <c:pt idx="26">
                  <c:v>1729.5538511396785</c:v>
                </c:pt>
                <c:pt idx="27">
                  <c:v>1717.5002700658965</c:v>
                </c:pt>
                <c:pt idx="28">
                  <c:v>1697.7724964891438</c:v>
                </c:pt>
                <c:pt idx="29">
                  <c:v>1677.9050088221531</c:v>
                </c:pt>
                <c:pt idx="30">
                  <c:v>1657.9266140938394</c:v>
                </c:pt>
                <c:pt idx="31">
                  <c:v>1637.8607180151962</c:v>
                </c:pt>
                <c:pt idx="32">
                  <c:v>1617.6885960174286</c:v>
                </c:pt>
                <c:pt idx="33">
                  <c:v>1596.8099816355195</c:v>
                </c:pt>
                <c:pt idx="34">
                  <c:v>1575.4038385366034</c:v>
                </c:pt>
                <c:pt idx="35">
                  <c:v>1553.815130891938</c:v>
                </c:pt>
                <c:pt idx="36">
                  <c:v>1532.0348565049876</c:v>
                </c:pt>
                <c:pt idx="37">
                  <c:v>1510.267545281049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F0-4ED9-92E0-DBAA3800D3D0}"/>
            </c:ext>
          </c:extLst>
        </c:ser>
        <c:ser>
          <c:idx val="0"/>
          <c:order val="5"/>
          <c:tx>
            <c:strRef>
              <c:f>'图3-交通能耗载客'!$B$40</c:f>
              <c:strCache>
                <c:ptCount val="1"/>
                <c:pt idx="0">
                  <c:v>氢能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'图3-交通能耗载客'!$C$40:$AN$40</c:f>
              <c:numCache>
                <c:formatCode>0_);[Red]\(0\)</c:formatCode>
                <c:ptCount val="38"/>
                <c:pt idx="0">
                  <c:v>0.20519858845558323</c:v>
                </c:pt>
                <c:pt idx="1">
                  <c:v>0.43122681934392004</c:v>
                </c:pt>
                <c:pt idx="2">
                  <c:v>0.65976018148428228</c:v>
                </c:pt>
                <c:pt idx="3">
                  <c:v>0.88264016420006508</c:v>
                </c:pt>
                <c:pt idx="4">
                  <c:v>1.0954448885528072</c:v>
                </c:pt>
                <c:pt idx="5">
                  <c:v>1.2976990385654104</c:v>
                </c:pt>
                <c:pt idx="6">
                  <c:v>1.4907709481113396</c:v>
                </c:pt>
                <c:pt idx="7">
                  <c:v>1.678405530949552</c:v>
                </c:pt>
                <c:pt idx="8">
                  <c:v>1.846015627813187</c:v>
                </c:pt>
                <c:pt idx="9">
                  <c:v>2.022897987108855</c:v>
                </c:pt>
                <c:pt idx="10">
                  <c:v>2.2151596989665485</c:v>
                </c:pt>
                <c:pt idx="11">
                  <c:v>2.427892405747003</c:v>
                </c:pt>
                <c:pt idx="12">
                  <c:v>2.6657016311980128</c:v>
                </c:pt>
                <c:pt idx="13">
                  <c:v>2.9130639876129782</c:v>
                </c:pt>
                <c:pt idx="14">
                  <c:v>3.170678045443089</c:v>
                </c:pt>
                <c:pt idx="15">
                  <c:v>3.3414353102156933</c:v>
                </c:pt>
                <c:pt idx="16">
                  <c:v>3.4724856865075089</c:v>
                </c:pt>
                <c:pt idx="17">
                  <c:v>3.6163984012098962</c:v>
                </c:pt>
                <c:pt idx="18">
                  <c:v>3.7571207374599411</c:v>
                </c:pt>
                <c:pt idx="19">
                  <c:v>3.9147311944114374</c:v>
                </c:pt>
                <c:pt idx="20">
                  <c:v>4.0871052536818997</c:v>
                </c:pt>
                <c:pt idx="21">
                  <c:v>4.2715782650966849</c:v>
                </c:pt>
                <c:pt idx="22">
                  <c:v>4.4637211479601033</c:v>
                </c:pt>
                <c:pt idx="23">
                  <c:v>4.650534730474237</c:v>
                </c:pt>
                <c:pt idx="24">
                  <c:v>4.8251413344856156</c:v>
                </c:pt>
                <c:pt idx="25">
                  <c:v>4.9819235893558043</c:v>
                </c:pt>
                <c:pt idx="26">
                  <c:v>5.1145439487234903</c:v>
                </c:pt>
                <c:pt idx="27">
                  <c:v>5.2184653055345516</c:v>
                </c:pt>
                <c:pt idx="28">
                  <c:v>5.2917431853372232</c:v>
                </c:pt>
                <c:pt idx="29">
                  <c:v>5.3508696121853747</c:v>
                </c:pt>
                <c:pt idx="30">
                  <c:v>5.3954844982175665</c:v>
                </c:pt>
                <c:pt idx="31">
                  <c:v>5.4285765726837365</c:v>
                </c:pt>
                <c:pt idx="32">
                  <c:v>5.4492456159302884</c:v>
                </c:pt>
                <c:pt idx="33">
                  <c:v>5.4618486910806254</c:v>
                </c:pt>
                <c:pt idx="34">
                  <c:v>5.4612725505023239</c:v>
                </c:pt>
                <c:pt idx="35">
                  <c:v>5.4627129019480769</c:v>
                </c:pt>
                <c:pt idx="36">
                  <c:v>5.4447445176623113</c:v>
                </c:pt>
                <c:pt idx="37">
                  <c:v>5.4513341255266301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15F0-4ED9-92E0-DBAA3800D3D0}"/>
            </c:ext>
          </c:extLst>
        </c:ser>
        <c:ser>
          <c:idx val="9"/>
          <c:order val="6"/>
          <c:tx>
            <c:strRef>
              <c:f>'图3-交通能耗载客'!$B$36</c:f>
              <c:strCache>
                <c:ptCount val="1"/>
                <c:pt idx="0">
                  <c:v>生物柴油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'图3-交通能耗载客'!$C$36:$AN$36</c:f>
              <c:numCache>
                <c:formatCode>0_);[Red]\(0\)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15F0-4ED9-92E0-DBAA3800D3D0}"/>
            </c:ext>
          </c:extLst>
        </c:ser>
        <c:ser>
          <c:idx val="2"/>
          <c:order val="7"/>
          <c:tx>
            <c:strRef>
              <c:f>'图3-交通能耗载客'!$B$37</c:f>
              <c:strCache>
                <c:ptCount val="1"/>
                <c:pt idx="0">
                  <c:v>生物汽油</c:v>
                </c:pt>
              </c:strCache>
            </c:strRef>
          </c:tx>
          <c:spPr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'图3-交通能耗载客'!$C$37:$AN$37</c:f>
              <c:numCache>
                <c:formatCode>0_);[Red]\(0\)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5F0-4ED9-92E0-DBAA3800D3D0}"/>
            </c:ext>
          </c:extLst>
        </c:ser>
        <c:ser>
          <c:idx val="3"/>
          <c:order val="8"/>
          <c:tx>
            <c:strRef>
              <c:f>'图3-交通能耗载客'!$B$39</c:f>
              <c:strCache>
                <c:ptCount val="1"/>
                <c:pt idx="0">
                  <c:v>燃料油、残渣油</c:v>
                </c:pt>
              </c:strCache>
            </c:strRef>
          </c:tx>
          <c:spPr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'图3-交通能耗载客'!$C$39:$AN$39</c:f>
              <c:numCache>
                <c:formatCode>0_);[Red]\(0\)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5F0-4ED9-92E0-DBAA3800D3D0}"/>
            </c:ext>
          </c:extLst>
        </c:ser>
        <c:ser>
          <c:idx val="7"/>
          <c:order val="9"/>
          <c:tx>
            <c:strRef>
              <c:f>'图3-交通能耗载客'!$B$42</c:f>
              <c:strCache>
                <c:ptCount val="1"/>
                <c:pt idx="0">
                  <c:v>液化石油气</c:v>
                </c:pt>
              </c:strCache>
            </c:strRef>
          </c:tx>
          <c:spPr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'图3-交通能耗载客'!$C$42:$AN$42</c:f>
              <c:numCache>
                <c:formatCode>0_);[Red]\(0\)</c:formatCode>
                <c:ptCount val="38"/>
                <c:pt idx="0">
                  <c:v>6.3705664182060442</c:v>
                </c:pt>
                <c:pt idx="1">
                  <c:v>11.89550250261064</c:v>
                </c:pt>
                <c:pt idx="2">
                  <c:v>17.486586727161431</c:v>
                </c:pt>
                <c:pt idx="3">
                  <c:v>23.120017284217354</c:v>
                </c:pt>
                <c:pt idx="4">
                  <c:v>28.808757336790183</c:v>
                </c:pt>
                <c:pt idx="5">
                  <c:v>34.524648014115456</c:v>
                </c:pt>
                <c:pt idx="6">
                  <c:v>40.186525512224996</c:v>
                </c:pt>
                <c:pt idx="7">
                  <c:v>45.777609736775787</c:v>
                </c:pt>
                <c:pt idx="8">
                  <c:v>50.373051024449978</c:v>
                </c:pt>
                <c:pt idx="9">
                  <c:v>54.64693385185987</c:v>
                </c:pt>
                <c:pt idx="10">
                  <c:v>58.622663929998936</c:v>
                </c:pt>
                <c:pt idx="11">
                  <c:v>62.311043894710323</c:v>
                </c:pt>
                <c:pt idx="12">
                  <c:v>65.72143603039143</c:v>
                </c:pt>
                <c:pt idx="13">
                  <c:v>69.116344388030697</c:v>
                </c:pt>
                <c:pt idx="14">
                  <c:v>72.504050988441193</c:v>
                </c:pt>
                <c:pt idx="15">
                  <c:v>71.917827950019827</c:v>
                </c:pt>
                <c:pt idx="16">
                  <c:v>71.437470742861279</c:v>
                </c:pt>
                <c:pt idx="17">
                  <c:v>71.080623672176031</c:v>
                </c:pt>
                <c:pt idx="18">
                  <c:v>70.422743149328454</c:v>
                </c:pt>
                <c:pt idx="19">
                  <c:v>69.845882395304471</c:v>
                </c:pt>
                <c:pt idx="20">
                  <c:v>69.356522991609964</c:v>
                </c:pt>
                <c:pt idx="21">
                  <c:v>69.020921104749576</c:v>
                </c:pt>
                <c:pt idx="22">
                  <c:v>68.830794713910208</c:v>
                </c:pt>
                <c:pt idx="23">
                  <c:v>68.854560512765133</c:v>
                </c:pt>
                <c:pt idx="24">
                  <c:v>69.063771560260719</c:v>
                </c:pt>
                <c:pt idx="25">
                  <c:v>69.471030931547318</c:v>
                </c:pt>
                <c:pt idx="26">
                  <c:v>70.080659680962171</c:v>
                </c:pt>
                <c:pt idx="27">
                  <c:v>70.888696842029475</c:v>
                </c:pt>
                <c:pt idx="28">
                  <c:v>71.312880342803666</c:v>
                </c:pt>
                <c:pt idx="29">
                  <c:v>71.686651542976506</c:v>
                </c:pt>
                <c:pt idx="30">
                  <c:v>71.995606928090467</c:v>
                </c:pt>
                <c:pt idx="31">
                  <c:v>72.251989485434464</c:v>
                </c:pt>
                <c:pt idx="32">
                  <c:v>72.456519390731358</c:v>
                </c:pt>
                <c:pt idx="33">
                  <c:v>72.627561124914493</c:v>
                </c:pt>
                <c:pt idx="34">
                  <c:v>72.755032227863623</c:v>
                </c:pt>
                <c:pt idx="35">
                  <c:v>72.841813402470223</c:v>
                </c:pt>
                <c:pt idx="36">
                  <c:v>72.860537971265003</c:v>
                </c:pt>
                <c:pt idx="37">
                  <c:v>72.83497173310289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5F0-4ED9-92E0-DBAA3800D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511720"/>
        <c:axId val="720512048"/>
        <c:extLst/>
      </c:areaChart>
      <c:catAx>
        <c:axId val="720511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2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720512048"/>
        <c:scaling>
          <c:orientation val="minMax"/>
        </c:scaling>
        <c:delete val="0"/>
        <c:axPos val="l"/>
        <c:title>
          <c:tx>
            <c:strRef>
              <c:f>'图4-交通能耗载货'!$E$1</c:f>
              <c:strCache>
                <c:ptCount val="1"/>
                <c:pt idx="0">
                  <c:v>万吨标煤</c:v>
                </c:pt>
              </c:strCache>
            </c:strRef>
          </c:tx>
          <c:layout>
            <c:manualLayout>
              <c:xMode val="edge"/>
              <c:yMode val="edge"/>
              <c:x val="4.7619047619047616E-2"/>
              <c:y val="5.9419809365934523E-2"/>
            </c:manualLayout>
          </c:layout>
          <c:overlay val="0"/>
          <c:txPr>
            <a:bodyPr rot="0" vert="horz"/>
            <a:lstStyle/>
            <a:p>
              <a:pPr>
                <a:defRPr b="0"/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1720"/>
        <c:crosses val="autoZero"/>
        <c:crossBetween val="midCat"/>
      </c:valAx>
      <c:spPr>
        <a:ln>
          <a:noFill/>
        </a:ln>
      </c:spPr>
    </c:plotArea>
    <c:legend>
      <c:legendPos val="b"/>
      <c:layout>
        <c:manualLayout>
          <c:xMode val="edge"/>
          <c:yMode val="edge"/>
          <c:x val="0"/>
          <c:y val="0.88271400285490631"/>
          <c:w val="1"/>
          <c:h val="0.11728599714509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'图3-交通能耗载客'!$G$1</c:f>
          <c:strCache>
            <c:ptCount val="1"/>
            <c:pt idx="0">
              <c:v>Passenger Transport Fuel Use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787714035745532"/>
          <c:y val="0.16344062255375974"/>
          <c:w val="0.8195831771028621"/>
          <c:h val="0.59118020758768786"/>
        </c:manualLayout>
      </c:layout>
      <c:areaChart>
        <c:grouping val="stacked"/>
        <c:varyColors val="0"/>
        <c:ser>
          <c:idx val="9"/>
          <c:order val="0"/>
          <c:tx>
            <c:strRef>
              <c:f>'图3-交通能耗载客'!$A$62</c:f>
              <c:strCache>
                <c:ptCount val="1"/>
                <c:pt idx="0">
                  <c:v>petroleum gasoline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  <a:effectLst/>
          </c:spPr>
          <c:cat>
            <c:numRef>
              <c:f>'图3-交通能耗载客'!$C$3:$AN$3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'图3-交通能耗载客'!$C$62:$AN$62</c:f>
              <c:numCache>
                <c:formatCode>0.00_ </c:formatCode>
                <c:ptCount val="38"/>
                <c:pt idx="0">
                  <c:v>5354.3222999999998</c:v>
                </c:pt>
                <c:pt idx="1">
                  <c:v>5302.7439999999997</c:v>
                </c:pt>
                <c:pt idx="2">
                  <c:v>5230.6634999999997</c:v>
                </c:pt>
                <c:pt idx="3">
                  <c:v>5142.6028999999999</c:v>
                </c:pt>
                <c:pt idx="4">
                  <c:v>5038.1993199999997</c:v>
                </c:pt>
                <c:pt idx="5">
                  <c:v>4917.7750699999997</c:v>
                </c:pt>
                <c:pt idx="6">
                  <c:v>4780.8466200000003</c:v>
                </c:pt>
                <c:pt idx="7">
                  <c:v>4624.9248099999995</c:v>
                </c:pt>
                <c:pt idx="8">
                  <c:v>4382.72048</c:v>
                </c:pt>
                <c:pt idx="9">
                  <c:v>4138.0380269999996</c:v>
                </c:pt>
                <c:pt idx="10">
                  <c:v>3928.3514809999997</c:v>
                </c:pt>
                <c:pt idx="11">
                  <c:v>3716.9938999999999</c:v>
                </c:pt>
                <c:pt idx="12">
                  <c:v>3504.6627100000001</c:v>
                </c:pt>
                <c:pt idx="13">
                  <c:v>3306.6429800000001</c:v>
                </c:pt>
                <c:pt idx="14">
                  <c:v>3121.9811129999998</c:v>
                </c:pt>
                <c:pt idx="15">
                  <c:v>2919.731025</c:v>
                </c:pt>
                <c:pt idx="16">
                  <c:v>2747.0171970000001</c:v>
                </c:pt>
                <c:pt idx="17">
                  <c:v>2595.1401860000001</c:v>
                </c:pt>
                <c:pt idx="18">
                  <c:v>2446.5714520000001</c:v>
                </c:pt>
                <c:pt idx="19">
                  <c:v>2315.4977269999999</c:v>
                </c:pt>
                <c:pt idx="20">
                  <c:v>2201.1398074999997</c:v>
                </c:pt>
                <c:pt idx="21">
                  <c:v>2102.3369647</c:v>
                </c:pt>
                <c:pt idx="22">
                  <c:v>2018.1751193</c:v>
                </c:pt>
                <c:pt idx="23">
                  <c:v>1948.3672956</c:v>
                </c:pt>
                <c:pt idx="24">
                  <c:v>1892.2650087</c:v>
                </c:pt>
                <c:pt idx="25">
                  <c:v>1846.8592427999999</c:v>
                </c:pt>
                <c:pt idx="26">
                  <c:v>1809.7444258999999</c:v>
                </c:pt>
                <c:pt idx="27">
                  <c:v>1780.5270168</c:v>
                </c:pt>
                <c:pt idx="28">
                  <c:v>1743.5624252</c:v>
                </c:pt>
                <c:pt idx="29">
                  <c:v>1707.2820426999999</c:v>
                </c:pt>
                <c:pt idx="30">
                  <c:v>1671.5995743999999</c:v>
                </c:pt>
                <c:pt idx="31">
                  <c:v>1636.4844673</c:v>
                </c:pt>
                <c:pt idx="32">
                  <c:v>1601.9150775999999</c:v>
                </c:pt>
                <c:pt idx="33">
                  <c:v>1568.4541655</c:v>
                </c:pt>
                <c:pt idx="34">
                  <c:v>1535.8984146</c:v>
                </c:pt>
                <c:pt idx="35">
                  <c:v>1504.013107</c:v>
                </c:pt>
                <c:pt idx="36">
                  <c:v>1472.6839399</c:v>
                </c:pt>
                <c:pt idx="37">
                  <c:v>1441.9091953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4D-4018-8D16-BDB6D37700C4}"/>
            </c:ext>
          </c:extLst>
        </c:ser>
        <c:ser>
          <c:idx val="8"/>
          <c:order val="1"/>
          <c:tx>
            <c:strRef>
              <c:f>'图3-交通能耗载客'!$A$61</c:f>
              <c:strCache>
                <c:ptCount val="1"/>
                <c:pt idx="0">
                  <c:v>petroleum diesel</c:v>
                </c:pt>
              </c:strCache>
            </c:strRef>
          </c:tx>
          <c:spPr>
            <a:solidFill>
              <a:srgbClr val="002060"/>
            </a:solidFill>
            <a:ln w="25400">
              <a:noFill/>
            </a:ln>
            <a:effectLst/>
          </c:spPr>
          <c:cat>
            <c:numRef>
              <c:f>'图3-交通能耗载客'!$C$3:$AN$3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'图3-交通能耗载客'!$C$61:$AN$61</c:f>
              <c:numCache>
                <c:formatCode>0.00_ </c:formatCode>
                <c:ptCount val="38"/>
                <c:pt idx="0">
                  <c:v>965.84183999999993</c:v>
                </c:pt>
                <c:pt idx="1">
                  <c:v>907.53009999999995</c:v>
                </c:pt>
                <c:pt idx="2">
                  <c:v>851.80169999999998</c:v>
                </c:pt>
                <c:pt idx="3">
                  <c:v>798.21140000000003</c:v>
                </c:pt>
                <c:pt idx="4">
                  <c:v>745.3021</c:v>
                </c:pt>
                <c:pt idx="5">
                  <c:v>692.79430000000002</c:v>
                </c:pt>
                <c:pt idx="6">
                  <c:v>638.39769999999999</c:v>
                </c:pt>
                <c:pt idx="7">
                  <c:v>581.39019999999994</c:v>
                </c:pt>
                <c:pt idx="8">
                  <c:v>525.73590000000002</c:v>
                </c:pt>
                <c:pt idx="9">
                  <c:v>465.82889999999998</c:v>
                </c:pt>
                <c:pt idx="10">
                  <c:v>430.88459999999998</c:v>
                </c:pt>
                <c:pt idx="11">
                  <c:v>413.56329999999997</c:v>
                </c:pt>
                <c:pt idx="12">
                  <c:v>406.50349999999997</c:v>
                </c:pt>
                <c:pt idx="13">
                  <c:v>400.2473</c:v>
                </c:pt>
                <c:pt idx="14">
                  <c:v>395.36799999999999</c:v>
                </c:pt>
                <c:pt idx="15">
                  <c:v>391.03359999999998</c:v>
                </c:pt>
                <c:pt idx="16">
                  <c:v>386.63740000000001</c:v>
                </c:pt>
                <c:pt idx="17">
                  <c:v>383.21109999999999</c:v>
                </c:pt>
                <c:pt idx="18">
                  <c:v>378.57850000000002</c:v>
                </c:pt>
                <c:pt idx="19">
                  <c:v>374.3125</c:v>
                </c:pt>
                <c:pt idx="20">
                  <c:v>370.71100000000001</c:v>
                </c:pt>
                <c:pt idx="21">
                  <c:v>367.1952</c:v>
                </c:pt>
                <c:pt idx="22">
                  <c:v>363.87029999999999</c:v>
                </c:pt>
                <c:pt idx="23">
                  <c:v>360.94060000000002</c:v>
                </c:pt>
                <c:pt idx="24">
                  <c:v>357.80070000000001</c:v>
                </c:pt>
                <c:pt idx="25">
                  <c:v>354.65190000000001</c:v>
                </c:pt>
                <c:pt idx="26">
                  <c:v>341.93860000000001</c:v>
                </c:pt>
                <c:pt idx="27">
                  <c:v>329.98480000000001</c:v>
                </c:pt>
                <c:pt idx="28">
                  <c:v>316.9821</c:v>
                </c:pt>
                <c:pt idx="29">
                  <c:v>306.83789999999999</c:v>
                </c:pt>
                <c:pt idx="30">
                  <c:v>297.4495</c:v>
                </c:pt>
                <c:pt idx="31">
                  <c:v>287.8229</c:v>
                </c:pt>
                <c:pt idx="32">
                  <c:v>278.14139999999998</c:v>
                </c:pt>
                <c:pt idx="33">
                  <c:v>269.22480000000002</c:v>
                </c:pt>
                <c:pt idx="34">
                  <c:v>259.40050000000002</c:v>
                </c:pt>
                <c:pt idx="35">
                  <c:v>249.63679999999999</c:v>
                </c:pt>
                <c:pt idx="36">
                  <c:v>239.66829999999999</c:v>
                </c:pt>
                <c:pt idx="37">
                  <c:v>229.9374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4D-4018-8D16-BDB6D37700C4}"/>
            </c:ext>
          </c:extLst>
        </c:ser>
        <c:ser>
          <c:idx val="5"/>
          <c:order val="2"/>
          <c:tx>
            <c:strRef>
              <c:f>'图3-交通能耗载客'!$A$58</c:f>
              <c:strCache>
                <c:ptCount val="1"/>
                <c:pt idx="0">
                  <c:v>jet fuel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  <a:effectLst/>
          </c:spPr>
          <c:cat>
            <c:numRef>
              <c:f>'图3-交通能耗载客'!$C$3:$AN$3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'图3-交通能耗载客'!$C$58:$AN$58</c:f>
              <c:numCache>
                <c:formatCode>0.00_ </c:formatCode>
                <c:ptCount val="38"/>
                <c:pt idx="0">
                  <c:v>1727.99</c:v>
                </c:pt>
                <c:pt idx="1">
                  <c:v>1566.45</c:v>
                </c:pt>
                <c:pt idx="2">
                  <c:v>1434.34</c:v>
                </c:pt>
                <c:pt idx="3">
                  <c:v>1324.51</c:v>
                </c:pt>
                <c:pt idx="4">
                  <c:v>1231.0899999999999</c:v>
                </c:pt>
                <c:pt idx="5">
                  <c:v>1151.1600000000001</c:v>
                </c:pt>
                <c:pt idx="6">
                  <c:v>1081.9499999999998</c:v>
                </c:pt>
                <c:pt idx="7">
                  <c:v>1021.22</c:v>
                </c:pt>
                <c:pt idx="8">
                  <c:v>1004.24</c:v>
                </c:pt>
                <c:pt idx="9">
                  <c:v>988.43700000000001</c:v>
                </c:pt>
                <c:pt idx="10">
                  <c:v>973.452</c:v>
                </c:pt>
                <c:pt idx="11">
                  <c:v>959.66599999999994</c:v>
                </c:pt>
                <c:pt idx="12">
                  <c:v>947.43700000000001</c:v>
                </c:pt>
                <c:pt idx="13">
                  <c:v>935.69600000000003</c:v>
                </c:pt>
                <c:pt idx="14">
                  <c:v>924.96199999999999</c:v>
                </c:pt>
                <c:pt idx="15">
                  <c:v>915.06100000000004</c:v>
                </c:pt>
                <c:pt idx="16">
                  <c:v>906.19100000000003</c:v>
                </c:pt>
                <c:pt idx="17">
                  <c:v>898.12799999999993</c:v>
                </c:pt>
                <c:pt idx="18">
                  <c:v>887.38699999999994</c:v>
                </c:pt>
                <c:pt idx="19">
                  <c:v>877.84799999999996</c:v>
                </c:pt>
                <c:pt idx="20">
                  <c:v>869.29</c:v>
                </c:pt>
                <c:pt idx="21">
                  <c:v>861.76900000000001</c:v>
                </c:pt>
                <c:pt idx="22">
                  <c:v>855.07100000000003</c:v>
                </c:pt>
                <c:pt idx="23">
                  <c:v>849.25099999999998</c:v>
                </c:pt>
                <c:pt idx="24">
                  <c:v>844.23599999999999</c:v>
                </c:pt>
                <c:pt idx="25">
                  <c:v>839.96100000000001</c:v>
                </c:pt>
                <c:pt idx="26">
                  <c:v>836.274</c:v>
                </c:pt>
                <c:pt idx="27">
                  <c:v>833.75299999999993</c:v>
                </c:pt>
                <c:pt idx="28">
                  <c:v>829.69299999999998</c:v>
                </c:pt>
                <c:pt idx="29">
                  <c:v>826.29499999999996</c:v>
                </c:pt>
                <c:pt idx="30">
                  <c:v>823.34799999999996</c:v>
                </c:pt>
                <c:pt idx="31">
                  <c:v>820.88400000000001</c:v>
                </c:pt>
                <c:pt idx="32">
                  <c:v>818.86299999999994</c:v>
                </c:pt>
                <c:pt idx="33">
                  <c:v>817.32899999999995</c:v>
                </c:pt>
                <c:pt idx="34">
                  <c:v>816.16499999999996</c:v>
                </c:pt>
                <c:pt idx="35">
                  <c:v>815.33600000000001</c:v>
                </c:pt>
                <c:pt idx="36">
                  <c:v>814.76900000000001</c:v>
                </c:pt>
                <c:pt idx="37">
                  <c:v>814.53700000000003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FB4D-4018-8D16-BDB6D37700C4}"/>
            </c:ext>
          </c:extLst>
        </c:ser>
        <c:ser>
          <c:idx val="7"/>
          <c:order val="3"/>
          <c:tx>
            <c:strRef>
              <c:f>'图3-交通能耗载客'!$A$60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4472C4"/>
            </a:solidFill>
            <a:ln w="25400">
              <a:noFill/>
            </a:ln>
            <a:effectLst/>
          </c:spPr>
          <c:cat>
            <c:numRef>
              <c:f>'图3-交通能耗载客'!$C$3:$AN$3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'图3-交通能耗载客'!$C$60:$AN$60</c:f>
              <c:numCache>
                <c:formatCode>0.00_ </c:formatCode>
                <c:ptCount val="38"/>
                <c:pt idx="0">
                  <c:v>6.31419</c:v>
                </c:pt>
                <c:pt idx="1">
                  <c:v>7.5150499999999996</c:v>
                </c:pt>
                <c:pt idx="2">
                  <c:v>7.7289199999999996</c:v>
                </c:pt>
                <c:pt idx="3">
                  <c:v>7.9310399999999994</c:v>
                </c:pt>
                <c:pt idx="4">
                  <c:v>8.118269999999999</c:v>
                </c:pt>
                <c:pt idx="5">
                  <c:v>8.2914200000000005</c:v>
                </c:pt>
                <c:pt idx="6">
                  <c:v>8.4476200000000006</c:v>
                </c:pt>
                <c:pt idx="7">
                  <c:v>8.5854199999999992</c:v>
                </c:pt>
                <c:pt idx="8">
                  <c:v>8.5750799999999998</c:v>
                </c:pt>
                <c:pt idx="9">
                  <c:v>8.5377700000000001</c:v>
                </c:pt>
                <c:pt idx="10">
                  <c:v>4.5441399999999996</c:v>
                </c:pt>
                <c:pt idx="11">
                  <c:v>2.65985</c:v>
                </c:pt>
                <c:pt idx="12">
                  <c:v>2.7934000000000001</c:v>
                </c:pt>
                <c:pt idx="13">
                  <c:v>2.93906</c:v>
                </c:pt>
                <c:pt idx="14">
                  <c:v>3.0966100000000001</c:v>
                </c:pt>
                <c:pt idx="15">
                  <c:v>3.1649699999999998</c:v>
                </c:pt>
                <c:pt idx="16">
                  <c:v>3.2452000000000001</c:v>
                </c:pt>
                <c:pt idx="17">
                  <c:v>3.3397600000000001</c:v>
                </c:pt>
                <c:pt idx="18">
                  <c:v>3.42401</c:v>
                </c:pt>
                <c:pt idx="19">
                  <c:v>3.5155499999999997</c:v>
                </c:pt>
                <c:pt idx="20">
                  <c:v>3.6107199999999997</c:v>
                </c:pt>
                <c:pt idx="21">
                  <c:v>3.7058399999999998</c:v>
                </c:pt>
                <c:pt idx="22">
                  <c:v>3.79881</c:v>
                </c:pt>
                <c:pt idx="23">
                  <c:v>3.8866700000000001</c:v>
                </c:pt>
                <c:pt idx="24">
                  <c:v>3.96929</c:v>
                </c:pt>
                <c:pt idx="25">
                  <c:v>4.0452899999999996</c:v>
                </c:pt>
                <c:pt idx="26">
                  <c:v>4.1151599999999995</c:v>
                </c:pt>
                <c:pt idx="27">
                  <c:v>4.1796699999999998</c:v>
                </c:pt>
                <c:pt idx="28">
                  <c:v>4.2140300000000002</c:v>
                </c:pt>
                <c:pt idx="29">
                  <c:v>4.2333400000000001</c:v>
                </c:pt>
                <c:pt idx="30">
                  <c:v>4.2392500000000002</c:v>
                </c:pt>
                <c:pt idx="31">
                  <c:v>4.2334100000000001</c:v>
                </c:pt>
                <c:pt idx="32">
                  <c:v>4.2188099999999995</c:v>
                </c:pt>
                <c:pt idx="33">
                  <c:v>4.1983499999999996</c:v>
                </c:pt>
                <c:pt idx="34">
                  <c:v>4.1734299999999998</c:v>
                </c:pt>
                <c:pt idx="35">
                  <c:v>4.1455000000000002</c:v>
                </c:pt>
                <c:pt idx="36">
                  <c:v>4.1154200000000003</c:v>
                </c:pt>
                <c:pt idx="37">
                  <c:v>4.0843499999999997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4D-4018-8D16-BDB6D37700C4}"/>
            </c:ext>
          </c:extLst>
        </c:ser>
        <c:ser>
          <c:idx val="2"/>
          <c:order val="4"/>
          <c:tx>
            <c:strRef>
              <c:f>'图3-交通能耗载客'!$A$55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70AD47"/>
            </a:solidFill>
            <a:ln w="25400">
              <a:noFill/>
            </a:ln>
            <a:effectLst/>
          </c:spPr>
          <c:cat>
            <c:numRef>
              <c:f>'图3-交通能耗载客'!$C$3:$AN$3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'图3-交通能耗载客'!$C$55:$AN$55</c:f>
              <c:numCache>
                <c:formatCode>0.00_ </c:formatCode>
                <c:ptCount val="38"/>
                <c:pt idx="0">
                  <c:v>637.27867000000003</c:v>
                </c:pt>
                <c:pt idx="1">
                  <c:v>642.87919999999997</c:v>
                </c:pt>
                <c:pt idx="2">
                  <c:v>655.19069999999999</c:v>
                </c:pt>
                <c:pt idx="3">
                  <c:v>672.32470000000001</c:v>
                </c:pt>
                <c:pt idx="4">
                  <c:v>694.36099999999999</c:v>
                </c:pt>
                <c:pt idx="5">
                  <c:v>721.65059999999994</c:v>
                </c:pt>
                <c:pt idx="6">
                  <c:v>753.83500000000004</c:v>
                </c:pt>
                <c:pt idx="7">
                  <c:v>791.48320000000001</c:v>
                </c:pt>
                <c:pt idx="8">
                  <c:v>837.8605</c:v>
                </c:pt>
                <c:pt idx="9">
                  <c:v>888.35849999999994</c:v>
                </c:pt>
                <c:pt idx="10">
                  <c:v>921.91829999999993</c:v>
                </c:pt>
                <c:pt idx="11">
                  <c:v>950.82139999999993</c:v>
                </c:pt>
                <c:pt idx="12">
                  <c:v>976.46129999999994</c:v>
                </c:pt>
                <c:pt idx="13">
                  <c:v>998.79809999999998</c:v>
                </c:pt>
                <c:pt idx="14">
                  <c:v>1020.0995</c:v>
                </c:pt>
                <c:pt idx="15">
                  <c:v>1039.0754999999999</c:v>
                </c:pt>
                <c:pt idx="16">
                  <c:v>1054.9894999999999</c:v>
                </c:pt>
                <c:pt idx="17">
                  <c:v>1068.9028000000001</c:v>
                </c:pt>
                <c:pt idx="18">
                  <c:v>1076.6927000000001</c:v>
                </c:pt>
                <c:pt idx="19">
                  <c:v>1082.8422</c:v>
                </c:pt>
                <c:pt idx="20">
                  <c:v>1087.2338999999999</c:v>
                </c:pt>
                <c:pt idx="21">
                  <c:v>1090.1026999999999</c:v>
                </c:pt>
                <c:pt idx="22">
                  <c:v>1091.3697999999999</c:v>
                </c:pt>
                <c:pt idx="23">
                  <c:v>1090.7706000000001</c:v>
                </c:pt>
                <c:pt idx="24">
                  <c:v>1088.4958999999999</c:v>
                </c:pt>
                <c:pt idx="25">
                  <c:v>1084.64715</c:v>
                </c:pt>
                <c:pt idx="26">
                  <c:v>1082.3520900000001</c:v>
                </c:pt>
                <c:pt idx="27">
                  <c:v>1078.0415699999999</c:v>
                </c:pt>
                <c:pt idx="28">
                  <c:v>1070.578</c:v>
                </c:pt>
                <c:pt idx="29">
                  <c:v>1065.7938999999999</c:v>
                </c:pt>
                <c:pt idx="30">
                  <c:v>1060.9296999999999</c:v>
                </c:pt>
                <c:pt idx="31">
                  <c:v>1056.6284000000001</c:v>
                </c:pt>
                <c:pt idx="32">
                  <c:v>1052.1993</c:v>
                </c:pt>
                <c:pt idx="33">
                  <c:v>1048.1277</c:v>
                </c:pt>
                <c:pt idx="34">
                  <c:v>1043.3996999999999</c:v>
                </c:pt>
                <c:pt idx="35">
                  <c:v>1040.4519</c:v>
                </c:pt>
                <c:pt idx="36">
                  <c:v>1034.6213</c:v>
                </c:pt>
                <c:pt idx="37">
                  <c:v>1034.3605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4D-4018-8D16-BDB6D37700C4}"/>
            </c:ext>
          </c:extLst>
        </c:ser>
        <c:ser>
          <c:idx val="6"/>
          <c:order val="9"/>
          <c:tx>
            <c:strRef>
              <c:f>'图3-交通能耗载客'!$A$59</c:f>
              <c:strCache>
                <c:ptCount val="1"/>
                <c:pt idx="0">
                  <c:v>LPG propane or butane</c:v>
                </c:pt>
              </c:strCache>
            </c:strRef>
          </c:tx>
          <c:spPr>
            <a:solidFill>
              <a:srgbClr val="5B9BD5">
                <a:lumMod val="40000"/>
                <a:lumOff val="60000"/>
              </a:srgbClr>
            </a:solidFill>
            <a:ln w="25400">
              <a:noFill/>
            </a:ln>
            <a:effectLst/>
          </c:spPr>
          <c:cat>
            <c:numRef>
              <c:f>'图3-交通能耗载客'!$C$3:$AN$3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'图3-交通能耗载客'!$C$59:$AN$59</c:f>
              <c:numCache>
                <c:formatCode>0.00_ </c:formatCode>
                <c:ptCount val="38"/>
                <c:pt idx="0">
                  <c:v>3.12493</c:v>
                </c:pt>
                <c:pt idx="1">
                  <c:v>5.4726999999999997</c:v>
                </c:pt>
                <c:pt idx="2">
                  <c:v>7.1898400000000002</c:v>
                </c:pt>
                <c:pt idx="3">
                  <c:v>8.9378600000000006</c:v>
                </c:pt>
                <c:pt idx="4">
                  <c:v>10.723749999999999</c:v>
                </c:pt>
                <c:pt idx="5">
                  <c:v>12.544499999999999</c:v>
                </c:pt>
                <c:pt idx="6">
                  <c:v>14.381819999999999</c:v>
                </c:pt>
                <c:pt idx="7">
                  <c:v>16.238669999999999</c:v>
                </c:pt>
                <c:pt idx="8">
                  <c:v>17.81392</c:v>
                </c:pt>
                <c:pt idx="9">
                  <c:v>19.354040000000001</c:v>
                </c:pt>
                <c:pt idx="10">
                  <c:v>17.65559</c:v>
                </c:pt>
                <c:pt idx="11">
                  <c:v>17.304400000000001</c:v>
                </c:pt>
                <c:pt idx="12">
                  <c:v>18.2515</c:v>
                </c:pt>
                <c:pt idx="13">
                  <c:v>19.194299999999998</c:v>
                </c:pt>
                <c:pt idx="14">
                  <c:v>20.135100000000001</c:v>
                </c:pt>
                <c:pt idx="15">
                  <c:v>19.972300000000001</c:v>
                </c:pt>
                <c:pt idx="16">
                  <c:v>19.838899999999999</c:v>
                </c:pt>
                <c:pt idx="17">
                  <c:v>19.739799999999999</c:v>
                </c:pt>
                <c:pt idx="18">
                  <c:v>19.557099999999998</c:v>
                </c:pt>
                <c:pt idx="19">
                  <c:v>19.396899999999999</c:v>
                </c:pt>
                <c:pt idx="20">
                  <c:v>19.260999999999999</c:v>
                </c:pt>
                <c:pt idx="21">
                  <c:v>19.1678</c:v>
                </c:pt>
                <c:pt idx="22">
                  <c:v>19.114999999999998</c:v>
                </c:pt>
                <c:pt idx="23">
                  <c:v>19.121600000000001</c:v>
                </c:pt>
                <c:pt idx="24">
                  <c:v>19.1797</c:v>
                </c:pt>
                <c:pt idx="25">
                  <c:v>19.2928</c:v>
                </c:pt>
                <c:pt idx="26">
                  <c:v>19.4621</c:v>
                </c:pt>
                <c:pt idx="27">
                  <c:v>19.686499999999999</c:v>
                </c:pt>
                <c:pt idx="28">
                  <c:v>19.804300000000001</c:v>
                </c:pt>
                <c:pt idx="29">
                  <c:v>19.908100000000001</c:v>
                </c:pt>
                <c:pt idx="30">
                  <c:v>19.9939</c:v>
                </c:pt>
                <c:pt idx="31">
                  <c:v>20.065100000000001</c:v>
                </c:pt>
                <c:pt idx="32">
                  <c:v>20.1219</c:v>
                </c:pt>
                <c:pt idx="33">
                  <c:v>20.1694</c:v>
                </c:pt>
                <c:pt idx="34">
                  <c:v>20.204799999999999</c:v>
                </c:pt>
                <c:pt idx="35">
                  <c:v>20.228899999999999</c:v>
                </c:pt>
                <c:pt idx="36">
                  <c:v>20.234099999999998</c:v>
                </c:pt>
                <c:pt idx="37">
                  <c:v>20.227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FB4D-4018-8D16-BDB6D3770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511720"/>
        <c:axId val="720512048"/>
        <c:extLst>
          <c:ext xmlns:c15="http://schemas.microsoft.com/office/drawing/2012/chart" uri="{02D57815-91ED-43cb-92C2-25804820EDAC}">
            <c15:filteredAreaSeries>
              <c15:ser>
                <c:idx val="4"/>
                <c:order val="5"/>
                <c:tx>
                  <c:strRef>
                    <c:extLst>
                      <c:ext uri="{02D57815-91ED-43cb-92C2-25804820EDAC}">
                        <c15:formulaRef>
                          <c15:sqref>'图3-交通能耗载客'!$A$57</c15:sqref>
                        </c15:formulaRef>
                      </c:ext>
                    </c:extLst>
                    <c:strCache>
                      <c:ptCount val="1"/>
                      <c:pt idx="0">
                        <c:v>hydrogen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'图3-交通能耗载客'!$C$3:$AN$3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'图3-交通能耗载客'!$C$57:$AN$57</c15:sqref>
                        </c15:formulaRef>
                      </c:ext>
                    </c:extLst>
                    <c:numCache>
                      <c:formatCode>0.00_ </c:formatCode>
                      <c:ptCount val="38"/>
                      <c:pt idx="0">
                        <c:v>9.5952456999999995</c:v>
                      </c:pt>
                      <c:pt idx="1">
                        <c:v>18.336255999999999</c:v>
                      </c:pt>
                      <c:pt idx="2">
                        <c:v>31.244921999999999</c:v>
                      </c:pt>
                      <c:pt idx="3">
                        <c:v>46.960318000000001</c:v>
                      </c:pt>
                      <c:pt idx="4">
                        <c:v>66.147216</c:v>
                      </c:pt>
                      <c:pt idx="5">
                        <c:v>89.604383999999996</c:v>
                      </c:pt>
                      <c:pt idx="6">
                        <c:v>118.257002</c:v>
                      </c:pt>
                      <c:pt idx="7">
                        <c:v>153.53611000000001</c:v>
                      </c:pt>
                      <c:pt idx="8">
                        <c:v>194.038657</c:v>
                      </c:pt>
                      <c:pt idx="9">
                        <c:v>243.28977899999998</c:v>
                      </c:pt>
                      <c:pt idx="10">
                        <c:v>262.04117200000002</c:v>
                      </c:pt>
                      <c:pt idx="11">
                        <c:v>278.00824999999998</c:v>
                      </c:pt>
                      <c:pt idx="12">
                        <c:v>290.36129199999999</c:v>
                      </c:pt>
                      <c:pt idx="13">
                        <c:v>302.94098700000001</c:v>
                      </c:pt>
                      <c:pt idx="14">
                        <c:v>315.76052900000002</c:v>
                      </c:pt>
                      <c:pt idx="15">
                        <c:v>328.69794999999999</c:v>
                      </c:pt>
                      <c:pt idx="16">
                        <c:v>341.84934399999997</c:v>
                      </c:pt>
                      <c:pt idx="17">
                        <c:v>354.97330999999997</c:v>
                      </c:pt>
                      <c:pt idx="18">
                        <c:v>365.78438999999997</c:v>
                      </c:pt>
                      <c:pt idx="19">
                        <c:v>376.19015999999999</c:v>
                      </c:pt>
                      <c:pt idx="20">
                        <c:v>386.34402999999998</c:v>
                      </c:pt>
                      <c:pt idx="21">
                        <c:v>396.17525999999998</c:v>
                      </c:pt>
                      <c:pt idx="22">
                        <c:v>405.54161999999997</c:v>
                      </c:pt>
                      <c:pt idx="23">
                        <c:v>414.48050000000001</c:v>
                      </c:pt>
                      <c:pt idx="24">
                        <c:v>422.80498999999998</c:v>
                      </c:pt>
                      <c:pt idx="25">
                        <c:v>430.78152999999998</c:v>
                      </c:pt>
                      <c:pt idx="26">
                        <c:v>438.05635999999998</c:v>
                      </c:pt>
                      <c:pt idx="27">
                        <c:v>445.04122000000001</c:v>
                      </c:pt>
                      <c:pt idx="28">
                        <c:v>449.10557</c:v>
                      </c:pt>
                      <c:pt idx="29">
                        <c:v>453.02298999999999</c:v>
                      </c:pt>
                      <c:pt idx="30">
                        <c:v>455.47638000000001</c:v>
                      </c:pt>
                      <c:pt idx="31">
                        <c:v>458.51056999999997</c:v>
                      </c:pt>
                      <c:pt idx="32">
                        <c:v>458.87831</c:v>
                      </c:pt>
                      <c:pt idx="33">
                        <c:v>462.16681</c:v>
                      </c:pt>
                      <c:pt idx="34">
                        <c:v>458.83965000000001</c:v>
                      </c:pt>
                      <c:pt idx="35">
                        <c:v>465.87905000000001</c:v>
                      </c:pt>
                      <c:pt idx="36">
                        <c:v>452.02506</c:v>
                      </c:pt>
                      <c:pt idx="37">
                        <c:v>476.31488999999999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FB4D-4018-8D16-BDB6D37700C4}"/>
                  </c:ext>
                </c:extLst>
              </c15:ser>
            </c15:filteredAreaSeries>
            <c15:filteredAreaSeries>
              <c15:ser>
                <c:idx val="0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'图3-交通能耗载客'!$A$53</c15:sqref>
                        </c15:formulaRef>
                      </c:ext>
                    </c:extLst>
                    <c:strCache>
                      <c:ptCount val="1"/>
                      <c:pt idx="0">
                        <c:v>biofuel diesel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 w="25400"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'图3-交通能耗载客'!$C$53:$AN$53</c15:sqref>
                        </c15:formulaRef>
                      </c:ext>
                    </c:extLst>
                    <c:numCache>
                      <c:formatCode>0.00_ 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B4D-4018-8D16-BDB6D37700C4}"/>
                  </c:ext>
                </c:extLst>
              </c15:ser>
            </c15:filteredAreaSeries>
            <c15:filteredAreaSeries>
              <c15:ser>
                <c:idx val="1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'图3-交通能耗载客'!$A$54</c15:sqref>
                        </c15:formulaRef>
                      </c:ext>
                    </c:extLst>
                    <c:strCache>
                      <c:ptCount val="1"/>
                      <c:pt idx="0">
                        <c:v>biofuel gasoline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 w="25400"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'图3-交通能耗载客'!$C$54:$AN$54</c15:sqref>
                        </c15:formulaRef>
                      </c:ext>
                    </c:extLst>
                    <c:numCache>
                      <c:formatCode>0.00_ 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B4D-4018-8D16-BDB6D37700C4}"/>
                  </c:ext>
                </c:extLst>
              </c15:ser>
            </c15:filteredAreaSeries>
            <c15:filteredAreaSeries>
              <c15:ser>
                <c:idx val="3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'图3-交通能耗载客'!$A$56</c15:sqref>
                        </c15:formulaRef>
                      </c:ext>
                    </c:extLst>
                    <c:strCache>
                      <c:ptCount val="1"/>
                      <c:pt idx="0">
                        <c:v>heavy or residual fuel oil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 w="25400"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'图3-交通能耗载客'!$C$56:$AN$56</c15:sqref>
                        </c15:formulaRef>
                      </c:ext>
                    </c:extLst>
                    <c:numCache>
                      <c:formatCode>0.00_ 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B4D-4018-8D16-BDB6D37700C4}"/>
                  </c:ext>
                </c:extLst>
              </c15:ser>
            </c15:filteredAreaSeries>
          </c:ext>
        </c:extLst>
      </c:areaChart>
      <c:catAx>
        <c:axId val="720511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2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720512048"/>
        <c:scaling>
          <c:orientation val="minMax"/>
        </c:scaling>
        <c:delete val="0"/>
        <c:axPos val="l"/>
        <c:title>
          <c:tx>
            <c:strRef>
              <c:f>'图3-交通能耗载客'!$D$50</c:f>
              <c:strCache>
                <c:ptCount val="1"/>
                <c:pt idx="0">
                  <c:v>trillion btu</c:v>
                </c:pt>
              </c:strCache>
            </c:strRef>
          </c:tx>
          <c:layout>
            <c:manualLayout>
              <c:xMode val="edge"/>
              <c:yMode val="edge"/>
              <c:x val="1.0582010582010581E-2"/>
              <c:y val="6.491719236849777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1720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502430804104032"/>
          <c:w val="1"/>
          <c:h val="0.149756919589596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'图3-交通能耗载客'!$G$33</c:f>
          <c:strCache>
            <c:ptCount val="1"/>
            <c:pt idx="0">
              <c:v>passengerLDVsTransport Fuel Use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787714035745532"/>
          <c:y val="0.17305477682162795"/>
          <c:w val="0.8195831771028621"/>
          <c:h val="0.60995893160413772"/>
        </c:manualLayout>
      </c:layout>
      <c:areaChart>
        <c:grouping val="stacked"/>
        <c:varyColors val="0"/>
        <c:ser>
          <c:idx val="6"/>
          <c:order val="0"/>
          <c:tx>
            <c:strRef>
              <c:f>'图3-交通能耗载客'!$A$77</c:f>
              <c:strCache>
                <c:ptCount val="1"/>
                <c:pt idx="0">
                  <c:v>petroleum gasoline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'图3-交通能耗载客'!$C$77:$AN$77</c:f>
              <c:numCache>
                <c:formatCode>0.00_ </c:formatCode>
                <c:ptCount val="38"/>
                <c:pt idx="0">
                  <c:v>5093.9250999999995</c:v>
                </c:pt>
                <c:pt idx="1">
                  <c:v>5057.7514000000001</c:v>
                </c:pt>
                <c:pt idx="2">
                  <c:v>5004.0484999999999</c:v>
                </c:pt>
                <c:pt idx="3">
                  <c:v>4937.1689999999999</c:v>
                </c:pt>
                <c:pt idx="4">
                  <c:v>4857.1844000000001</c:v>
                </c:pt>
                <c:pt idx="5">
                  <c:v>4764.5442000000003</c:v>
                </c:pt>
                <c:pt idx="6">
                  <c:v>4659.4305999999997</c:v>
                </c:pt>
                <c:pt idx="7">
                  <c:v>4540.0064999999995</c:v>
                </c:pt>
                <c:pt idx="8">
                  <c:v>4339.7972</c:v>
                </c:pt>
                <c:pt idx="9">
                  <c:v>4134.4017999999996</c:v>
                </c:pt>
                <c:pt idx="10">
                  <c:v>3925.9132</c:v>
                </c:pt>
                <c:pt idx="11">
                  <c:v>3715.3654999999999</c:v>
                </c:pt>
                <c:pt idx="12">
                  <c:v>3503.6680999999999</c:v>
                </c:pt>
                <c:pt idx="13">
                  <c:v>3305.9609999999998</c:v>
                </c:pt>
                <c:pt idx="14">
                  <c:v>3121.5043000000001</c:v>
                </c:pt>
                <c:pt idx="15">
                  <c:v>2919.4009000000001</c:v>
                </c:pt>
                <c:pt idx="16">
                  <c:v>2746.7889999999998</c:v>
                </c:pt>
                <c:pt idx="17">
                  <c:v>2594.9814000000001</c:v>
                </c:pt>
                <c:pt idx="18">
                  <c:v>2446.4589999999998</c:v>
                </c:pt>
                <c:pt idx="19">
                  <c:v>2315.4160999999999</c:v>
                </c:pt>
                <c:pt idx="20">
                  <c:v>2201.0787</c:v>
                </c:pt>
                <c:pt idx="21">
                  <c:v>2102.2894000000001</c:v>
                </c:pt>
                <c:pt idx="22">
                  <c:v>2018.1368</c:v>
                </c:pt>
                <c:pt idx="23">
                  <c:v>1948.3353</c:v>
                </c:pt>
                <c:pt idx="24">
                  <c:v>1892.2374</c:v>
                </c:pt>
                <c:pt idx="25">
                  <c:v>1846.8346999999999</c:v>
                </c:pt>
                <c:pt idx="26">
                  <c:v>1809.7221</c:v>
                </c:pt>
                <c:pt idx="27">
                  <c:v>1780.5063</c:v>
                </c:pt>
                <c:pt idx="28">
                  <c:v>1743.5428999999999</c:v>
                </c:pt>
                <c:pt idx="29">
                  <c:v>1707.2634</c:v>
                </c:pt>
                <c:pt idx="30">
                  <c:v>1671.5816</c:v>
                </c:pt>
                <c:pt idx="31">
                  <c:v>1636.4669999999999</c:v>
                </c:pt>
                <c:pt idx="32">
                  <c:v>1601.8979999999999</c:v>
                </c:pt>
                <c:pt idx="33">
                  <c:v>1568.4374</c:v>
                </c:pt>
                <c:pt idx="34">
                  <c:v>1535.8818999999999</c:v>
                </c:pt>
                <c:pt idx="35">
                  <c:v>1503.9967999999999</c:v>
                </c:pt>
                <c:pt idx="36">
                  <c:v>1472.6677999999999</c:v>
                </c:pt>
                <c:pt idx="37">
                  <c:v>1441.8932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A-41D7-AF8F-F5A4B33DFC57}"/>
            </c:ext>
          </c:extLst>
        </c:ser>
        <c:ser>
          <c:idx val="5"/>
          <c:order val="1"/>
          <c:tx>
            <c:strRef>
              <c:f>'图3-交通能耗载客'!$A$76</c:f>
              <c:strCache>
                <c:ptCount val="1"/>
                <c:pt idx="0">
                  <c:v>petroleum diesel</c:v>
                </c:pt>
              </c:strCache>
            </c:strRef>
          </c:tx>
          <c:spPr>
            <a:solidFill>
              <a:srgbClr val="44546A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'图3-交通能耗载客'!$C$76:$AN$76</c:f>
              <c:numCache>
                <c:formatCode>0.00_ </c:formatCode>
                <c:ptCount val="38"/>
                <c:pt idx="0">
                  <c:v>34.089999999999996</c:v>
                </c:pt>
                <c:pt idx="1">
                  <c:v>34.158999999999999</c:v>
                </c:pt>
                <c:pt idx="2">
                  <c:v>34.339999999999996</c:v>
                </c:pt>
                <c:pt idx="3">
                  <c:v>34.633400000000002</c:v>
                </c:pt>
                <c:pt idx="4">
                  <c:v>35.034300000000002</c:v>
                </c:pt>
                <c:pt idx="5">
                  <c:v>35.518000000000001</c:v>
                </c:pt>
                <c:pt idx="6">
                  <c:v>36.049700000000001</c:v>
                </c:pt>
                <c:pt idx="7">
                  <c:v>36.584600000000002</c:v>
                </c:pt>
                <c:pt idx="8">
                  <c:v>36.526800000000001</c:v>
                </c:pt>
                <c:pt idx="9">
                  <c:v>36.420200000000001</c:v>
                </c:pt>
                <c:pt idx="10">
                  <c:v>36.260300000000001</c:v>
                </c:pt>
                <c:pt idx="11">
                  <c:v>36.043100000000003</c:v>
                </c:pt>
                <c:pt idx="12">
                  <c:v>35.759299999999996</c:v>
                </c:pt>
                <c:pt idx="13">
                  <c:v>35.6511</c:v>
                </c:pt>
                <c:pt idx="14">
                  <c:v>35.709600000000002</c:v>
                </c:pt>
                <c:pt idx="15">
                  <c:v>35.855800000000002</c:v>
                </c:pt>
                <c:pt idx="16">
                  <c:v>35.991599999999998</c:v>
                </c:pt>
                <c:pt idx="17">
                  <c:v>36.181099999999994</c:v>
                </c:pt>
                <c:pt idx="18">
                  <c:v>36.198099999999997</c:v>
                </c:pt>
                <c:pt idx="19">
                  <c:v>36.2622</c:v>
                </c:pt>
                <c:pt idx="20">
                  <c:v>36.383600000000001</c:v>
                </c:pt>
                <c:pt idx="21">
                  <c:v>36.581699999999998</c:v>
                </c:pt>
                <c:pt idx="22">
                  <c:v>36.869300000000003</c:v>
                </c:pt>
                <c:pt idx="23">
                  <c:v>37.252299999999998</c:v>
                </c:pt>
                <c:pt idx="24">
                  <c:v>37.760899999999999</c:v>
                </c:pt>
                <c:pt idx="25">
                  <c:v>38.405200000000001</c:v>
                </c:pt>
                <c:pt idx="26">
                  <c:v>39.197099999999999</c:v>
                </c:pt>
                <c:pt idx="27">
                  <c:v>40.081299999999999</c:v>
                </c:pt>
                <c:pt idx="28">
                  <c:v>40.729900000000001</c:v>
                </c:pt>
                <c:pt idx="29">
                  <c:v>41.333500000000001</c:v>
                </c:pt>
                <c:pt idx="30">
                  <c:v>41.892499999999998</c:v>
                </c:pt>
                <c:pt idx="31">
                  <c:v>42.407400000000003</c:v>
                </c:pt>
                <c:pt idx="32">
                  <c:v>42.878399999999999</c:v>
                </c:pt>
                <c:pt idx="33">
                  <c:v>43.324599999999997</c:v>
                </c:pt>
                <c:pt idx="34">
                  <c:v>43.734200000000001</c:v>
                </c:pt>
                <c:pt idx="35">
                  <c:v>44.108899999999998</c:v>
                </c:pt>
                <c:pt idx="36">
                  <c:v>44.445299999999996</c:v>
                </c:pt>
                <c:pt idx="37">
                  <c:v>44.745899999999999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4A-41D7-AF8F-F5A4B33DFC57}"/>
            </c:ext>
          </c:extLst>
        </c:ser>
        <c:ser>
          <c:idx val="1"/>
          <c:order val="2"/>
          <c:tx>
            <c:strRef>
              <c:f>'图3-交通能耗载客'!$A$73</c:f>
              <c:strCache>
                <c:ptCount val="1"/>
                <c:pt idx="0">
                  <c:v>jet fuel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'图3-交通能耗载客'!$C$73:$AN$73</c:f>
              <c:numCache>
                <c:formatCode>0.00_ 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554A-41D7-AF8F-F5A4B33DFC57}"/>
            </c:ext>
          </c:extLst>
        </c:ser>
        <c:ser>
          <c:idx val="4"/>
          <c:order val="3"/>
          <c:tx>
            <c:strRef>
              <c:f>'图3-交通能耗载客'!$A$75</c:f>
              <c:strCache>
                <c:ptCount val="1"/>
                <c:pt idx="0">
                  <c:v>natural gas</c:v>
                </c:pt>
              </c:strCache>
            </c:strRef>
          </c:tx>
          <c:spPr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'图3-交通能耗载客'!$C$75:$AN$75</c:f>
              <c:numCache>
                <c:formatCode>0.00_ </c:formatCode>
                <c:ptCount val="38"/>
                <c:pt idx="0">
                  <c:v>1.0557799999999999</c:v>
                </c:pt>
                <c:pt idx="1">
                  <c:v>1.2131099999999999</c:v>
                </c:pt>
                <c:pt idx="2">
                  <c:v>1.36785</c:v>
                </c:pt>
                <c:pt idx="3">
                  <c:v>1.52115</c:v>
                </c:pt>
                <c:pt idx="4">
                  <c:v>1.67211</c:v>
                </c:pt>
                <c:pt idx="5">
                  <c:v>1.82314</c:v>
                </c:pt>
                <c:pt idx="6">
                  <c:v>1.9775799999999999</c:v>
                </c:pt>
                <c:pt idx="7">
                  <c:v>2.1369699999999998</c:v>
                </c:pt>
                <c:pt idx="8">
                  <c:v>2.2657599999999998</c:v>
                </c:pt>
                <c:pt idx="9">
                  <c:v>2.3952</c:v>
                </c:pt>
                <c:pt idx="10">
                  <c:v>2.5267599999999999</c:v>
                </c:pt>
                <c:pt idx="11">
                  <c:v>2.65985</c:v>
                </c:pt>
                <c:pt idx="12">
                  <c:v>2.7934000000000001</c:v>
                </c:pt>
                <c:pt idx="13">
                  <c:v>2.93906</c:v>
                </c:pt>
                <c:pt idx="14">
                  <c:v>3.0966100000000001</c:v>
                </c:pt>
                <c:pt idx="15">
                  <c:v>3.1649699999999998</c:v>
                </c:pt>
                <c:pt idx="16">
                  <c:v>3.2452000000000001</c:v>
                </c:pt>
                <c:pt idx="17">
                  <c:v>3.3397600000000001</c:v>
                </c:pt>
                <c:pt idx="18">
                  <c:v>3.42401</c:v>
                </c:pt>
                <c:pt idx="19">
                  <c:v>3.5155499999999997</c:v>
                </c:pt>
                <c:pt idx="20">
                  <c:v>3.6107199999999997</c:v>
                </c:pt>
                <c:pt idx="21">
                  <c:v>3.7058399999999998</c:v>
                </c:pt>
                <c:pt idx="22">
                  <c:v>3.79881</c:v>
                </c:pt>
                <c:pt idx="23">
                  <c:v>3.8866700000000001</c:v>
                </c:pt>
                <c:pt idx="24">
                  <c:v>3.96929</c:v>
                </c:pt>
                <c:pt idx="25">
                  <c:v>4.0452899999999996</c:v>
                </c:pt>
                <c:pt idx="26">
                  <c:v>4.1151599999999995</c:v>
                </c:pt>
                <c:pt idx="27">
                  <c:v>4.1796699999999998</c:v>
                </c:pt>
                <c:pt idx="28">
                  <c:v>4.2140300000000002</c:v>
                </c:pt>
                <c:pt idx="29">
                  <c:v>4.2333400000000001</c:v>
                </c:pt>
                <c:pt idx="30">
                  <c:v>4.2392500000000002</c:v>
                </c:pt>
                <c:pt idx="31">
                  <c:v>4.2334100000000001</c:v>
                </c:pt>
                <c:pt idx="32">
                  <c:v>4.2188099999999995</c:v>
                </c:pt>
                <c:pt idx="33">
                  <c:v>4.1983499999999996</c:v>
                </c:pt>
                <c:pt idx="34">
                  <c:v>4.1734299999999998</c:v>
                </c:pt>
                <c:pt idx="35">
                  <c:v>4.1455000000000002</c:v>
                </c:pt>
                <c:pt idx="36">
                  <c:v>4.1154200000000003</c:v>
                </c:pt>
                <c:pt idx="37">
                  <c:v>4.0843499999999997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4A-41D7-AF8F-F5A4B33DFC57}"/>
            </c:ext>
          </c:extLst>
        </c:ser>
        <c:ser>
          <c:idx val="8"/>
          <c:order val="4"/>
          <c:tx>
            <c:strRef>
              <c:f>'图3-交通能耗载客'!$A$70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70AD47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'图3-交通能耗载客'!$C$70:$AN$70</c:f>
              <c:numCache>
                <c:formatCode>0.00_ </c:formatCode>
                <c:ptCount val="38"/>
                <c:pt idx="0">
                  <c:v>67.694500000000005</c:v>
                </c:pt>
                <c:pt idx="1">
                  <c:v>76.923000000000002</c:v>
                </c:pt>
                <c:pt idx="2">
                  <c:v>88.619500000000002</c:v>
                </c:pt>
                <c:pt idx="3">
                  <c:v>102.8445</c:v>
                </c:pt>
                <c:pt idx="4">
                  <c:v>119.6313</c:v>
                </c:pt>
                <c:pt idx="5">
                  <c:v>138.94489999999999</c:v>
                </c:pt>
                <c:pt idx="6">
                  <c:v>160.62569999999999</c:v>
                </c:pt>
                <c:pt idx="7">
                  <c:v>184.72239999999999</c:v>
                </c:pt>
                <c:pt idx="8">
                  <c:v>207.55289999999999</c:v>
                </c:pt>
                <c:pt idx="9">
                  <c:v>231.64689999999999</c:v>
                </c:pt>
                <c:pt idx="10">
                  <c:v>256.8501</c:v>
                </c:pt>
                <c:pt idx="11">
                  <c:v>283.08870000000002</c:v>
                </c:pt>
                <c:pt idx="12">
                  <c:v>310.39609999999999</c:v>
                </c:pt>
                <c:pt idx="13">
                  <c:v>336.7912</c:v>
                </c:pt>
                <c:pt idx="14">
                  <c:v>362.37919999999997</c:v>
                </c:pt>
                <c:pt idx="15">
                  <c:v>385.63709999999998</c:v>
                </c:pt>
                <c:pt idx="16">
                  <c:v>405.81169999999997</c:v>
                </c:pt>
                <c:pt idx="17">
                  <c:v>424.03789999999998</c:v>
                </c:pt>
                <c:pt idx="18">
                  <c:v>437.99829999999997</c:v>
                </c:pt>
                <c:pt idx="19">
                  <c:v>449.9889</c:v>
                </c:pt>
                <c:pt idx="20">
                  <c:v>460.00579999999997</c:v>
                </c:pt>
                <c:pt idx="21">
                  <c:v>468.17329999999998</c:v>
                </c:pt>
                <c:pt idx="22">
                  <c:v>474.44509999999997</c:v>
                </c:pt>
                <c:pt idx="23">
                  <c:v>478.78899999999999</c:v>
                </c:pt>
                <c:pt idx="24">
                  <c:v>481.16079999999999</c:v>
                </c:pt>
                <c:pt idx="25">
                  <c:v>481.661</c:v>
                </c:pt>
                <c:pt idx="26">
                  <c:v>480.31439999999998</c:v>
                </c:pt>
                <c:pt idx="27">
                  <c:v>476.96699999999998</c:v>
                </c:pt>
                <c:pt idx="28">
                  <c:v>471.48840000000001</c:v>
                </c:pt>
                <c:pt idx="29">
                  <c:v>465.971</c:v>
                </c:pt>
                <c:pt idx="30">
                  <c:v>460.4228</c:v>
                </c:pt>
                <c:pt idx="31">
                  <c:v>454.8503</c:v>
                </c:pt>
                <c:pt idx="32">
                  <c:v>449.24829999999997</c:v>
                </c:pt>
                <c:pt idx="33">
                  <c:v>443.45009999999996</c:v>
                </c:pt>
                <c:pt idx="34">
                  <c:v>437.50540000000001</c:v>
                </c:pt>
                <c:pt idx="35">
                  <c:v>431.51</c:v>
                </c:pt>
                <c:pt idx="36">
                  <c:v>425.46139999999997</c:v>
                </c:pt>
                <c:pt idx="37">
                  <c:v>419.41640000000001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4A-41D7-AF8F-F5A4B33DFC57}"/>
            </c:ext>
          </c:extLst>
        </c:ser>
        <c:ser>
          <c:idx val="0"/>
          <c:order val="5"/>
          <c:tx>
            <c:strRef>
              <c:f>'图3-交通能耗载客'!$A$72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5B9BD5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'图3-交通能耗载客'!$C$72:$AN$72</c:f>
              <c:numCache>
                <c:formatCode>0.00_ </c:formatCode>
                <c:ptCount val="38"/>
                <c:pt idx="0">
                  <c:v>5.69857E-2</c:v>
                </c:pt>
                <c:pt idx="1">
                  <c:v>0.119756</c:v>
                </c:pt>
                <c:pt idx="2">
                  <c:v>0.183222</c:v>
                </c:pt>
                <c:pt idx="3">
                  <c:v>0.245118</c:v>
                </c:pt>
                <c:pt idx="4">
                  <c:v>0.30421599999999999</c:v>
                </c:pt>
                <c:pt idx="5">
                  <c:v>0.36038399999999998</c:v>
                </c:pt>
                <c:pt idx="6">
                  <c:v>0.41400199999999998</c:v>
                </c:pt>
                <c:pt idx="7">
                  <c:v>0.46610999999999997</c:v>
                </c:pt>
                <c:pt idx="8">
                  <c:v>0.51265700000000003</c:v>
                </c:pt>
                <c:pt idx="9">
                  <c:v>0.56177900000000003</c:v>
                </c:pt>
                <c:pt idx="10">
                  <c:v>0.61517199999999994</c:v>
                </c:pt>
                <c:pt idx="11">
                  <c:v>0.67425000000000002</c:v>
                </c:pt>
                <c:pt idx="12">
                  <c:v>0.74029199999999995</c:v>
                </c:pt>
                <c:pt idx="13">
                  <c:v>0.80898700000000001</c:v>
                </c:pt>
                <c:pt idx="14">
                  <c:v>0.88052900000000001</c:v>
                </c:pt>
                <c:pt idx="15">
                  <c:v>0.92794999999999994</c:v>
                </c:pt>
                <c:pt idx="16">
                  <c:v>0.96434399999999998</c:v>
                </c:pt>
                <c:pt idx="17">
                  <c:v>1.00431</c:v>
                </c:pt>
                <c:pt idx="18">
                  <c:v>1.04339</c:v>
                </c:pt>
                <c:pt idx="19">
                  <c:v>1.0871599999999999</c:v>
                </c:pt>
                <c:pt idx="20">
                  <c:v>1.13503</c:v>
                </c:pt>
                <c:pt idx="21">
                  <c:v>1.1862599999999999</c:v>
                </c:pt>
                <c:pt idx="22">
                  <c:v>1.2396199999999999</c:v>
                </c:pt>
                <c:pt idx="23">
                  <c:v>1.2914999999999999</c:v>
                </c:pt>
                <c:pt idx="24">
                  <c:v>1.33999</c:v>
                </c:pt>
                <c:pt idx="25">
                  <c:v>1.3835299999999999</c:v>
                </c:pt>
                <c:pt idx="26">
                  <c:v>1.4203600000000001</c:v>
                </c:pt>
                <c:pt idx="27">
                  <c:v>1.44922</c:v>
                </c:pt>
                <c:pt idx="28">
                  <c:v>1.4695699999999998</c:v>
                </c:pt>
                <c:pt idx="29">
                  <c:v>1.4859899999999999</c:v>
                </c:pt>
                <c:pt idx="30">
                  <c:v>1.49838</c:v>
                </c:pt>
                <c:pt idx="31">
                  <c:v>1.5075700000000001</c:v>
                </c:pt>
                <c:pt idx="32">
                  <c:v>1.5133099999999999</c:v>
                </c:pt>
                <c:pt idx="33">
                  <c:v>1.51681</c:v>
                </c:pt>
                <c:pt idx="34">
                  <c:v>1.5166500000000001</c:v>
                </c:pt>
                <c:pt idx="35">
                  <c:v>1.51705</c:v>
                </c:pt>
                <c:pt idx="36">
                  <c:v>1.51206</c:v>
                </c:pt>
                <c:pt idx="37">
                  <c:v>1.51389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554A-41D7-AF8F-F5A4B33DFC57}"/>
            </c:ext>
          </c:extLst>
        </c:ser>
        <c:ser>
          <c:idx val="9"/>
          <c:order val="6"/>
          <c:tx>
            <c:strRef>
              <c:f>'图3-交通能耗载客'!$A$68</c:f>
              <c:strCache>
                <c:ptCount val="1"/>
                <c:pt idx="0">
                  <c:v>biofuel diesel</c:v>
                </c:pt>
              </c:strCache>
            </c:strRef>
          </c:tx>
          <c:spPr>
            <a:solidFill>
              <a:srgbClr val="C00000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'图3-交通能耗载客'!$C$68:$AN$68</c:f>
              <c:numCache>
                <c:formatCode>0.00_ 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554A-41D7-AF8F-F5A4B33DFC57}"/>
            </c:ext>
          </c:extLst>
        </c:ser>
        <c:ser>
          <c:idx val="2"/>
          <c:order val="7"/>
          <c:tx>
            <c:strRef>
              <c:f>'图3-交通能耗载客'!$A$69</c:f>
              <c:strCache>
                <c:ptCount val="1"/>
                <c:pt idx="0">
                  <c:v>biofuel gasoline</c:v>
                </c:pt>
              </c:strCache>
            </c:strRef>
          </c:tx>
          <c:spPr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'图3-交通能耗载客'!$C$69:$AN$69</c:f>
              <c:numCache>
                <c:formatCode>0.00_ 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54A-41D7-AF8F-F5A4B33DF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511720"/>
        <c:axId val="720512048"/>
        <c:extLst>
          <c:ext xmlns:c15="http://schemas.microsoft.com/office/drawing/2012/chart" uri="{02D57815-91ED-43cb-92C2-25804820EDAC}">
            <c15:filteredAreaSeries>
              <c15:ser>
                <c:idx val="3"/>
                <c:order val="8"/>
                <c:tx>
                  <c:strRef>
                    <c:extLst>
                      <c:ext uri="{02D57815-91ED-43cb-92C2-25804820EDAC}">
                        <c15:formulaRef>
                          <c15:sqref>'图3-交通能耗载客'!$A$71</c15:sqref>
                        </c15:formulaRef>
                      </c:ext>
                    </c:extLst>
                    <c:strCache>
                      <c:ptCount val="1"/>
                      <c:pt idx="0">
                        <c:v>heavy or residual fuel oil</c:v>
                      </c:pt>
                    </c:strCache>
                  </c:strRef>
                </c:tx>
                <c:spPr>
                  <a:ln w="25400">
                    <a:noFill/>
                  </a:ln>
                </c:spPr>
                <c:cat>
                  <c:numRef>
                    <c:extLst>
                      <c:ext uri="{02D57815-91ED-43cb-92C2-25804820EDAC}">
                        <c15:formulaRef>
                          <c15:sqref>'图4-交通能耗载货'!$C$3:$AN$3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'图3-交通能耗载客'!$C$71:$AN$71</c15:sqref>
                        </c15:formulaRef>
                      </c:ext>
                    </c:extLst>
                    <c:numCache>
                      <c:formatCode>0.00_ 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554A-41D7-AF8F-F5A4B33DFC57}"/>
                  </c:ext>
                </c:extLst>
              </c15:ser>
            </c15:filteredAreaSeries>
            <c15:filteredAreaSeries>
              <c15:ser>
                <c:idx val="7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'图3-交通能耗载客'!$A$74</c15:sqref>
                        </c15:formulaRef>
                      </c:ext>
                    </c:extLst>
                    <c:strCache>
                      <c:ptCount val="1"/>
                      <c:pt idx="0">
                        <c:v>LPG propane or butane</c:v>
                      </c:pt>
                    </c:strCache>
                  </c:strRef>
                </c:tx>
                <c:spPr>
                  <a:ln w="25400">
                    <a:noFill/>
                  </a:ln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'图4-交通能耗载货'!$C$3:$AN$3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'图3-交通能耗载客'!$C$74:$AN$74</c15:sqref>
                        </c15:formulaRef>
                      </c:ext>
                    </c:extLst>
                    <c:numCache>
                      <c:formatCode>0.00_ </c:formatCode>
                      <c:ptCount val="38"/>
                      <c:pt idx="0">
                        <c:v>1.7691699999999999</c:v>
                      </c:pt>
                      <c:pt idx="1">
                        <c:v>3.3035000000000001</c:v>
                      </c:pt>
                      <c:pt idx="2">
                        <c:v>4.8562000000000003</c:v>
                      </c:pt>
                      <c:pt idx="3">
                        <c:v>6.4206599999999998</c:v>
                      </c:pt>
                      <c:pt idx="4">
                        <c:v>8.0004799999999996</c:v>
                      </c:pt>
                      <c:pt idx="5">
                        <c:v>9.5878399999999999</c:v>
                      </c:pt>
                      <c:pt idx="6">
                        <c:v>11.1602</c:v>
                      </c:pt>
                      <c:pt idx="7">
                        <c:v>12.712899999999999</c:v>
                      </c:pt>
                      <c:pt idx="8">
                        <c:v>13.989100000000001</c:v>
                      </c:pt>
                      <c:pt idx="9">
                        <c:v>15.176</c:v>
                      </c:pt>
                      <c:pt idx="10">
                        <c:v>16.280100000000001</c:v>
                      </c:pt>
                      <c:pt idx="11">
                        <c:v>17.304400000000001</c:v>
                      </c:pt>
                      <c:pt idx="12">
                        <c:v>18.2515</c:v>
                      </c:pt>
                      <c:pt idx="13">
                        <c:v>19.194299999999998</c:v>
                      </c:pt>
                      <c:pt idx="14">
                        <c:v>20.135100000000001</c:v>
                      </c:pt>
                      <c:pt idx="15">
                        <c:v>19.972300000000001</c:v>
                      </c:pt>
                      <c:pt idx="16">
                        <c:v>19.838899999999999</c:v>
                      </c:pt>
                      <c:pt idx="17">
                        <c:v>19.739799999999999</c:v>
                      </c:pt>
                      <c:pt idx="18">
                        <c:v>19.557099999999998</c:v>
                      </c:pt>
                      <c:pt idx="19">
                        <c:v>19.396899999999999</c:v>
                      </c:pt>
                      <c:pt idx="20">
                        <c:v>19.260999999999999</c:v>
                      </c:pt>
                      <c:pt idx="21">
                        <c:v>19.1678</c:v>
                      </c:pt>
                      <c:pt idx="22">
                        <c:v>19.114999999999998</c:v>
                      </c:pt>
                      <c:pt idx="23">
                        <c:v>19.121600000000001</c:v>
                      </c:pt>
                      <c:pt idx="24">
                        <c:v>19.1797</c:v>
                      </c:pt>
                      <c:pt idx="25">
                        <c:v>19.2928</c:v>
                      </c:pt>
                      <c:pt idx="26">
                        <c:v>19.4621</c:v>
                      </c:pt>
                      <c:pt idx="27">
                        <c:v>19.686499999999999</c:v>
                      </c:pt>
                      <c:pt idx="28">
                        <c:v>19.804300000000001</c:v>
                      </c:pt>
                      <c:pt idx="29">
                        <c:v>19.908100000000001</c:v>
                      </c:pt>
                      <c:pt idx="30">
                        <c:v>19.9939</c:v>
                      </c:pt>
                      <c:pt idx="31">
                        <c:v>20.065100000000001</c:v>
                      </c:pt>
                      <c:pt idx="32">
                        <c:v>20.1219</c:v>
                      </c:pt>
                      <c:pt idx="33">
                        <c:v>20.1694</c:v>
                      </c:pt>
                      <c:pt idx="34">
                        <c:v>20.204799999999999</c:v>
                      </c:pt>
                      <c:pt idx="35">
                        <c:v>20.228899999999999</c:v>
                      </c:pt>
                      <c:pt idx="36">
                        <c:v>20.234099999999998</c:v>
                      </c:pt>
                      <c:pt idx="37">
                        <c:v>20.227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54A-41D7-AF8F-F5A4B33DFC57}"/>
                  </c:ext>
                </c:extLst>
              </c15:ser>
            </c15:filteredAreaSeries>
          </c:ext>
        </c:extLst>
      </c:areaChart>
      <c:catAx>
        <c:axId val="720511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2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720512048"/>
        <c:scaling>
          <c:orientation val="minMax"/>
        </c:scaling>
        <c:delete val="0"/>
        <c:axPos val="l"/>
        <c:title>
          <c:tx>
            <c:strRef>
              <c:f>'图3-交通能耗载客'!$E$65</c:f>
              <c:strCache>
                <c:ptCount val="1"/>
                <c:pt idx="0">
                  <c:v>trillion btu</c:v>
                </c:pt>
              </c:strCache>
            </c:strRef>
          </c:tx>
          <c:layout>
            <c:manualLayout>
              <c:xMode val="edge"/>
              <c:yMode val="edge"/>
              <c:x val="7.8718483052099303E-4"/>
              <c:y val="6.3341361741547017E-2"/>
            </c:manualLayout>
          </c:layout>
          <c:overlay val="0"/>
          <c:txPr>
            <a:bodyPr rot="0" vert="horz"/>
            <a:lstStyle/>
            <a:p>
              <a:pPr>
                <a:defRPr b="0"/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1720"/>
        <c:crosses val="autoZero"/>
        <c:crossBetween val="midCat"/>
      </c:valAx>
      <c:spPr>
        <a:ln>
          <a:noFill/>
        </a:ln>
      </c:spPr>
    </c:plotArea>
    <c:legend>
      <c:legendPos val="b"/>
      <c:layout>
        <c:manualLayout>
          <c:xMode val="edge"/>
          <c:yMode val="edge"/>
          <c:x val="7.0803034815521318E-2"/>
          <c:y val="0.87812258761772422"/>
          <c:w val="0.9291969651844787"/>
          <c:h val="0.12187741238227576"/>
        </c:manualLayout>
      </c:layout>
      <c:overlay val="0"/>
      <c:txPr>
        <a:bodyPr/>
        <a:lstStyle/>
        <a:p>
          <a:pPr>
            <a:defRPr sz="1000"/>
          </a:pPr>
          <a:endParaRPr lang="zh-CN"/>
        </a:p>
      </c:txPr>
    </c:legend>
    <c:plotVisOnly val="1"/>
    <c:dispBlanksAs val="zero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'图4-交通能耗载货'!$G$2</c:f>
          <c:strCache>
            <c:ptCount val="1"/>
            <c:pt idx="0">
              <c:v>载货运输燃料消费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787714035745532"/>
          <c:y val="0.17305477682162795"/>
          <c:w val="0.8195831771028621"/>
          <c:h val="0.63348821335413563"/>
        </c:manualLayout>
      </c:layout>
      <c:areaChart>
        <c:grouping val="stacked"/>
        <c:varyColors val="0"/>
        <c:ser>
          <c:idx val="6"/>
          <c:order val="0"/>
          <c:tx>
            <c:strRef>
              <c:f>'图4-交通能耗载货'!$B$13</c:f>
              <c:strCache>
                <c:ptCount val="1"/>
                <c:pt idx="0">
                  <c:v>汽油</c:v>
                </c:pt>
              </c:strCache>
            </c:strRef>
          </c:tx>
          <c:spPr>
            <a:solidFill>
              <a:srgbClr val="ED7D31"/>
            </a:solidFill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'图4-交通能耗载货'!$C$13:$AN$13</c:f>
              <c:numCache>
                <c:formatCode>0_);[Red]\(0\)</c:formatCode>
                <c:ptCount val="38"/>
                <c:pt idx="0">
                  <c:v>5260.165481977604</c:v>
                </c:pt>
                <c:pt idx="1">
                  <c:v>5399.6090526088383</c:v>
                </c:pt>
                <c:pt idx="2">
                  <c:v>5539.0662201577197</c:v>
                </c:pt>
                <c:pt idx="3">
                  <c:v>5677.0624032263886</c:v>
                </c:pt>
                <c:pt idx="4">
                  <c:v>5795.5654819776037</c:v>
                </c:pt>
                <c:pt idx="5">
                  <c:v>5896.2711461596646</c:v>
                </c:pt>
                <c:pt idx="6">
                  <c:v>5975.4246876237821</c:v>
                </c:pt>
                <c:pt idx="7">
                  <c:v>6029.1944834539645</c:v>
                </c:pt>
                <c:pt idx="8">
                  <c:v>6001.5152497209338</c:v>
                </c:pt>
                <c:pt idx="9">
                  <c:v>5953.6818983832072</c:v>
                </c:pt>
                <c:pt idx="10">
                  <c:v>5880.4947607216172</c:v>
                </c:pt>
                <c:pt idx="11">
                  <c:v>5781.2905548953959</c:v>
                </c:pt>
                <c:pt idx="12">
                  <c:v>5655.7099132188268</c:v>
                </c:pt>
                <c:pt idx="13">
                  <c:v>5577.2096791617168</c:v>
                </c:pt>
                <c:pt idx="14">
                  <c:v>5389.5019984876326</c:v>
                </c:pt>
                <c:pt idx="15">
                  <c:v>5190.4663137805637</c:v>
                </c:pt>
                <c:pt idx="16">
                  <c:v>4990.1469158474683</c:v>
                </c:pt>
                <c:pt idx="17">
                  <c:v>4796.7354434482022</c:v>
                </c:pt>
                <c:pt idx="18">
                  <c:v>4599.4328616182356</c:v>
                </c:pt>
                <c:pt idx="19">
                  <c:v>4413.4647654027594</c:v>
                </c:pt>
                <c:pt idx="20">
                  <c:v>4244.9115984300179</c:v>
                </c:pt>
                <c:pt idx="21">
                  <c:v>4095.2540419862457</c:v>
                </c:pt>
                <c:pt idx="22">
                  <c:v>3969.759101220699</c:v>
                </c:pt>
                <c:pt idx="23">
                  <c:v>3855.9526124374356</c:v>
                </c:pt>
                <c:pt idx="24">
                  <c:v>3762.1101148680286</c:v>
                </c:pt>
                <c:pt idx="25">
                  <c:v>3690.1184689064139</c:v>
                </c:pt>
                <c:pt idx="26">
                  <c:v>3638.519318713767</c:v>
                </c:pt>
                <c:pt idx="27">
                  <c:v>3583.3448561449004</c:v>
                </c:pt>
                <c:pt idx="28">
                  <c:v>3508.1621115552202</c:v>
                </c:pt>
                <c:pt idx="29">
                  <c:v>3444.8309387490558</c:v>
                </c:pt>
                <c:pt idx="30">
                  <c:v>3390.2765474775856</c:v>
                </c:pt>
                <c:pt idx="31">
                  <c:v>3341.450433905874</c:v>
                </c:pt>
                <c:pt idx="32">
                  <c:v>3296.9133268517526</c:v>
                </c:pt>
                <c:pt idx="33">
                  <c:v>3256.781174606605</c:v>
                </c:pt>
                <c:pt idx="34">
                  <c:v>3217.3983652011098</c:v>
                </c:pt>
                <c:pt idx="35">
                  <c:v>3179.3266356991112</c:v>
                </c:pt>
                <c:pt idx="36">
                  <c:v>3141.9956069280911</c:v>
                </c:pt>
                <c:pt idx="37">
                  <c:v>3106.0383133484579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03-4DA4-8D0C-E898948AAF0C}"/>
            </c:ext>
          </c:extLst>
        </c:ser>
        <c:ser>
          <c:idx val="5"/>
          <c:order val="1"/>
          <c:tx>
            <c:strRef>
              <c:f>'图4-交通能耗载货'!$B$12</c:f>
              <c:strCache>
                <c:ptCount val="1"/>
                <c:pt idx="0">
                  <c:v>柴油</c:v>
                </c:pt>
              </c:strCache>
            </c:strRef>
          </c:tx>
          <c:spPr>
            <a:solidFill>
              <a:srgbClr val="002060"/>
            </a:solidFill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'图4-交通能耗载货'!$C$12:$AN$12</c:f>
              <c:numCache>
                <c:formatCode>0_);[Red]\(0\)</c:formatCode>
                <c:ptCount val="38"/>
                <c:pt idx="0">
                  <c:v>35619.543516618061</c:v>
                </c:pt>
                <c:pt idx="1">
                  <c:v>36202.648086133027</c:v>
                </c:pt>
                <c:pt idx="2">
                  <c:v>36732.170717655121</c:v>
                </c:pt>
                <c:pt idx="3">
                  <c:v>37225.88563609522</c:v>
                </c:pt>
                <c:pt idx="4">
                  <c:v>37674.407475424014</c:v>
                </c:pt>
                <c:pt idx="5">
                  <c:v>38078.31730942351</c:v>
                </c:pt>
                <c:pt idx="6">
                  <c:v>38436.926290014773</c:v>
                </c:pt>
                <c:pt idx="7">
                  <c:v>38748.634546829438</c:v>
                </c:pt>
                <c:pt idx="8">
                  <c:v>38733.834935724328</c:v>
                </c:pt>
                <c:pt idx="9">
                  <c:v>38654.555831622929</c:v>
                </c:pt>
                <c:pt idx="10">
                  <c:v>38513.873105037637</c:v>
                </c:pt>
                <c:pt idx="11">
                  <c:v>38314.103921356822</c:v>
                </c:pt>
                <c:pt idx="12">
                  <c:v>38057.283497173317</c:v>
                </c:pt>
                <c:pt idx="13">
                  <c:v>37903.542544380842</c:v>
                </c:pt>
                <c:pt idx="14">
                  <c:v>37673.000612149372</c:v>
                </c:pt>
                <c:pt idx="15">
                  <c:v>37246.372114796017</c:v>
                </c:pt>
                <c:pt idx="16">
                  <c:v>36845.403478448752</c:v>
                </c:pt>
                <c:pt idx="17">
                  <c:v>36477.624140290238</c:v>
                </c:pt>
                <c:pt idx="18">
                  <c:v>35978.556767851362</c:v>
                </c:pt>
                <c:pt idx="19">
                  <c:v>35490.036368874011</c:v>
                </c:pt>
                <c:pt idx="20">
                  <c:v>35024.698426416056</c:v>
                </c:pt>
                <c:pt idx="21">
                  <c:v>34588.138705844234</c:v>
                </c:pt>
                <c:pt idx="22">
                  <c:v>34187.447337150275</c:v>
                </c:pt>
                <c:pt idx="23">
                  <c:v>33985.913362860549</c:v>
                </c:pt>
                <c:pt idx="24">
                  <c:v>33827.701559180452</c:v>
                </c:pt>
                <c:pt idx="25">
                  <c:v>33718.278059846612</c:v>
                </c:pt>
                <c:pt idx="26">
                  <c:v>33649.767743329379</c:v>
                </c:pt>
                <c:pt idx="27">
                  <c:v>33617.38144107163</c:v>
                </c:pt>
                <c:pt idx="28">
                  <c:v>33410.611789276591</c:v>
                </c:pt>
                <c:pt idx="29">
                  <c:v>33224.392351733833</c:v>
                </c:pt>
                <c:pt idx="30">
                  <c:v>33049.151993086321</c:v>
                </c:pt>
                <c:pt idx="31">
                  <c:v>32883.507975946137</c:v>
                </c:pt>
                <c:pt idx="32">
                  <c:v>32718.929818875815</c:v>
                </c:pt>
                <c:pt idx="33">
                  <c:v>32566.364192863068</c:v>
                </c:pt>
                <c:pt idx="34">
                  <c:v>32409.862806524801</c:v>
                </c:pt>
                <c:pt idx="35">
                  <c:v>32255.147455979266</c:v>
                </c:pt>
                <c:pt idx="36">
                  <c:v>32077.256850671572</c:v>
                </c:pt>
                <c:pt idx="37">
                  <c:v>31921.634078715215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03-4DA4-8D0C-E898948AAF0C}"/>
            </c:ext>
          </c:extLst>
        </c:ser>
        <c:ser>
          <c:idx val="1"/>
          <c:order val="2"/>
          <c:tx>
            <c:strRef>
              <c:f>'图4-交通能耗载货'!$B$9</c:f>
              <c:strCache>
                <c:ptCount val="1"/>
                <c:pt idx="0">
                  <c:v>航空煤油</c:v>
                </c:pt>
              </c:strCache>
              <c:extLst xmlns:c15="http://schemas.microsoft.com/office/drawing/2012/chart"/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'图4-交通能耗载货'!$C$9:$AN$9</c:f>
              <c:numCache>
                <c:formatCode>0_);[Red]\(0\)</c:formatCode>
                <c:ptCount val="38"/>
                <c:pt idx="0">
                  <c:v>2180.364408915776</c:v>
                </c:pt>
                <c:pt idx="1">
                  <c:v>2073.3859061611038</c:v>
                </c:pt>
                <c:pt idx="2">
                  <c:v>1983.8608620503408</c:v>
                </c:pt>
                <c:pt idx="3">
                  <c:v>1910.8350437506756</c:v>
                </c:pt>
                <c:pt idx="4">
                  <c:v>1841.7737928054451</c:v>
                </c:pt>
                <c:pt idx="5">
                  <c:v>1789.3954124806457</c:v>
                </c:pt>
                <c:pt idx="6">
                  <c:v>1750.2682654567718</c:v>
                </c:pt>
                <c:pt idx="7">
                  <c:v>1721.8033200100829</c:v>
                </c:pt>
                <c:pt idx="8">
                  <c:v>1691.7179791869221</c:v>
                </c:pt>
                <c:pt idx="9">
                  <c:v>1670.1703215584607</c:v>
                </c:pt>
                <c:pt idx="10">
                  <c:v>1655.5795614129852</c:v>
                </c:pt>
                <c:pt idx="11">
                  <c:v>1646.8726369234098</c:v>
                </c:pt>
                <c:pt idx="12">
                  <c:v>1643.8118901011851</c:v>
                </c:pt>
                <c:pt idx="13">
                  <c:v>1644.2764034424404</c:v>
                </c:pt>
                <c:pt idx="14">
                  <c:v>1648.1293435598291</c:v>
                </c:pt>
                <c:pt idx="15">
                  <c:v>1654.992618198841</c:v>
                </c:pt>
                <c:pt idx="16">
                  <c:v>1664.4701307118942</c:v>
                </c:pt>
                <c:pt idx="17">
                  <c:v>1676.2017932375504</c:v>
                </c:pt>
                <c:pt idx="18">
                  <c:v>1676.547477584531</c:v>
                </c:pt>
                <c:pt idx="19">
                  <c:v>1680.4436282452923</c:v>
                </c:pt>
                <c:pt idx="20">
                  <c:v>1686.0105865831267</c:v>
                </c:pt>
                <c:pt idx="21">
                  <c:v>1693.0503042742434</c:v>
                </c:pt>
                <c:pt idx="22">
                  <c:v>1701.3719347520801</c:v>
                </c:pt>
                <c:pt idx="23">
                  <c:v>1711.7028554967417</c:v>
                </c:pt>
                <c:pt idx="24">
                  <c:v>1722.8583774440967</c:v>
                </c:pt>
                <c:pt idx="25">
                  <c:v>1734.7520795074004</c:v>
                </c:pt>
                <c:pt idx="26">
                  <c:v>1747.3011414785212</c:v>
                </c:pt>
                <c:pt idx="27">
                  <c:v>1762.1043534622452</c:v>
                </c:pt>
                <c:pt idx="28">
                  <c:v>1800.0504123006019</c:v>
                </c:pt>
                <c:pt idx="29">
                  <c:v>1837.7516113931804</c:v>
                </c:pt>
                <c:pt idx="30">
                  <c:v>1875.9641352490012</c:v>
                </c:pt>
                <c:pt idx="31">
                  <c:v>1913.8633826653709</c:v>
                </c:pt>
                <c:pt idx="32">
                  <c:v>1950.9344280004327</c:v>
                </c:pt>
                <c:pt idx="33">
                  <c:v>1987.634582838213</c:v>
                </c:pt>
                <c:pt idx="34">
                  <c:v>2023.935040149797</c:v>
                </c:pt>
                <c:pt idx="35">
                  <c:v>2059.8213964207271</c:v>
                </c:pt>
                <c:pt idx="36">
                  <c:v>2094.8975550034215</c:v>
                </c:pt>
                <c:pt idx="37">
                  <c:v>2129.5812178171477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FE03-4DA4-8D0C-E898948AAF0C}"/>
            </c:ext>
          </c:extLst>
        </c:ser>
        <c:ser>
          <c:idx val="4"/>
          <c:order val="3"/>
          <c:tx>
            <c:strRef>
              <c:f>'图4-交通能耗载货'!$B$11</c:f>
              <c:strCache>
                <c:ptCount val="1"/>
                <c:pt idx="0">
                  <c:v>天然气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'图4-交通能耗载货'!$C$11:$AN$11</c:f>
              <c:numCache>
                <c:formatCode>0_);[Red]\(0\)</c:formatCode>
                <c:ptCount val="38"/>
                <c:pt idx="0">
                  <c:v>990.86673148248201</c:v>
                </c:pt>
                <c:pt idx="1">
                  <c:v>970.13200821000351</c:v>
                </c:pt>
                <c:pt idx="2">
                  <c:v>949.48075330380641</c:v>
                </c:pt>
                <c:pt idx="3">
                  <c:v>930.53375823701003</c:v>
                </c:pt>
                <c:pt idx="4">
                  <c:v>908.54783767239235</c:v>
                </c:pt>
                <c:pt idx="5">
                  <c:v>886.64873429116733</c:v>
                </c:pt>
                <c:pt idx="6">
                  <c:v>872.16261567822573</c:v>
                </c:pt>
                <c:pt idx="7">
                  <c:v>866.97500990241645</c:v>
                </c:pt>
                <c:pt idx="8">
                  <c:v>864.39386410284135</c:v>
                </c:pt>
                <c:pt idx="9">
                  <c:v>874.85974577797003</c:v>
                </c:pt>
                <c:pt idx="10">
                  <c:v>899.79003276799563</c:v>
                </c:pt>
                <c:pt idx="11">
                  <c:v>938.863490691729</c:v>
                </c:pt>
                <c:pt idx="12">
                  <c:v>991.8320550214255</c:v>
                </c:pt>
                <c:pt idx="13">
                  <c:v>1058.3522019372729</c:v>
                </c:pt>
                <c:pt idx="14">
                  <c:v>1136.9936264448529</c:v>
                </c:pt>
                <c:pt idx="15">
                  <c:v>1275.96489143351</c:v>
                </c:pt>
                <c:pt idx="16">
                  <c:v>1424.4779446184873</c:v>
                </c:pt>
                <c:pt idx="17">
                  <c:v>1579.6739764502543</c:v>
                </c:pt>
                <c:pt idx="18">
                  <c:v>1740.9408375643661</c:v>
                </c:pt>
                <c:pt idx="19">
                  <c:v>1912.6788736451699</c:v>
                </c:pt>
                <c:pt idx="20">
                  <c:v>2091.6250909221853</c:v>
                </c:pt>
                <c:pt idx="21">
                  <c:v>2272.090500882216</c:v>
                </c:pt>
                <c:pt idx="22">
                  <c:v>2450.9133448561456</c:v>
                </c:pt>
                <c:pt idx="23">
                  <c:v>2628.6577184833104</c:v>
                </c:pt>
                <c:pt idx="24">
                  <c:v>2802.1379496597178</c:v>
                </c:pt>
                <c:pt idx="25">
                  <c:v>2967.8080695689755</c:v>
                </c:pt>
                <c:pt idx="26">
                  <c:v>3124.9812538259343</c:v>
                </c:pt>
                <c:pt idx="27">
                  <c:v>3273.8713045983227</c:v>
                </c:pt>
                <c:pt idx="28">
                  <c:v>3406.8142692016859</c:v>
                </c:pt>
                <c:pt idx="29">
                  <c:v>3531.4359871808729</c:v>
                </c:pt>
                <c:pt idx="30">
                  <c:v>3649.7738187317714</c:v>
                </c:pt>
                <c:pt idx="31">
                  <c:v>3759.849215008463</c:v>
                </c:pt>
                <c:pt idx="32">
                  <c:v>3870.0586669187292</c:v>
                </c:pt>
                <c:pt idx="33">
                  <c:v>3971.3406975982148</c:v>
                </c:pt>
                <c:pt idx="34">
                  <c:v>4071.4049518562538</c:v>
                </c:pt>
                <c:pt idx="35">
                  <c:v>4170.5311816643271</c:v>
                </c:pt>
                <c:pt idx="36">
                  <c:v>4267.068348024919</c:v>
                </c:pt>
                <c:pt idx="37">
                  <c:v>4367.5287116776508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03-4DA4-8D0C-E898948AAF0C}"/>
            </c:ext>
          </c:extLst>
        </c:ser>
        <c:ser>
          <c:idx val="8"/>
          <c:order val="4"/>
          <c:tx>
            <c:strRef>
              <c:f>'图4-交通能耗载货'!$B$6</c:f>
              <c:strCache>
                <c:ptCount val="1"/>
                <c:pt idx="0">
                  <c:v>电力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'图4-交通能耗载货'!$C$6:$AN$6</c:f>
              <c:numCache>
                <c:formatCode>0_);[Red]\(0\)</c:formatCode>
                <c:ptCount val="38"/>
                <c:pt idx="0">
                  <c:v>196.8568506715639</c:v>
                </c:pt>
                <c:pt idx="1">
                  <c:v>286.23020416981751</c:v>
                </c:pt>
                <c:pt idx="2">
                  <c:v>392.78783623204072</c:v>
                </c:pt>
                <c:pt idx="3">
                  <c:v>522.2505131252027</c:v>
                </c:pt>
                <c:pt idx="4">
                  <c:v>675.01073061827105</c:v>
                </c:pt>
                <c:pt idx="5">
                  <c:v>849.17957581649944</c:v>
                </c:pt>
                <c:pt idx="6">
                  <c:v>1046.8791185049154</c:v>
                </c:pt>
                <c:pt idx="7">
                  <c:v>1267.4750639155957</c:v>
                </c:pt>
                <c:pt idx="8">
                  <c:v>1510.6910086061002</c:v>
                </c:pt>
                <c:pt idx="9">
                  <c:v>1770.7334989737501</c:v>
                </c:pt>
                <c:pt idx="10">
                  <c:v>2051.1414785207594</c:v>
                </c:pt>
                <c:pt idx="11">
                  <c:v>2349.9088977710567</c:v>
                </c:pt>
                <c:pt idx="12">
                  <c:v>2664.2756832667178</c:v>
                </c:pt>
                <c:pt idx="13">
                  <c:v>2933.5634294767933</c:v>
                </c:pt>
                <c:pt idx="14">
                  <c:v>3249.5988621223587</c:v>
                </c:pt>
                <c:pt idx="15">
                  <c:v>3576.1423787404137</c:v>
                </c:pt>
                <c:pt idx="16">
                  <c:v>3908.1084584638661</c:v>
                </c:pt>
                <c:pt idx="17">
                  <c:v>4237.8873645169433</c:v>
                </c:pt>
                <c:pt idx="18">
                  <c:v>4566.3148608260426</c:v>
                </c:pt>
                <c:pt idx="19">
                  <c:v>4891.1839688884102</c:v>
                </c:pt>
                <c:pt idx="20">
                  <c:v>5207.0227935616304</c:v>
                </c:pt>
                <c:pt idx="21">
                  <c:v>5513.2497929494812</c:v>
                </c:pt>
                <c:pt idx="22">
                  <c:v>5808.4249756940708</c:v>
                </c:pt>
                <c:pt idx="23">
                  <c:v>6035.5979258939196</c:v>
                </c:pt>
                <c:pt idx="24">
                  <c:v>6249.7663029779278</c:v>
                </c:pt>
                <c:pt idx="25">
                  <c:v>6451.4558352237964</c:v>
                </c:pt>
                <c:pt idx="26">
                  <c:v>6641.090346044437</c:v>
                </c:pt>
                <c:pt idx="27">
                  <c:v>6824.1723380504864</c:v>
                </c:pt>
                <c:pt idx="28">
                  <c:v>6958.5585682906649</c:v>
                </c:pt>
                <c:pt idx="29">
                  <c:v>7083.6127615138112</c:v>
                </c:pt>
                <c:pt idx="30">
                  <c:v>7200.868892009652</c:v>
                </c:pt>
                <c:pt idx="31">
                  <c:v>7312.3884627849211</c:v>
                </c:pt>
                <c:pt idx="32">
                  <c:v>7418.8325951532197</c:v>
                </c:pt>
                <c:pt idx="33">
                  <c:v>7521.1213136005208</c:v>
                </c:pt>
                <c:pt idx="34">
                  <c:v>7621.6754888192736</c:v>
                </c:pt>
                <c:pt idx="35">
                  <c:v>7723.1244823737015</c:v>
                </c:pt>
                <c:pt idx="36">
                  <c:v>7821.1742465161524</c:v>
                </c:pt>
                <c:pt idx="37">
                  <c:v>7922.0611429188739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03-4DA4-8D0C-E898948AAF0C}"/>
            </c:ext>
          </c:extLst>
        </c:ser>
        <c:ser>
          <c:idx val="0"/>
          <c:order val="5"/>
          <c:tx>
            <c:strRef>
              <c:f>'图4-交通能耗载货'!$B$8</c:f>
              <c:strCache>
                <c:ptCount val="1"/>
                <c:pt idx="0">
                  <c:v>氢能</c:v>
                </c:pt>
              </c:strCache>
              <c:extLst xmlns:c15="http://schemas.microsoft.com/office/drawing/2012/chart"/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'图4-交通能耗载货'!$C$8:$AN$8</c:f>
              <c:numCache>
                <c:formatCode>0_);[Red]\(0\)</c:formatCode>
                <c:ptCount val="38"/>
                <c:pt idx="0">
                  <c:v>31.188372042778447</c:v>
                </c:pt>
                <c:pt idx="1">
                  <c:v>29.489491555939658</c:v>
                </c:pt>
                <c:pt idx="2">
                  <c:v>27.77122789960751</c:v>
                </c:pt>
                <c:pt idx="3">
                  <c:v>26.096859673760406</c:v>
                </c:pt>
                <c:pt idx="4">
                  <c:v>24.564818695761772</c:v>
                </c:pt>
                <c:pt idx="5">
                  <c:v>23.325552194735522</c:v>
                </c:pt>
                <c:pt idx="6">
                  <c:v>22.527218681358256</c:v>
                </c:pt>
                <c:pt idx="7">
                  <c:v>22.403762918152037</c:v>
                </c:pt>
                <c:pt idx="8">
                  <c:v>23.185337222282243</c:v>
                </c:pt>
                <c:pt idx="9">
                  <c:v>25.202275755284298</c:v>
                </c:pt>
                <c:pt idx="10">
                  <c:v>28.895124410356136</c:v>
                </c:pt>
                <c:pt idx="11">
                  <c:v>34.513301645601537</c:v>
                </c:pt>
                <c:pt idx="12">
                  <c:v>42.356667026754536</c:v>
                </c:pt>
                <c:pt idx="13">
                  <c:v>52.403604479493012</c:v>
                </c:pt>
                <c:pt idx="14">
                  <c:v>65.0009218249253</c:v>
                </c:pt>
                <c:pt idx="15">
                  <c:v>83.233668215044489</c:v>
                </c:pt>
                <c:pt idx="16">
                  <c:v>104.95093802887908</c:v>
                </c:pt>
                <c:pt idx="17">
                  <c:v>129.8937308703324</c:v>
                </c:pt>
                <c:pt idx="18">
                  <c:v>158.55909761981928</c:v>
                </c:pt>
                <c:pt idx="19">
                  <c:v>190.93942601994891</c:v>
                </c:pt>
                <c:pt idx="20">
                  <c:v>227.46264088437584</c:v>
                </c:pt>
                <c:pt idx="21">
                  <c:v>268.55131972201224</c:v>
                </c:pt>
                <c:pt idx="22">
                  <c:v>314.12047459580145</c:v>
                </c:pt>
                <c:pt idx="23">
                  <c:v>364.75658060566786</c:v>
                </c:pt>
                <c:pt idx="24">
                  <c:v>419.59861006085498</c:v>
                </c:pt>
                <c:pt idx="25">
                  <c:v>479.85756724640822</c:v>
                </c:pt>
                <c:pt idx="26">
                  <c:v>544.09565373951261</c:v>
                </c:pt>
                <c:pt idx="27">
                  <c:v>613.6128155269887</c:v>
                </c:pt>
                <c:pt idx="28">
                  <c:v>686.96777933815872</c:v>
                </c:pt>
                <c:pt idx="29">
                  <c:v>766.31023369702223</c:v>
                </c:pt>
                <c:pt idx="30">
                  <c:v>850.16960858449488</c:v>
                </c:pt>
                <c:pt idx="31">
                  <c:v>942.56681430269009</c:v>
                </c:pt>
                <c:pt idx="32">
                  <c:v>1037.8789384609847</c:v>
                </c:pt>
                <c:pt idx="33">
                  <c:v>1146.6218357279179</c:v>
                </c:pt>
                <c:pt idx="34">
                  <c:v>1249.5557596053441</c:v>
                </c:pt>
                <c:pt idx="35">
                  <c:v>1386.4119765222717</c:v>
                </c:pt>
                <c:pt idx="36">
                  <c:v>1484.3491411904508</c:v>
                </c:pt>
                <c:pt idx="37">
                  <c:v>1705.9858125382598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FE03-4DA4-8D0C-E898948AAF0C}"/>
            </c:ext>
          </c:extLst>
        </c:ser>
        <c:ser>
          <c:idx val="9"/>
          <c:order val="8"/>
          <c:tx>
            <c:strRef>
              <c:f>'图4-交通能耗载货'!$B$7</c:f>
              <c:strCache>
                <c:ptCount val="1"/>
                <c:pt idx="0">
                  <c:v>燃料油、残渣油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'图4-交通能耗载货'!$C$7:$AN$7</c:f>
              <c:numCache>
                <c:formatCode>0_);[Red]\(0\)</c:formatCode>
                <c:ptCount val="38"/>
                <c:pt idx="0">
                  <c:v>2586.6587447337156</c:v>
                </c:pt>
                <c:pt idx="1">
                  <c:v>2656.2349213208031</c:v>
                </c:pt>
                <c:pt idx="2">
                  <c:v>2725.7354794569883</c:v>
                </c:pt>
                <c:pt idx="3">
                  <c:v>2795.1712217781146</c:v>
                </c:pt>
                <c:pt idx="4">
                  <c:v>2864.5457491627963</c:v>
                </c:pt>
                <c:pt idx="5">
                  <c:v>2933.8734651254913</c:v>
                </c:pt>
                <c:pt idx="6">
                  <c:v>3003.1651723020423</c:v>
                </c:pt>
                <c:pt idx="7">
                  <c:v>3072.4136689352208</c:v>
                </c:pt>
                <c:pt idx="8">
                  <c:v>3132.3791005005228</c:v>
                </c:pt>
                <c:pt idx="9">
                  <c:v>3192.3589355802824</c:v>
                </c:pt>
                <c:pt idx="10">
                  <c:v>3252.3171653883555</c:v>
                </c:pt>
                <c:pt idx="11">
                  <c:v>3312.2933995895005</c:v>
                </c:pt>
                <c:pt idx="12">
                  <c:v>3372.6477260451561</c:v>
                </c:pt>
                <c:pt idx="13">
                  <c:v>3432.7139822116606</c:v>
                </c:pt>
                <c:pt idx="14">
                  <c:v>3492.7190234417208</c:v>
                </c:pt>
                <c:pt idx="15">
                  <c:v>3552.7420690648528</c:v>
                </c:pt>
                <c:pt idx="16">
                  <c:v>3612.7975225955142</c:v>
                </c:pt>
                <c:pt idx="17">
                  <c:v>3672.8961866695481</c:v>
                </c:pt>
                <c:pt idx="18">
                  <c:v>3710.9214648374214</c:v>
                </c:pt>
                <c:pt idx="19">
                  <c:v>3748.9827517914382</c:v>
                </c:pt>
                <c:pt idx="20">
                  <c:v>3787.1160563177427</c:v>
                </c:pt>
                <c:pt idx="21">
                  <c:v>3825.2853696301909</c:v>
                </c:pt>
                <c:pt idx="22">
                  <c:v>3863.4906917287826</c:v>
                </c:pt>
                <c:pt idx="23">
                  <c:v>3901.7680313996625</c:v>
                </c:pt>
                <c:pt idx="24">
                  <c:v>3940.081379856686</c:v>
                </c:pt>
                <c:pt idx="25">
                  <c:v>3978.4667458859972</c:v>
                </c:pt>
                <c:pt idx="26">
                  <c:v>4016.8521119153083</c:v>
                </c:pt>
                <c:pt idx="27">
                  <c:v>4055.3094955169072</c:v>
                </c:pt>
                <c:pt idx="28">
                  <c:v>4095.9634150732791</c:v>
                </c:pt>
                <c:pt idx="29">
                  <c:v>4136.6893522019382</c:v>
                </c:pt>
                <c:pt idx="30">
                  <c:v>4177.4152893305982</c:v>
                </c:pt>
                <c:pt idx="31">
                  <c:v>4218.1772352454009</c:v>
                </c:pt>
                <c:pt idx="32">
                  <c:v>4258.723128443341</c:v>
                </c:pt>
                <c:pt idx="33">
                  <c:v>4299.2330128551375</c:v>
                </c:pt>
                <c:pt idx="34">
                  <c:v>4339.8149148392222</c:v>
                </c:pt>
                <c:pt idx="35">
                  <c:v>4380.3968168233059</c:v>
                </c:pt>
                <c:pt idx="36">
                  <c:v>4421.0147275935342</c:v>
                </c:pt>
                <c:pt idx="37">
                  <c:v>4461.6326383637615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FE03-4DA4-8D0C-E898948AAF0C}"/>
            </c:ext>
          </c:extLst>
        </c:ser>
        <c:ser>
          <c:idx val="3"/>
          <c:order val="9"/>
          <c:tx>
            <c:strRef>
              <c:f>'图4-交通能耗载货'!$B$10</c:f>
              <c:strCache>
                <c:ptCount val="1"/>
                <c:pt idx="0">
                  <c:v>液化石油气</c:v>
                </c:pt>
              </c:strCache>
              <c:extLst xmlns:c15="http://schemas.microsoft.com/office/drawing/2012/chart"/>
            </c:strRef>
          </c:tx>
          <c:spPr>
            <a:solidFill>
              <a:srgbClr val="5B9BD5">
                <a:lumMod val="60000"/>
                <a:lumOff val="40000"/>
              </a:srgbClr>
            </a:solidFill>
            <a:ln>
              <a:noFill/>
            </a:ln>
            <a:effectLst/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'图4-交通能耗载货'!$C$10:$AN$10</c:f>
              <c:numCache>
                <c:formatCode>0_);[Red]\(0\)</c:formatCode>
                <c:ptCount val="38"/>
                <c:pt idx="0">
                  <c:v>10.461668647149907</c:v>
                </c:pt>
                <c:pt idx="1">
                  <c:v>24.427986028590983</c:v>
                </c:pt>
                <c:pt idx="2">
                  <c:v>40.395718555327512</c:v>
                </c:pt>
                <c:pt idx="3">
                  <c:v>58.491808001152293</c:v>
                </c:pt>
                <c:pt idx="4">
                  <c:v>79.404090598105952</c:v>
                </c:pt>
                <c:pt idx="5">
                  <c:v>103.58035360627996</c:v>
                </c:pt>
                <c:pt idx="6">
                  <c:v>129.65366749486878</c:v>
                </c:pt>
                <c:pt idx="7">
                  <c:v>157.60318317669515</c:v>
                </c:pt>
                <c:pt idx="8">
                  <c:v>183.80216772892589</c:v>
                </c:pt>
                <c:pt idx="9">
                  <c:v>210.6158582694178</c:v>
                </c:pt>
                <c:pt idx="10">
                  <c:v>237.74894674300535</c:v>
                </c:pt>
                <c:pt idx="11">
                  <c:v>265.01958877966229</c:v>
                </c:pt>
                <c:pt idx="12">
                  <c:v>292.22635122970013</c:v>
                </c:pt>
                <c:pt idx="13">
                  <c:v>318.45979619027048</c:v>
                </c:pt>
                <c:pt idx="14">
                  <c:v>343.99891973641576</c:v>
                </c:pt>
                <c:pt idx="15">
                  <c:v>363.68632746390131</c:v>
                </c:pt>
                <c:pt idx="16">
                  <c:v>381.36512909149843</c:v>
                </c:pt>
                <c:pt idx="17">
                  <c:v>398.15170501602404</c:v>
                </c:pt>
                <c:pt idx="18">
                  <c:v>413.66483021857346</c:v>
                </c:pt>
                <c:pt idx="19">
                  <c:v>428.03842137481558</c:v>
                </c:pt>
                <c:pt idx="20">
                  <c:v>440.96312700298887</c:v>
                </c:pt>
                <c:pt idx="21">
                  <c:v>454.18029599222223</c:v>
                </c:pt>
                <c:pt idx="22">
                  <c:v>467.27287458139796</c:v>
                </c:pt>
                <c:pt idx="23">
                  <c:v>482.18868603939376</c:v>
                </c:pt>
                <c:pt idx="24">
                  <c:v>496.93957725685078</c:v>
                </c:pt>
                <c:pt idx="25">
                  <c:v>512.29404774765055</c:v>
                </c:pt>
                <c:pt idx="26">
                  <c:v>527.97252529617242</c:v>
                </c:pt>
                <c:pt idx="27">
                  <c:v>544.04004177019203</c:v>
                </c:pt>
                <c:pt idx="28">
                  <c:v>558.19455547153518</c:v>
                </c:pt>
                <c:pt idx="29">
                  <c:v>573.08699722732365</c:v>
                </c:pt>
                <c:pt idx="30">
                  <c:v>587.74617406647235</c:v>
                </c:pt>
                <c:pt idx="31">
                  <c:v>602.77076806740865</c:v>
                </c:pt>
                <c:pt idx="32">
                  <c:v>618.3455763206224</c:v>
                </c:pt>
                <c:pt idx="33">
                  <c:v>633.16754888192736</c:v>
                </c:pt>
                <c:pt idx="34">
                  <c:v>647.82121637679609</c:v>
                </c:pt>
                <c:pt idx="35">
                  <c:v>662.53473047423586</c:v>
                </c:pt>
                <c:pt idx="36">
                  <c:v>675.52331568902832</c:v>
                </c:pt>
                <c:pt idx="37">
                  <c:v>688.85574880270804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FE03-4DA4-8D0C-E898948AA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511720"/>
        <c:axId val="720512048"/>
        <c:extLst>
          <c:ext xmlns:c15="http://schemas.microsoft.com/office/drawing/2012/chart" uri="{02D57815-91ED-43cb-92C2-25804820EDAC}">
            <c15:filteredAreaSeries>
              <c15:ser>
                <c:idx val="2"/>
                <c:order val="6"/>
                <c:tx>
                  <c:strRef>
                    <c:extLst>
                      <c:ext uri="{02D57815-91ED-43cb-92C2-25804820EDAC}">
                        <c15:formulaRef>
                          <c15:sqref>'图4-交通能耗载货'!$B$4</c15:sqref>
                        </c15:formulaRef>
                      </c:ext>
                    </c:extLst>
                    <c:strCache>
                      <c:ptCount val="1"/>
                      <c:pt idx="0">
                        <c:v>生物柴油</c:v>
                      </c:pt>
                    </c:strCache>
                  </c:strRef>
                </c:tx>
                <c:spPr>
                  <a:solidFill>
                    <a:srgbClr val="00B050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'图4-交通能耗载货'!$C$3:$AN$3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'图4-交通能耗载货'!$C$4:$AN$4</c15:sqref>
                        </c15:formulaRef>
                      </c:ext>
                    </c:extLst>
                    <c:numCache>
                      <c:formatCode>0_);[Red]\(0\)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FE03-4DA4-8D0C-E898948AAF0C}"/>
                  </c:ext>
                </c:extLst>
              </c15:ser>
            </c15:filteredAreaSeries>
            <c15:filteredArea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'图4-交通能耗载货'!$B$5</c15:sqref>
                        </c15:formulaRef>
                      </c:ext>
                    </c:extLst>
                    <c:strCache>
                      <c:ptCount val="1"/>
                      <c:pt idx="0">
                        <c:v>生物汽油</c:v>
                      </c:pt>
                    </c:strCache>
                  </c:strRef>
                </c:tx>
                <c:spPr>
                  <a:solidFill>
                    <a:srgbClr val="4472C4"/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'图4-交通能耗载货'!$C$3:$AN$3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'图4-交通能耗载货'!$C$5:$AN$5</c15:sqref>
                        </c15:formulaRef>
                      </c:ext>
                    </c:extLst>
                    <c:numCache>
                      <c:formatCode>0_);[Red]\(0\)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E03-4DA4-8D0C-E898948AAF0C}"/>
                  </c:ext>
                </c:extLst>
              </c15:ser>
            </c15:filteredAreaSeries>
          </c:ext>
        </c:extLst>
      </c:areaChart>
      <c:catAx>
        <c:axId val="720511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2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720512048"/>
        <c:scaling>
          <c:orientation val="minMax"/>
        </c:scaling>
        <c:delete val="0"/>
        <c:axPos val="l"/>
        <c:title>
          <c:tx>
            <c:strRef>
              <c:f>'图4-交通能耗载货'!$E$1</c:f>
              <c:strCache>
                <c:ptCount val="1"/>
                <c:pt idx="0">
                  <c:v>万吨标煤</c:v>
                </c:pt>
              </c:strCache>
            </c:strRef>
          </c:tx>
          <c:layout>
            <c:manualLayout>
              <c:xMode val="edge"/>
              <c:yMode val="edge"/>
              <c:x val="4.7619047619047616E-2"/>
              <c:y val="5.9419809365934523E-2"/>
            </c:manualLayout>
          </c:layout>
          <c:overlay val="0"/>
          <c:txPr>
            <a:bodyPr rot="0" vert="horz"/>
            <a:lstStyle/>
            <a:p>
              <a:pPr>
                <a:defRPr b="0"/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1720"/>
        <c:crosses val="autoZero"/>
        <c:crossBetween val="midCat"/>
        <c:majorUnit val="500"/>
      </c:valAx>
      <c:spPr>
        <a:ln>
          <a:noFill/>
        </a:ln>
      </c:spPr>
    </c:plotArea>
    <c:legend>
      <c:legendPos val="b"/>
      <c:layout>
        <c:manualLayout>
          <c:xMode val="edge"/>
          <c:yMode val="edge"/>
          <c:x val="0"/>
          <c:y val="0.88271400285490631"/>
          <c:w val="1"/>
          <c:h val="0.11728599714509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'图4-交通能耗载货'!$G$34</c:f>
          <c:strCache>
            <c:ptCount val="1"/>
            <c:pt idx="0">
              <c:v>载货轻型车运输燃料消费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787714035745532"/>
          <c:y val="0.17305477682162795"/>
          <c:w val="0.8195831771028621"/>
          <c:h val="0.64587199917830673"/>
        </c:manualLayout>
      </c:layout>
      <c:areaChart>
        <c:grouping val="stacked"/>
        <c:varyColors val="0"/>
        <c:ser>
          <c:idx val="6"/>
          <c:order val="0"/>
          <c:tx>
            <c:strRef>
              <c:f>'图4-交通能耗载货'!$B$45</c:f>
              <c:strCache>
                <c:ptCount val="1"/>
                <c:pt idx="0">
                  <c:v>汽油</c:v>
                </c:pt>
              </c:strCache>
            </c:strRef>
          </c:tx>
          <c:spPr>
            <a:solidFill>
              <a:srgbClr val="ED7D31"/>
            </a:solidFill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'图4-交通能耗载货'!$C$45:$AN$45</c:f>
              <c:numCache>
                <c:formatCode>0_);[Red]\(0\)</c:formatCode>
                <c:ptCount val="38"/>
                <c:pt idx="0">
                  <c:v>5260.165481977604</c:v>
                </c:pt>
                <c:pt idx="1">
                  <c:v>5399.6090526088383</c:v>
                </c:pt>
                <c:pt idx="2">
                  <c:v>5539.0662201577197</c:v>
                </c:pt>
                <c:pt idx="3">
                  <c:v>5677.0624032263886</c:v>
                </c:pt>
                <c:pt idx="4">
                  <c:v>5795.5654819776037</c:v>
                </c:pt>
                <c:pt idx="5">
                  <c:v>5896.2711461596646</c:v>
                </c:pt>
                <c:pt idx="6">
                  <c:v>5975.4246876237821</c:v>
                </c:pt>
                <c:pt idx="7">
                  <c:v>6029.1944834539645</c:v>
                </c:pt>
                <c:pt idx="8">
                  <c:v>6001.5152497209338</c:v>
                </c:pt>
                <c:pt idx="9">
                  <c:v>5953.6818983832072</c:v>
                </c:pt>
                <c:pt idx="10">
                  <c:v>5880.4947607216172</c:v>
                </c:pt>
                <c:pt idx="11">
                  <c:v>5781.2905548953959</c:v>
                </c:pt>
                <c:pt idx="12">
                  <c:v>5655.7099132188268</c:v>
                </c:pt>
                <c:pt idx="13">
                  <c:v>5577.2096791617168</c:v>
                </c:pt>
                <c:pt idx="14">
                  <c:v>5389.5019984876326</c:v>
                </c:pt>
                <c:pt idx="15">
                  <c:v>5190.4663137805637</c:v>
                </c:pt>
                <c:pt idx="16">
                  <c:v>4990.1469158474683</c:v>
                </c:pt>
                <c:pt idx="17">
                  <c:v>4796.7354434482022</c:v>
                </c:pt>
                <c:pt idx="18">
                  <c:v>4599.4328616182356</c:v>
                </c:pt>
                <c:pt idx="19">
                  <c:v>4413.4647654027594</c:v>
                </c:pt>
                <c:pt idx="20">
                  <c:v>4244.9115984300179</c:v>
                </c:pt>
                <c:pt idx="21">
                  <c:v>4095.2540419862457</c:v>
                </c:pt>
                <c:pt idx="22">
                  <c:v>3969.759101220699</c:v>
                </c:pt>
                <c:pt idx="23">
                  <c:v>3855.9526124374356</c:v>
                </c:pt>
                <c:pt idx="24">
                  <c:v>3762.1101148680286</c:v>
                </c:pt>
                <c:pt idx="25">
                  <c:v>3690.1184689064139</c:v>
                </c:pt>
                <c:pt idx="26">
                  <c:v>3638.519318713767</c:v>
                </c:pt>
                <c:pt idx="27">
                  <c:v>3583.3448561449004</c:v>
                </c:pt>
                <c:pt idx="28">
                  <c:v>3508.1621115552202</c:v>
                </c:pt>
                <c:pt idx="29">
                  <c:v>3444.8309387490558</c:v>
                </c:pt>
                <c:pt idx="30">
                  <c:v>3390.2765474775856</c:v>
                </c:pt>
                <c:pt idx="31">
                  <c:v>3341.450433905874</c:v>
                </c:pt>
                <c:pt idx="32">
                  <c:v>3296.9133268517526</c:v>
                </c:pt>
                <c:pt idx="33">
                  <c:v>3256.781174606605</c:v>
                </c:pt>
                <c:pt idx="34">
                  <c:v>3217.3983652011098</c:v>
                </c:pt>
                <c:pt idx="35">
                  <c:v>3179.3266356991112</c:v>
                </c:pt>
                <c:pt idx="36">
                  <c:v>3141.9956069280911</c:v>
                </c:pt>
                <c:pt idx="37">
                  <c:v>3106.0383133484579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94-4072-BD8C-A7B81EFA4C47}"/>
            </c:ext>
          </c:extLst>
        </c:ser>
        <c:ser>
          <c:idx val="5"/>
          <c:order val="1"/>
          <c:tx>
            <c:strRef>
              <c:f>'图4-交通能耗载货'!$B$44</c:f>
              <c:strCache>
                <c:ptCount val="1"/>
                <c:pt idx="0">
                  <c:v>柴油</c:v>
                </c:pt>
              </c:strCache>
            </c:strRef>
          </c:tx>
          <c:spPr>
            <a:solidFill>
              <a:srgbClr val="002060"/>
            </a:solidFill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'图4-交通能耗载货'!$C$44:$AN$44</c:f>
              <c:numCache>
                <c:formatCode>0_);[Red]\(0\)</c:formatCode>
                <c:ptCount val="38"/>
                <c:pt idx="0">
                  <c:v>3708.004753159772</c:v>
                </c:pt>
                <c:pt idx="1">
                  <c:v>3683.6988225126938</c:v>
                </c:pt>
                <c:pt idx="2">
                  <c:v>3646.3937200676974</c:v>
                </c:pt>
                <c:pt idx="3">
                  <c:v>3601.1666846710605</c:v>
                </c:pt>
                <c:pt idx="4">
                  <c:v>3542.5119729213939</c:v>
                </c:pt>
                <c:pt idx="5">
                  <c:v>3476.673508336035</c:v>
                </c:pt>
                <c:pt idx="6">
                  <c:v>3400.4573115840276</c:v>
                </c:pt>
                <c:pt idx="7">
                  <c:v>3312.6102769075665</c:v>
                </c:pt>
                <c:pt idx="8">
                  <c:v>3189.7122897987119</c:v>
                </c:pt>
                <c:pt idx="9">
                  <c:v>3056.0584782686983</c:v>
                </c:pt>
                <c:pt idx="10">
                  <c:v>2912.6246804220236</c:v>
                </c:pt>
                <c:pt idx="11">
                  <c:v>2760.0662561665054</c:v>
                </c:pt>
                <c:pt idx="12">
                  <c:v>2600.6013467286025</c:v>
                </c:pt>
                <c:pt idx="13">
                  <c:v>2566.3029779266149</c:v>
                </c:pt>
                <c:pt idx="14">
                  <c:v>2471.545857189155</c:v>
                </c:pt>
                <c:pt idx="15">
                  <c:v>2388.5384033704231</c:v>
                </c:pt>
                <c:pt idx="16">
                  <c:v>2312.0737459940233</c:v>
                </c:pt>
                <c:pt idx="17">
                  <c:v>2243.3869864246881</c:v>
                </c:pt>
                <c:pt idx="18">
                  <c:v>2172.0931907385407</c:v>
                </c:pt>
                <c:pt idx="19">
                  <c:v>2104.9224010658604</c:v>
                </c:pt>
                <c:pt idx="20">
                  <c:v>2043.8587015231722</c:v>
                </c:pt>
                <c:pt idx="21">
                  <c:v>1989.6438731050382</c:v>
                </c:pt>
                <c:pt idx="22">
                  <c:v>1940.2686255446333</c:v>
                </c:pt>
                <c:pt idx="23">
                  <c:v>1899.8091534334383</c:v>
                </c:pt>
                <c:pt idx="24">
                  <c:v>1868.823592956682</c:v>
                </c:pt>
                <c:pt idx="25">
                  <c:v>1846.8690360447954</c:v>
                </c:pt>
                <c:pt idx="26">
                  <c:v>1832.3250873213069</c:v>
                </c:pt>
                <c:pt idx="27">
                  <c:v>1817.7523315689032</c:v>
                </c:pt>
                <c:pt idx="28">
                  <c:v>1789.8383205502148</c:v>
                </c:pt>
                <c:pt idx="29">
                  <c:v>1766.8215044470855</c:v>
                </c:pt>
                <c:pt idx="30">
                  <c:v>1746.7718123222071</c:v>
                </c:pt>
                <c:pt idx="31">
                  <c:v>1728.1588707644669</c:v>
                </c:pt>
                <c:pt idx="32">
                  <c:v>1712.3042022253435</c:v>
                </c:pt>
                <c:pt idx="33">
                  <c:v>1697.1733102877106</c:v>
                </c:pt>
                <c:pt idx="34">
                  <c:v>1682.5285369630194</c:v>
                </c:pt>
                <c:pt idx="35">
                  <c:v>1667.7865399157399</c:v>
                </c:pt>
                <c:pt idx="36">
                  <c:v>1652.6592488567214</c:v>
                </c:pt>
                <c:pt idx="37">
                  <c:v>1637.2870980519251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94-4072-BD8C-A7B81EFA4C47}"/>
            </c:ext>
          </c:extLst>
        </c:ser>
        <c:ser>
          <c:idx val="1"/>
          <c:order val="2"/>
          <c:tx>
            <c:strRef>
              <c:f>'图4-交通能耗载货'!$B$41</c:f>
              <c:strCache>
                <c:ptCount val="1"/>
                <c:pt idx="0">
                  <c:v>航空煤油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'图4-交通能耗载货'!$C$41:$AN$41</c:f>
              <c:numCache>
                <c:formatCode>0_);[Red]\(0\)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7394-4072-BD8C-A7B81EFA4C47}"/>
            </c:ext>
          </c:extLst>
        </c:ser>
        <c:ser>
          <c:idx val="4"/>
          <c:order val="3"/>
          <c:tx>
            <c:strRef>
              <c:f>'图4-交通能耗载货'!$B$43</c:f>
              <c:strCache>
                <c:ptCount val="1"/>
                <c:pt idx="0">
                  <c:v>天然气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'图4-交通能耗载货'!$C$43:$AN$43</c:f>
              <c:numCache>
                <c:formatCode>0_);[Red]\(0\)</c:formatCode>
                <c:ptCount val="38"/>
                <c:pt idx="0">
                  <c:v>33.154693745273853</c:v>
                </c:pt>
                <c:pt idx="1">
                  <c:v>32.208562889345011</c:v>
                </c:pt>
                <c:pt idx="2">
                  <c:v>31.096539555651589</c:v>
                </c:pt>
                <c:pt idx="3">
                  <c:v>29.819055849627318</c:v>
                </c:pt>
                <c:pt idx="4">
                  <c:v>28.289150552734874</c:v>
                </c:pt>
                <c:pt idx="5">
                  <c:v>26.575600446508954</c:v>
                </c:pt>
                <c:pt idx="6">
                  <c:v>24.77429692845055</c:v>
                </c:pt>
                <c:pt idx="7">
                  <c:v>22.8954664938245</c:v>
                </c:pt>
                <c:pt idx="8">
                  <c:v>20.772424471571068</c:v>
                </c:pt>
                <c:pt idx="9">
                  <c:v>18.626048755896445</c:v>
                </c:pt>
                <c:pt idx="10">
                  <c:v>16.464765402758278</c:v>
                </c:pt>
                <c:pt idx="11">
                  <c:v>14.286918007993954</c:v>
                </c:pt>
                <c:pt idx="12">
                  <c:v>12.105829822476688</c:v>
                </c:pt>
                <c:pt idx="13">
                  <c:v>12.024954088797669</c:v>
                </c:pt>
                <c:pt idx="14">
                  <c:v>11.601562781318645</c:v>
                </c:pt>
                <c:pt idx="15">
                  <c:v>11.152893305966659</c:v>
                </c:pt>
                <c:pt idx="16">
                  <c:v>10.739836520110909</c:v>
                </c:pt>
                <c:pt idx="17">
                  <c:v>10.36401281912787</c:v>
                </c:pt>
                <c:pt idx="18">
                  <c:v>10.083000252061506</c:v>
                </c:pt>
                <c:pt idx="19">
                  <c:v>9.8838716646861862</c:v>
                </c:pt>
                <c:pt idx="20">
                  <c:v>9.6907925533830284</c:v>
                </c:pt>
                <c:pt idx="21">
                  <c:v>9.5118288862482476</c:v>
                </c:pt>
                <c:pt idx="22">
                  <c:v>9.3618162831730967</c:v>
                </c:pt>
                <c:pt idx="23">
                  <c:v>9.2402146123654187</c:v>
                </c:pt>
                <c:pt idx="24">
                  <c:v>9.1525332181052192</c:v>
                </c:pt>
                <c:pt idx="25">
                  <c:v>9.1041374095279277</c:v>
                </c:pt>
                <c:pt idx="26">
                  <c:v>9.0932987648986376</c:v>
                </c:pt>
                <c:pt idx="27">
                  <c:v>9.086349069172881</c:v>
                </c:pt>
                <c:pt idx="28">
                  <c:v>9.0180764106442002</c:v>
                </c:pt>
                <c:pt idx="29">
                  <c:v>8.9682762594072969</c:v>
                </c:pt>
                <c:pt idx="30">
                  <c:v>8.9321234381189036</c:v>
                </c:pt>
                <c:pt idx="31">
                  <c:v>8.909437902848298</c:v>
                </c:pt>
                <c:pt idx="32">
                  <c:v>8.8963307046919464</c:v>
                </c:pt>
                <c:pt idx="33">
                  <c:v>8.8857081127795201</c:v>
                </c:pt>
                <c:pt idx="34">
                  <c:v>8.8816031111591247</c:v>
                </c:pt>
                <c:pt idx="35">
                  <c:v>8.8756976702315384</c:v>
                </c:pt>
                <c:pt idx="36">
                  <c:v>8.8733570991321908</c:v>
                </c:pt>
                <c:pt idx="37">
                  <c:v>8.8692520975117954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94-4072-BD8C-A7B81EFA4C47}"/>
            </c:ext>
          </c:extLst>
        </c:ser>
        <c:ser>
          <c:idx val="8"/>
          <c:order val="4"/>
          <c:tx>
            <c:strRef>
              <c:f>'图4-交通能耗载货'!$B$38</c:f>
              <c:strCache>
                <c:ptCount val="1"/>
                <c:pt idx="0">
                  <c:v>电力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'图4-交通能耗载货'!$C$38:$AN$38</c:f>
              <c:numCache>
                <c:formatCode>0_);[Red]\(0\)</c:formatCode>
                <c:ptCount val="38"/>
                <c:pt idx="0">
                  <c:v>47.558769939865343</c:v>
                </c:pt>
                <c:pt idx="1">
                  <c:v>64.672248028518979</c:v>
                </c:pt>
                <c:pt idx="2">
                  <c:v>87.302833891469547</c:v>
                </c:pt>
                <c:pt idx="3">
                  <c:v>120.64488135104969</c:v>
                </c:pt>
                <c:pt idx="4">
                  <c:v>165.07230564257682</c:v>
                </c:pt>
                <c:pt idx="5">
                  <c:v>218.21093946923054</c:v>
                </c:pt>
                <c:pt idx="6">
                  <c:v>282.69525764286493</c:v>
                </c:pt>
                <c:pt idx="7">
                  <c:v>358.36268049404066</c:v>
                </c:pt>
                <c:pt idx="8">
                  <c:v>440.96179467790154</c:v>
                </c:pt>
                <c:pt idx="9">
                  <c:v>529.90385654099612</c:v>
                </c:pt>
                <c:pt idx="10">
                  <c:v>627.34219149472483</c:v>
                </c:pt>
                <c:pt idx="11">
                  <c:v>732.69705808217225</c:v>
                </c:pt>
                <c:pt idx="12">
                  <c:v>845.38439379208546</c:v>
                </c:pt>
                <c:pt idx="13">
                  <c:v>905.33614201865282</c:v>
                </c:pt>
                <c:pt idx="14">
                  <c:v>1005.6026070361171</c:v>
                </c:pt>
                <c:pt idx="15">
                  <c:v>1109.2556983904076</c:v>
                </c:pt>
                <c:pt idx="16">
                  <c:v>1215.0109826797741</c:v>
                </c:pt>
                <c:pt idx="17">
                  <c:v>1316.8679557812109</c:v>
                </c:pt>
                <c:pt idx="18">
                  <c:v>1409.6993266356994</c:v>
                </c:pt>
                <c:pt idx="19">
                  <c:v>1499.6010226495268</c:v>
                </c:pt>
                <c:pt idx="20">
                  <c:v>1583.3254114003821</c:v>
                </c:pt>
                <c:pt idx="21">
                  <c:v>1661.0719815635018</c:v>
                </c:pt>
                <c:pt idx="22">
                  <c:v>1732.3762197976312</c:v>
                </c:pt>
                <c:pt idx="23">
                  <c:v>1799.8696481941599</c:v>
                </c:pt>
                <c:pt idx="24">
                  <c:v>1860.7461020489004</c:v>
                </c:pt>
                <c:pt idx="25">
                  <c:v>1914.9850563537509</c:v>
                </c:pt>
                <c:pt idx="26">
                  <c:v>1962.6837348312993</c:v>
                </c:pt>
                <c:pt idx="27">
                  <c:v>2011.3964207266579</c:v>
                </c:pt>
                <c:pt idx="28">
                  <c:v>2049.4447445176629</c:v>
                </c:pt>
                <c:pt idx="29">
                  <c:v>2082.4424759641356</c:v>
                </c:pt>
                <c:pt idx="30">
                  <c:v>2111.8839796910452</c:v>
                </c:pt>
                <c:pt idx="31">
                  <c:v>2139.1537935256206</c:v>
                </c:pt>
                <c:pt idx="32">
                  <c:v>2164.279284145332</c:v>
                </c:pt>
                <c:pt idx="33">
                  <c:v>2187.9320154117609</c:v>
                </c:pt>
                <c:pt idx="34">
                  <c:v>2211.1717259011202</c:v>
                </c:pt>
                <c:pt idx="35">
                  <c:v>2234.1287674192508</c:v>
                </c:pt>
                <c:pt idx="36">
                  <c:v>2257.0101904864791</c:v>
                </c:pt>
                <c:pt idx="37">
                  <c:v>2279.6752007489831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94-4072-BD8C-A7B81EFA4C47}"/>
            </c:ext>
          </c:extLst>
        </c:ser>
        <c:ser>
          <c:idx val="0"/>
          <c:order val="5"/>
          <c:tx>
            <c:strRef>
              <c:f>'图4-交通能耗载货'!$B$40</c:f>
              <c:strCache>
                <c:ptCount val="1"/>
                <c:pt idx="0">
                  <c:v>氢能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'图4-交通能耗载货'!$C$40:$AN$40</c:f>
              <c:numCache>
                <c:formatCode>0_);[Red]\(0\)</c:formatCode>
                <c:ptCount val="38"/>
                <c:pt idx="0">
                  <c:v>0.35804544308811359</c:v>
                </c:pt>
                <c:pt idx="1">
                  <c:v>0.34365597205718207</c:v>
                </c:pt>
                <c:pt idx="2">
                  <c:v>0.33040833963487098</c:v>
                </c:pt>
                <c:pt idx="3">
                  <c:v>0.3223827013791366</c:v>
                </c:pt>
                <c:pt idx="4">
                  <c:v>0.32006697634222758</c:v>
                </c:pt>
                <c:pt idx="5">
                  <c:v>0.32385978178675606</c:v>
                </c:pt>
                <c:pt idx="6">
                  <c:v>0.33669619387130467</c:v>
                </c:pt>
                <c:pt idx="7">
                  <c:v>0.36015627813186429</c:v>
                </c:pt>
                <c:pt idx="8">
                  <c:v>0.39137949659716981</c:v>
                </c:pt>
                <c:pt idx="9">
                  <c:v>0.43291203053545074</c:v>
                </c:pt>
                <c:pt idx="10">
                  <c:v>0.48851319722012182</c:v>
                </c:pt>
                <c:pt idx="11">
                  <c:v>0.55766447013071208</c:v>
                </c:pt>
                <c:pt idx="12">
                  <c:v>0.64120845486298672</c:v>
                </c:pt>
                <c:pt idx="13">
                  <c:v>0.71443232148644287</c:v>
                </c:pt>
                <c:pt idx="14">
                  <c:v>0.83218465305534572</c:v>
                </c:pt>
                <c:pt idx="15">
                  <c:v>0.96151380936948638</c:v>
                </c:pt>
                <c:pt idx="16">
                  <c:v>1.1026790536891005</c:v>
                </c:pt>
                <c:pt idx="17">
                  <c:v>1.2519822836772176</c:v>
                </c:pt>
                <c:pt idx="18">
                  <c:v>1.4037917251809444</c:v>
                </c:pt>
                <c:pt idx="19">
                  <c:v>1.5623780202369382</c:v>
                </c:pt>
                <c:pt idx="20">
                  <c:v>1.7257210759425303</c:v>
                </c:pt>
                <c:pt idx="21">
                  <c:v>1.8929350761585833</c:v>
                </c:pt>
                <c:pt idx="22">
                  <c:v>2.0632926434049912</c:v>
                </c:pt>
                <c:pt idx="23">
                  <c:v>2.2381261027690762</c:v>
                </c:pt>
                <c:pt idx="24">
                  <c:v>2.4116164344099968</c:v>
                </c:pt>
                <c:pt idx="25">
                  <c:v>2.5863130603867353</c:v>
                </c:pt>
                <c:pt idx="26">
                  <c:v>2.7575672464081245</c:v>
                </c:pt>
                <c:pt idx="27">
                  <c:v>2.9362104353462253</c:v>
                </c:pt>
                <c:pt idx="28">
                  <c:v>3.1033164092038463</c:v>
                </c:pt>
                <c:pt idx="29">
                  <c:v>3.2696517950379902</c:v>
                </c:pt>
                <c:pt idx="30">
                  <c:v>3.4338050484318181</c:v>
                </c:pt>
                <c:pt idx="31">
                  <c:v>3.601706816463218</c:v>
                </c:pt>
                <c:pt idx="32">
                  <c:v>3.7642144683302736</c:v>
                </c:pt>
                <c:pt idx="33">
                  <c:v>3.9370206330344613</c:v>
                </c:pt>
                <c:pt idx="34">
                  <c:v>4.0946670987721019</c:v>
                </c:pt>
                <c:pt idx="35">
                  <c:v>4.2831370854488506</c:v>
                </c:pt>
                <c:pt idx="36">
                  <c:v>4.4204385870152327</c:v>
                </c:pt>
                <c:pt idx="37">
                  <c:v>4.667890965395558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7394-4072-BD8C-A7B81EFA4C47}"/>
            </c:ext>
          </c:extLst>
        </c:ser>
        <c:ser>
          <c:idx val="9"/>
          <c:order val="6"/>
          <c:tx>
            <c:strRef>
              <c:f>'图4-交通能耗载货'!$B$36</c:f>
              <c:strCache>
                <c:ptCount val="1"/>
                <c:pt idx="0">
                  <c:v>生物柴油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'图4-交通能耗载货'!$C$36:$AN$36</c:f>
              <c:numCache>
                <c:formatCode>0_);[Red]\(0\)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7394-4072-BD8C-A7B81EFA4C47}"/>
            </c:ext>
          </c:extLst>
        </c:ser>
        <c:ser>
          <c:idx val="2"/>
          <c:order val="7"/>
          <c:tx>
            <c:strRef>
              <c:f>'图4-交通能耗载货'!$B$37</c:f>
              <c:strCache>
                <c:ptCount val="1"/>
                <c:pt idx="0">
                  <c:v>生物汽油</c:v>
                </c:pt>
              </c:strCache>
            </c:strRef>
          </c:tx>
          <c:spPr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'图4-交通能耗载货'!$C$37:$AN$37</c:f>
              <c:numCache>
                <c:formatCode>0_);[Red]\(0\)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394-4072-BD8C-A7B81EFA4C47}"/>
            </c:ext>
          </c:extLst>
        </c:ser>
        <c:ser>
          <c:idx val="3"/>
          <c:order val="8"/>
          <c:tx>
            <c:strRef>
              <c:f>'图4-交通能耗载货'!$B$39</c:f>
              <c:strCache>
                <c:ptCount val="1"/>
                <c:pt idx="0">
                  <c:v>燃料油、残渣油</c:v>
                </c:pt>
              </c:strCache>
            </c:strRef>
          </c:tx>
          <c:spPr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'图4-交通能耗载货'!$C$39:$AN$39</c:f>
              <c:numCache>
                <c:formatCode>0_);[Red]\(0\)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394-4072-BD8C-A7B81EFA4C47}"/>
            </c:ext>
          </c:extLst>
        </c:ser>
        <c:ser>
          <c:idx val="7"/>
          <c:order val="9"/>
          <c:tx>
            <c:strRef>
              <c:f>'图4-交通能耗载货'!$B$42</c:f>
              <c:strCache>
                <c:ptCount val="1"/>
                <c:pt idx="0">
                  <c:v>液化石油气</c:v>
                </c:pt>
              </c:strCache>
            </c:strRef>
          </c:tx>
          <c:spPr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'图4-交通能耗载货'!$C$42:$AN$42</c:f>
              <c:numCache>
                <c:formatCode>0_);[Red]\(0\)</c:formatCode>
                <c:ptCount val="38"/>
                <c:pt idx="0">
                  <c:v>0.91962838932699598</c:v>
                </c:pt>
                <c:pt idx="1">
                  <c:v>1.9285441647762058</c:v>
                </c:pt>
                <c:pt idx="2">
                  <c:v>2.9624248316589257</c:v>
                </c:pt>
                <c:pt idx="3">
                  <c:v>4.0036728961866705</c:v>
                </c:pt>
                <c:pt idx="4">
                  <c:v>5.0859169637391535</c:v>
                </c:pt>
                <c:pt idx="5">
                  <c:v>6.2205178063447502</c:v>
                </c:pt>
                <c:pt idx="6">
                  <c:v>7.3383025458211826</c:v>
                </c:pt>
                <c:pt idx="7">
                  <c:v>8.4429080695689773</c:v>
                </c:pt>
                <c:pt idx="8">
                  <c:v>9.3799287026034381</c:v>
                </c:pt>
                <c:pt idx="9">
                  <c:v>10.261891901623999</c:v>
                </c:pt>
                <c:pt idx="10">
                  <c:v>11.081919988477191</c:v>
                </c:pt>
                <c:pt idx="11">
                  <c:v>11.836051996687194</c:v>
                </c:pt>
                <c:pt idx="12">
                  <c:v>12.534226351229703</c:v>
                </c:pt>
                <c:pt idx="13">
                  <c:v>12.471174966691876</c:v>
                </c:pt>
                <c:pt idx="14">
                  <c:v>12.248532641964642</c:v>
                </c:pt>
                <c:pt idx="15">
                  <c:v>11.964027222642327</c:v>
                </c:pt>
                <c:pt idx="16">
                  <c:v>11.677325267365241</c:v>
                </c:pt>
                <c:pt idx="17">
                  <c:v>11.40653919556372</c:v>
                </c:pt>
                <c:pt idx="18">
                  <c:v>11.079399373447124</c:v>
                </c:pt>
                <c:pt idx="19">
                  <c:v>10.725396996867238</c:v>
                </c:pt>
                <c:pt idx="20">
                  <c:v>10.402470202729468</c:v>
                </c:pt>
                <c:pt idx="21">
                  <c:v>10.109142630801918</c:v>
                </c:pt>
                <c:pt idx="22">
                  <c:v>9.9036764970652857</c:v>
                </c:pt>
                <c:pt idx="23">
                  <c:v>9.739008318029601</c:v>
                </c:pt>
                <c:pt idx="24">
                  <c:v>9.6146699794749946</c:v>
                </c:pt>
                <c:pt idx="25">
                  <c:v>9.5393756076482692</c:v>
                </c:pt>
                <c:pt idx="26">
                  <c:v>9.5036188830074568</c:v>
                </c:pt>
                <c:pt idx="27">
                  <c:v>9.4644053148968368</c:v>
                </c:pt>
                <c:pt idx="28">
                  <c:v>9.3810449749738964</c:v>
                </c:pt>
                <c:pt idx="29">
                  <c:v>9.3262396024630032</c:v>
                </c:pt>
                <c:pt idx="30">
                  <c:v>9.290230816319184</c:v>
                </c:pt>
                <c:pt idx="31">
                  <c:v>9.2667530877534148</c:v>
                </c:pt>
                <c:pt idx="32">
                  <c:v>9.2533578193079133</c:v>
                </c:pt>
                <c:pt idx="33">
                  <c:v>9.2469122465881703</c:v>
                </c:pt>
                <c:pt idx="34">
                  <c:v>9.241402902308165</c:v>
                </c:pt>
                <c:pt idx="35">
                  <c:v>9.2309243455403145</c:v>
                </c:pt>
                <c:pt idx="36">
                  <c:v>9.209535126570886</c:v>
                </c:pt>
                <c:pt idx="37">
                  <c:v>9.1863094595081218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394-4072-BD8C-A7B81EFA4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511720"/>
        <c:axId val="720512048"/>
        <c:extLst/>
      </c:areaChart>
      <c:catAx>
        <c:axId val="720511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2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720512048"/>
        <c:scaling>
          <c:orientation val="minMax"/>
        </c:scaling>
        <c:delete val="0"/>
        <c:axPos val="l"/>
        <c:title>
          <c:tx>
            <c:strRef>
              <c:f>'图4-交通能耗载货'!$E$1</c:f>
              <c:strCache>
                <c:ptCount val="1"/>
                <c:pt idx="0">
                  <c:v>万吨标煤</c:v>
                </c:pt>
              </c:strCache>
            </c:strRef>
          </c:tx>
          <c:layout>
            <c:manualLayout>
              <c:xMode val="edge"/>
              <c:yMode val="edge"/>
              <c:x val="4.7619047619047616E-2"/>
              <c:y val="5.9419809365934523E-2"/>
            </c:manualLayout>
          </c:layout>
          <c:overlay val="0"/>
          <c:txPr>
            <a:bodyPr rot="0" vert="horz"/>
            <a:lstStyle/>
            <a:p>
              <a:pPr>
                <a:defRPr b="0"/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1720"/>
        <c:crosses val="autoZero"/>
        <c:crossBetween val="midCat"/>
      </c:valAx>
      <c:spPr>
        <a:ln>
          <a:noFill/>
        </a:ln>
      </c:spPr>
    </c:plotArea>
    <c:legend>
      <c:legendPos val="b"/>
      <c:layout>
        <c:manualLayout>
          <c:xMode val="edge"/>
          <c:yMode val="edge"/>
          <c:x val="0"/>
          <c:y val="0.88271400285490631"/>
          <c:w val="1"/>
          <c:h val="0.11728599714509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'图4-交通能耗载货'!$G$1</c:f>
          <c:strCache>
            <c:ptCount val="1"/>
            <c:pt idx="0">
              <c:v>Freight Transport Fuel Use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787714035745532"/>
          <c:y val="0.17305477682162795"/>
          <c:w val="0.8195831771028621"/>
          <c:h val="0.62172363748649073"/>
        </c:manualLayout>
      </c:layout>
      <c:areaChart>
        <c:grouping val="stacked"/>
        <c:varyColors val="0"/>
        <c:ser>
          <c:idx val="6"/>
          <c:order val="0"/>
          <c:tx>
            <c:strRef>
              <c:f>'图4-交通能耗载货'!$A$62</c:f>
              <c:strCache>
                <c:ptCount val="1"/>
                <c:pt idx="0">
                  <c:v>petroleum gasoline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'图4-交通能耗载货'!$C$62:$AN$62</c:f>
              <c:numCache>
                <c:formatCode>0_ </c:formatCode>
                <c:ptCount val="38"/>
                <c:pt idx="0">
                  <c:v>1460.8005560000001</c:v>
                </c:pt>
                <c:pt idx="1">
                  <c:v>1499.5254300000001</c:v>
                </c:pt>
                <c:pt idx="2">
                  <c:v>1538.2540799999999</c:v>
                </c:pt>
                <c:pt idx="3">
                  <c:v>1576.577</c:v>
                </c:pt>
                <c:pt idx="4">
                  <c:v>1609.48649</c:v>
                </c:pt>
                <c:pt idx="5">
                  <c:v>1637.45346</c:v>
                </c:pt>
                <c:pt idx="6">
                  <c:v>1659.4351899999999</c:v>
                </c:pt>
                <c:pt idx="7">
                  <c:v>1674.3676</c:v>
                </c:pt>
                <c:pt idx="8">
                  <c:v>1666.6808000000001</c:v>
                </c:pt>
                <c:pt idx="9">
                  <c:v>1653.3969999999999</c:v>
                </c:pt>
                <c:pt idx="10">
                  <c:v>1633.0721999999998</c:v>
                </c:pt>
                <c:pt idx="11">
                  <c:v>1605.5222000000001</c:v>
                </c:pt>
                <c:pt idx="12">
                  <c:v>1570.6471999999999</c:v>
                </c:pt>
                <c:pt idx="13">
                  <c:v>1548.8468999999998</c:v>
                </c:pt>
                <c:pt idx="14">
                  <c:v>1496.7185999999999</c:v>
                </c:pt>
                <c:pt idx="15">
                  <c:v>1441.4444000000001</c:v>
                </c:pt>
                <c:pt idx="16">
                  <c:v>1385.8136999999999</c:v>
                </c:pt>
                <c:pt idx="17">
                  <c:v>1332.1013999999998</c:v>
                </c:pt>
                <c:pt idx="18">
                  <c:v>1277.3084999999999</c:v>
                </c:pt>
                <c:pt idx="19">
                  <c:v>1225.6632999999999</c:v>
                </c:pt>
                <c:pt idx="20">
                  <c:v>1178.8543999999999</c:v>
                </c:pt>
                <c:pt idx="21">
                  <c:v>1137.2929999999999</c:v>
                </c:pt>
                <c:pt idx="22">
                  <c:v>1102.4418000000001</c:v>
                </c:pt>
                <c:pt idx="23">
                  <c:v>1070.8365999999999</c:v>
                </c:pt>
                <c:pt idx="24">
                  <c:v>1044.7755999999999</c:v>
                </c:pt>
                <c:pt idx="25">
                  <c:v>1024.7828</c:v>
                </c:pt>
                <c:pt idx="26">
                  <c:v>1010.4532</c:v>
                </c:pt>
                <c:pt idx="27">
                  <c:v>995.13069999999993</c:v>
                </c:pt>
                <c:pt idx="28">
                  <c:v>974.25169999999991</c:v>
                </c:pt>
                <c:pt idx="29">
                  <c:v>956.66399999999999</c:v>
                </c:pt>
                <c:pt idx="30">
                  <c:v>941.51370000000009</c:v>
                </c:pt>
                <c:pt idx="31">
                  <c:v>927.95420000000001</c:v>
                </c:pt>
                <c:pt idx="32">
                  <c:v>915.58579999999995</c:v>
                </c:pt>
                <c:pt idx="33">
                  <c:v>904.44069999999999</c:v>
                </c:pt>
                <c:pt idx="34">
                  <c:v>893.50369999999998</c:v>
                </c:pt>
                <c:pt idx="35">
                  <c:v>882.93079999999998</c:v>
                </c:pt>
                <c:pt idx="36">
                  <c:v>872.56359999999984</c:v>
                </c:pt>
                <c:pt idx="37">
                  <c:v>862.5779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A5-4F42-A7DE-DC0EB5F27752}"/>
            </c:ext>
          </c:extLst>
        </c:ser>
        <c:ser>
          <c:idx val="5"/>
          <c:order val="1"/>
          <c:tx>
            <c:strRef>
              <c:f>'图4-交通能耗载货'!$A$61</c:f>
              <c:strCache>
                <c:ptCount val="1"/>
                <c:pt idx="0">
                  <c:v>petroleum diesel</c:v>
                </c:pt>
              </c:strCache>
            </c:strRef>
          </c:tx>
          <c:spPr>
            <a:solidFill>
              <a:srgbClr val="4472C4">
                <a:lumMod val="50000"/>
              </a:srgbClr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'图4-交通能耗载货'!$C$61:$AN$61</c:f>
              <c:numCache>
                <c:formatCode>0_ </c:formatCode>
                <c:ptCount val="38"/>
                <c:pt idx="0">
                  <c:v>9891.9034299999985</c:v>
                </c:pt>
                <c:pt idx="1">
                  <c:v>10053.837399999999</c:v>
                </c:pt>
                <c:pt idx="2">
                  <c:v>10200.89113</c:v>
                </c:pt>
                <c:pt idx="3">
                  <c:v>10338.000700000001</c:v>
                </c:pt>
                <c:pt idx="4">
                  <c:v>10462.5597</c:v>
                </c:pt>
                <c:pt idx="5">
                  <c:v>10574.729499999999</c:v>
                </c:pt>
                <c:pt idx="6">
                  <c:v>10674.318800000001</c:v>
                </c:pt>
                <c:pt idx="7">
                  <c:v>10760.8833</c:v>
                </c:pt>
                <c:pt idx="8">
                  <c:v>10756.773299999999</c:v>
                </c:pt>
                <c:pt idx="9">
                  <c:v>10734.7567</c:v>
                </c:pt>
                <c:pt idx="10">
                  <c:v>10695.687699999999</c:v>
                </c:pt>
                <c:pt idx="11">
                  <c:v>10640.209800000001</c:v>
                </c:pt>
                <c:pt idx="12">
                  <c:v>10568.888199999999</c:v>
                </c:pt>
                <c:pt idx="13">
                  <c:v>10526.192800000001</c:v>
                </c:pt>
                <c:pt idx="14">
                  <c:v>10462.168999999998</c:v>
                </c:pt>
                <c:pt idx="15">
                  <c:v>10343.689999999999</c:v>
                </c:pt>
                <c:pt idx="16">
                  <c:v>10232.337000000001</c:v>
                </c:pt>
                <c:pt idx="17">
                  <c:v>10130.200999999999</c:v>
                </c:pt>
                <c:pt idx="18">
                  <c:v>9991.6049999999977</c:v>
                </c:pt>
                <c:pt idx="19">
                  <c:v>9855.9379999999983</c:v>
                </c:pt>
                <c:pt idx="20">
                  <c:v>9726.7089999999989</c:v>
                </c:pt>
                <c:pt idx="21">
                  <c:v>9605.4719999999998</c:v>
                </c:pt>
                <c:pt idx="22">
                  <c:v>9494.1959999999999</c:v>
                </c:pt>
                <c:pt idx="23">
                  <c:v>9438.228000000001</c:v>
                </c:pt>
                <c:pt idx="24">
                  <c:v>9394.2910000000011</c:v>
                </c:pt>
                <c:pt idx="25">
                  <c:v>9363.9030000000002</c:v>
                </c:pt>
                <c:pt idx="26">
                  <c:v>9344.8769999999986</c:v>
                </c:pt>
                <c:pt idx="27">
                  <c:v>9335.8829999999998</c:v>
                </c:pt>
                <c:pt idx="28">
                  <c:v>9278.4609999999993</c:v>
                </c:pt>
                <c:pt idx="29">
                  <c:v>9226.746000000001</c:v>
                </c:pt>
                <c:pt idx="30">
                  <c:v>9178.08</c:v>
                </c:pt>
                <c:pt idx="31">
                  <c:v>9132.0789999999997</c:v>
                </c:pt>
                <c:pt idx="32">
                  <c:v>9086.3739999999998</c:v>
                </c:pt>
                <c:pt idx="33">
                  <c:v>9044.005000000001</c:v>
                </c:pt>
                <c:pt idx="34">
                  <c:v>9000.5429999999997</c:v>
                </c:pt>
                <c:pt idx="35">
                  <c:v>8957.5769999999993</c:v>
                </c:pt>
                <c:pt idx="36">
                  <c:v>8908.1750000000011</c:v>
                </c:pt>
                <c:pt idx="37">
                  <c:v>8864.9570000000003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A5-4F42-A7DE-DC0EB5F27752}"/>
            </c:ext>
          </c:extLst>
        </c:ser>
        <c:ser>
          <c:idx val="1"/>
          <c:order val="2"/>
          <c:tx>
            <c:strRef>
              <c:f>'图4-交通能耗载货'!$A$58</c:f>
              <c:strCache>
                <c:ptCount val="1"/>
                <c:pt idx="0">
                  <c:v>jet fuel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'图4-交通能耗载货'!$C$58:$AN$58</c:f>
              <c:numCache>
                <c:formatCode>0_ </c:formatCode>
                <c:ptCount val="38"/>
                <c:pt idx="0">
                  <c:v>605.50900000000001</c:v>
                </c:pt>
                <c:pt idx="1">
                  <c:v>575.79999999999995</c:v>
                </c:pt>
                <c:pt idx="2">
                  <c:v>550.93799999999999</c:v>
                </c:pt>
                <c:pt idx="3">
                  <c:v>530.6579999999999</c:v>
                </c:pt>
                <c:pt idx="4">
                  <c:v>511.47899999999998</c:v>
                </c:pt>
                <c:pt idx="5">
                  <c:v>496.93299999999999</c:v>
                </c:pt>
                <c:pt idx="6">
                  <c:v>486.06700000000001</c:v>
                </c:pt>
                <c:pt idx="7">
                  <c:v>478.16199999999998</c:v>
                </c:pt>
                <c:pt idx="8">
                  <c:v>469.80700000000002</c:v>
                </c:pt>
                <c:pt idx="9">
                  <c:v>463.82299999999998</c:v>
                </c:pt>
                <c:pt idx="10">
                  <c:v>459.77099999999996</c:v>
                </c:pt>
                <c:pt idx="11">
                  <c:v>457.35300000000001</c:v>
                </c:pt>
                <c:pt idx="12">
                  <c:v>456.50299999999999</c:v>
                </c:pt>
                <c:pt idx="13">
                  <c:v>456.63199999999995</c:v>
                </c:pt>
                <c:pt idx="14">
                  <c:v>457.702</c:v>
                </c:pt>
                <c:pt idx="15">
                  <c:v>459.608</c:v>
                </c:pt>
                <c:pt idx="16">
                  <c:v>462.24</c:v>
                </c:pt>
                <c:pt idx="17">
                  <c:v>465.49799999999999</c:v>
                </c:pt>
                <c:pt idx="18">
                  <c:v>465.59399999999999</c:v>
                </c:pt>
                <c:pt idx="19">
                  <c:v>466.67599999999999</c:v>
                </c:pt>
                <c:pt idx="20">
                  <c:v>468.22200000000004</c:v>
                </c:pt>
                <c:pt idx="21">
                  <c:v>470.17700000000002</c:v>
                </c:pt>
                <c:pt idx="22">
                  <c:v>472.488</c:v>
                </c:pt>
                <c:pt idx="23">
                  <c:v>475.35699999999997</c:v>
                </c:pt>
                <c:pt idx="24">
                  <c:v>478.45499999999998</c:v>
                </c:pt>
                <c:pt idx="25">
                  <c:v>481.75799999999998</c:v>
                </c:pt>
                <c:pt idx="26">
                  <c:v>485.24299999999999</c:v>
                </c:pt>
                <c:pt idx="27">
                  <c:v>489.35399999999998</c:v>
                </c:pt>
                <c:pt idx="28">
                  <c:v>499.892</c:v>
                </c:pt>
                <c:pt idx="29">
                  <c:v>510.36199999999997</c:v>
                </c:pt>
                <c:pt idx="30">
                  <c:v>520.97400000000005</c:v>
                </c:pt>
                <c:pt idx="31">
                  <c:v>531.49900000000002</c:v>
                </c:pt>
                <c:pt idx="32">
                  <c:v>541.7940000000001</c:v>
                </c:pt>
                <c:pt idx="33">
                  <c:v>551.98599999999999</c:v>
                </c:pt>
                <c:pt idx="34">
                  <c:v>562.06699999999989</c:v>
                </c:pt>
                <c:pt idx="35">
                  <c:v>572.03300000000002</c:v>
                </c:pt>
                <c:pt idx="36">
                  <c:v>581.774</c:v>
                </c:pt>
                <c:pt idx="37">
                  <c:v>591.40599999999995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5DA5-4F42-A7DE-DC0EB5F27752}"/>
            </c:ext>
          </c:extLst>
        </c:ser>
        <c:ser>
          <c:idx val="4"/>
          <c:order val="3"/>
          <c:tx>
            <c:strRef>
              <c:f>'图4-交通能耗载货'!$A$60</c:f>
              <c:strCache>
                <c:ptCount val="1"/>
                <c:pt idx="0">
                  <c:v>natural gas</c:v>
                </c:pt>
              </c:strCache>
            </c:strRef>
          </c:tx>
          <c:spPr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'图4-交通能耗载货'!$C$60:$AN$60</c:f>
              <c:numCache>
                <c:formatCode>0_ </c:formatCode>
                <c:ptCount val="38"/>
                <c:pt idx="0">
                  <c:v>275.17360000000002</c:v>
                </c:pt>
                <c:pt idx="1">
                  <c:v>269.41535999999996</c:v>
                </c:pt>
                <c:pt idx="2">
                  <c:v>263.68030000000005</c:v>
                </c:pt>
                <c:pt idx="3">
                  <c:v>258.41852999999998</c:v>
                </c:pt>
                <c:pt idx="4">
                  <c:v>252.31282000000002</c:v>
                </c:pt>
                <c:pt idx="5">
                  <c:v>246.23122000000001</c:v>
                </c:pt>
                <c:pt idx="6">
                  <c:v>242.20828</c:v>
                </c:pt>
                <c:pt idx="7">
                  <c:v>240.76763</c:v>
                </c:pt>
                <c:pt idx="8">
                  <c:v>240.05082000000002</c:v>
                </c:pt>
                <c:pt idx="9">
                  <c:v>242.95729999999998</c:v>
                </c:pt>
                <c:pt idx="10">
                  <c:v>249.88068999999999</c:v>
                </c:pt>
                <c:pt idx="11">
                  <c:v>260.73178000000001</c:v>
                </c:pt>
                <c:pt idx="12">
                  <c:v>275.44168000000002</c:v>
                </c:pt>
                <c:pt idx="13">
                  <c:v>293.91498999999993</c:v>
                </c:pt>
                <c:pt idx="14">
                  <c:v>315.75450000000001</c:v>
                </c:pt>
                <c:pt idx="15">
                  <c:v>354.34820999999999</c:v>
                </c:pt>
                <c:pt idx="16">
                  <c:v>395.59177</c:v>
                </c:pt>
                <c:pt idx="17">
                  <c:v>438.69126</c:v>
                </c:pt>
                <c:pt idx="18">
                  <c:v>483.47667999999999</c:v>
                </c:pt>
                <c:pt idx="19">
                  <c:v>531.17004999999995</c:v>
                </c:pt>
                <c:pt idx="20">
                  <c:v>580.86520399999995</c:v>
                </c:pt>
                <c:pt idx="21">
                  <c:v>630.98225300000013</c:v>
                </c:pt>
                <c:pt idx="22">
                  <c:v>680.643145</c:v>
                </c:pt>
                <c:pt idx="23">
                  <c:v>730.00453499999992</c:v>
                </c:pt>
                <c:pt idx="24">
                  <c:v>778.18173000000002</c:v>
                </c:pt>
                <c:pt idx="25">
                  <c:v>824.18997899999999</c:v>
                </c:pt>
                <c:pt idx="26">
                  <c:v>867.83854399999996</c:v>
                </c:pt>
                <c:pt idx="27">
                  <c:v>909.18679999999995</c:v>
                </c:pt>
                <c:pt idx="28">
                  <c:v>946.10639069999991</c:v>
                </c:pt>
                <c:pt idx="29">
                  <c:v>980.71508799999992</c:v>
                </c:pt>
                <c:pt idx="30">
                  <c:v>1013.5786871999999</c:v>
                </c:pt>
                <c:pt idx="31">
                  <c:v>1044.1477255</c:v>
                </c:pt>
                <c:pt idx="32">
                  <c:v>1074.7539923900001</c:v>
                </c:pt>
                <c:pt idx="33">
                  <c:v>1102.8810251299999</c:v>
                </c:pt>
                <c:pt idx="34">
                  <c:v>1130.6698691799998</c:v>
                </c:pt>
                <c:pt idx="35">
                  <c:v>1158.1982144599999</c:v>
                </c:pt>
                <c:pt idx="36">
                  <c:v>1185.00755093</c:v>
                </c:pt>
                <c:pt idx="37">
                  <c:v>1212.90639852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A5-4F42-A7DE-DC0EB5F27752}"/>
            </c:ext>
          </c:extLst>
        </c:ser>
        <c:ser>
          <c:idx val="8"/>
          <c:order val="4"/>
          <c:tx>
            <c:strRef>
              <c:f>'图4-交通能耗载货'!$A$55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70AD47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'图4-交通能耗载货'!$C$55:$AN$55</c:f>
              <c:numCache>
                <c:formatCode>0_ </c:formatCode>
                <c:ptCount val="38"/>
                <c:pt idx="0">
                  <c:v>54.669116000000002</c:v>
                </c:pt>
                <c:pt idx="1">
                  <c:v>79.488989999999987</c:v>
                </c:pt>
                <c:pt idx="2">
                  <c:v>109.08111</c:v>
                </c:pt>
                <c:pt idx="3">
                  <c:v>145.03419000000002</c:v>
                </c:pt>
                <c:pt idx="4">
                  <c:v>187.45723000000001</c:v>
                </c:pt>
                <c:pt idx="5">
                  <c:v>235.82566</c:v>
                </c:pt>
                <c:pt idx="6">
                  <c:v>290.72879999999998</c:v>
                </c:pt>
                <c:pt idx="7">
                  <c:v>351.9905</c:v>
                </c:pt>
                <c:pt idx="8">
                  <c:v>419.53399999999999</c:v>
                </c:pt>
                <c:pt idx="9">
                  <c:v>491.75040000000001</c:v>
                </c:pt>
                <c:pt idx="10">
                  <c:v>569.62249999999995</c:v>
                </c:pt>
                <c:pt idx="11">
                  <c:v>652.59320000000002</c:v>
                </c:pt>
                <c:pt idx="12">
                  <c:v>739.89599999999996</c:v>
                </c:pt>
                <c:pt idx="13">
                  <c:v>814.67989999999998</c:v>
                </c:pt>
                <c:pt idx="14">
                  <c:v>902.4461</c:v>
                </c:pt>
                <c:pt idx="15">
                  <c:v>993.13049999999998</c:v>
                </c:pt>
                <c:pt idx="16">
                  <c:v>1085.3208</c:v>
                </c:pt>
                <c:pt idx="17">
                  <c:v>1176.9036999999998</c:v>
                </c:pt>
                <c:pt idx="18">
                  <c:v>1268.1113</c:v>
                </c:pt>
                <c:pt idx="19">
                  <c:v>1358.3307</c:v>
                </c:pt>
                <c:pt idx="20">
                  <c:v>1446.0423000000001</c:v>
                </c:pt>
                <c:pt idx="21">
                  <c:v>1531.0845999999999</c:v>
                </c:pt>
                <c:pt idx="22">
                  <c:v>1613.0577000000001</c:v>
                </c:pt>
                <c:pt idx="23">
                  <c:v>1676.1459</c:v>
                </c:pt>
                <c:pt idx="24">
                  <c:v>1735.6225999999999</c:v>
                </c:pt>
                <c:pt idx="25">
                  <c:v>1791.6338000000001</c:v>
                </c:pt>
                <c:pt idx="26">
                  <c:v>1844.2972</c:v>
                </c:pt>
                <c:pt idx="27">
                  <c:v>1895.1408999999999</c:v>
                </c:pt>
                <c:pt idx="28">
                  <c:v>1932.4612999999999</c:v>
                </c:pt>
                <c:pt idx="29">
                  <c:v>1967.1901</c:v>
                </c:pt>
                <c:pt idx="30">
                  <c:v>1999.7532999999999</c:v>
                </c:pt>
                <c:pt idx="31">
                  <c:v>2030.7233999999999</c:v>
                </c:pt>
                <c:pt idx="32">
                  <c:v>2060.2840000000001</c:v>
                </c:pt>
                <c:pt idx="33">
                  <c:v>2088.6905999999999</c:v>
                </c:pt>
                <c:pt idx="34">
                  <c:v>2116.6154999999999</c:v>
                </c:pt>
                <c:pt idx="35">
                  <c:v>2144.7889</c:v>
                </c:pt>
                <c:pt idx="36">
                  <c:v>2172.0183000000002</c:v>
                </c:pt>
                <c:pt idx="37">
                  <c:v>2200.0356000000002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A5-4F42-A7DE-DC0EB5F27752}"/>
            </c:ext>
          </c:extLst>
        </c:ser>
        <c:ser>
          <c:idx val="0"/>
          <c:order val="5"/>
          <c:tx>
            <c:strRef>
              <c:f>'图4-交通能耗载货'!$A$57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00B0F0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'图4-交通能耗载货'!$C$57:$AN$57</c:f>
              <c:numCache>
                <c:formatCode>0_ </c:formatCode>
                <c:ptCount val="38"/>
                <c:pt idx="0">
                  <c:v>8.6613228000000007</c:v>
                </c:pt>
                <c:pt idx="1">
                  <c:v>8.1895267</c:v>
                </c:pt>
                <c:pt idx="2">
                  <c:v>7.7123476999999996</c:v>
                </c:pt>
                <c:pt idx="3">
                  <c:v>7.2473589</c:v>
                </c:pt>
                <c:pt idx="4">
                  <c:v>6.8218958000000001</c:v>
                </c:pt>
                <c:pt idx="5">
                  <c:v>6.4777391</c:v>
                </c:pt>
                <c:pt idx="6">
                  <c:v>6.2560338999999994</c:v>
                </c:pt>
                <c:pt idx="7">
                  <c:v>6.221749</c:v>
                </c:pt>
                <c:pt idx="8">
                  <c:v>6.4387999999999996</c:v>
                </c:pt>
                <c:pt idx="9">
                  <c:v>6.9989239999999997</c:v>
                </c:pt>
                <c:pt idx="10">
                  <c:v>8.0244649999999993</c:v>
                </c:pt>
                <c:pt idx="11">
                  <c:v>9.5846889999999991</c:v>
                </c:pt>
                <c:pt idx="12">
                  <c:v>11.762869999999999</c:v>
                </c:pt>
                <c:pt idx="13">
                  <c:v>14.553004999999999</c:v>
                </c:pt>
                <c:pt idx="14">
                  <c:v>18.051406</c:v>
                </c:pt>
                <c:pt idx="15">
                  <c:v>23.114822</c:v>
                </c:pt>
                <c:pt idx="16">
                  <c:v>29.145925000000002</c:v>
                </c:pt>
                <c:pt idx="17">
                  <c:v>36.072788000000003</c:v>
                </c:pt>
                <c:pt idx="18">
                  <c:v>44.033447000000002</c:v>
                </c:pt>
                <c:pt idx="19">
                  <c:v>53.025787999999999</c:v>
                </c:pt>
                <c:pt idx="20">
                  <c:v>63.16865</c:v>
                </c:pt>
                <c:pt idx="21">
                  <c:v>74.579386999999997</c:v>
                </c:pt>
                <c:pt idx="22">
                  <c:v>87.234397000000001</c:v>
                </c:pt>
                <c:pt idx="23">
                  <c:v>101.29655</c:v>
                </c:pt>
                <c:pt idx="24">
                  <c:v>116.52673000000001</c:v>
                </c:pt>
                <c:pt idx="25">
                  <c:v>133.261245</c:v>
                </c:pt>
                <c:pt idx="26">
                  <c:v>151.10080400000001</c:v>
                </c:pt>
                <c:pt idx="27">
                  <c:v>170.40641499999998</c:v>
                </c:pt>
                <c:pt idx="28">
                  <c:v>190.77782200000001</c:v>
                </c:pt>
                <c:pt idx="29">
                  <c:v>212.812015</c:v>
                </c:pt>
                <c:pt idx="30">
                  <c:v>236.10060200000001</c:v>
                </c:pt>
                <c:pt idx="31">
                  <c:v>261.76022999999998</c:v>
                </c:pt>
                <c:pt idx="32">
                  <c:v>288.22935999999999</c:v>
                </c:pt>
                <c:pt idx="33">
                  <c:v>318.42834999999997</c:v>
                </c:pt>
                <c:pt idx="34">
                  <c:v>347.01412999999997</c:v>
                </c:pt>
                <c:pt idx="35">
                  <c:v>385.02046999999993</c:v>
                </c:pt>
                <c:pt idx="36">
                  <c:v>412.21859999999998</c:v>
                </c:pt>
                <c:pt idx="37">
                  <c:v>473.76931999999999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5DA5-4F42-A7DE-DC0EB5F27752}"/>
            </c:ext>
          </c:extLst>
        </c:ser>
        <c:ser>
          <c:idx val="9"/>
          <c:order val="8"/>
          <c:tx>
            <c:strRef>
              <c:f>'图4-交通能耗载货'!$A$56</c:f>
              <c:strCache>
                <c:ptCount val="1"/>
                <c:pt idx="0">
                  <c:v>heavy or residual fuel oil</c:v>
                </c:pt>
              </c:strCache>
            </c:strRef>
          </c:tx>
          <c:spPr>
            <a:solidFill>
              <a:srgbClr val="C00000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'图4-交通能耗载货'!$C$56:$AN$56</c:f>
              <c:numCache>
                <c:formatCode>0_ </c:formatCode>
                <c:ptCount val="38"/>
                <c:pt idx="0">
                  <c:v>718.34100000000001</c:v>
                </c:pt>
                <c:pt idx="1">
                  <c:v>737.66300000000001</c:v>
                </c:pt>
                <c:pt idx="2">
                  <c:v>756.96399999999994</c:v>
                </c:pt>
                <c:pt idx="3">
                  <c:v>776.24699999999996</c:v>
                </c:pt>
                <c:pt idx="4">
                  <c:v>795.51299999999992</c:v>
                </c:pt>
                <c:pt idx="5">
                  <c:v>814.76599999999996</c:v>
                </c:pt>
                <c:pt idx="6">
                  <c:v>834.0089999999999</c:v>
                </c:pt>
                <c:pt idx="7">
                  <c:v>853.2399999999999</c:v>
                </c:pt>
                <c:pt idx="8">
                  <c:v>869.89300000000003</c:v>
                </c:pt>
                <c:pt idx="9">
                  <c:v>886.55</c:v>
                </c:pt>
                <c:pt idx="10">
                  <c:v>903.20099999999991</c:v>
                </c:pt>
                <c:pt idx="11">
                  <c:v>919.85699999999986</c:v>
                </c:pt>
                <c:pt idx="12">
                  <c:v>936.61800000000005</c:v>
                </c:pt>
                <c:pt idx="13">
                  <c:v>953.29899999999998</c:v>
                </c:pt>
                <c:pt idx="14">
                  <c:v>969.96300000000008</c:v>
                </c:pt>
                <c:pt idx="15">
                  <c:v>986.63199999999995</c:v>
                </c:pt>
                <c:pt idx="16">
                  <c:v>1003.31</c:v>
                </c:pt>
                <c:pt idx="17">
                  <c:v>1020</c:v>
                </c:pt>
                <c:pt idx="18">
                  <c:v>1030.56</c:v>
                </c:pt>
                <c:pt idx="19">
                  <c:v>1041.1299999999999</c:v>
                </c:pt>
                <c:pt idx="20">
                  <c:v>1051.72</c:v>
                </c:pt>
                <c:pt idx="21">
                  <c:v>1062.32</c:v>
                </c:pt>
                <c:pt idx="22">
                  <c:v>1072.9299999999998</c:v>
                </c:pt>
                <c:pt idx="23">
                  <c:v>1083.56</c:v>
                </c:pt>
                <c:pt idx="24">
                  <c:v>1094.2</c:v>
                </c:pt>
                <c:pt idx="25">
                  <c:v>1104.8600000000001</c:v>
                </c:pt>
                <c:pt idx="26">
                  <c:v>1115.52</c:v>
                </c:pt>
                <c:pt idx="27">
                  <c:v>1126.1999999999998</c:v>
                </c:pt>
                <c:pt idx="28">
                  <c:v>1137.49</c:v>
                </c:pt>
                <c:pt idx="29">
                  <c:v>1148.7999999999997</c:v>
                </c:pt>
                <c:pt idx="30">
                  <c:v>1160.1100000000001</c:v>
                </c:pt>
                <c:pt idx="31">
                  <c:v>1171.43</c:v>
                </c:pt>
                <c:pt idx="32">
                  <c:v>1182.69</c:v>
                </c:pt>
                <c:pt idx="33">
                  <c:v>1193.94</c:v>
                </c:pt>
                <c:pt idx="34">
                  <c:v>1205.21</c:v>
                </c:pt>
                <c:pt idx="35">
                  <c:v>1216.48</c:v>
                </c:pt>
                <c:pt idx="36">
                  <c:v>1227.76</c:v>
                </c:pt>
                <c:pt idx="37">
                  <c:v>1239.04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5DA5-4F42-A7DE-DC0EB5F27752}"/>
            </c:ext>
          </c:extLst>
        </c:ser>
        <c:ser>
          <c:idx val="3"/>
          <c:order val="9"/>
          <c:tx>
            <c:strRef>
              <c:f>'图4-交通能耗载货'!$A$59</c:f>
              <c:strCache>
                <c:ptCount val="1"/>
                <c:pt idx="0">
                  <c:v>LPG propane or butane</c:v>
                </c:pt>
              </c:strCache>
            </c:strRef>
          </c:tx>
          <c:spPr>
            <a:solidFill>
              <a:srgbClr val="5B9BD5">
                <a:lumMod val="40000"/>
                <a:lumOff val="60000"/>
              </a:srgbClr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'图4-交通能耗载货'!$C$59:$AN$59</c:f>
              <c:numCache>
                <c:formatCode>0_ </c:formatCode>
                <c:ptCount val="38"/>
                <c:pt idx="0">
                  <c:v>2.9053099999999996</c:v>
                </c:pt>
                <c:pt idx="1">
                  <c:v>6.7838959999999995</c:v>
                </c:pt>
                <c:pt idx="2">
                  <c:v>11.218294999999999</c:v>
                </c:pt>
                <c:pt idx="3">
                  <c:v>16.243759999999998</c:v>
                </c:pt>
                <c:pt idx="4">
                  <c:v>22.051309999999997</c:v>
                </c:pt>
                <c:pt idx="5">
                  <c:v>28.7653</c:v>
                </c:pt>
                <c:pt idx="6">
                  <c:v>36.006120000000003</c:v>
                </c:pt>
                <c:pt idx="7">
                  <c:v>43.767980000000001</c:v>
                </c:pt>
                <c:pt idx="8">
                  <c:v>51.043699999999994</c:v>
                </c:pt>
                <c:pt idx="9">
                  <c:v>58.490130000000001</c:v>
                </c:pt>
                <c:pt idx="10">
                  <c:v>66.025260000000003</c:v>
                </c:pt>
                <c:pt idx="11">
                  <c:v>73.598589999999987</c:v>
                </c:pt>
                <c:pt idx="12">
                  <c:v>81.154180000000011</c:v>
                </c:pt>
                <c:pt idx="13">
                  <c:v>88.439469999999986</c:v>
                </c:pt>
                <c:pt idx="14">
                  <c:v>95.531939999999992</c:v>
                </c:pt>
                <c:pt idx="15">
                  <c:v>100.99933</c:v>
                </c:pt>
                <c:pt idx="16">
                  <c:v>105.90890999999999</c:v>
                </c:pt>
                <c:pt idx="17">
                  <c:v>110.57071000000001</c:v>
                </c:pt>
                <c:pt idx="18">
                  <c:v>114.87886</c:v>
                </c:pt>
                <c:pt idx="19">
                  <c:v>118.87055000000001</c:v>
                </c:pt>
                <c:pt idx="20">
                  <c:v>122.45987000000001</c:v>
                </c:pt>
                <c:pt idx="21">
                  <c:v>126.13041</c:v>
                </c:pt>
                <c:pt idx="22">
                  <c:v>129.76634999999999</c:v>
                </c:pt>
                <c:pt idx="23">
                  <c:v>133.90862000000001</c:v>
                </c:pt>
                <c:pt idx="24">
                  <c:v>138.00509</c:v>
                </c:pt>
                <c:pt idx="25">
                  <c:v>142.26917999999998</c:v>
                </c:pt>
                <c:pt idx="26">
                  <c:v>146.62324999999998</c:v>
                </c:pt>
                <c:pt idx="27">
                  <c:v>151.08535999999998</c:v>
                </c:pt>
                <c:pt idx="28">
                  <c:v>155.01621</c:v>
                </c:pt>
                <c:pt idx="29">
                  <c:v>159.15199000000001</c:v>
                </c:pt>
                <c:pt idx="30">
                  <c:v>163.22299000000001</c:v>
                </c:pt>
                <c:pt idx="31">
                  <c:v>167.39546999999999</c:v>
                </c:pt>
                <c:pt idx="32">
                  <c:v>171.72074999999998</c:v>
                </c:pt>
                <c:pt idx="33">
                  <c:v>175.83695999999998</c:v>
                </c:pt>
                <c:pt idx="34">
                  <c:v>179.90643</c:v>
                </c:pt>
                <c:pt idx="35">
                  <c:v>183.99251999999998</c:v>
                </c:pt>
                <c:pt idx="36">
                  <c:v>187.59958</c:v>
                </c:pt>
                <c:pt idx="37">
                  <c:v>191.30212999999998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5DA5-4F42-A7DE-DC0EB5F27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511720"/>
        <c:axId val="720512048"/>
        <c:extLst>
          <c:ext xmlns:c15="http://schemas.microsoft.com/office/drawing/2012/chart" uri="{02D57815-91ED-43cb-92C2-25804820EDAC}">
            <c15:filteredAreaSeries>
              <c15:ser>
                <c:idx val="2"/>
                <c:order val="6"/>
                <c:tx>
                  <c:strRef>
                    <c:extLst>
                      <c:ext uri="{02D57815-91ED-43cb-92C2-25804820EDAC}">
                        <c15:formulaRef>
                          <c15:sqref>'图4-交通能耗载货'!$A$53</c15:sqref>
                        </c15:formulaRef>
                      </c:ext>
                    </c:extLst>
                    <c:strCache>
                      <c:ptCount val="1"/>
                      <c:pt idx="0">
                        <c:v>biofuel diesel</c:v>
                      </c:pt>
                    </c:strCache>
                  </c:strRef>
                </c:tx>
                <c:spPr>
                  <a:ln w="25400">
                    <a:noFill/>
                  </a:ln>
                </c:spPr>
                <c:cat>
                  <c:numRef>
                    <c:extLst>
                      <c:ext uri="{02D57815-91ED-43cb-92C2-25804820EDAC}">
                        <c15:formulaRef>
                          <c15:sqref>'图4-交通能耗载货'!$C$3:$AN$3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'图4-交通能耗载货'!$C$53:$AN$53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5DA5-4F42-A7DE-DC0EB5F27752}"/>
                  </c:ext>
                </c:extLst>
              </c15:ser>
            </c15:filteredAreaSeries>
            <c15:filteredArea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'图4-交通能耗载货'!$A$54</c15:sqref>
                        </c15:formulaRef>
                      </c:ext>
                    </c:extLst>
                    <c:strCache>
                      <c:ptCount val="1"/>
                      <c:pt idx="0">
                        <c:v>biofuel gasoline</c:v>
                      </c:pt>
                    </c:strCache>
                  </c:strRef>
                </c:tx>
                <c:spPr>
                  <a:ln w="25400">
                    <a:noFill/>
                  </a:ln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'图4-交通能耗载货'!$C$3:$AN$3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'图4-交通能耗载货'!$C$54:$AN$54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DA5-4F42-A7DE-DC0EB5F27752}"/>
                  </c:ext>
                </c:extLst>
              </c15:ser>
            </c15:filteredAreaSeries>
          </c:ext>
        </c:extLst>
      </c:areaChart>
      <c:catAx>
        <c:axId val="720511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2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720512048"/>
        <c:scaling>
          <c:orientation val="minMax"/>
          <c:max val="1200"/>
        </c:scaling>
        <c:delete val="0"/>
        <c:axPos val="l"/>
        <c:title>
          <c:tx>
            <c:strRef>
              <c:f>'图4-交通能耗载货'!$E$50</c:f>
              <c:strCache>
                <c:ptCount val="1"/>
                <c:pt idx="0">
                  <c:v>trillion btu</c:v>
                </c:pt>
              </c:strCache>
            </c:strRef>
          </c:tx>
          <c:layout>
            <c:manualLayout>
              <c:xMode val="edge"/>
              <c:yMode val="edge"/>
              <c:x val="4.7619047619047616E-2"/>
              <c:y val="5.9419809365934523E-2"/>
            </c:manualLayout>
          </c:layout>
          <c:overlay val="0"/>
          <c:txPr>
            <a:bodyPr rot="0" vert="horz"/>
            <a:lstStyle/>
            <a:p>
              <a:pPr>
                <a:defRPr b="0"/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1720"/>
        <c:crosses val="autoZero"/>
        <c:crossBetween val="midCat"/>
        <c:majorUnit val="300"/>
      </c:valAx>
      <c:spPr>
        <a:ln>
          <a:noFill/>
        </a:ln>
      </c:spPr>
    </c:plotArea>
    <c:legend>
      <c:legendPos val="b"/>
      <c:layout>
        <c:manualLayout>
          <c:xMode val="edge"/>
          <c:yMode val="edge"/>
          <c:x val="0"/>
          <c:y val="0.86713293191292262"/>
          <c:w val="0.99897064819479287"/>
          <c:h val="0.132867068087077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'图4-交通能耗载货'!$G$33</c:f>
          <c:strCache>
            <c:ptCount val="1"/>
            <c:pt idx="0">
              <c:v>freightLDVsTransport Fuel Use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787714035745532"/>
          <c:y val="0.17305477682162795"/>
          <c:w val="0.8195831771028621"/>
          <c:h val="0.64587199917830673"/>
        </c:manualLayout>
      </c:layout>
      <c:areaChart>
        <c:grouping val="stacked"/>
        <c:varyColors val="0"/>
        <c:ser>
          <c:idx val="6"/>
          <c:order val="0"/>
          <c:tx>
            <c:strRef>
              <c:f>'图4-交通能耗载货'!$A$77</c:f>
              <c:strCache>
                <c:ptCount val="1"/>
                <c:pt idx="0">
                  <c:v>petroleum gasoline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'图4-交通能耗载货'!$C$77:$AN$77</c:f>
              <c:numCache>
                <c:formatCode>0_);[Red]\(0\)</c:formatCode>
                <c:ptCount val="38"/>
                <c:pt idx="0">
                  <c:v>1460.8005560000001</c:v>
                </c:pt>
                <c:pt idx="1">
                  <c:v>1499.5254300000001</c:v>
                </c:pt>
                <c:pt idx="2">
                  <c:v>1538.2540799999999</c:v>
                </c:pt>
                <c:pt idx="3">
                  <c:v>1576.577</c:v>
                </c:pt>
                <c:pt idx="4">
                  <c:v>1609.48649</c:v>
                </c:pt>
                <c:pt idx="5">
                  <c:v>1637.45346</c:v>
                </c:pt>
                <c:pt idx="6">
                  <c:v>1659.4351899999999</c:v>
                </c:pt>
                <c:pt idx="7">
                  <c:v>1674.3676</c:v>
                </c:pt>
                <c:pt idx="8">
                  <c:v>1666.6808000000001</c:v>
                </c:pt>
                <c:pt idx="9">
                  <c:v>1653.3969999999999</c:v>
                </c:pt>
                <c:pt idx="10">
                  <c:v>1633.0721999999998</c:v>
                </c:pt>
                <c:pt idx="11">
                  <c:v>1605.5222000000001</c:v>
                </c:pt>
                <c:pt idx="12">
                  <c:v>1570.6471999999999</c:v>
                </c:pt>
                <c:pt idx="13">
                  <c:v>1548.8468999999998</c:v>
                </c:pt>
                <c:pt idx="14">
                  <c:v>1496.7185999999999</c:v>
                </c:pt>
                <c:pt idx="15">
                  <c:v>1441.4444000000001</c:v>
                </c:pt>
                <c:pt idx="16">
                  <c:v>1385.8136999999999</c:v>
                </c:pt>
                <c:pt idx="17">
                  <c:v>1332.1013999999998</c:v>
                </c:pt>
                <c:pt idx="18">
                  <c:v>1277.3084999999999</c:v>
                </c:pt>
                <c:pt idx="19">
                  <c:v>1225.6632999999999</c:v>
                </c:pt>
                <c:pt idx="20">
                  <c:v>1178.8543999999999</c:v>
                </c:pt>
                <c:pt idx="21">
                  <c:v>1137.2929999999999</c:v>
                </c:pt>
                <c:pt idx="22">
                  <c:v>1102.4418000000001</c:v>
                </c:pt>
                <c:pt idx="23">
                  <c:v>1070.8365999999999</c:v>
                </c:pt>
                <c:pt idx="24">
                  <c:v>1044.7755999999999</c:v>
                </c:pt>
                <c:pt idx="25">
                  <c:v>1024.7828</c:v>
                </c:pt>
                <c:pt idx="26">
                  <c:v>1010.4532</c:v>
                </c:pt>
                <c:pt idx="27">
                  <c:v>995.13069999999993</c:v>
                </c:pt>
                <c:pt idx="28">
                  <c:v>974.25169999999991</c:v>
                </c:pt>
                <c:pt idx="29">
                  <c:v>956.66399999999999</c:v>
                </c:pt>
                <c:pt idx="30">
                  <c:v>941.51370000000009</c:v>
                </c:pt>
                <c:pt idx="31">
                  <c:v>927.95420000000001</c:v>
                </c:pt>
                <c:pt idx="32">
                  <c:v>915.58579999999995</c:v>
                </c:pt>
                <c:pt idx="33">
                  <c:v>904.44069999999999</c:v>
                </c:pt>
                <c:pt idx="34">
                  <c:v>893.50369999999998</c:v>
                </c:pt>
                <c:pt idx="35">
                  <c:v>882.93079999999998</c:v>
                </c:pt>
                <c:pt idx="36">
                  <c:v>872.56359999999984</c:v>
                </c:pt>
                <c:pt idx="37">
                  <c:v>862.5779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F-4C14-A850-F764AD1C66FD}"/>
            </c:ext>
          </c:extLst>
        </c:ser>
        <c:ser>
          <c:idx val="5"/>
          <c:order val="1"/>
          <c:tx>
            <c:strRef>
              <c:f>'图4-交通能耗载货'!$A$76</c:f>
              <c:strCache>
                <c:ptCount val="1"/>
                <c:pt idx="0">
                  <c:v>petroleum diesel</c:v>
                </c:pt>
              </c:strCache>
            </c:strRef>
          </c:tx>
          <c:spPr>
            <a:solidFill>
              <a:srgbClr val="002060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'图4-交通能耗载货'!$C$76:$AN$76</c:f>
              <c:numCache>
                <c:formatCode>0_);[Red]\(0\)</c:formatCode>
                <c:ptCount val="38"/>
                <c:pt idx="0">
                  <c:v>1029.75</c:v>
                </c:pt>
                <c:pt idx="1">
                  <c:v>1022.9999999999999</c:v>
                </c:pt>
                <c:pt idx="2">
                  <c:v>1012.6399999999999</c:v>
                </c:pt>
                <c:pt idx="3">
                  <c:v>1000.0799999999999</c:v>
                </c:pt>
                <c:pt idx="4">
                  <c:v>983.79100000000005</c:v>
                </c:pt>
                <c:pt idx="5">
                  <c:v>965.50700000000006</c:v>
                </c:pt>
                <c:pt idx="6">
                  <c:v>944.34100000000001</c:v>
                </c:pt>
                <c:pt idx="7">
                  <c:v>919.94500000000005</c:v>
                </c:pt>
                <c:pt idx="8">
                  <c:v>885.81500000000005</c:v>
                </c:pt>
                <c:pt idx="9">
                  <c:v>848.69799999999998</c:v>
                </c:pt>
                <c:pt idx="10">
                  <c:v>808.8649999999999</c:v>
                </c:pt>
                <c:pt idx="11">
                  <c:v>766.49800000000005</c:v>
                </c:pt>
                <c:pt idx="12">
                  <c:v>722.21299999999997</c:v>
                </c:pt>
                <c:pt idx="13">
                  <c:v>712.68799999999999</c:v>
                </c:pt>
                <c:pt idx="14">
                  <c:v>686.37300000000005</c:v>
                </c:pt>
                <c:pt idx="15">
                  <c:v>663.32100000000003</c:v>
                </c:pt>
                <c:pt idx="16">
                  <c:v>642.08600000000001</c:v>
                </c:pt>
                <c:pt idx="17">
                  <c:v>623.01099999999997</c:v>
                </c:pt>
                <c:pt idx="18">
                  <c:v>603.21199999999999</c:v>
                </c:pt>
                <c:pt idx="19">
                  <c:v>584.55799999999999</c:v>
                </c:pt>
                <c:pt idx="20">
                  <c:v>567.59999999999991</c:v>
                </c:pt>
                <c:pt idx="21">
                  <c:v>552.54399999999998</c:v>
                </c:pt>
                <c:pt idx="22">
                  <c:v>538.83199999999999</c:v>
                </c:pt>
                <c:pt idx="23">
                  <c:v>527.596</c:v>
                </c:pt>
                <c:pt idx="24">
                  <c:v>518.99099999999999</c:v>
                </c:pt>
                <c:pt idx="25">
                  <c:v>512.89400000000001</c:v>
                </c:pt>
                <c:pt idx="26">
                  <c:v>508.85500000000002</c:v>
                </c:pt>
                <c:pt idx="27">
                  <c:v>504.80799999999999</c:v>
                </c:pt>
                <c:pt idx="28">
                  <c:v>497.05599999999998</c:v>
                </c:pt>
                <c:pt idx="29">
                  <c:v>490.66399999999999</c:v>
                </c:pt>
                <c:pt idx="30">
                  <c:v>485.096</c:v>
                </c:pt>
                <c:pt idx="31">
                  <c:v>479.92699999999996</c:v>
                </c:pt>
                <c:pt idx="32">
                  <c:v>475.524</c:v>
                </c:pt>
                <c:pt idx="33">
                  <c:v>471.32199999999995</c:v>
                </c:pt>
                <c:pt idx="34">
                  <c:v>467.255</c:v>
                </c:pt>
                <c:pt idx="35">
                  <c:v>463.161</c:v>
                </c:pt>
                <c:pt idx="36">
                  <c:v>458.96</c:v>
                </c:pt>
                <c:pt idx="37">
                  <c:v>454.69099999999997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8F-4C14-A850-F764AD1C66FD}"/>
            </c:ext>
          </c:extLst>
        </c:ser>
        <c:ser>
          <c:idx val="1"/>
          <c:order val="2"/>
          <c:tx>
            <c:strRef>
              <c:f>'图4-交通能耗载货'!$A$73</c:f>
              <c:strCache>
                <c:ptCount val="1"/>
                <c:pt idx="0">
                  <c:v>jet fuel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'图4-交通能耗载货'!$C$73:$AN$73</c:f>
              <c:numCache>
                <c:formatCode>0_);[Red]\(0\)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B68F-4C14-A850-F764AD1C66FD}"/>
            </c:ext>
          </c:extLst>
        </c:ser>
        <c:ser>
          <c:idx val="4"/>
          <c:order val="3"/>
          <c:tx>
            <c:strRef>
              <c:f>'图4-交通能耗载货'!$A$75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4472C4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'图4-交通能耗载货'!$C$75:$AN$75</c:f>
              <c:numCache>
                <c:formatCode>0_);[Red]\(0\)</c:formatCode>
                <c:ptCount val="38"/>
                <c:pt idx="0">
                  <c:v>9.2073899999999984</c:v>
                </c:pt>
                <c:pt idx="1">
                  <c:v>8.9446399999999997</c:v>
                </c:pt>
                <c:pt idx="2">
                  <c:v>8.6358200000000007</c:v>
                </c:pt>
                <c:pt idx="3">
                  <c:v>8.2810500000000005</c:v>
                </c:pt>
                <c:pt idx="4">
                  <c:v>7.8561800000000002</c:v>
                </c:pt>
                <c:pt idx="5">
                  <c:v>7.3803099999999997</c:v>
                </c:pt>
                <c:pt idx="6">
                  <c:v>6.8800699999999999</c:v>
                </c:pt>
                <c:pt idx="7">
                  <c:v>6.3582999999999998</c:v>
                </c:pt>
                <c:pt idx="8">
                  <c:v>5.7687099999999996</c:v>
                </c:pt>
                <c:pt idx="9">
                  <c:v>5.1726400000000003</c:v>
                </c:pt>
                <c:pt idx="10">
                  <c:v>4.5724299999999998</c:v>
                </c:pt>
                <c:pt idx="11">
                  <c:v>3.9676199999999997</c:v>
                </c:pt>
                <c:pt idx="12">
                  <c:v>3.36191</c:v>
                </c:pt>
                <c:pt idx="13">
                  <c:v>3.3394499999999998</c:v>
                </c:pt>
                <c:pt idx="14">
                  <c:v>3.22187</c:v>
                </c:pt>
                <c:pt idx="15">
                  <c:v>3.09727</c:v>
                </c:pt>
                <c:pt idx="16">
                  <c:v>2.9825599999999999</c:v>
                </c:pt>
                <c:pt idx="17">
                  <c:v>2.87819</c:v>
                </c:pt>
                <c:pt idx="18">
                  <c:v>2.8001499999999999</c:v>
                </c:pt>
                <c:pt idx="19">
                  <c:v>2.74485</c:v>
                </c:pt>
                <c:pt idx="20">
                  <c:v>2.69123</c:v>
                </c:pt>
                <c:pt idx="21">
                  <c:v>2.6415299999999999</c:v>
                </c:pt>
                <c:pt idx="22">
                  <c:v>2.5998700000000001</c:v>
                </c:pt>
                <c:pt idx="23">
                  <c:v>2.5661</c:v>
                </c:pt>
                <c:pt idx="24">
                  <c:v>2.5417499999999995</c:v>
                </c:pt>
                <c:pt idx="25">
                  <c:v>2.5283099999999998</c:v>
                </c:pt>
                <c:pt idx="26">
                  <c:v>2.5253000000000001</c:v>
                </c:pt>
                <c:pt idx="27">
                  <c:v>2.5233699999999999</c:v>
                </c:pt>
                <c:pt idx="28">
                  <c:v>2.50441</c:v>
                </c:pt>
                <c:pt idx="29">
                  <c:v>2.4905799999999996</c:v>
                </c:pt>
                <c:pt idx="30">
                  <c:v>2.4805400000000004</c:v>
                </c:pt>
                <c:pt idx="31">
                  <c:v>2.47424</c:v>
                </c:pt>
                <c:pt idx="32">
                  <c:v>2.4705999999999997</c:v>
                </c:pt>
                <c:pt idx="33">
                  <c:v>2.4676499999999999</c:v>
                </c:pt>
                <c:pt idx="34">
                  <c:v>2.46651</c:v>
                </c:pt>
                <c:pt idx="35">
                  <c:v>2.4648699999999999</c:v>
                </c:pt>
                <c:pt idx="36">
                  <c:v>2.4642200000000001</c:v>
                </c:pt>
                <c:pt idx="37">
                  <c:v>2.4630800000000002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8F-4C14-A850-F764AD1C66FD}"/>
            </c:ext>
          </c:extLst>
        </c:ser>
        <c:ser>
          <c:idx val="8"/>
          <c:order val="4"/>
          <c:tx>
            <c:strRef>
              <c:f>'图4-交通能耗载货'!$A$70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70AD47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'图4-交通能耗载货'!$C$70:$AN$70</c:f>
              <c:numCache>
                <c:formatCode>0_);[Red]\(0\)</c:formatCode>
                <c:ptCount val="38"/>
                <c:pt idx="0">
                  <c:v>13.207546000000001</c:v>
                </c:pt>
                <c:pt idx="1">
                  <c:v>17.960129999999999</c:v>
                </c:pt>
                <c:pt idx="2">
                  <c:v>24.244869999999999</c:v>
                </c:pt>
                <c:pt idx="3">
                  <c:v>33.504289999999997</c:v>
                </c:pt>
                <c:pt idx="4">
                  <c:v>45.842229999999994</c:v>
                </c:pt>
                <c:pt idx="5">
                  <c:v>60.599359999999997</c:v>
                </c:pt>
                <c:pt idx="6">
                  <c:v>78.507300000000001</c:v>
                </c:pt>
                <c:pt idx="7">
                  <c:v>99.520899999999997</c:v>
                </c:pt>
                <c:pt idx="8">
                  <c:v>122.45950000000001</c:v>
                </c:pt>
                <c:pt idx="9">
                  <c:v>147.15960000000001</c:v>
                </c:pt>
                <c:pt idx="10">
                  <c:v>174.2192</c:v>
                </c:pt>
                <c:pt idx="11">
                  <c:v>203.47729999999999</c:v>
                </c:pt>
                <c:pt idx="12">
                  <c:v>234.77170000000001</c:v>
                </c:pt>
                <c:pt idx="13">
                  <c:v>251.42089999999999</c:v>
                </c:pt>
                <c:pt idx="14">
                  <c:v>279.26589999999999</c:v>
                </c:pt>
                <c:pt idx="15">
                  <c:v>308.0514</c:v>
                </c:pt>
                <c:pt idx="16">
                  <c:v>337.42069999999995</c:v>
                </c:pt>
                <c:pt idx="17">
                  <c:v>365.70739999999995</c:v>
                </c:pt>
                <c:pt idx="18">
                  <c:v>391.48759999999999</c:v>
                </c:pt>
                <c:pt idx="19">
                  <c:v>416.45419999999996</c:v>
                </c:pt>
                <c:pt idx="20">
                  <c:v>439.70529999999997</c:v>
                </c:pt>
                <c:pt idx="21">
                  <c:v>461.29629999999992</c:v>
                </c:pt>
                <c:pt idx="22">
                  <c:v>481.09820000000002</c:v>
                </c:pt>
                <c:pt idx="23">
                  <c:v>499.84180000000003</c:v>
                </c:pt>
                <c:pt idx="24">
                  <c:v>516.74779999999998</c:v>
                </c:pt>
                <c:pt idx="25">
                  <c:v>531.81050000000005</c:v>
                </c:pt>
                <c:pt idx="26">
                  <c:v>545.05689999999993</c:v>
                </c:pt>
                <c:pt idx="27">
                  <c:v>558.58490000000006</c:v>
                </c:pt>
                <c:pt idx="28">
                  <c:v>569.15129999999999</c:v>
                </c:pt>
                <c:pt idx="29">
                  <c:v>578.31510000000003</c:v>
                </c:pt>
                <c:pt idx="30">
                  <c:v>586.49129999999991</c:v>
                </c:pt>
                <c:pt idx="31">
                  <c:v>594.06439999999986</c:v>
                </c:pt>
                <c:pt idx="32">
                  <c:v>601.04200000000003</c:v>
                </c:pt>
                <c:pt idx="33">
                  <c:v>607.61059999999998</c:v>
                </c:pt>
                <c:pt idx="34">
                  <c:v>614.06449999999995</c:v>
                </c:pt>
                <c:pt idx="35">
                  <c:v>620.43989999999997</c:v>
                </c:pt>
                <c:pt idx="36">
                  <c:v>626.79429999999991</c:v>
                </c:pt>
                <c:pt idx="37">
                  <c:v>633.08859999999993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8F-4C14-A850-F764AD1C66FD}"/>
            </c:ext>
          </c:extLst>
        </c:ser>
        <c:ser>
          <c:idx val="0"/>
          <c:order val="5"/>
          <c:tx>
            <c:strRef>
              <c:f>'图4-交通能耗载货'!$A$72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00B0F0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'图4-交通能耗载货'!$C$72:$AN$72</c:f>
              <c:numCache>
                <c:formatCode>0_);[Red]\(0\)</c:formatCode>
                <c:ptCount val="38"/>
                <c:pt idx="0">
                  <c:v>9.9432799999999988E-2</c:v>
                </c:pt>
                <c:pt idx="1">
                  <c:v>9.5436699999999999E-2</c:v>
                </c:pt>
                <c:pt idx="2">
                  <c:v>9.1757699999999998E-2</c:v>
                </c:pt>
                <c:pt idx="3">
                  <c:v>8.9528899999999995E-2</c:v>
                </c:pt>
                <c:pt idx="4">
                  <c:v>8.8885799999999987E-2</c:v>
                </c:pt>
                <c:pt idx="5">
                  <c:v>8.9939100000000008E-2</c:v>
                </c:pt>
                <c:pt idx="6">
                  <c:v>9.3503900000000001E-2</c:v>
                </c:pt>
                <c:pt idx="7">
                  <c:v>0.10001900000000001</c:v>
                </c:pt>
                <c:pt idx="8">
                  <c:v>0.10868999999999999</c:v>
                </c:pt>
                <c:pt idx="9">
                  <c:v>0.120224</c:v>
                </c:pt>
                <c:pt idx="10">
                  <c:v>0.13566500000000001</c:v>
                </c:pt>
                <c:pt idx="11">
                  <c:v>0.15486900000000001</c:v>
                </c:pt>
                <c:pt idx="12">
                  <c:v>0.17807000000000001</c:v>
                </c:pt>
                <c:pt idx="13">
                  <c:v>0.198405</c:v>
                </c:pt>
                <c:pt idx="14">
                  <c:v>0.23110600000000001</c:v>
                </c:pt>
                <c:pt idx="15">
                  <c:v>0.26702199999999998</c:v>
                </c:pt>
                <c:pt idx="16">
                  <c:v>0.30622500000000002</c:v>
                </c:pt>
                <c:pt idx="17">
                  <c:v>0.34768800000000005</c:v>
                </c:pt>
                <c:pt idx="18">
                  <c:v>0.38984699999999994</c:v>
                </c:pt>
                <c:pt idx="19">
                  <c:v>0.43388799999999994</c:v>
                </c:pt>
                <c:pt idx="20">
                  <c:v>0.47925000000000001</c:v>
                </c:pt>
                <c:pt idx="21">
                  <c:v>0.52568700000000002</c:v>
                </c:pt>
                <c:pt idx="22">
                  <c:v>0.57299699999999998</c:v>
                </c:pt>
                <c:pt idx="23">
                  <c:v>0.62154999999999994</c:v>
                </c:pt>
                <c:pt idx="24">
                  <c:v>0.66973000000000005</c:v>
                </c:pt>
                <c:pt idx="25">
                  <c:v>0.71824500000000002</c:v>
                </c:pt>
                <c:pt idx="26">
                  <c:v>0.76580400000000004</c:v>
                </c:pt>
                <c:pt idx="27">
                  <c:v>0.815415</c:v>
                </c:pt>
                <c:pt idx="28">
                  <c:v>0.86182199999999987</c:v>
                </c:pt>
                <c:pt idx="29">
                  <c:v>0.90801500000000002</c:v>
                </c:pt>
                <c:pt idx="30">
                  <c:v>0.95360199999999995</c:v>
                </c:pt>
                <c:pt idx="31">
                  <c:v>1.00023</c:v>
                </c:pt>
                <c:pt idx="32">
                  <c:v>1.0453600000000001</c:v>
                </c:pt>
                <c:pt idx="33">
                  <c:v>1.09335</c:v>
                </c:pt>
                <c:pt idx="34">
                  <c:v>1.1371300000000002</c:v>
                </c:pt>
                <c:pt idx="35">
                  <c:v>1.18947</c:v>
                </c:pt>
                <c:pt idx="36">
                  <c:v>1.2276</c:v>
                </c:pt>
                <c:pt idx="37">
                  <c:v>1.2963200000000001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B68F-4C14-A850-F764AD1C66FD}"/>
            </c:ext>
          </c:extLst>
        </c:ser>
        <c:ser>
          <c:idx val="9"/>
          <c:order val="6"/>
          <c:tx>
            <c:strRef>
              <c:f>'图4-交通能耗载货'!$A$68</c:f>
              <c:strCache>
                <c:ptCount val="1"/>
                <c:pt idx="0">
                  <c:v>biofuel diesel</c:v>
                </c:pt>
              </c:strCache>
            </c:strRef>
          </c:tx>
          <c:spPr>
            <a:solidFill>
              <a:srgbClr val="C00000"/>
            </a:solidFill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'图4-交通能耗载货'!$C$68:$AN$68</c:f>
              <c:numCache>
                <c:formatCode>0_);[Red]\(0\)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B68F-4C14-A850-F764AD1C66FD}"/>
            </c:ext>
          </c:extLst>
        </c:ser>
        <c:ser>
          <c:idx val="2"/>
          <c:order val="7"/>
          <c:tx>
            <c:strRef>
              <c:f>'图4-交通能耗载货'!$A$69</c:f>
              <c:strCache>
                <c:ptCount val="1"/>
                <c:pt idx="0">
                  <c:v>biofuel gasoline</c:v>
                </c:pt>
              </c:strCache>
            </c:strRef>
          </c:tx>
          <c:spPr>
            <a:ln w="25400">
              <a:noFill/>
            </a:ln>
          </c:spPr>
          <c:cat>
            <c:numRef>
              <c:f>'图4-交通能耗载货'!$C$3:$AN$3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'图4-交通能耗载货'!$C$69:$AN$69</c:f>
              <c:numCache>
                <c:formatCode>0_);[Red]\(0\)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8F-4C14-A850-F764AD1C6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511720"/>
        <c:axId val="720512048"/>
        <c:extLst>
          <c:ext xmlns:c15="http://schemas.microsoft.com/office/drawing/2012/chart" uri="{02D57815-91ED-43cb-92C2-25804820EDAC}">
            <c15:filteredAreaSeries>
              <c15:ser>
                <c:idx val="3"/>
                <c:order val="8"/>
                <c:tx>
                  <c:strRef>
                    <c:extLst>
                      <c:ext uri="{02D57815-91ED-43cb-92C2-25804820EDAC}">
                        <c15:formulaRef>
                          <c15:sqref>'图4-交通能耗载货'!$A$71</c15:sqref>
                        </c15:formulaRef>
                      </c:ext>
                    </c:extLst>
                    <c:strCache>
                      <c:ptCount val="1"/>
                      <c:pt idx="0">
                        <c:v>heavy or residual fuel oil</c:v>
                      </c:pt>
                    </c:strCache>
                  </c:strRef>
                </c:tx>
                <c:spPr>
                  <a:ln w="25400">
                    <a:noFill/>
                  </a:ln>
                </c:spPr>
                <c:cat>
                  <c:numRef>
                    <c:extLst>
                      <c:ext uri="{02D57815-91ED-43cb-92C2-25804820EDAC}">
                        <c15:formulaRef>
                          <c15:sqref>'图4-交通能耗载货'!$C$3:$AN$3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'图4-交通能耗载货'!$C$71:$AN$71</c15:sqref>
                        </c15:formulaRef>
                      </c:ext>
                    </c:extLst>
                    <c:numCache>
                      <c:formatCode>0_);[Red]\(0\)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B68F-4C14-A850-F764AD1C66FD}"/>
                  </c:ext>
                </c:extLst>
              </c15:ser>
            </c15:filteredAreaSeries>
            <c15:filteredAreaSeries>
              <c15:ser>
                <c:idx val="7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'图4-交通能耗载货'!$A$74</c15:sqref>
                        </c15:formulaRef>
                      </c:ext>
                    </c:extLst>
                    <c:strCache>
                      <c:ptCount val="1"/>
                      <c:pt idx="0">
                        <c:v>LPG propane or butane</c:v>
                      </c:pt>
                    </c:strCache>
                  </c:strRef>
                </c:tx>
                <c:spPr>
                  <a:ln w="25400">
                    <a:noFill/>
                  </a:ln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'图4-交通能耗载货'!$C$3:$AN$3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'图4-交通能耗载货'!$C$74:$AN$74</c15:sqref>
                        </c15:formulaRef>
                      </c:ext>
                    </c:extLst>
                    <c:numCache>
                      <c:formatCode>0_);[Red]\(0\)</c:formatCode>
                      <c:ptCount val="38"/>
                      <c:pt idx="0">
                        <c:v>0.25538999999999995</c:v>
                      </c:pt>
                      <c:pt idx="1">
                        <c:v>0.53557599999999994</c:v>
                      </c:pt>
                      <c:pt idx="2">
                        <c:v>0.82269500000000007</c:v>
                      </c:pt>
                      <c:pt idx="3">
                        <c:v>1.1118599999999998</c:v>
                      </c:pt>
                      <c:pt idx="4">
                        <c:v>1.4124099999999997</c:v>
                      </c:pt>
                      <c:pt idx="5">
                        <c:v>1.7275</c:v>
                      </c:pt>
                      <c:pt idx="6">
                        <c:v>2.0379199999999997</c:v>
                      </c:pt>
                      <c:pt idx="7">
                        <c:v>2.3446800000000003</c:v>
                      </c:pt>
                      <c:pt idx="8">
                        <c:v>2.6049000000000002</c:v>
                      </c:pt>
                      <c:pt idx="9">
                        <c:v>2.8498299999999999</c:v>
                      </c:pt>
                      <c:pt idx="10">
                        <c:v>3.0775599999999996</c:v>
                      </c:pt>
                      <c:pt idx="11">
                        <c:v>3.2869899999999999</c:v>
                      </c:pt>
                      <c:pt idx="12">
                        <c:v>3.48088</c:v>
                      </c:pt>
                      <c:pt idx="13">
                        <c:v>3.4633699999999998</c:v>
                      </c:pt>
                      <c:pt idx="14">
                        <c:v>3.4015399999999998</c:v>
                      </c:pt>
                      <c:pt idx="15">
                        <c:v>3.32253</c:v>
                      </c:pt>
                      <c:pt idx="16">
                        <c:v>3.2429100000000002</c:v>
                      </c:pt>
                      <c:pt idx="17">
                        <c:v>3.16771</c:v>
                      </c:pt>
                      <c:pt idx="18">
                        <c:v>3.0768599999999999</c:v>
                      </c:pt>
                      <c:pt idx="19">
                        <c:v>2.9785499999999998</c:v>
                      </c:pt>
                      <c:pt idx="20">
                        <c:v>2.8888699999999998</c:v>
                      </c:pt>
                      <c:pt idx="21">
                        <c:v>2.8074099999999995</c:v>
                      </c:pt>
                      <c:pt idx="22">
                        <c:v>2.7503499999999996</c:v>
                      </c:pt>
                      <c:pt idx="23">
                        <c:v>2.7046199999999998</c:v>
                      </c:pt>
                      <c:pt idx="24">
                        <c:v>2.6700899999999996</c:v>
                      </c:pt>
                      <c:pt idx="25">
                        <c:v>2.6491799999999999</c:v>
                      </c:pt>
                      <c:pt idx="26">
                        <c:v>2.6392500000000001</c:v>
                      </c:pt>
                      <c:pt idx="27">
                        <c:v>2.6283599999999998</c:v>
                      </c:pt>
                      <c:pt idx="28">
                        <c:v>2.60521</c:v>
                      </c:pt>
                      <c:pt idx="29">
                        <c:v>2.5899900000000002</c:v>
                      </c:pt>
                      <c:pt idx="30">
                        <c:v>2.5799899999999996</c:v>
                      </c:pt>
                      <c:pt idx="31">
                        <c:v>2.5734700000000004</c:v>
                      </c:pt>
                      <c:pt idx="32">
                        <c:v>2.5697499999999995</c:v>
                      </c:pt>
                      <c:pt idx="33">
                        <c:v>2.5679600000000002</c:v>
                      </c:pt>
                      <c:pt idx="34">
                        <c:v>2.5664299999999995</c:v>
                      </c:pt>
                      <c:pt idx="35">
                        <c:v>2.56352</c:v>
                      </c:pt>
                      <c:pt idx="36">
                        <c:v>2.5575800000000002</c:v>
                      </c:pt>
                      <c:pt idx="37">
                        <c:v>2.5511299999999997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68F-4C14-A850-F764AD1C66FD}"/>
                  </c:ext>
                </c:extLst>
              </c15:ser>
            </c15:filteredAreaSeries>
          </c:ext>
        </c:extLst>
      </c:areaChart>
      <c:catAx>
        <c:axId val="720511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2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720512048"/>
        <c:scaling>
          <c:orientation val="minMax"/>
          <c:max val="200"/>
        </c:scaling>
        <c:delete val="0"/>
        <c:axPos val="l"/>
        <c:title>
          <c:tx>
            <c:strRef>
              <c:f>'图4-交通能耗载货'!$E$50</c:f>
              <c:strCache>
                <c:ptCount val="1"/>
                <c:pt idx="0">
                  <c:v>trillion btu</c:v>
                </c:pt>
              </c:strCache>
            </c:strRef>
          </c:tx>
          <c:layout>
            <c:manualLayout>
              <c:xMode val="edge"/>
              <c:yMode val="edge"/>
              <c:x val="2.2618990074144817E-2"/>
              <c:y val="6.3341381300411101E-2"/>
            </c:manualLayout>
          </c:layout>
          <c:overlay val="0"/>
          <c:txPr>
            <a:bodyPr rot="0" vert="horz"/>
            <a:lstStyle/>
            <a:p>
              <a:pPr>
                <a:defRPr b="0"/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1720"/>
        <c:crosses val="autoZero"/>
        <c:crossBetween val="midCat"/>
      </c:valAx>
      <c:spPr>
        <a:ln>
          <a:noFill/>
        </a:ln>
      </c:spPr>
    </c:plotArea>
    <c:legend>
      <c:legendPos val="b"/>
      <c:layout>
        <c:manualLayout>
          <c:xMode val="edge"/>
          <c:yMode val="edge"/>
          <c:x val="0"/>
          <c:y val="0.90453509480781069"/>
          <c:w val="0.99471894022723972"/>
          <c:h val="8.76217655154440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'图4-交通载具排放'!$O$2</c:f>
          <c:strCache>
            <c:ptCount val="1"/>
            <c:pt idx="0">
              <c:v>道路汽车二氧化碳排放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787714035745532"/>
          <c:y val="0.16344062255375974"/>
          <c:w val="0.8195831771028621"/>
          <c:h val="0.65178615830915876"/>
        </c:manualLayout>
      </c:layout>
      <c:areaChart>
        <c:grouping val="stacked"/>
        <c:varyColors val="0"/>
        <c:ser>
          <c:idx val="8"/>
          <c:order val="0"/>
          <c:tx>
            <c:strRef>
              <c:f>'图4-交通载具排放'!$C$5</c:f>
              <c:strCache>
                <c:ptCount val="1"/>
                <c:pt idx="0">
                  <c:v>载货轻型车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cat>
            <c:numRef>
              <c:f>'图4-交通载具排放'!$D$3:$AO$3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'图4-交通载具排放'!$D$5:$AO$5</c:f>
              <c:numCache>
                <c:formatCode>0_);[Red]\(0\)</c:formatCode>
                <c:ptCount val="38"/>
                <c:pt idx="0">
                  <c:v>18407.132900000001</c:v>
                </c:pt>
                <c:pt idx="1">
                  <c:v>18631.3812</c:v>
                </c:pt>
                <c:pt idx="2">
                  <c:v>18827.7592</c:v>
                </c:pt>
                <c:pt idx="3">
                  <c:v>19004.077700000002</c:v>
                </c:pt>
                <c:pt idx="4">
                  <c:v>19112.624800000001</c:v>
                </c:pt>
                <c:pt idx="5">
                  <c:v>19170.112700000001</c:v>
                </c:pt>
                <c:pt idx="6">
                  <c:v>19162.6777</c:v>
                </c:pt>
                <c:pt idx="7">
                  <c:v>19079.786200000002</c:v>
                </c:pt>
                <c:pt idx="8">
                  <c:v>18759.757000000001</c:v>
                </c:pt>
                <c:pt idx="9">
                  <c:v>18376.919600000001</c:v>
                </c:pt>
                <c:pt idx="10">
                  <c:v>17922.648000000001</c:v>
                </c:pt>
                <c:pt idx="11">
                  <c:v>17397.339400000001</c:v>
                </c:pt>
                <c:pt idx="12">
                  <c:v>16804.745500000001</c:v>
                </c:pt>
                <c:pt idx="13">
                  <c:v>16575.3737</c:v>
                </c:pt>
                <c:pt idx="14">
                  <c:v>15999.6638</c:v>
                </c:pt>
                <c:pt idx="15">
                  <c:v>15426.3927</c:v>
                </c:pt>
                <c:pt idx="16">
                  <c:v>14864.509700000001</c:v>
                </c:pt>
                <c:pt idx="17">
                  <c:v>14332.907300000001</c:v>
                </c:pt>
                <c:pt idx="18">
                  <c:v>13788.2194</c:v>
                </c:pt>
                <c:pt idx="19">
                  <c:v>13275.0049</c:v>
                </c:pt>
                <c:pt idx="20">
                  <c:v>12809.400300000001</c:v>
                </c:pt>
                <c:pt idx="21">
                  <c:v>12396.0388</c:v>
                </c:pt>
                <c:pt idx="22">
                  <c:v>12041.0643</c:v>
                </c:pt>
                <c:pt idx="23">
                  <c:v>11728.316200000001</c:v>
                </c:pt>
                <c:pt idx="24">
                  <c:v>11475.5633</c:v>
                </c:pt>
                <c:pt idx="25">
                  <c:v>11285.5344</c:v>
                </c:pt>
                <c:pt idx="26">
                  <c:v>11151.916800000001</c:v>
                </c:pt>
                <c:pt idx="27">
                  <c:v>11011.1155</c:v>
                </c:pt>
                <c:pt idx="28">
                  <c:v>10802.0442</c:v>
                </c:pt>
                <c:pt idx="29">
                  <c:v>10626.9931</c:v>
                </c:pt>
                <c:pt idx="30">
                  <c:v>10475.724200000001</c:v>
                </c:pt>
                <c:pt idx="31">
                  <c:v>10338.957200000001</c:v>
                </c:pt>
                <c:pt idx="32">
                  <c:v>10216.595800000001</c:v>
                </c:pt>
                <c:pt idx="33">
                  <c:v>10104.5285</c:v>
                </c:pt>
                <c:pt idx="34">
                  <c:v>9995.0118999999995</c:v>
                </c:pt>
                <c:pt idx="35">
                  <c:v>9887.8922000000002</c:v>
                </c:pt>
                <c:pt idx="36">
                  <c:v>9781.4284000000007</c:v>
                </c:pt>
                <c:pt idx="37">
                  <c:v>9677.181700000001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73-49AD-A5BE-6A10711BA58C}"/>
            </c:ext>
          </c:extLst>
        </c:ser>
        <c:ser>
          <c:idx val="7"/>
          <c:order val="1"/>
          <c:tx>
            <c:strRef>
              <c:f>'图4-交通载具排放'!$C$6</c:f>
              <c:strCache>
                <c:ptCount val="1"/>
                <c:pt idx="0">
                  <c:v>载客重型车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cat>
            <c:numRef>
              <c:f>'图4-交通载具排放'!$D$3:$AO$3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'图4-交通载具排放'!$D$6:$AO$6</c:f>
              <c:numCache>
                <c:formatCode>0_);[Red]\(0\)</c:formatCode>
                <c:ptCount val="38"/>
                <c:pt idx="0">
                  <c:v>4383.3429000000006</c:v>
                </c:pt>
                <c:pt idx="1">
                  <c:v>4211.7956000000004</c:v>
                </c:pt>
                <c:pt idx="2">
                  <c:v>3955.4725000000003</c:v>
                </c:pt>
                <c:pt idx="3">
                  <c:v>3658.5589</c:v>
                </c:pt>
                <c:pt idx="4">
                  <c:v>3315.6118000000001</c:v>
                </c:pt>
                <c:pt idx="5">
                  <c:v>2921.0715</c:v>
                </c:pt>
                <c:pt idx="6">
                  <c:v>2461.6129000000001</c:v>
                </c:pt>
                <c:pt idx="7">
                  <c:v>1929.1842000000001</c:v>
                </c:pt>
                <c:pt idx="8">
                  <c:v>1293.8009</c:v>
                </c:pt>
                <c:pt idx="9">
                  <c:v>626.54971999999998</c:v>
                </c:pt>
                <c:pt idx="10">
                  <c:v>396.087783</c:v>
                </c:pt>
                <c:pt idx="11">
                  <c:v>303.28700000000003</c:v>
                </c:pt>
                <c:pt idx="12">
                  <c:v>293.70699999999999</c:v>
                </c:pt>
                <c:pt idx="13">
                  <c:v>284.36400000000003</c:v>
                </c:pt>
                <c:pt idx="14">
                  <c:v>275.42900000000003</c:v>
                </c:pt>
                <c:pt idx="15">
                  <c:v>266.88499999999999</c:v>
                </c:pt>
                <c:pt idx="16">
                  <c:v>258.553</c:v>
                </c:pt>
                <c:pt idx="17">
                  <c:v>250.667</c:v>
                </c:pt>
                <c:pt idx="18">
                  <c:v>242.024</c:v>
                </c:pt>
                <c:pt idx="19">
                  <c:v>233.75200000000001</c:v>
                </c:pt>
                <c:pt idx="20">
                  <c:v>225.911</c:v>
                </c:pt>
                <c:pt idx="21">
                  <c:v>218.292</c:v>
                </c:pt>
                <c:pt idx="22">
                  <c:v>210.86199999999999</c:v>
                </c:pt>
                <c:pt idx="23">
                  <c:v>203.43700000000001</c:v>
                </c:pt>
                <c:pt idx="24">
                  <c:v>196.14400000000001</c:v>
                </c:pt>
                <c:pt idx="25">
                  <c:v>189.13900000000001</c:v>
                </c:pt>
                <c:pt idx="26">
                  <c:v>182.44400000000002</c:v>
                </c:pt>
                <c:pt idx="27">
                  <c:v>175.904</c:v>
                </c:pt>
                <c:pt idx="28">
                  <c:v>168.78100000000001</c:v>
                </c:pt>
                <c:pt idx="29">
                  <c:v>162.06100000000001</c:v>
                </c:pt>
                <c:pt idx="30">
                  <c:v>155.447</c:v>
                </c:pt>
                <c:pt idx="31">
                  <c:v>149.40100000000001</c:v>
                </c:pt>
                <c:pt idx="32">
                  <c:v>143.19</c:v>
                </c:pt>
                <c:pt idx="33">
                  <c:v>138.005</c:v>
                </c:pt>
                <c:pt idx="34">
                  <c:v>131.79900000000001</c:v>
                </c:pt>
                <c:pt idx="35">
                  <c:v>128.01500000000001</c:v>
                </c:pt>
                <c:pt idx="36">
                  <c:v>120.483</c:v>
                </c:pt>
                <c:pt idx="37">
                  <c:v>120.227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73-49AD-A5BE-6A10711BA58C}"/>
            </c:ext>
          </c:extLst>
        </c:ser>
        <c:ser>
          <c:idx val="2"/>
          <c:order val="2"/>
          <c:tx>
            <c:strRef>
              <c:f>'图4-交通载具排放'!$C$7</c:f>
              <c:strCache>
                <c:ptCount val="1"/>
                <c:pt idx="0">
                  <c:v>载货重型车</c:v>
                </c:pt>
              </c:strCache>
            </c:strRef>
          </c:tx>
          <c:spPr>
            <a:solidFill>
              <a:srgbClr val="ED7D31">
                <a:lumMod val="60000"/>
                <a:lumOff val="40000"/>
              </a:srgbClr>
            </a:solidFill>
            <a:ln>
              <a:noFill/>
            </a:ln>
            <a:effectLst/>
          </c:spPr>
          <c:cat>
            <c:numRef>
              <c:f>'图4-交通载具排放'!$D$3:$AO$3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'图4-交通载具排放'!$D$7:$AO$7</c:f>
              <c:numCache>
                <c:formatCode>0_);[Red]\(0\)</c:formatCode>
                <c:ptCount val="38"/>
                <c:pt idx="0">
                  <c:v>54350.83</c:v>
                </c:pt>
                <c:pt idx="1">
                  <c:v>55368.66</c:v>
                </c:pt>
                <c:pt idx="2">
                  <c:v>56380.560000000005</c:v>
                </c:pt>
                <c:pt idx="3">
                  <c:v>57413.86</c:v>
                </c:pt>
                <c:pt idx="4">
                  <c:v>58443.26</c:v>
                </c:pt>
                <c:pt idx="5">
                  <c:v>59458.03</c:v>
                </c:pt>
                <c:pt idx="6">
                  <c:v>60467.340000000004</c:v>
                </c:pt>
                <c:pt idx="7">
                  <c:v>61465.73</c:v>
                </c:pt>
                <c:pt idx="8">
                  <c:v>61889.03</c:v>
                </c:pt>
                <c:pt idx="9">
                  <c:v>62262.990000000005</c:v>
                </c:pt>
                <c:pt idx="10">
                  <c:v>62579.020000000004</c:v>
                </c:pt>
                <c:pt idx="11">
                  <c:v>62833.97</c:v>
                </c:pt>
                <c:pt idx="12">
                  <c:v>63018.420000000006</c:v>
                </c:pt>
                <c:pt idx="13">
                  <c:v>63182.670000000006</c:v>
                </c:pt>
                <c:pt idx="14">
                  <c:v>63332.170000000006</c:v>
                </c:pt>
                <c:pt idx="15">
                  <c:v>63134.950000000004</c:v>
                </c:pt>
                <c:pt idx="16">
                  <c:v>62986.350000000006</c:v>
                </c:pt>
                <c:pt idx="17">
                  <c:v>62888.51</c:v>
                </c:pt>
                <c:pt idx="18">
                  <c:v>62562.770000000004</c:v>
                </c:pt>
                <c:pt idx="19">
                  <c:v>62251.560000000005</c:v>
                </c:pt>
                <c:pt idx="20">
                  <c:v>61968.39</c:v>
                </c:pt>
                <c:pt idx="21">
                  <c:v>61712.28</c:v>
                </c:pt>
                <c:pt idx="22">
                  <c:v>61492.76</c:v>
                </c:pt>
                <c:pt idx="23">
                  <c:v>61325.64</c:v>
                </c:pt>
                <c:pt idx="24">
                  <c:v>61217.62</c:v>
                </c:pt>
                <c:pt idx="25">
                  <c:v>61180.43</c:v>
                </c:pt>
                <c:pt idx="26">
                  <c:v>61211.240000000005</c:v>
                </c:pt>
                <c:pt idx="27">
                  <c:v>61305.57</c:v>
                </c:pt>
                <c:pt idx="28">
                  <c:v>61044.520000000004</c:v>
                </c:pt>
                <c:pt idx="29">
                  <c:v>60801.810000000005</c:v>
                </c:pt>
                <c:pt idx="30">
                  <c:v>60576.86</c:v>
                </c:pt>
                <c:pt idx="31">
                  <c:v>60365.03</c:v>
                </c:pt>
                <c:pt idx="32">
                  <c:v>60148.950000000004</c:v>
                </c:pt>
                <c:pt idx="33">
                  <c:v>59953.15</c:v>
                </c:pt>
                <c:pt idx="34">
                  <c:v>59745.130000000005</c:v>
                </c:pt>
                <c:pt idx="35">
                  <c:v>59550.83</c:v>
                </c:pt>
                <c:pt idx="36">
                  <c:v>59304.97</c:v>
                </c:pt>
                <c:pt idx="37">
                  <c:v>59125.55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73-49AD-A5BE-6A10711BA58C}"/>
            </c:ext>
          </c:extLst>
        </c:ser>
        <c:ser>
          <c:idx val="9"/>
          <c:order val="3"/>
          <c:tx>
            <c:strRef>
              <c:f>'图4-交通载具排放'!$C$4</c:f>
              <c:strCache>
                <c:ptCount val="1"/>
                <c:pt idx="0">
                  <c:v>载客轻型车</c:v>
                </c:pt>
              </c:strCache>
            </c:strRef>
          </c:tx>
          <c:spPr>
            <a:solidFill>
              <a:srgbClr val="5B9BD5">
                <a:lumMod val="40000"/>
                <a:lumOff val="60000"/>
              </a:srgbClr>
            </a:solidFill>
            <a:ln>
              <a:noFill/>
            </a:ln>
            <a:effectLst/>
          </c:spPr>
          <c:cat>
            <c:numRef>
              <c:f>'图4-交通载具排放'!$D$3:$AO$3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'图4-交通载具排放'!$D$4:$AO$4</c:f>
              <c:numCache>
                <c:formatCode>0_);[Red]\(0\)</c:formatCode>
                <c:ptCount val="38"/>
                <c:pt idx="0">
                  <c:v>36766.761640000004</c:v>
                </c:pt>
                <c:pt idx="1">
                  <c:v>36509.012719999999</c:v>
                </c:pt>
                <c:pt idx="2">
                  <c:v>36126.606660000005</c:v>
                </c:pt>
                <c:pt idx="3">
                  <c:v>35650.453070000003</c:v>
                </c:pt>
                <c:pt idx="4">
                  <c:v>35081.308850000001</c:v>
                </c:pt>
                <c:pt idx="5">
                  <c:v>34422.099000000002</c:v>
                </c:pt>
                <c:pt idx="6">
                  <c:v>33673.977100000004</c:v>
                </c:pt>
                <c:pt idx="7">
                  <c:v>32823.209300000002</c:v>
                </c:pt>
                <c:pt idx="8">
                  <c:v>31389.022000000001</c:v>
                </c:pt>
                <c:pt idx="9">
                  <c:v>29917.2654</c:v>
                </c:pt>
                <c:pt idx="10">
                  <c:v>28422.9123</c:v>
                </c:pt>
                <c:pt idx="11">
                  <c:v>26913.429200000002</c:v>
                </c:pt>
                <c:pt idx="12">
                  <c:v>25395.040800000002</c:v>
                </c:pt>
                <c:pt idx="13">
                  <c:v>23978.5664</c:v>
                </c:pt>
                <c:pt idx="14">
                  <c:v>22658.138900000002</c:v>
                </c:pt>
                <c:pt idx="15">
                  <c:v>21211.559000000001</c:v>
                </c:pt>
                <c:pt idx="16">
                  <c:v>19976.270700000001</c:v>
                </c:pt>
                <c:pt idx="17">
                  <c:v>18890.4755</c:v>
                </c:pt>
                <c:pt idx="18">
                  <c:v>17826.900799999999</c:v>
                </c:pt>
                <c:pt idx="19">
                  <c:v>16889.027900000001</c:v>
                </c:pt>
                <c:pt idx="20">
                  <c:v>16071.2173</c:v>
                </c:pt>
                <c:pt idx="21">
                  <c:v>15365.491400000001</c:v>
                </c:pt>
                <c:pt idx="22">
                  <c:v>14765.2399</c:v>
                </c:pt>
                <c:pt idx="23">
                  <c:v>14268.4884</c:v>
                </c:pt>
                <c:pt idx="24">
                  <c:v>13870.868200000001</c:v>
                </c:pt>
                <c:pt idx="25">
                  <c:v>13550.948</c:v>
                </c:pt>
                <c:pt idx="26">
                  <c:v>13291.522000000001</c:v>
                </c:pt>
                <c:pt idx="27">
                  <c:v>13089.372500000001</c:v>
                </c:pt>
                <c:pt idx="28">
                  <c:v>12829.641100000001</c:v>
                </c:pt>
                <c:pt idx="29">
                  <c:v>12574.4764</c:v>
                </c:pt>
                <c:pt idx="30">
                  <c:v>12323.0921</c:v>
                </c:pt>
                <c:pt idx="31">
                  <c:v>12075.400800000001</c:v>
                </c:pt>
                <c:pt idx="32">
                  <c:v>11831.2232</c:v>
                </c:pt>
                <c:pt idx="33">
                  <c:v>11594.7191</c:v>
                </c:pt>
                <c:pt idx="34">
                  <c:v>11364.509900000001</c:v>
                </c:pt>
                <c:pt idx="35">
                  <c:v>11138.716</c:v>
                </c:pt>
                <c:pt idx="36">
                  <c:v>10916.6155</c:v>
                </c:pt>
                <c:pt idx="37">
                  <c:v>10698.235200000001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73-49AD-A5BE-6A10711BA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511720"/>
        <c:axId val="720512048"/>
        <c:extLst/>
      </c:areaChart>
      <c:catAx>
        <c:axId val="720511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2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720512048"/>
        <c:scaling>
          <c:orientation val="minMax"/>
        </c:scaling>
        <c:delete val="0"/>
        <c:axPos val="l"/>
        <c:title>
          <c:tx>
            <c:strRef>
              <c:f>'图4-交通载具排放'!$C$1</c:f>
              <c:strCache>
                <c:ptCount val="1"/>
                <c:pt idx="0">
                  <c:v>万吨CO2</c:v>
                </c:pt>
              </c:strCache>
            </c:strRef>
          </c:tx>
          <c:layout>
            <c:manualLayout>
              <c:xMode val="edge"/>
              <c:yMode val="edge"/>
              <c:x val="6.2799790026246735E-2"/>
              <c:y val="7.174065793888559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1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711946094457493"/>
          <c:w val="1"/>
          <c:h val="0.13288053905542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ea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'图4-交通载具排放'!$O$1</c:f>
          <c:strCache>
            <c:ptCount val="1"/>
            <c:pt idx="0">
              <c:v>Road Vehicle CO2 Emission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787714035745532"/>
          <c:y val="0.16344062255375974"/>
          <c:w val="0.8195831771028621"/>
          <c:h val="0.65178615830915876"/>
        </c:manualLayout>
      </c:layout>
      <c:areaChart>
        <c:grouping val="stacked"/>
        <c:varyColors val="0"/>
        <c:ser>
          <c:idx val="8"/>
          <c:order val="0"/>
          <c:tx>
            <c:strRef>
              <c:f>'图4-交通载具排放'!$A$42:$B$42</c:f>
              <c:strCache>
                <c:ptCount val="2"/>
                <c:pt idx="0">
                  <c:v>LDVs</c:v>
                </c:pt>
                <c:pt idx="1">
                  <c:v>freight</c:v>
                </c:pt>
              </c:strCache>
            </c:strRef>
          </c:tx>
          <c:spPr>
            <a:solidFill>
              <a:srgbClr val="CC99FF"/>
            </a:solidFill>
            <a:ln w="25400">
              <a:noFill/>
            </a:ln>
            <a:effectLst/>
          </c:spPr>
          <c:cat>
            <c:numRef>
              <c:f>'图4-交通载具排放'!$D$3:$AO$3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'图4-交通载具排放'!$D$42:$AO$42</c:f>
              <c:numCache>
                <c:formatCode>0_ </c:formatCode>
                <c:ptCount val="38"/>
                <c:pt idx="0">
                  <c:v>184.07132900000002</c:v>
                </c:pt>
                <c:pt idx="1">
                  <c:v>186.31381199999998</c:v>
                </c:pt>
                <c:pt idx="2">
                  <c:v>188.277592</c:v>
                </c:pt>
                <c:pt idx="3">
                  <c:v>190.04077700000002</c:v>
                </c:pt>
                <c:pt idx="4">
                  <c:v>191.126248</c:v>
                </c:pt>
                <c:pt idx="5">
                  <c:v>191.70112699999999</c:v>
                </c:pt>
                <c:pt idx="6">
                  <c:v>191.62677699999998</c:v>
                </c:pt>
                <c:pt idx="7">
                  <c:v>190.79786200000001</c:v>
                </c:pt>
                <c:pt idx="8">
                  <c:v>187.59757000000002</c:v>
                </c:pt>
                <c:pt idx="9">
                  <c:v>183.76919599999999</c:v>
                </c:pt>
                <c:pt idx="10">
                  <c:v>179.22648000000001</c:v>
                </c:pt>
                <c:pt idx="11">
                  <c:v>173.97339399999998</c:v>
                </c:pt>
                <c:pt idx="12">
                  <c:v>168.04745499999999</c:v>
                </c:pt>
                <c:pt idx="13">
                  <c:v>165.753737</c:v>
                </c:pt>
                <c:pt idx="14">
                  <c:v>159.99663799999999</c:v>
                </c:pt>
                <c:pt idx="15">
                  <c:v>154.263927</c:v>
                </c:pt>
                <c:pt idx="16">
                  <c:v>148.64509699999999</c:v>
                </c:pt>
                <c:pt idx="17">
                  <c:v>143.32907299999999</c:v>
                </c:pt>
                <c:pt idx="18">
                  <c:v>137.882194</c:v>
                </c:pt>
                <c:pt idx="19">
                  <c:v>132.75004899999999</c:v>
                </c:pt>
                <c:pt idx="20">
                  <c:v>128.09400300000001</c:v>
                </c:pt>
                <c:pt idx="21">
                  <c:v>123.96038799999999</c:v>
                </c:pt>
                <c:pt idx="22">
                  <c:v>120.41064299999999</c:v>
                </c:pt>
                <c:pt idx="23">
                  <c:v>117.283162</c:v>
                </c:pt>
                <c:pt idx="24">
                  <c:v>114.75563299999999</c:v>
                </c:pt>
                <c:pt idx="25">
                  <c:v>112.85534399999999</c:v>
                </c:pt>
                <c:pt idx="26">
                  <c:v>111.51916800000001</c:v>
                </c:pt>
                <c:pt idx="27">
                  <c:v>110.11115499999998</c:v>
                </c:pt>
                <c:pt idx="28">
                  <c:v>108.020442</c:v>
                </c:pt>
                <c:pt idx="29">
                  <c:v>106.26993099999999</c:v>
                </c:pt>
                <c:pt idx="30">
                  <c:v>104.75724200000001</c:v>
                </c:pt>
                <c:pt idx="31">
                  <c:v>103.389572</c:v>
                </c:pt>
                <c:pt idx="32">
                  <c:v>102.16595799999999</c:v>
                </c:pt>
                <c:pt idx="33">
                  <c:v>101.04528500000001</c:v>
                </c:pt>
                <c:pt idx="34">
                  <c:v>99.950119000000001</c:v>
                </c:pt>
                <c:pt idx="35">
                  <c:v>98.878921999999989</c:v>
                </c:pt>
                <c:pt idx="36">
                  <c:v>97.814284000000001</c:v>
                </c:pt>
                <c:pt idx="37">
                  <c:v>96.771817000000013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71-4091-AA60-30FA0F6E3B3A}"/>
            </c:ext>
          </c:extLst>
        </c:ser>
        <c:ser>
          <c:idx val="7"/>
          <c:order val="1"/>
          <c:tx>
            <c:strRef>
              <c:f>'图4-交通载具排放'!$A$43:$B$43</c:f>
              <c:strCache>
                <c:ptCount val="2"/>
                <c:pt idx="0">
                  <c:v>HDVs</c:v>
                </c:pt>
                <c:pt idx="1">
                  <c:v>passenger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  <a:effectLst/>
          </c:spPr>
          <c:cat>
            <c:numRef>
              <c:f>'图4-交通载具排放'!$D$3:$AO$3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'图4-交通载具排放'!$D$43:$AO$43</c:f>
              <c:numCache>
                <c:formatCode>0_ </c:formatCode>
                <c:ptCount val="38"/>
                <c:pt idx="0">
                  <c:v>43.833429000000002</c:v>
                </c:pt>
                <c:pt idx="1">
                  <c:v>42.117956</c:v>
                </c:pt>
                <c:pt idx="2">
                  <c:v>39.554725000000005</c:v>
                </c:pt>
                <c:pt idx="3">
                  <c:v>36.585588999999999</c:v>
                </c:pt>
                <c:pt idx="4">
                  <c:v>33.156117999999999</c:v>
                </c:pt>
                <c:pt idx="5">
                  <c:v>29.210714999999997</c:v>
                </c:pt>
                <c:pt idx="6">
                  <c:v>24.616128999999997</c:v>
                </c:pt>
                <c:pt idx="7">
                  <c:v>19.291842000000003</c:v>
                </c:pt>
                <c:pt idx="8">
                  <c:v>12.938008999999999</c:v>
                </c:pt>
                <c:pt idx="9">
                  <c:v>6.2654971999999995</c:v>
                </c:pt>
                <c:pt idx="10">
                  <c:v>3.9608778299999998</c:v>
                </c:pt>
                <c:pt idx="11">
                  <c:v>3.03287</c:v>
                </c:pt>
                <c:pt idx="12">
                  <c:v>2.9370699999999998</c:v>
                </c:pt>
                <c:pt idx="13">
                  <c:v>2.8436400000000002</c:v>
                </c:pt>
                <c:pt idx="14">
                  <c:v>2.7542900000000001</c:v>
                </c:pt>
                <c:pt idx="15">
                  <c:v>2.6688499999999999</c:v>
                </c:pt>
                <c:pt idx="16">
                  <c:v>2.5855299999999994</c:v>
                </c:pt>
                <c:pt idx="17">
                  <c:v>2.5066699999999997</c:v>
                </c:pt>
                <c:pt idx="18">
                  <c:v>2.4202399999999997</c:v>
                </c:pt>
                <c:pt idx="19">
                  <c:v>2.33752</c:v>
                </c:pt>
                <c:pt idx="20">
                  <c:v>2.2591100000000002</c:v>
                </c:pt>
                <c:pt idx="21">
                  <c:v>2.1829199999999997</c:v>
                </c:pt>
                <c:pt idx="22">
                  <c:v>2.1086199999999997</c:v>
                </c:pt>
                <c:pt idx="23">
                  <c:v>2.03437</c:v>
                </c:pt>
                <c:pt idx="24">
                  <c:v>1.9614399999999999</c:v>
                </c:pt>
                <c:pt idx="25">
                  <c:v>1.8913899999999999</c:v>
                </c:pt>
                <c:pt idx="26">
                  <c:v>1.8244399999999998</c:v>
                </c:pt>
                <c:pt idx="27">
                  <c:v>1.7590399999999999</c:v>
                </c:pt>
                <c:pt idx="28">
                  <c:v>1.6878099999999998</c:v>
                </c:pt>
                <c:pt idx="29">
                  <c:v>1.6206100000000001</c:v>
                </c:pt>
                <c:pt idx="30">
                  <c:v>1.5544699999999998</c:v>
                </c:pt>
                <c:pt idx="31">
                  <c:v>1.4940100000000001</c:v>
                </c:pt>
                <c:pt idx="32">
                  <c:v>1.4319</c:v>
                </c:pt>
                <c:pt idx="33">
                  <c:v>1.3800499999999998</c:v>
                </c:pt>
                <c:pt idx="34">
                  <c:v>1.3179899999999998</c:v>
                </c:pt>
                <c:pt idx="35">
                  <c:v>1.2801500000000001</c:v>
                </c:pt>
                <c:pt idx="36">
                  <c:v>1.2048300000000001</c:v>
                </c:pt>
                <c:pt idx="37">
                  <c:v>1.2022699999999999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71-4091-AA60-30FA0F6E3B3A}"/>
            </c:ext>
          </c:extLst>
        </c:ser>
        <c:ser>
          <c:idx val="2"/>
          <c:order val="2"/>
          <c:tx>
            <c:strRef>
              <c:f>'图4-交通载具排放'!$A$44:$B$44</c:f>
              <c:strCache>
                <c:ptCount val="2"/>
                <c:pt idx="0">
                  <c:v>HDVs</c:v>
                </c:pt>
                <c:pt idx="1">
                  <c:v>freight</c:v>
                </c:pt>
              </c:strCache>
            </c:strRef>
          </c:tx>
          <c:spPr>
            <a:solidFill>
              <a:srgbClr val="ED7D31">
                <a:lumMod val="60000"/>
                <a:lumOff val="40000"/>
              </a:srgbClr>
            </a:solidFill>
            <a:ln w="25400">
              <a:noFill/>
            </a:ln>
            <a:effectLst/>
          </c:spPr>
          <c:cat>
            <c:numRef>
              <c:f>'图4-交通载具排放'!$D$3:$AO$3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'图4-交通载具排放'!$D$44:$AO$44</c:f>
              <c:numCache>
                <c:formatCode>0_ </c:formatCode>
                <c:ptCount val="38"/>
                <c:pt idx="0">
                  <c:v>543.50829999999996</c:v>
                </c:pt>
                <c:pt idx="1">
                  <c:v>553.6866</c:v>
                </c:pt>
                <c:pt idx="2">
                  <c:v>563.80560000000003</c:v>
                </c:pt>
                <c:pt idx="3">
                  <c:v>574.1386</c:v>
                </c:pt>
                <c:pt idx="4">
                  <c:v>584.43259999999998</c:v>
                </c:pt>
                <c:pt idx="5">
                  <c:v>594.58029999999997</c:v>
                </c:pt>
                <c:pt idx="6">
                  <c:v>604.6733999999999</c:v>
                </c:pt>
                <c:pt idx="7">
                  <c:v>614.65729999999996</c:v>
                </c:pt>
                <c:pt idx="8">
                  <c:v>618.89029999999991</c:v>
                </c:pt>
                <c:pt idx="9">
                  <c:v>622.62990000000002</c:v>
                </c:pt>
                <c:pt idx="10">
                  <c:v>625.79020000000003</c:v>
                </c:pt>
                <c:pt idx="11">
                  <c:v>628.33969999999999</c:v>
                </c:pt>
                <c:pt idx="12">
                  <c:v>630.18420000000003</c:v>
                </c:pt>
                <c:pt idx="13">
                  <c:v>631.82669999999996</c:v>
                </c:pt>
                <c:pt idx="14">
                  <c:v>633.32170000000008</c:v>
                </c:pt>
                <c:pt idx="15">
                  <c:v>631.34950000000003</c:v>
                </c:pt>
                <c:pt idx="16">
                  <c:v>629.86350000000004</c:v>
                </c:pt>
                <c:pt idx="17">
                  <c:v>628.88509999999997</c:v>
                </c:pt>
                <c:pt idx="18">
                  <c:v>625.6277</c:v>
                </c:pt>
                <c:pt idx="19">
                  <c:v>622.51559999999995</c:v>
                </c:pt>
                <c:pt idx="20">
                  <c:v>619.68389999999999</c:v>
                </c:pt>
                <c:pt idx="21">
                  <c:v>617.12279999999998</c:v>
                </c:pt>
                <c:pt idx="22">
                  <c:v>614.92759999999998</c:v>
                </c:pt>
                <c:pt idx="23">
                  <c:v>613.25639999999987</c:v>
                </c:pt>
                <c:pt idx="24">
                  <c:v>612.17619999999999</c:v>
                </c:pt>
                <c:pt idx="25">
                  <c:v>611.8042999999999</c:v>
                </c:pt>
                <c:pt idx="26">
                  <c:v>612.11239999999998</c:v>
                </c:pt>
                <c:pt idx="27">
                  <c:v>613.05569999999989</c:v>
                </c:pt>
                <c:pt idx="28">
                  <c:v>610.4452</c:v>
                </c:pt>
                <c:pt idx="29">
                  <c:v>608.0181</c:v>
                </c:pt>
                <c:pt idx="30">
                  <c:v>605.76859999999988</c:v>
                </c:pt>
                <c:pt idx="31">
                  <c:v>603.65030000000002</c:v>
                </c:pt>
                <c:pt idx="32">
                  <c:v>601.48950000000002</c:v>
                </c:pt>
                <c:pt idx="33">
                  <c:v>599.53149999999994</c:v>
                </c:pt>
                <c:pt idx="34">
                  <c:v>597.45130000000006</c:v>
                </c:pt>
                <c:pt idx="35">
                  <c:v>595.50829999999996</c:v>
                </c:pt>
                <c:pt idx="36">
                  <c:v>593.04969999999992</c:v>
                </c:pt>
                <c:pt idx="37">
                  <c:v>591.25549999999998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71-4091-AA60-30FA0F6E3B3A}"/>
            </c:ext>
          </c:extLst>
        </c:ser>
        <c:ser>
          <c:idx val="9"/>
          <c:order val="3"/>
          <c:tx>
            <c:strRef>
              <c:f>'图4-交通载具排放'!$A$41:$B$41</c:f>
              <c:strCache>
                <c:ptCount val="2"/>
                <c:pt idx="0">
                  <c:v>LDVs</c:v>
                </c:pt>
                <c:pt idx="1">
                  <c:v>passenger</c:v>
                </c:pt>
              </c:strCache>
            </c:strRef>
          </c:tx>
          <c:spPr>
            <a:solidFill>
              <a:srgbClr val="5B9BD5">
                <a:lumMod val="40000"/>
                <a:lumOff val="60000"/>
              </a:srgbClr>
            </a:solidFill>
            <a:ln w="25400">
              <a:noFill/>
            </a:ln>
            <a:effectLst/>
          </c:spPr>
          <c:cat>
            <c:numRef>
              <c:f>'图4-交通载具排放'!$D$3:$AO$3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'图4-交通载具排放'!$D$41:$AO$41</c:f>
              <c:numCache>
                <c:formatCode>0_ </c:formatCode>
                <c:ptCount val="38"/>
                <c:pt idx="0">
                  <c:v>367.66761640000004</c:v>
                </c:pt>
                <c:pt idx="1">
                  <c:v>365.09012719999998</c:v>
                </c:pt>
                <c:pt idx="2">
                  <c:v>361.26606659999999</c:v>
                </c:pt>
                <c:pt idx="3">
                  <c:v>356.50453069999998</c:v>
                </c:pt>
                <c:pt idx="4">
                  <c:v>350.81308849999999</c:v>
                </c:pt>
                <c:pt idx="5">
                  <c:v>344.22099000000003</c:v>
                </c:pt>
                <c:pt idx="6">
                  <c:v>336.73977100000002</c:v>
                </c:pt>
                <c:pt idx="7">
                  <c:v>328.23209300000002</c:v>
                </c:pt>
                <c:pt idx="8">
                  <c:v>313.89021999999994</c:v>
                </c:pt>
                <c:pt idx="9">
                  <c:v>299.17265399999997</c:v>
                </c:pt>
                <c:pt idx="10">
                  <c:v>284.22912299999996</c:v>
                </c:pt>
                <c:pt idx="11">
                  <c:v>269.13429200000002</c:v>
                </c:pt>
                <c:pt idx="12">
                  <c:v>253.95040800000001</c:v>
                </c:pt>
                <c:pt idx="13">
                  <c:v>239.785664</c:v>
                </c:pt>
                <c:pt idx="14">
                  <c:v>226.581389</c:v>
                </c:pt>
                <c:pt idx="15">
                  <c:v>212.11559</c:v>
                </c:pt>
                <c:pt idx="16">
                  <c:v>199.76270700000001</c:v>
                </c:pt>
                <c:pt idx="17">
                  <c:v>188.90475499999999</c:v>
                </c:pt>
                <c:pt idx="18">
                  <c:v>178.26900799999999</c:v>
                </c:pt>
                <c:pt idx="19">
                  <c:v>168.89027899999999</c:v>
                </c:pt>
                <c:pt idx="20">
                  <c:v>160.71217300000001</c:v>
                </c:pt>
                <c:pt idx="21">
                  <c:v>153.65491399999999</c:v>
                </c:pt>
                <c:pt idx="22">
                  <c:v>147.652399</c:v>
                </c:pt>
                <c:pt idx="23">
                  <c:v>142.68488399999998</c:v>
                </c:pt>
                <c:pt idx="24">
                  <c:v>138.70868199999998</c:v>
                </c:pt>
                <c:pt idx="25">
                  <c:v>135.50948</c:v>
                </c:pt>
                <c:pt idx="26">
                  <c:v>132.91522000000001</c:v>
                </c:pt>
                <c:pt idx="27">
                  <c:v>130.89372499999999</c:v>
                </c:pt>
                <c:pt idx="28">
                  <c:v>128.29641100000001</c:v>
                </c:pt>
                <c:pt idx="29">
                  <c:v>125.74476399999998</c:v>
                </c:pt>
                <c:pt idx="30">
                  <c:v>123.230921</c:v>
                </c:pt>
                <c:pt idx="31">
                  <c:v>120.754008</c:v>
                </c:pt>
                <c:pt idx="32">
                  <c:v>118.31223199999999</c:v>
                </c:pt>
                <c:pt idx="33">
                  <c:v>115.947191</c:v>
                </c:pt>
                <c:pt idx="34">
                  <c:v>113.645099</c:v>
                </c:pt>
                <c:pt idx="35">
                  <c:v>111.38715999999999</c:v>
                </c:pt>
                <c:pt idx="36">
                  <c:v>109.16615499999999</c:v>
                </c:pt>
                <c:pt idx="37">
                  <c:v>106.98235200000001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71-4091-AA60-30FA0F6E3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511720"/>
        <c:axId val="720512048"/>
        <c:extLst/>
      </c:areaChart>
      <c:catAx>
        <c:axId val="720511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2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720512048"/>
        <c:scaling>
          <c:orientation val="minMax"/>
        </c:scaling>
        <c:delete val="0"/>
        <c:axPos val="l"/>
        <c:title>
          <c:tx>
            <c:strRef>
              <c:f>'图4-交通载具排放'!$C$38</c:f>
              <c:strCache>
                <c:ptCount val="1"/>
                <c:pt idx="0">
                  <c:v>mt</c:v>
                </c:pt>
              </c:strCache>
            </c:strRef>
          </c:tx>
          <c:layout>
            <c:manualLayout>
              <c:xMode val="edge"/>
              <c:yMode val="edge"/>
              <c:x val="6.2799790026246735E-2"/>
              <c:y val="7.174065793888559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alibri (正文)"/>
                <a:ea typeface="+mn-ea"/>
                <a:cs typeface="+mn-cs"/>
              </a:defRPr>
            </a:pPr>
            <a:endParaRPr lang="zh-CN"/>
          </a:p>
        </c:txPr>
        <c:crossAx val="720511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711946094457493"/>
          <c:w val="1"/>
          <c:h val="0.13288053905542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ea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客运周转量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145603674540681"/>
          <c:y val="0.18039370078740158"/>
          <c:w val="0.83265507436570452"/>
          <c:h val="0.60630358705161858"/>
        </c:manualLayout>
      </c:layout>
      <c:areaChart>
        <c:grouping val="stacked"/>
        <c:varyColors val="0"/>
        <c:ser>
          <c:idx val="0"/>
          <c:order val="0"/>
          <c:tx>
            <c:strRef>
              <c:f>'图n-交通周转量'!$B$12</c:f>
              <c:strCache>
                <c:ptCount val="1"/>
                <c:pt idx="0">
                  <c:v>轻型车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'图n-交通周转量'!$C$11:$AN$11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'图n-交通周转量'!$C$12:$AN$12</c:f>
              <c:numCache>
                <c:formatCode>0_ </c:formatCode>
                <c:ptCount val="38"/>
                <c:pt idx="0">
                  <c:v>41517.807945216773</c:v>
                </c:pt>
                <c:pt idx="1">
                  <c:v>42116.700905896323</c:v>
                </c:pt>
                <c:pt idx="2">
                  <c:v>42715.754965128966</c:v>
                </c:pt>
                <c:pt idx="3">
                  <c:v>43314.628673226245</c:v>
                </c:pt>
                <c:pt idx="4">
                  <c:v>43913.637469658883</c:v>
                </c:pt>
                <c:pt idx="5">
                  <c:v>44513.780644396807</c:v>
                </c:pt>
                <c:pt idx="6">
                  <c:v>45112.753085748482</c:v>
                </c:pt>
                <c:pt idx="7">
                  <c:v>45711.777669845767</c:v>
                </c:pt>
                <c:pt idx="8">
                  <c:v>45581.488430480647</c:v>
                </c:pt>
                <c:pt idx="9">
                  <c:v>45442.819674869766</c:v>
                </c:pt>
                <c:pt idx="10">
                  <c:v>45306.537029233928</c:v>
                </c:pt>
                <c:pt idx="11">
                  <c:v>45172.368562717442</c:v>
                </c:pt>
                <c:pt idx="12">
                  <c:v>45038.445746469122</c:v>
                </c:pt>
                <c:pt idx="13">
                  <c:v>44898.979657466887</c:v>
                </c:pt>
                <c:pt idx="14">
                  <c:v>44762.039385592325</c:v>
                </c:pt>
                <c:pt idx="15">
                  <c:v>44625.231450074883</c:v>
                </c:pt>
                <c:pt idx="16">
                  <c:v>44488.375073303047</c:v>
                </c:pt>
                <c:pt idx="17">
                  <c:v>44352.062059345924</c:v>
                </c:pt>
                <c:pt idx="18">
                  <c:v>43964.477805346563</c:v>
                </c:pt>
                <c:pt idx="19">
                  <c:v>43576.713916369925</c:v>
                </c:pt>
                <c:pt idx="20">
                  <c:v>43189.040343778564</c:v>
                </c:pt>
                <c:pt idx="21">
                  <c:v>42801.389462937608</c:v>
                </c:pt>
                <c:pt idx="22">
                  <c:v>42413.855243443206</c:v>
                </c:pt>
                <c:pt idx="23">
                  <c:v>42026.061597696003</c:v>
                </c:pt>
                <c:pt idx="24">
                  <c:v>41638.513376908806</c:v>
                </c:pt>
                <c:pt idx="25">
                  <c:v>41251.069280678406</c:v>
                </c:pt>
                <c:pt idx="26">
                  <c:v>40863.545521920001</c:v>
                </c:pt>
                <c:pt idx="27">
                  <c:v>40475.872094169608</c:v>
                </c:pt>
                <c:pt idx="28">
                  <c:v>39900.164361868803</c:v>
                </c:pt>
                <c:pt idx="29">
                  <c:v>39324.638646374406</c:v>
                </c:pt>
                <c:pt idx="30">
                  <c:v>38748.892611686402</c:v>
                </c:pt>
                <c:pt idx="31">
                  <c:v>38173.067719142404</c:v>
                </c:pt>
                <c:pt idx="32">
                  <c:v>37597.425165273606</c:v>
                </c:pt>
                <c:pt idx="33">
                  <c:v>37021.722100070401</c:v>
                </c:pt>
                <c:pt idx="34">
                  <c:v>36445.945809715202</c:v>
                </c:pt>
                <c:pt idx="35">
                  <c:v>35870.582477030403</c:v>
                </c:pt>
                <c:pt idx="36">
                  <c:v>35294.443440537601</c:v>
                </c:pt>
                <c:pt idx="37">
                  <c:v>34719.933382041607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3-41D9-B25F-BED89DA09EC5}"/>
            </c:ext>
          </c:extLst>
        </c:ser>
        <c:ser>
          <c:idx val="1"/>
          <c:order val="1"/>
          <c:tx>
            <c:strRef>
              <c:f>'图n-交通周转量'!$B$13</c:f>
              <c:strCache>
                <c:ptCount val="1"/>
                <c:pt idx="0">
                  <c:v>重型车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'图n-交通周转量'!$C$11:$AN$11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'图n-交通周转量'!$C$13:$AN$13</c:f>
              <c:numCache>
                <c:formatCode>0_ </c:formatCode>
                <c:ptCount val="38"/>
                <c:pt idx="0">
                  <c:v>24079.111144704002</c:v>
                </c:pt>
                <c:pt idx="1">
                  <c:v>24426.485150284803</c:v>
                </c:pt>
                <c:pt idx="2">
                  <c:v>24773.857546521602</c:v>
                </c:pt>
                <c:pt idx="3">
                  <c:v>25121.236380134404</c:v>
                </c:pt>
                <c:pt idx="4">
                  <c:v>25468.625513548803</c:v>
                </c:pt>
                <c:pt idx="5">
                  <c:v>25820.904799641605</c:v>
                </c:pt>
                <c:pt idx="6">
                  <c:v>26167.605616627203</c:v>
                </c:pt>
                <c:pt idx="7">
                  <c:v>26515.095816844801</c:v>
                </c:pt>
                <c:pt idx="8">
                  <c:v>26453.682284198403</c:v>
                </c:pt>
                <c:pt idx="9">
                  <c:v>26364.953999577603</c:v>
                </c:pt>
                <c:pt idx="10">
                  <c:v>26288.470891584002</c:v>
                </c:pt>
                <c:pt idx="11">
                  <c:v>26210.806364160002</c:v>
                </c:pt>
                <c:pt idx="12">
                  <c:v>26128.488418560002</c:v>
                </c:pt>
                <c:pt idx="13">
                  <c:v>26040.553862400004</c:v>
                </c:pt>
                <c:pt idx="14">
                  <c:v>25961.663819520003</c:v>
                </c:pt>
                <c:pt idx="15">
                  <c:v>25879.909144320001</c:v>
                </c:pt>
                <c:pt idx="16">
                  <c:v>25801.550184960004</c:v>
                </c:pt>
                <c:pt idx="17">
                  <c:v>25720.954237440004</c:v>
                </c:pt>
                <c:pt idx="18">
                  <c:v>25497.979626240001</c:v>
                </c:pt>
                <c:pt idx="19">
                  <c:v>25270.691973120003</c:v>
                </c:pt>
                <c:pt idx="20">
                  <c:v>25048.135791360004</c:v>
                </c:pt>
                <c:pt idx="21">
                  <c:v>24822.811537920003</c:v>
                </c:pt>
                <c:pt idx="22">
                  <c:v>24597.632125440003</c:v>
                </c:pt>
                <c:pt idx="23">
                  <c:v>24374.094243840002</c:v>
                </c:pt>
                <c:pt idx="24">
                  <c:v>24148.351560960004</c:v>
                </c:pt>
                <c:pt idx="25">
                  <c:v>23925.570071040001</c:v>
                </c:pt>
                <c:pt idx="26">
                  <c:v>23697.590400000001</c:v>
                </c:pt>
                <c:pt idx="27">
                  <c:v>23477.754009600001</c:v>
                </c:pt>
                <c:pt idx="28">
                  <c:v>23136.412147200004</c:v>
                </c:pt>
                <c:pt idx="29">
                  <c:v>22814.350225920003</c:v>
                </c:pt>
                <c:pt idx="30">
                  <c:v>22461.437180160003</c:v>
                </c:pt>
                <c:pt idx="31">
                  <c:v>22158.510359040003</c:v>
                </c:pt>
                <c:pt idx="32">
                  <c:v>21773.362152960002</c:v>
                </c:pt>
                <c:pt idx="33">
                  <c:v>21526.311755520004</c:v>
                </c:pt>
                <c:pt idx="34">
                  <c:v>21040.014669696004</c:v>
                </c:pt>
                <c:pt idx="35">
                  <c:v>20978.423465472002</c:v>
                </c:pt>
                <c:pt idx="36">
                  <c:v>20131.808742144003</c:v>
                </c:pt>
                <c:pt idx="37">
                  <c:v>20747.989544832002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F3-41D9-B25F-BED89DA09EC5}"/>
            </c:ext>
          </c:extLst>
        </c:ser>
        <c:ser>
          <c:idx val="2"/>
          <c:order val="2"/>
          <c:tx>
            <c:strRef>
              <c:f>'图n-交通周转量'!$B$14</c:f>
              <c:strCache>
                <c:ptCount val="1"/>
                <c:pt idx="0">
                  <c:v>飞机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'图n-交通周转量'!$C$11:$AN$11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'图n-交通周转量'!$C$14:$AN$14</c:f>
              <c:numCache>
                <c:formatCode>0_ </c:formatCode>
                <c:ptCount val="38"/>
                <c:pt idx="0">
                  <c:v>3503.4775142400003</c:v>
                </c:pt>
                <c:pt idx="1">
                  <c:v>3483.9078912000004</c:v>
                </c:pt>
                <c:pt idx="2">
                  <c:v>3464.3543616000002</c:v>
                </c:pt>
                <c:pt idx="3">
                  <c:v>3444.8008320000004</c:v>
                </c:pt>
                <c:pt idx="4">
                  <c:v>3425.2473024000005</c:v>
                </c:pt>
                <c:pt idx="5">
                  <c:v>3405.6937728000003</c:v>
                </c:pt>
                <c:pt idx="6">
                  <c:v>3386.1724300800006</c:v>
                </c:pt>
                <c:pt idx="7">
                  <c:v>3366.6028070400002</c:v>
                </c:pt>
                <c:pt idx="8">
                  <c:v>3481.1076326400002</c:v>
                </c:pt>
                <c:pt idx="9">
                  <c:v>3595.6768320000006</c:v>
                </c:pt>
                <c:pt idx="10">
                  <c:v>3710.1011904000006</c:v>
                </c:pt>
                <c:pt idx="11">
                  <c:v>3824.5899225600006</c:v>
                </c:pt>
                <c:pt idx="12">
                  <c:v>3940.8006528000005</c:v>
                </c:pt>
                <c:pt idx="13">
                  <c:v>4055.5629734400004</c:v>
                </c:pt>
                <c:pt idx="14">
                  <c:v>4169.9712384000004</c:v>
                </c:pt>
                <c:pt idx="15">
                  <c:v>4284.3634099200008</c:v>
                </c:pt>
                <c:pt idx="16">
                  <c:v>4398.8199552000005</c:v>
                </c:pt>
                <c:pt idx="17">
                  <c:v>4513.3569676800007</c:v>
                </c:pt>
                <c:pt idx="18">
                  <c:v>4608.3404505600001</c:v>
                </c:pt>
                <c:pt idx="19">
                  <c:v>4703.3561203200006</c:v>
                </c:pt>
                <c:pt idx="20">
                  <c:v>4798.3556966400001</c:v>
                </c:pt>
                <c:pt idx="21">
                  <c:v>4893.3713664000006</c:v>
                </c:pt>
                <c:pt idx="22">
                  <c:v>4988.3387558400009</c:v>
                </c:pt>
                <c:pt idx="23">
                  <c:v>5083.3544256000005</c:v>
                </c:pt>
                <c:pt idx="24">
                  <c:v>5178.3379084800008</c:v>
                </c:pt>
                <c:pt idx="25">
                  <c:v>5273.3374848000003</c:v>
                </c:pt>
                <c:pt idx="26">
                  <c:v>5368.3209676800006</c:v>
                </c:pt>
                <c:pt idx="27">
                  <c:v>5463.2883571200009</c:v>
                </c:pt>
                <c:pt idx="28">
                  <c:v>5544.7372569600002</c:v>
                </c:pt>
                <c:pt idx="29">
                  <c:v>5626.2183436800005</c:v>
                </c:pt>
                <c:pt idx="30">
                  <c:v>5707.6833369600008</c:v>
                </c:pt>
                <c:pt idx="31">
                  <c:v>5789.1483302400011</c:v>
                </c:pt>
                <c:pt idx="32">
                  <c:v>5870.5972300800004</c:v>
                </c:pt>
                <c:pt idx="33">
                  <c:v>5952.0461299200006</c:v>
                </c:pt>
                <c:pt idx="34">
                  <c:v>6033.5272166400009</c:v>
                </c:pt>
                <c:pt idx="35">
                  <c:v>6114.960023040001</c:v>
                </c:pt>
                <c:pt idx="36">
                  <c:v>6196.4411097600005</c:v>
                </c:pt>
                <c:pt idx="37">
                  <c:v>6277.8256358400004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F3-41D9-B25F-BED89DA09EC5}"/>
            </c:ext>
          </c:extLst>
        </c:ser>
        <c:ser>
          <c:idx val="3"/>
          <c:order val="3"/>
          <c:tx>
            <c:strRef>
              <c:f>'图n-交通周转量'!$B$15</c:f>
              <c:strCache>
                <c:ptCount val="1"/>
                <c:pt idx="0">
                  <c:v>铁路机车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'图n-交通周转量'!$C$11:$AN$11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'图n-交通周转量'!$C$15:$AN$15</c:f>
              <c:numCache>
                <c:formatCode>0_ </c:formatCode>
                <c:ptCount val="38"/>
                <c:pt idx="0">
                  <c:v>6536.9268011520007</c:v>
                </c:pt>
                <c:pt idx="1">
                  <c:v>6496.0446355200011</c:v>
                </c:pt>
                <c:pt idx="2">
                  <c:v>6455.1624698880005</c:v>
                </c:pt>
                <c:pt idx="3">
                  <c:v>6414.294788352001</c:v>
                </c:pt>
                <c:pt idx="4">
                  <c:v>6373.4254974720006</c:v>
                </c:pt>
                <c:pt idx="5">
                  <c:v>6335.407964160001</c:v>
                </c:pt>
                <c:pt idx="6">
                  <c:v>6293.8917169920005</c:v>
                </c:pt>
                <c:pt idx="7">
                  <c:v>6252.7005573120005</c:v>
                </c:pt>
                <c:pt idx="8">
                  <c:v>6374.9205780480006</c:v>
                </c:pt>
                <c:pt idx="9">
                  <c:v>6485.672413440001</c:v>
                </c:pt>
                <c:pt idx="10">
                  <c:v>6599.879510400001</c:v>
                </c:pt>
                <c:pt idx="11">
                  <c:v>6716.106334080001</c:v>
                </c:pt>
                <c:pt idx="12">
                  <c:v>6829.3172471040007</c:v>
                </c:pt>
                <c:pt idx="13">
                  <c:v>6941.0137674240004</c:v>
                </c:pt>
                <c:pt idx="14">
                  <c:v>7055.5121556480008</c:v>
                </c:pt>
                <c:pt idx="15">
                  <c:v>7170.1199792640009</c:v>
                </c:pt>
                <c:pt idx="16">
                  <c:v>7284.6087114240008</c:v>
                </c:pt>
                <c:pt idx="17">
                  <c:v>7399.4498899200007</c:v>
                </c:pt>
                <c:pt idx="18">
                  <c:v>7486.856581248001</c:v>
                </c:pt>
                <c:pt idx="19">
                  <c:v>7574.269709952001</c:v>
                </c:pt>
                <c:pt idx="20">
                  <c:v>7661.6764012800013</c:v>
                </c:pt>
                <c:pt idx="21">
                  <c:v>7749.0734365440012</c:v>
                </c:pt>
                <c:pt idx="22">
                  <c:v>7836.4640344320005</c:v>
                </c:pt>
                <c:pt idx="23">
                  <c:v>7923.8578510080006</c:v>
                </c:pt>
                <c:pt idx="24">
                  <c:v>8011.2597143040011</c:v>
                </c:pt>
                <c:pt idx="25">
                  <c:v>8098.6680149760014</c:v>
                </c:pt>
                <c:pt idx="26">
                  <c:v>8186.052175488001</c:v>
                </c:pt>
                <c:pt idx="27">
                  <c:v>8273.4266799360012</c:v>
                </c:pt>
                <c:pt idx="28">
                  <c:v>8345.6089770240014</c:v>
                </c:pt>
                <c:pt idx="29">
                  <c:v>8417.8089768960017</c:v>
                </c:pt>
                <c:pt idx="30">
                  <c:v>8489.9204628480002</c:v>
                </c:pt>
                <c:pt idx="31">
                  <c:v>8562.0786197760008</c:v>
                </c:pt>
                <c:pt idx="32">
                  <c:v>8634.2078085120011</c:v>
                </c:pt>
                <c:pt idx="33">
                  <c:v>8706.3997616640008</c:v>
                </c:pt>
                <c:pt idx="34">
                  <c:v>8778.5048102400015</c:v>
                </c:pt>
                <c:pt idx="35">
                  <c:v>8850.6822792960011</c:v>
                </c:pt>
                <c:pt idx="36">
                  <c:v>8922.9579183360001</c:v>
                </c:pt>
                <c:pt idx="37">
                  <c:v>8995.1901050880006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F3-41D9-B25F-BED89DA09EC5}"/>
            </c:ext>
          </c:extLst>
        </c:ser>
        <c:ser>
          <c:idx val="4"/>
          <c:order val="4"/>
          <c:tx>
            <c:strRef>
              <c:f>'图n-交通周转量'!$B$16</c:f>
              <c:strCache>
                <c:ptCount val="1"/>
                <c:pt idx="0">
                  <c:v>船只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'图n-交通周转量'!$C$11:$AN$11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'图n-交通周转量'!$C$16:$AN$16</c:f>
              <c:numCache>
                <c:formatCode>0_ </c:formatCode>
                <c:ptCount val="38"/>
                <c:pt idx="0">
                  <c:v>19.633386858624004</c:v>
                </c:pt>
                <c:pt idx="1">
                  <c:v>19.097303106816003</c:v>
                </c:pt>
                <c:pt idx="2">
                  <c:v>18.561203261568004</c:v>
                </c:pt>
                <c:pt idx="3">
                  <c:v>18.025137212544003</c:v>
                </c:pt>
                <c:pt idx="4">
                  <c:v>17.489030929920002</c:v>
                </c:pt>
                <c:pt idx="5">
                  <c:v>16.955002310400001</c:v>
                </c:pt>
                <c:pt idx="6">
                  <c:v>16.418414833920004</c:v>
                </c:pt>
                <c:pt idx="7">
                  <c:v>15.882036572160002</c:v>
                </c:pt>
                <c:pt idx="8">
                  <c:v>15.739014170880003</c:v>
                </c:pt>
                <c:pt idx="9">
                  <c:v>15.588926749440002</c:v>
                </c:pt>
                <c:pt idx="10">
                  <c:v>15.440883194880001</c:v>
                </c:pt>
                <c:pt idx="11">
                  <c:v>15.293966181120002</c:v>
                </c:pt>
                <c:pt idx="12">
                  <c:v>15.147016980480002</c:v>
                </c:pt>
                <c:pt idx="13">
                  <c:v>14.998184847360001</c:v>
                </c:pt>
                <c:pt idx="14">
                  <c:v>14.850382694400002</c:v>
                </c:pt>
                <c:pt idx="15">
                  <c:v>14.702644915200002</c:v>
                </c:pt>
                <c:pt idx="16">
                  <c:v>14.554955416320002</c:v>
                </c:pt>
                <c:pt idx="17">
                  <c:v>14.407442945280001</c:v>
                </c:pt>
                <c:pt idx="18">
                  <c:v>14.228934508800002</c:v>
                </c:pt>
                <c:pt idx="19">
                  <c:v>14.050456649856002</c:v>
                </c:pt>
                <c:pt idx="20">
                  <c:v>13.871962697472002</c:v>
                </c:pt>
                <c:pt idx="21">
                  <c:v>13.693467135744001</c:v>
                </c:pt>
                <c:pt idx="22">
                  <c:v>13.514969964672002</c:v>
                </c:pt>
                <c:pt idx="23">
                  <c:v>13.336466356224001</c:v>
                </c:pt>
                <c:pt idx="24">
                  <c:v>13.157996544000001</c:v>
                </c:pt>
                <c:pt idx="25">
                  <c:v>12.979505810304001</c:v>
                </c:pt>
                <c:pt idx="26">
                  <c:v>12.801031170048001</c:v>
                </c:pt>
                <c:pt idx="27">
                  <c:v>12.622519514880002</c:v>
                </c:pt>
                <c:pt idx="28">
                  <c:v>12.449692062720002</c:v>
                </c:pt>
                <c:pt idx="29">
                  <c:v>12.276848517120001</c:v>
                </c:pt>
                <c:pt idx="30">
                  <c:v>12.104021064960001</c:v>
                </c:pt>
                <c:pt idx="31">
                  <c:v>11.931209706240001</c:v>
                </c:pt>
                <c:pt idx="32">
                  <c:v>11.758382254080001</c:v>
                </c:pt>
                <c:pt idx="33">
                  <c:v>11.585554801920001</c:v>
                </c:pt>
                <c:pt idx="34">
                  <c:v>11.412743443200002</c:v>
                </c:pt>
                <c:pt idx="35">
                  <c:v>11.239932084480001</c:v>
                </c:pt>
                <c:pt idx="36">
                  <c:v>11.067120725760001</c:v>
                </c:pt>
                <c:pt idx="37">
                  <c:v>10.894277180160001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F3-41D9-B25F-BED89DA09EC5}"/>
            </c:ext>
          </c:extLst>
        </c:ser>
        <c:ser>
          <c:idx val="5"/>
          <c:order val="5"/>
          <c:tx>
            <c:strRef>
              <c:f>'图n-交通周转量'!$B$17</c:f>
              <c:strCache>
                <c:ptCount val="1"/>
                <c:pt idx="0">
                  <c:v>摩托车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'图n-交通周转量'!$C$11:$AN$11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'图n-交通周转量'!$C$17:$AN$17</c:f>
              <c:numCache>
                <c:formatCode>0_ </c:formatCode>
                <c:ptCount val="38"/>
                <c:pt idx="0">
                  <c:v>5479.1774104320002</c:v>
                </c:pt>
                <c:pt idx="1">
                  <c:v>5479.179019776001</c:v>
                </c:pt>
                <c:pt idx="2">
                  <c:v>5479.1741917440004</c:v>
                </c:pt>
                <c:pt idx="3">
                  <c:v>5479.1822384640009</c:v>
                </c:pt>
                <c:pt idx="4">
                  <c:v>5479.1693637120006</c:v>
                </c:pt>
                <c:pt idx="5">
                  <c:v>5479.5539969280007</c:v>
                </c:pt>
                <c:pt idx="6">
                  <c:v>5479.5749184000006</c:v>
                </c:pt>
                <c:pt idx="7">
                  <c:v>5479.5910118400006</c:v>
                </c:pt>
                <c:pt idx="8">
                  <c:v>5481.4739443200006</c:v>
                </c:pt>
                <c:pt idx="9">
                  <c:v>5480.6370854400002</c:v>
                </c:pt>
                <c:pt idx="10">
                  <c:v>5480.6048985600009</c:v>
                </c:pt>
                <c:pt idx="11">
                  <c:v>5481.2808230400005</c:v>
                </c:pt>
                <c:pt idx="12">
                  <c:v>5480.9621729280007</c:v>
                </c:pt>
                <c:pt idx="13">
                  <c:v>5479.671479040001</c:v>
                </c:pt>
                <c:pt idx="14">
                  <c:v>5479.4799671040009</c:v>
                </c:pt>
                <c:pt idx="15">
                  <c:v>5479.3480008960005</c:v>
                </c:pt>
                <c:pt idx="16">
                  <c:v>5479.145223552001</c:v>
                </c:pt>
                <c:pt idx="17">
                  <c:v>5479.1146460160007</c:v>
                </c:pt>
                <c:pt idx="18">
                  <c:v>5479.1178647040006</c:v>
                </c:pt>
                <c:pt idx="19">
                  <c:v>5479.127520768001</c:v>
                </c:pt>
                <c:pt idx="20">
                  <c:v>5479.1387861760004</c:v>
                </c:pt>
                <c:pt idx="21">
                  <c:v>5479.1403955200003</c:v>
                </c:pt>
                <c:pt idx="22">
                  <c:v>5479.1725824000005</c:v>
                </c:pt>
                <c:pt idx="23">
                  <c:v>5479.1870664960006</c:v>
                </c:pt>
                <c:pt idx="24">
                  <c:v>5479.2079879680005</c:v>
                </c:pt>
                <c:pt idx="25">
                  <c:v>5479.2417841920005</c:v>
                </c:pt>
                <c:pt idx="26">
                  <c:v>5479.2562682880007</c:v>
                </c:pt>
                <c:pt idx="27">
                  <c:v>5479.2482215680002</c:v>
                </c:pt>
                <c:pt idx="28">
                  <c:v>5479.2627056640004</c:v>
                </c:pt>
                <c:pt idx="29">
                  <c:v>5479.2723617280008</c:v>
                </c:pt>
                <c:pt idx="30">
                  <c:v>5479.2401748480006</c:v>
                </c:pt>
                <c:pt idx="31">
                  <c:v>5479.2466122240003</c:v>
                </c:pt>
                <c:pt idx="32">
                  <c:v>5479.2305187840002</c:v>
                </c:pt>
                <c:pt idx="33">
                  <c:v>5479.2337374720009</c:v>
                </c:pt>
                <c:pt idx="34">
                  <c:v>5479.2079879680005</c:v>
                </c:pt>
                <c:pt idx="35">
                  <c:v>5479.2047692800006</c:v>
                </c:pt>
                <c:pt idx="36">
                  <c:v>5479.2466122240003</c:v>
                </c:pt>
                <c:pt idx="37">
                  <c:v>5479.2836271360011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F3-41D9-B25F-BED89DA09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840847"/>
        <c:axId val="444052863"/>
      </c:areaChart>
      <c:catAx>
        <c:axId val="1357840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4052863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44405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亿人公里</a:t>
                </a:r>
              </a:p>
            </c:rich>
          </c:tx>
          <c:layout>
            <c:manualLayout>
              <c:xMode val="edge"/>
              <c:yMode val="edge"/>
              <c:x val="3.888888888888889E-2"/>
              <c:y val="9.801290463692036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7840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货运周转量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034492563429569"/>
          <c:y val="0.18039370078740158"/>
          <c:w val="0.84376618547681548"/>
          <c:h val="0.60630358705161858"/>
        </c:manualLayout>
      </c:layout>
      <c:areaChart>
        <c:grouping val="stacked"/>
        <c:varyColors val="0"/>
        <c:ser>
          <c:idx val="0"/>
          <c:order val="0"/>
          <c:tx>
            <c:strRef>
              <c:f>'图n-交通周转量'!$B$4</c:f>
              <c:strCache>
                <c:ptCount val="1"/>
                <c:pt idx="0">
                  <c:v>轻型车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'图n-交通周转量'!$C$3:$AN$3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'图n-交通周转量'!$C$4:$AN$4</c:f>
              <c:numCache>
                <c:formatCode>0_ </c:formatCode>
                <c:ptCount val="38"/>
                <c:pt idx="0">
                  <c:v>8211.1249052743697</c:v>
                </c:pt>
                <c:pt idx="1">
                  <c:v>8428.7994751445767</c:v>
                </c:pt>
                <c:pt idx="2">
                  <c:v>8646.4580754942726</c:v>
                </c:pt>
                <c:pt idx="3">
                  <c:v>8864.1179246949123</c:v>
                </c:pt>
                <c:pt idx="4">
                  <c:v>9081.7746356747539</c:v>
                </c:pt>
                <c:pt idx="5">
                  <c:v>9299.5883977075209</c:v>
                </c:pt>
                <c:pt idx="6">
                  <c:v>9517.2681512747531</c:v>
                </c:pt>
                <c:pt idx="7">
                  <c:v>9734.9259566085129</c:v>
                </c:pt>
                <c:pt idx="8">
                  <c:v>9871.5102496369927</c:v>
                </c:pt>
                <c:pt idx="9">
                  <c:v>10006.836257746945</c:v>
                </c:pt>
                <c:pt idx="10">
                  <c:v>10142.478815774977</c:v>
                </c:pt>
                <c:pt idx="11">
                  <c:v>10278.556466390784</c:v>
                </c:pt>
                <c:pt idx="12">
                  <c:v>10414.860368242178</c:v>
                </c:pt>
                <c:pt idx="13">
                  <c:v>10549.863498493442</c:v>
                </c:pt>
                <c:pt idx="14">
                  <c:v>10685.359005932161</c:v>
                </c:pt>
                <c:pt idx="15">
                  <c:v>10820.863067034241</c:v>
                </c:pt>
                <c:pt idx="16">
                  <c:v>10956.313942535809</c:v>
                </c:pt>
                <c:pt idx="17">
                  <c:v>11091.93295103309</c:v>
                </c:pt>
                <c:pt idx="18">
                  <c:v>11187.359087198978</c:v>
                </c:pt>
                <c:pt idx="19">
                  <c:v>11282.764643073793</c:v>
                </c:pt>
                <c:pt idx="20">
                  <c:v>11378.198909645569</c:v>
                </c:pt>
                <c:pt idx="21">
                  <c:v>11473.653206112769</c:v>
                </c:pt>
                <c:pt idx="22">
                  <c:v>11569.047535203841</c:v>
                </c:pt>
                <c:pt idx="23">
                  <c:v>11664.504245687041</c:v>
                </c:pt>
                <c:pt idx="24">
                  <c:v>11759.964030017281</c:v>
                </c:pt>
                <c:pt idx="25">
                  <c:v>11855.425890401282</c:v>
                </c:pt>
                <c:pt idx="26">
                  <c:v>11950.868808806401</c:v>
                </c:pt>
                <c:pt idx="27">
                  <c:v>12046.289083741442</c:v>
                </c:pt>
                <c:pt idx="28">
                  <c:v>12072.646549624322</c:v>
                </c:pt>
                <c:pt idx="29">
                  <c:v>12099.006381242882</c:v>
                </c:pt>
                <c:pt idx="30">
                  <c:v>12125.343698138882</c:v>
                </c:pt>
                <c:pt idx="31">
                  <c:v>12151.710385562881</c:v>
                </c:pt>
                <c:pt idx="32">
                  <c:v>12178.022467944962</c:v>
                </c:pt>
                <c:pt idx="33">
                  <c:v>12204.410366522881</c:v>
                </c:pt>
                <c:pt idx="34">
                  <c:v>12230.687091617281</c:v>
                </c:pt>
                <c:pt idx="35">
                  <c:v>12257.091646905601</c:v>
                </c:pt>
                <c:pt idx="36">
                  <c:v>12283.426485411841</c:v>
                </c:pt>
                <c:pt idx="37">
                  <c:v>12309.982158101762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D4-45DC-94F5-5800A51DD4B3}"/>
            </c:ext>
          </c:extLst>
        </c:ser>
        <c:ser>
          <c:idx val="1"/>
          <c:order val="1"/>
          <c:tx>
            <c:strRef>
              <c:f>'图n-交通周转量'!$B$5</c:f>
              <c:strCache>
                <c:ptCount val="1"/>
                <c:pt idx="0">
                  <c:v>重型车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'图n-交通周转量'!$C$3:$AN$3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'图n-交通周转量'!$C$5:$AN$5</c:f>
              <c:numCache>
                <c:formatCode>0_ </c:formatCode>
                <c:ptCount val="38"/>
                <c:pt idx="0">
                  <c:v>75893.741758771212</c:v>
                </c:pt>
                <c:pt idx="1">
                  <c:v>77905.47229217281</c:v>
                </c:pt>
                <c:pt idx="2">
                  <c:v>79917.206848934409</c:v>
                </c:pt>
                <c:pt idx="3">
                  <c:v>81928.99177816321</c:v>
                </c:pt>
                <c:pt idx="4">
                  <c:v>83940.854277772814</c:v>
                </c:pt>
                <c:pt idx="5">
                  <c:v>85952.873366553613</c:v>
                </c:pt>
                <c:pt idx="6">
                  <c:v>87964.972439731209</c:v>
                </c:pt>
                <c:pt idx="7">
                  <c:v>89976.702973132808</c:v>
                </c:pt>
                <c:pt idx="8">
                  <c:v>91231.714968768007</c:v>
                </c:pt>
                <c:pt idx="9">
                  <c:v>92485.778095180809</c:v>
                </c:pt>
                <c:pt idx="10">
                  <c:v>93739.038319872008</c:v>
                </c:pt>
                <c:pt idx="11">
                  <c:v>94993.213617561618</c:v>
                </c:pt>
                <c:pt idx="12">
                  <c:v>96262.504356902413</c:v>
                </c:pt>
                <c:pt idx="13">
                  <c:v>97517.590543296013</c:v>
                </c:pt>
                <c:pt idx="14">
                  <c:v>98770.280416473615</c:v>
                </c:pt>
                <c:pt idx="15">
                  <c:v>100022.7010464</c:v>
                </c:pt>
                <c:pt idx="16">
                  <c:v>101275.86664166402</c:v>
                </c:pt>
                <c:pt idx="17">
                  <c:v>102529.58906995201</c:v>
                </c:pt>
                <c:pt idx="18">
                  <c:v>103411.31163264</c:v>
                </c:pt>
                <c:pt idx="19">
                  <c:v>104293.09856908802</c:v>
                </c:pt>
                <c:pt idx="20">
                  <c:v>105174.99815961601</c:v>
                </c:pt>
                <c:pt idx="21">
                  <c:v>106056.52116364801</c:v>
                </c:pt>
                <c:pt idx="22">
                  <c:v>106938.20349273601</c:v>
                </c:pt>
                <c:pt idx="23">
                  <c:v>107820.04031884801</c:v>
                </c:pt>
                <c:pt idx="24">
                  <c:v>108701.77575628801</c:v>
                </c:pt>
                <c:pt idx="25">
                  <c:v>109583.64959731202</c:v>
                </c:pt>
                <c:pt idx="26">
                  <c:v>110465.00522956801</c:v>
                </c:pt>
                <c:pt idx="27">
                  <c:v>111347.01586483201</c:v>
                </c:pt>
                <c:pt idx="28">
                  <c:v>111589.29294796802</c:v>
                </c:pt>
                <c:pt idx="29">
                  <c:v>111833.79253516802</c:v>
                </c:pt>
                <c:pt idx="30">
                  <c:v>112074.48441446401</c:v>
                </c:pt>
                <c:pt idx="31">
                  <c:v>112321.99669363201</c:v>
                </c:pt>
                <c:pt idx="32">
                  <c:v>112557.05747827201</c:v>
                </c:pt>
                <c:pt idx="33">
                  <c:v>112815.27994176002</c:v>
                </c:pt>
                <c:pt idx="34">
                  <c:v>113029.42569177601</c:v>
                </c:pt>
                <c:pt idx="35">
                  <c:v>113329.24808832002</c:v>
                </c:pt>
                <c:pt idx="36">
                  <c:v>113454.58058035202</c:v>
                </c:pt>
                <c:pt idx="37">
                  <c:v>113934.95045222402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D4-45DC-94F5-5800A51DD4B3}"/>
            </c:ext>
          </c:extLst>
        </c:ser>
        <c:ser>
          <c:idx val="2"/>
          <c:order val="2"/>
          <c:tx>
            <c:strRef>
              <c:f>'图n-交通周转量'!$B$6</c:f>
              <c:strCache>
                <c:ptCount val="1"/>
                <c:pt idx="0">
                  <c:v>飞机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'图n-交通周转量'!$C$3:$AN$3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'图n-交通周转量'!$C$6:$AN$6</c:f>
              <c:numCache>
                <c:formatCode>0_ </c:formatCode>
                <c:ptCount val="38"/>
                <c:pt idx="0">
                  <c:v>283.45858675200003</c:v>
                </c:pt>
                <c:pt idx="1">
                  <c:v>312.80980262400004</c:v>
                </c:pt>
                <c:pt idx="2">
                  <c:v>342.16101849600005</c:v>
                </c:pt>
                <c:pt idx="3">
                  <c:v>371.51223436800007</c:v>
                </c:pt>
                <c:pt idx="4">
                  <c:v>400.86345024000002</c:v>
                </c:pt>
                <c:pt idx="5">
                  <c:v>430.21466611200003</c:v>
                </c:pt>
                <c:pt idx="6">
                  <c:v>459.57071001600008</c:v>
                </c:pt>
                <c:pt idx="7">
                  <c:v>488.92192588800003</c:v>
                </c:pt>
                <c:pt idx="8">
                  <c:v>515.11721817600005</c:v>
                </c:pt>
                <c:pt idx="9">
                  <c:v>541.32216652800003</c:v>
                </c:pt>
                <c:pt idx="10">
                  <c:v>567.50780275200009</c:v>
                </c:pt>
                <c:pt idx="11">
                  <c:v>593.70148569600008</c:v>
                </c:pt>
                <c:pt idx="12">
                  <c:v>620.16553843200006</c:v>
                </c:pt>
                <c:pt idx="13">
                  <c:v>646.40428300800011</c:v>
                </c:pt>
                <c:pt idx="14">
                  <c:v>672.58830988800003</c:v>
                </c:pt>
                <c:pt idx="15">
                  <c:v>698.76911808000011</c:v>
                </c:pt>
                <c:pt idx="16">
                  <c:v>724.95958233600004</c:v>
                </c:pt>
                <c:pt idx="17">
                  <c:v>751.1629213440001</c:v>
                </c:pt>
                <c:pt idx="18">
                  <c:v>771.24592512000004</c:v>
                </c:pt>
                <c:pt idx="19">
                  <c:v>791.33697561600013</c:v>
                </c:pt>
                <c:pt idx="20">
                  <c:v>811.42480742400005</c:v>
                </c:pt>
                <c:pt idx="21">
                  <c:v>831.51102988800005</c:v>
                </c:pt>
                <c:pt idx="22">
                  <c:v>851.59564300800014</c:v>
                </c:pt>
                <c:pt idx="23">
                  <c:v>871.68186547200014</c:v>
                </c:pt>
                <c:pt idx="24">
                  <c:v>891.76647859200011</c:v>
                </c:pt>
                <c:pt idx="25">
                  <c:v>911.85270105600011</c:v>
                </c:pt>
                <c:pt idx="26">
                  <c:v>931.93570483200006</c:v>
                </c:pt>
                <c:pt idx="27">
                  <c:v>952.01388057600013</c:v>
                </c:pt>
                <c:pt idx="28">
                  <c:v>985.35626956800013</c:v>
                </c:pt>
                <c:pt idx="29">
                  <c:v>1018.7002679040002</c:v>
                </c:pt>
                <c:pt idx="30">
                  <c:v>1052.0426568960002</c:v>
                </c:pt>
                <c:pt idx="31">
                  <c:v>1085.3818272000001</c:v>
                </c:pt>
                <c:pt idx="32">
                  <c:v>1118.7226068480002</c:v>
                </c:pt>
                <c:pt idx="33">
                  <c:v>1152.058558464</c:v>
                </c:pt>
                <c:pt idx="34">
                  <c:v>1185.3993381120001</c:v>
                </c:pt>
                <c:pt idx="35">
                  <c:v>1218.7320710400002</c:v>
                </c:pt>
                <c:pt idx="36">
                  <c:v>1252.0744600320002</c:v>
                </c:pt>
                <c:pt idx="37">
                  <c:v>1285.3943182080002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D4-45DC-94F5-5800A51DD4B3}"/>
            </c:ext>
          </c:extLst>
        </c:ser>
        <c:ser>
          <c:idx val="3"/>
          <c:order val="3"/>
          <c:tx>
            <c:strRef>
              <c:f>'图n-交通周转量'!$B$7</c:f>
              <c:strCache>
                <c:ptCount val="1"/>
                <c:pt idx="0">
                  <c:v>铁路机车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'图n-交通周转量'!$C$3:$AN$3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'图n-交通周转量'!$C$7:$AN$7</c:f>
              <c:numCache>
                <c:formatCode>0_ </c:formatCode>
                <c:ptCount val="38"/>
                <c:pt idx="0">
                  <c:v>62207.856564480004</c:v>
                </c:pt>
                <c:pt idx="1">
                  <c:v>66568.390225920011</c:v>
                </c:pt>
                <c:pt idx="2">
                  <c:v>70928.988261120001</c:v>
                </c:pt>
                <c:pt idx="3">
                  <c:v>75289.554109440011</c:v>
                </c:pt>
                <c:pt idx="4">
                  <c:v>79650.13605120001</c:v>
                </c:pt>
                <c:pt idx="5">
                  <c:v>84020.792486400009</c:v>
                </c:pt>
                <c:pt idx="6">
                  <c:v>88381.792857600012</c:v>
                </c:pt>
                <c:pt idx="7">
                  <c:v>92742.954163200004</c:v>
                </c:pt>
                <c:pt idx="8">
                  <c:v>97495.507929600019</c:v>
                </c:pt>
                <c:pt idx="9">
                  <c:v>102174.83654400001</c:v>
                </c:pt>
                <c:pt idx="10">
                  <c:v>106875.40849920001</c:v>
                </c:pt>
                <c:pt idx="11">
                  <c:v>111595.29258240001</c:v>
                </c:pt>
                <c:pt idx="12">
                  <c:v>116291.35837440002</c:v>
                </c:pt>
                <c:pt idx="13">
                  <c:v>120957.32943360001</c:v>
                </c:pt>
                <c:pt idx="14">
                  <c:v>125653.39522560002</c:v>
                </c:pt>
                <c:pt idx="15">
                  <c:v>130350.26568960001</c:v>
                </c:pt>
                <c:pt idx="16">
                  <c:v>135044.72213760001</c:v>
                </c:pt>
                <c:pt idx="17">
                  <c:v>139744.65035520002</c:v>
                </c:pt>
                <c:pt idx="18">
                  <c:v>144928.02551040001</c:v>
                </c:pt>
                <c:pt idx="19">
                  <c:v>150111.56160000002</c:v>
                </c:pt>
                <c:pt idx="20">
                  <c:v>155295.25862400001</c:v>
                </c:pt>
                <c:pt idx="21">
                  <c:v>160478.32800384003</c:v>
                </c:pt>
                <c:pt idx="22">
                  <c:v>165661.86409344003</c:v>
                </c:pt>
                <c:pt idx="23">
                  <c:v>170845.31971584001</c:v>
                </c:pt>
                <c:pt idx="24">
                  <c:v>176029.78922496003</c:v>
                </c:pt>
                <c:pt idx="25">
                  <c:v>181213.59890304002</c:v>
                </c:pt>
                <c:pt idx="26">
                  <c:v>186398.11669248002</c:v>
                </c:pt>
                <c:pt idx="27">
                  <c:v>191582.11949184001</c:v>
                </c:pt>
                <c:pt idx="28">
                  <c:v>195124.22126208001</c:v>
                </c:pt>
                <c:pt idx="29">
                  <c:v>198666.51615360001</c:v>
                </c:pt>
                <c:pt idx="30">
                  <c:v>202206.63843072002</c:v>
                </c:pt>
                <c:pt idx="31">
                  <c:v>205748.04818304002</c:v>
                </c:pt>
                <c:pt idx="32">
                  <c:v>209290.11776640001</c:v>
                </c:pt>
                <c:pt idx="33">
                  <c:v>212832.50921856004</c:v>
                </c:pt>
                <c:pt idx="34">
                  <c:v>216372.59930880004</c:v>
                </c:pt>
                <c:pt idx="35">
                  <c:v>219915.66668544002</c:v>
                </c:pt>
                <c:pt idx="36">
                  <c:v>223460.00544384003</c:v>
                </c:pt>
                <c:pt idx="37">
                  <c:v>227002.86360576004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D4-45DC-94F5-5800A51DD4B3}"/>
            </c:ext>
          </c:extLst>
        </c:ser>
        <c:ser>
          <c:idx val="4"/>
          <c:order val="4"/>
          <c:tx>
            <c:strRef>
              <c:f>'图n-交通周转量'!$B$8</c:f>
              <c:strCache>
                <c:ptCount val="1"/>
                <c:pt idx="0">
                  <c:v>船只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'图n-交通周转量'!$C$3:$AN$3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'图n-交通周转量'!$C$8:$AN$8</c:f>
              <c:numCache>
                <c:formatCode>0_ </c:formatCode>
                <c:ptCount val="38"/>
                <c:pt idx="0">
                  <c:v>124447.10338368002</c:v>
                </c:pt>
                <c:pt idx="1">
                  <c:v>127913.21193024001</c:v>
                </c:pt>
                <c:pt idx="2">
                  <c:v>131379.51842611202</c:v>
                </c:pt>
                <c:pt idx="3">
                  <c:v>134845.58352038401</c:v>
                </c:pt>
                <c:pt idx="4">
                  <c:v>138311.77575283201</c:v>
                </c:pt>
                <c:pt idx="5">
                  <c:v>141777.98568806401</c:v>
                </c:pt>
                <c:pt idx="6">
                  <c:v>145244.59795929602</c:v>
                </c:pt>
                <c:pt idx="7">
                  <c:v>148710.70167782402</c:v>
                </c:pt>
                <c:pt idx="8">
                  <c:v>151728.11385177603</c:v>
                </c:pt>
                <c:pt idx="9">
                  <c:v>154746.12792038402</c:v>
                </c:pt>
                <c:pt idx="10">
                  <c:v>157762.70323545602</c:v>
                </c:pt>
                <c:pt idx="11">
                  <c:v>160779.997927296</c:v>
                </c:pt>
                <c:pt idx="12">
                  <c:v>163815.32370931201</c:v>
                </c:pt>
                <c:pt idx="13">
                  <c:v>166835.51200166403</c:v>
                </c:pt>
                <c:pt idx="14">
                  <c:v>169850.46509798401</c:v>
                </c:pt>
                <c:pt idx="15">
                  <c:v>172866.68152934403</c:v>
                </c:pt>
                <c:pt idx="16">
                  <c:v>175884.21440409601</c:v>
                </c:pt>
                <c:pt idx="17">
                  <c:v>178901.50587724801</c:v>
                </c:pt>
                <c:pt idx="18">
                  <c:v>180840.55135449601</c:v>
                </c:pt>
                <c:pt idx="19">
                  <c:v>182779.74971942403</c:v>
                </c:pt>
                <c:pt idx="20">
                  <c:v>184719.12028416002</c:v>
                </c:pt>
                <c:pt idx="21">
                  <c:v>186658.67914214401</c:v>
                </c:pt>
                <c:pt idx="22">
                  <c:v>188596.82821478404</c:v>
                </c:pt>
                <c:pt idx="23">
                  <c:v>190536.80180071681</c:v>
                </c:pt>
                <c:pt idx="24">
                  <c:v>192475.39102894082</c:v>
                </c:pt>
                <c:pt idx="25">
                  <c:v>194414.21489952001</c:v>
                </c:pt>
                <c:pt idx="26">
                  <c:v>196353.28306851842</c:v>
                </c:pt>
                <c:pt idx="27">
                  <c:v>198292.60293891843</c:v>
                </c:pt>
                <c:pt idx="28">
                  <c:v>200338.42935617283</c:v>
                </c:pt>
                <c:pt idx="29">
                  <c:v>202386.11022051843</c:v>
                </c:pt>
                <c:pt idx="30">
                  <c:v>204431.92505049604</c:v>
                </c:pt>
                <c:pt idx="31">
                  <c:v>206477.97970491651</c:v>
                </c:pt>
                <c:pt idx="32">
                  <c:v>208524.74419269507</c:v>
                </c:pt>
                <c:pt idx="33">
                  <c:v>210571.77024715394</c:v>
                </c:pt>
                <c:pt idx="34">
                  <c:v>212618.80079168259</c:v>
                </c:pt>
                <c:pt idx="35">
                  <c:v>214665.83561706627</c:v>
                </c:pt>
                <c:pt idx="36">
                  <c:v>216711.26518618371</c:v>
                </c:pt>
                <c:pt idx="37">
                  <c:v>218758.30794563331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D4-45DC-94F5-5800A51DD4B3}"/>
            </c:ext>
          </c:extLst>
        </c:ser>
        <c:ser>
          <c:idx val="5"/>
          <c:order val="5"/>
          <c:tx>
            <c:strRef>
              <c:f>'图n-交通周转量'!$B$9</c:f>
              <c:strCache>
                <c:ptCount val="1"/>
                <c:pt idx="0">
                  <c:v>摩托车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'图n-交通周转量'!$C$3:$AN$3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'图n-交通周转量'!$C$9:$AN$9</c:f>
              <c:numCache>
                <c:formatCode>0_ 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DD4-45DC-94F5-5800A51DD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334831"/>
        <c:axId val="444047103"/>
      </c:areaChart>
      <c:catAx>
        <c:axId val="4583348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4047103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44404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亿吨公里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8.41240157480314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8334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Freight Turnover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034492563429569"/>
          <c:y val="0.18039370078740158"/>
          <c:w val="0.84376618547681548"/>
          <c:h val="0.60630358705161858"/>
        </c:manualLayout>
      </c:layout>
      <c:areaChart>
        <c:grouping val="stacked"/>
        <c:varyColors val="0"/>
        <c:ser>
          <c:idx val="0"/>
          <c:order val="0"/>
          <c:tx>
            <c:strRef>
              <c:f>'图n-交通周转量'!$B$39</c:f>
              <c:strCache>
                <c:ptCount val="1"/>
                <c:pt idx="0">
                  <c:v>LDVs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'图n-交通周转量'!$C$38:$AN$38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'图n-交通周转量'!$C$39:$AN$39</c:f>
              <c:numCache>
                <c:formatCode>0_ </c:formatCode>
                <c:ptCount val="38"/>
                <c:pt idx="0">
                  <c:v>510.21564720000015</c:v>
                </c:pt>
                <c:pt idx="1">
                  <c:v>523.74131790000001</c:v>
                </c:pt>
                <c:pt idx="2">
                  <c:v>537.2659963000001</c:v>
                </c:pt>
                <c:pt idx="3">
                  <c:v>550.79075230000001</c:v>
                </c:pt>
                <c:pt idx="4">
                  <c:v>564.31531330000007</c:v>
                </c:pt>
                <c:pt idx="5">
                  <c:v>577.84963299999993</c:v>
                </c:pt>
                <c:pt idx="6">
                  <c:v>591.37562579999997</c:v>
                </c:pt>
                <c:pt idx="7">
                  <c:v>604.90025479999997</c:v>
                </c:pt>
                <c:pt idx="8">
                  <c:v>613.38720929999999</c:v>
                </c:pt>
                <c:pt idx="9">
                  <c:v>621.79597760000001</c:v>
                </c:pt>
                <c:pt idx="10">
                  <c:v>630.22441540000011</c:v>
                </c:pt>
                <c:pt idx="11">
                  <c:v>638.67988860000003</c:v>
                </c:pt>
                <c:pt idx="12">
                  <c:v>647.14942040000005</c:v>
                </c:pt>
                <c:pt idx="13">
                  <c:v>655.53812600000003</c:v>
                </c:pt>
                <c:pt idx="14">
                  <c:v>663.9574265</c:v>
                </c:pt>
                <c:pt idx="15">
                  <c:v>672.37725850000004</c:v>
                </c:pt>
                <c:pt idx="16">
                  <c:v>680.79378570000006</c:v>
                </c:pt>
                <c:pt idx="17">
                  <c:v>689.22076020000009</c:v>
                </c:pt>
                <c:pt idx="18">
                  <c:v>695.15026540000008</c:v>
                </c:pt>
                <c:pt idx="19">
                  <c:v>701.07849180000005</c:v>
                </c:pt>
                <c:pt idx="20">
                  <c:v>707.00850220000007</c:v>
                </c:pt>
                <c:pt idx="21">
                  <c:v>712.93975720000003</c:v>
                </c:pt>
                <c:pt idx="22">
                  <c:v>718.86728600000004</c:v>
                </c:pt>
                <c:pt idx="23">
                  <c:v>724.79869100000008</c:v>
                </c:pt>
                <c:pt idx="24">
                  <c:v>730.73028699999998</c:v>
                </c:pt>
                <c:pt idx="25">
                  <c:v>736.66201200000012</c:v>
                </c:pt>
                <c:pt idx="26">
                  <c:v>742.59256000000005</c:v>
                </c:pt>
                <c:pt idx="27">
                  <c:v>748.52170100000012</c:v>
                </c:pt>
                <c:pt idx="28">
                  <c:v>750.15947800000004</c:v>
                </c:pt>
                <c:pt idx="29">
                  <c:v>751.79740200000003</c:v>
                </c:pt>
                <c:pt idx="30">
                  <c:v>753.43392700000015</c:v>
                </c:pt>
                <c:pt idx="31">
                  <c:v>755.0722770000001</c:v>
                </c:pt>
                <c:pt idx="32">
                  <c:v>756.70723400000008</c:v>
                </c:pt>
                <c:pt idx="33">
                  <c:v>758.34690200000011</c:v>
                </c:pt>
                <c:pt idx="34">
                  <c:v>759.97966199999996</c:v>
                </c:pt>
                <c:pt idx="35">
                  <c:v>761.62036499999999</c:v>
                </c:pt>
                <c:pt idx="36">
                  <c:v>763.25673600000005</c:v>
                </c:pt>
                <c:pt idx="37">
                  <c:v>764.90682900000002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9-4781-BA22-F4E54904A745}"/>
            </c:ext>
          </c:extLst>
        </c:ser>
        <c:ser>
          <c:idx val="1"/>
          <c:order val="1"/>
          <c:tx>
            <c:strRef>
              <c:f>'图n-交通周转量'!$B$40</c:f>
              <c:strCache>
                <c:ptCount val="1"/>
                <c:pt idx="0">
                  <c:v>HDVs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'图n-交通周转量'!$C$38:$AN$38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'图n-交通周转量'!$C$40:$AN$40</c:f>
              <c:numCache>
                <c:formatCode>0_ </c:formatCode>
                <c:ptCount val="38"/>
                <c:pt idx="0">
                  <c:v>4715.8184799999999</c:v>
                </c:pt>
                <c:pt idx="1">
                  <c:v>4840.8216200000006</c:v>
                </c:pt>
                <c:pt idx="2">
                  <c:v>4965.8250100000005</c:v>
                </c:pt>
                <c:pt idx="3">
                  <c:v>5090.8315300000004</c:v>
                </c:pt>
                <c:pt idx="4">
                  <c:v>5215.8428700000004</c:v>
                </c:pt>
                <c:pt idx="5">
                  <c:v>5340.8639400000002</c:v>
                </c:pt>
                <c:pt idx="6">
                  <c:v>5465.8899799999999</c:v>
                </c:pt>
                <c:pt idx="7">
                  <c:v>5590.8931199999997</c:v>
                </c:pt>
                <c:pt idx="8">
                  <c:v>5668.8759499999996</c:v>
                </c:pt>
                <c:pt idx="9">
                  <c:v>5746.7998200000002</c:v>
                </c:pt>
                <c:pt idx="10">
                  <c:v>5824.6738000000005</c:v>
                </c:pt>
                <c:pt idx="11">
                  <c:v>5902.6046400000005</c:v>
                </c:pt>
                <c:pt idx="12">
                  <c:v>5981.4747100000004</c:v>
                </c:pt>
                <c:pt idx="13">
                  <c:v>6059.4621500000003</c:v>
                </c:pt>
                <c:pt idx="14">
                  <c:v>6137.30069</c:v>
                </c:pt>
                <c:pt idx="15">
                  <c:v>6215.1224999999995</c:v>
                </c:pt>
                <c:pt idx="16">
                  <c:v>6292.990600000001</c:v>
                </c:pt>
                <c:pt idx="17">
                  <c:v>6370.8933000000006</c:v>
                </c:pt>
                <c:pt idx="18">
                  <c:v>6425.6809999999996</c:v>
                </c:pt>
                <c:pt idx="19">
                  <c:v>6480.4727000000012</c:v>
                </c:pt>
                <c:pt idx="20">
                  <c:v>6535.2714000000005</c:v>
                </c:pt>
                <c:pt idx="21">
                  <c:v>6590.0467000000008</c:v>
                </c:pt>
                <c:pt idx="22">
                  <c:v>6644.8319000000001</c:v>
                </c:pt>
                <c:pt idx="23">
                  <c:v>6699.6266999999998</c:v>
                </c:pt>
                <c:pt idx="24">
                  <c:v>6754.4152000000004</c:v>
                </c:pt>
                <c:pt idx="25">
                  <c:v>6809.2123000000011</c:v>
                </c:pt>
                <c:pt idx="26">
                  <c:v>6863.9772000000003</c:v>
                </c:pt>
                <c:pt idx="27">
                  <c:v>6918.7828</c:v>
                </c:pt>
                <c:pt idx="28">
                  <c:v>6933.8372000000008</c:v>
                </c:pt>
                <c:pt idx="29">
                  <c:v>6949.029700000001</c:v>
                </c:pt>
                <c:pt idx="30">
                  <c:v>6963.9856</c:v>
                </c:pt>
                <c:pt idx="31">
                  <c:v>6979.3653000000004</c:v>
                </c:pt>
                <c:pt idx="32">
                  <c:v>6993.9713000000002</c:v>
                </c:pt>
                <c:pt idx="33">
                  <c:v>7010.0165000000006</c:v>
                </c:pt>
                <c:pt idx="34">
                  <c:v>7023.3229000000001</c:v>
                </c:pt>
                <c:pt idx="35">
                  <c:v>7041.9530000000013</c:v>
                </c:pt>
                <c:pt idx="36">
                  <c:v>7049.7408000000005</c:v>
                </c:pt>
                <c:pt idx="37">
                  <c:v>7079.5896000000012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E9-4781-BA22-F4E54904A745}"/>
            </c:ext>
          </c:extLst>
        </c:ser>
        <c:ser>
          <c:idx val="2"/>
          <c:order val="2"/>
          <c:tx>
            <c:strRef>
              <c:f>'图n-交通周转量'!$B$41</c:f>
              <c:strCache>
                <c:ptCount val="1"/>
                <c:pt idx="0">
                  <c:v>aircrafts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'图n-交通周转量'!$C$38:$AN$38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'图n-交通周转量'!$C$41:$AN$41</c:f>
              <c:numCache>
                <c:formatCode>0_ </c:formatCode>
                <c:ptCount val="38"/>
                <c:pt idx="0">
                  <c:v>17.613300000000002</c:v>
                </c:pt>
                <c:pt idx="1">
                  <c:v>19.437100000000001</c:v>
                </c:pt>
                <c:pt idx="2">
                  <c:v>21.260900000000003</c:v>
                </c:pt>
                <c:pt idx="3">
                  <c:v>23.084700000000005</c:v>
                </c:pt>
                <c:pt idx="4">
                  <c:v>24.9085</c:v>
                </c:pt>
                <c:pt idx="5">
                  <c:v>26.732300000000002</c:v>
                </c:pt>
                <c:pt idx="6">
                  <c:v>28.556400000000004</c:v>
                </c:pt>
                <c:pt idx="7">
                  <c:v>30.380199999999999</c:v>
                </c:pt>
                <c:pt idx="8">
                  <c:v>32.007899999999999</c:v>
                </c:pt>
                <c:pt idx="9">
                  <c:v>33.636200000000002</c:v>
                </c:pt>
                <c:pt idx="10">
                  <c:v>35.263300000000001</c:v>
                </c:pt>
                <c:pt idx="11">
                  <c:v>36.890900000000002</c:v>
                </c:pt>
                <c:pt idx="12">
                  <c:v>38.535299999999999</c:v>
                </c:pt>
                <c:pt idx="13">
                  <c:v>40.165700000000008</c:v>
                </c:pt>
                <c:pt idx="14">
                  <c:v>41.792700000000004</c:v>
                </c:pt>
                <c:pt idx="15">
                  <c:v>43.419499999999999</c:v>
                </c:pt>
                <c:pt idx="16">
                  <c:v>45.046900000000001</c:v>
                </c:pt>
                <c:pt idx="17">
                  <c:v>46.675100000000008</c:v>
                </c:pt>
                <c:pt idx="18">
                  <c:v>47.923000000000002</c:v>
                </c:pt>
                <c:pt idx="19">
                  <c:v>49.171400000000006</c:v>
                </c:pt>
                <c:pt idx="20">
                  <c:v>50.419600000000003</c:v>
                </c:pt>
                <c:pt idx="21">
                  <c:v>51.667700000000004</c:v>
                </c:pt>
                <c:pt idx="22">
                  <c:v>52.915700000000008</c:v>
                </c:pt>
                <c:pt idx="23">
                  <c:v>54.163800000000009</c:v>
                </c:pt>
                <c:pt idx="24">
                  <c:v>55.411799999999999</c:v>
                </c:pt>
                <c:pt idx="25">
                  <c:v>56.6599</c:v>
                </c:pt>
                <c:pt idx="26">
                  <c:v>57.907799999999995</c:v>
                </c:pt>
                <c:pt idx="27">
                  <c:v>59.155400000000007</c:v>
                </c:pt>
                <c:pt idx="28">
                  <c:v>61.227200000000003</c:v>
                </c:pt>
                <c:pt idx="29">
                  <c:v>63.29910000000001</c:v>
                </c:pt>
                <c:pt idx="30">
                  <c:v>65.370900000000006</c:v>
                </c:pt>
                <c:pt idx="31">
                  <c:v>67.44250000000001</c:v>
                </c:pt>
                <c:pt idx="32">
                  <c:v>69.514200000000017</c:v>
                </c:pt>
                <c:pt idx="33">
                  <c:v>71.585599999999999</c:v>
                </c:pt>
                <c:pt idx="34">
                  <c:v>73.657300000000006</c:v>
                </c:pt>
                <c:pt idx="35">
                  <c:v>75.728500000000011</c:v>
                </c:pt>
                <c:pt idx="36">
                  <c:v>77.800300000000007</c:v>
                </c:pt>
                <c:pt idx="37">
                  <c:v>79.870700000000014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E9-4781-BA22-F4E54904A745}"/>
            </c:ext>
          </c:extLst>
        </c:ser>
        <c:ser>
          <c:idx val="3"/>
          <c:order val="3"/>
          <c:tx>
            <c:strRef>
              <c:f>'图n-交通周转量'!$B$42</c:f>
              <c:strCache>
                <c:ptCount val="1"/>
                <c:pt idx="0">
                  <c:v>rail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'图n-交通周转量'!$C$38:$AN$38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'图n-交通周转量'!$C$42:$AN$42</c:f>
              <c:numCache>
                <c:formatCode>0_ </c:formatCode>
                <c:ptCount val="38"/>
                <c:pt idx="0">
                  <c:v>3865.4170000000004</c:v>
                </c:pt>
                <c:pt idx="1">
                  <c:v>4136.3680000000013</c:v>
                </c:pt>
                <c:pt idx="2">
                  <c:v>4407.3229999999994</c:v>
                </c:pt>
                <c:pt idx="3">
                  <c:v>4678.2760000000007</c:v>
                </c:pt>
                <c:pt idx="4">
                  <c:v>4949.2300000000005</c:v>
                </c:pt>
                <c:pt idx="5">
                  <c:v>5220.8100000000004</c:v>
                </c:pt>
                <c:pt idx="6">
                  <c:v>5491.79</c:v>
                </c:pt>
                <c:pt idx="7">
                  <c:v>5762.78</c:v>
                </c:pt>
                <c:pt idx="8">
                  <c:v>6058.09</c:v>
                </c:pt>
                <c:pt idx="9">
                  <c:v>6348.8499999999995</c:v>
                </c:pt>
                <c:pt idx="10">
                  <c:v>6640.9300000000012</c:v>
                </c:pt>
                <c:pt idx="11">
                  <c:v>6934.21</c:v>
                </c:pt>
                <c:pt idx="12">
                  <c:v>7226.01</c:v>
                </c:pt>
                <c:pt idx="13">
                  <c:v>7515.9400000000005</c:v>
                </c:pt>
                <c:pt idx="14">
                  <c:v>7807.7400000000016</c:v>
                </c:pt>
                <c:pt idx="15">
                  <c:v>8099.59</c:v>
                </c:pt>
                <c:pt idx="16">
                  <c:v>8391.2899999999991</c:v>
                </c:pt>
                <c:pt idx="17">
                  <c:v>8683.33</c:v>
                </c:pt>
                <c:pt idx="18">
                  <c:v>9005.4100000000017</c:v>
                </c:pt>
                <c:pt idx="19">
                  <c:v>9327.5000000000018</c:v>
                </c:pt>
                <c:pt idx="20">
                  <c:v>9649.6</c:v>
                </c:pt>
                <c:pt idx="21">
                  <c:v>9971.6610000000019</c:v>
                </c:pt>
                <c:pt idx="22">
                  <c:v>10293.751000000002</c:v>
                </c:pt>
                <c:pt idx="23">
                  <c:v>10615.835999999999</c:v>
                </c:pt>
                <c:pt idx="24">
                  <c:v>10937.984</c:v>
                </c:pt>
                <c:pt idx="25">
                  <c:v>11260.091</c:v>
                </c:pt>
                <c:pt idx="26">
                  <c:v>11582.242</c:v>
                </c:pt>
                <c:pt idx="27">
                  <c:v>11904.360999999999</c:v>
                </c:pt>
                <c:pt idx="28">
                  <c:v>12124.457</c:v>
                </c:pt>
                <c:pt idx="29">
                  <c:v>12344.564999999999</c:v>
                </c:pt>
                <c:pt idx="30">
                  <c:v>12564.538</c:v>
                </c:pt>
                <c:pt idx="31">
                  <c:v>12784.591</c:v>
                </c:pt>
                <c:pt idx="32">
                  <c:v>13004.685000000001</c:v>
                </c:pt>
                <c:pt idx="33">
                  <c:v>13224.799000000001</c:v>
                </c:pt>
                <c:pt idx="34">
                  <c:v>13444.770000000002</c:v>
                </c:pt>
                <c:pt idx="35">
                  <c:v>13664.926000000001</c:v>
                </c:pt>
                <c:pt idx="36">
                  <c:v>13885.161000000002</c:v>
                </c:pt>
                <c:pt idx="37">
                  <c:v>14105.304000000002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E9-4781-BA22-F4E54904A745}"/>
            </c:ext>
          </c:extLst>
        </c:ser>
        <c:ser>
          <c:idx val="4"/>
          <c:order val="4"/>
          <c:tx>
            <c:strRef>
              <c:f>'图n-交通周转量'!$B$43</c:f>
              <c:strCache>
                <c:ptCount val="1"/>
                <c:pt idx="0">
                  <c:v>ships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'图n-交通周转量'!$C$38:$AN$38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'图n-交通周转量'!$C$43:$AN$43</c:f>
              <c:numCache>
                <c:formatCode>0_ </c:formatCode>
                <c:ptCount val="38"/>
                <c:pt idx="0">
                  <c:v>7732.7845000000007</c:v>
                </c:pt>
                <c:pt idx="1">
                  <c:v>7948.1585000000005</c:v>
                </c:pt>
                <c:pt idx="2">
                  <c:v>8163.5448000000015</c:v>
                </c:pt>
                <c:pt idx="3">
                  <c:v>8378.9161000000004</c:v>
                </c:pt>
                <c:pt idx="4">
                  <c:v>8594.2952999999998</c:v>
                </c:pt>
                <c:pt idx="5">
                  <c:v>8809.6756000000005</c:v>
                </c:pt>
                <c:pt idx="6">
                  <c:v>9025.0809000000008</c:v>
                </c:pt>
                <c:pt idx="7">
                  <c:v>9240.4546000000009</c:v>
                </c:pt>
                <c:pt idx="8">
                  <c:v>9427.947900000001</c:v>
                </c:pt>
                <c:pt idx="9">
                  <c:v>9615.4786000000022</c:v>
                </c:pt>
                <c:pt idx="10">
                  <c:v>9802.9199000000008</c:v>
                </c:pt>
                <c:pt idx="11">
                  <c:v>9990.4058999999997</c:v>
                </c:pt>
                <c:pt idx="12">
                  <c:v>10179.0123</c:v>
                </c:pt>
                <c:pt idx="13">
                  <c:v>10366.678100000001</c:v>
                </c:pt>
                <c:pt idx="14">
                  <c:v>10554.018599999999</c:v>
                </c:pt>
                <c:pt idx="15">
                  <c:v>10741.437600000001</c:v>
                </c:pt>
                <c:pt idx="16">
                  <c:v>10928.938400000001</c:v>
                </c:pt>
                <c:pt idx="17">
                  <c:v>11116.424199999999</c:v>
                </c:pt>
                <c:pt idx="18">
                  <c:v>11236.910900000001</c:v>
                </c:pt>
                <c:pt idx="19">
                  <c:v>11357.4071</c:v>
                </c:pt>
                <c:pt idx="20">
                  <c:v>11477.914000000001</c:v>
                </c:pt>
                <c:pt idx="21">
                  <c:v>11598.4326</c:v>
                </c:pt>
                <c:pt idx="22">
                  <c:v>11718.863600000002</c:v>
                </c:pt>
                <c:pt idx="23">
                  <c:v>11839.40797</c:v>
                </c:pt>
                <c:pt idx="24">
                  <c:v>11959.866320000001</c:v>
                </c:pt>
                <c:pt idx="25">
                  <c:v>12080.339249999999</c:v>
                </c:pt>
                <c:pt idx="26">
                  <c:v>12200.827360000001</c:v>
                </c:pt>
                <c:pt idx="27">
                  <c:v>12321.331110000001</c:v>
                </c:pt>
                <c:pt idx="28">
                  <c:v>12448.452870000001</c:v>
                </c:pt>
                <c:pt idx="29">
                  <c:v>12575.68986</c:v>
                </c:pt>
                <c:pt idx="30">
                  <c:v>12702.8109</c:v>
                </c:pt>
                <c:pt idx="31">
                  <c:v>12829.946842000001</c:v>
                </c:pt>
                <c:pt idx="32">
                  <c:v>12957.126891000002</c:v>
                </c:pt>
                <c:pt idx="33">
                  <c:v>13084.323193</c:v>
                </c:pt>
                <c:pt idx="34">
                  <c:v>13211.519774</c:v>
                </c:pt>
                <c:pt idx="35">
                  <c:v>13338.716621000001</c:v>
                </c:pt>
                <c:pt idx="36">
                  <c:v>13465.813722000001</c:v>
                </c:pt>
                <c:pt idx="37">
                  <c:v>13593.011062000001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E9-4781-BA22-F4E54904A745}"/>
            </c:ext>
          </c:extLst>
        </c:ser>
        <c:ser>
          <c:idx val="5"/>
          <c:order val="5"/>
          <c:tx>
            <c:strRef>
              <c:f>'图n-交通周转量'!$B$44</c:f>
              <c:strCache>
                <c:ptCount val="1"/>
                <c:pt idx="0">
                  <c:v>motorbikes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'图n-交通周转量'!$C$38:$AN$38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'图n-交通周转量'!$C$44:$AN$44</c:f>
              <c:numCache>
                <c:formatCode>0_ 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4E9-4781-BA22-F4E54904A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334831"/>
        <c:axId val="444047103"/>
      </c:areaChart>
      <c:catAx>
        <c:axId val="4583348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4047103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44404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billion t</a:t>
                </a:r>
                <a:r>
                  <a:rPr lang="en-US" altLang="zh-CN" baseline="0"/>
                  <a:t>-mile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3.0555555555555555E-2"/>
              <c:y val="8.41240157480314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8334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Passenger Turnover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145603674540681"/>
          <c:y val="0.18039370078740158"/>
          <c:w val="0.83265507436570452"/>
          <c:h val="0.60630358705161858"/>
        </c:manualLayout>
      </c:layout>
      <c:areaChart>
        <c:grouping val="stacked"/>
        <c:varyColors val="0"/>
        <c:ser>
          <c:idx val="0"/>
          <c:order val="0"/>
          <c:tx>
            <c:strRef>
              <c:f>'图n-交通周转量'!$B$47</c:f>
              <c:strCache>
                <c:ptCount val="1"/>
                <c:pt idx="0">
                  <c:v>LDVs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'图n-交通周转量'!$C$47:$AN$47</c:f>
              <c:numCache>
                <c:formatCode>0_ </c:formatCode>
                <c:ptCount val="38"/>
                <c:pt idx="0">
                  <c:v>2579.7969822</c:v>
                </c:pt>
                <c:pt idx="1">
                  <c:v>2617.0104655</c:v>
                </c:pt>
                <c:pt idx="2">
                  <c:v>2654.2339590000001</c:v>
                </c:pt>
                <c:pt idx="3">
                  <c:v>2691.4462460000004</c:v>
                </c:pt>
                <c:pt idx="4">
                  <c:v>2728.6669270000002</c:v>
                </c:pt>
                <c:pt idx="5">
                  <c:v>2765.958095</c:v>
                </c:pt>
                <c:pt idx="6">
                  <c:v>2803.1765169999999</c:v>
                </c:pt>
                <c:pt idx="7">
                  <c:v>2840.3981790000003</c:v>
                </c:pt>
                <c:pt idx="8">
                  <c:v>2832.302381</c:v>
                </c:pt>
                <c:pt idx="9">
                  <c:v>2823.6859040000004</c:v>
                </c:pt>
                <c:pt idx="10">
                  <c:v>2815.2176930000005</c:v>
                </c:pt>
                <c:pt idx="11">
                  <c:v>2806.8808509999999</c:v>
                </c:pt>
                <c:pt idx="12">
                  <c:v>2798.5592729999998</c:v>
                </c:pt>
                <c:pt idx="13">
                  <c:v>2789.8932520000003</c:v>
                </c:pt>
                <c:pt idx="14">
                  <c:v>2781.3841779999998</c:v>
                </c:pt>
                <c:pt idx="15">
                  <c:v>2772.883327</c:v>
                </c:pt>
                <c:pt idx="16">
                  <c:v>2764.3794660000003</c:v>
                </c:pt>
                <c:pt idx="17">
                  <c:v>2755.9093680000001</c:v>
                </c:pt>
                <c:pt idx="18">
                  <c:v>2731.8259990000001</c:v>
                </c:pt>
                <c:pt idx="19">
                  <c:v>2707.7314679999999</c:v>
                </c:pt>
                <c:pt idx="20">
                  <c:v>2683.6425490000001</c:v>
                </c:pt>
                <c:pt idx="21">
                  <c:v>2659.5550400000006</c:v>
                </c:pt>
                <c:pt idx="22">
                  <c:v>2635.47478</c:v>
                </c:pt>
                <c:pt idx="23">
                  <c:v>2611.3784000000001</c:v>
                </c:pt>
                <c:pt idx="24">
                  <c:v>2587.2972700000005</c:v>
                </c:pt>
                <c:pt idx="25">
                  <c:v>2563.2226100000003</c:v>
                </c:pt>
                <c:pt idx="26">
                  <c:v>2539.143</c:v>
                </c:pt>
                <c:pt idx="27">
                  <c:v>2515.0540900000005</c:v>
                </c:pt>
                <c:pt idx="28">
                  <c:v>2479.2812700000004</c:v>
                </c:pt>
                <c:pt idx="29">
                  <c:v>2443.5197600000001</c:v>
                </c:pt>
                <c:pt idx="30">
                  <c:v>2407.7445600000001</c:v>
                </c:pt>
                <c:pt idx="31">
                  <c:v>2371.9644600000001</c:v>
                </c:pt>
                <c:pt idx="32">
                  <c:v>2336.19569</c:v>
                </c:pt>
                <c:pt idx="33">
                  <c:v>2300.4231599999998</c:v>
                </c:pt>
                <c:pt idx="34">
                  <c:v>2264.64608</c:v>
                </c:pt>
                <c:pt idx="35">
                  <c:v>2228.8946599999999</c:v>
                </c:pt>
                <c:pt idx="36">
                  <c:v>2193.0950400000002</c:v>
                </c:pt>
                <c:pt idx="37">
                  <c:v>2157.3966400000004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4-40EE-ABBA-88698105C111}"/>
            </c:ext>
          </c:extLst>
        </c:ser>
        <c:ser>
          <c:idx val="1"/>
          <c:order val="1"/>
          <c:tx>
            <c:strRef>
              <c:f>'图n-交通周转量'!$B$48</c:f>
              <c:strCache>
                <c:ptCount val="1"/>
                <c:pt idx="0">
                  <c:v>HDVs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val>
            <c:numRef>
              <c:f>'图n-交通周转量'!$C$48:$AN$48</c:f>
              <c:numCache>
                <c:formatCode>0_ </c:formatCode>
                <c:ptCount val="38"/>
                <c:pt idx="0">
                  <c:v>1496.2066</c:v>
                </c:pt>
                <c:pt idx="1">
                  <c:v>1517.79142</c:v>
                </c:pt>
                <c:pt idx="2">
                  <c:v>1539.3761400000001</c:v>
                </c:pt>
                <c:pt idx="3">
                  <c:v>1560.96126</c:v>
                </c:pt>
                <c:pt idx="4">
                  <c:v>1582.5470200000002</c:v>
                </c:pt>
                <c:pt idx="5">
                  <c:v>1604.4366400000001</c:v>
                </c:pt>
                <c:pt idx="6">
                  <c:v>1625.9796300000003</c:v>
                </c:pt>
                <c:pt idx="7">
                  <c:v>1647.57167</c:v>
                </c:pt>
                <c:pt idx="8">
                  <c:v>1643.7556099999999</c:v>
                </c:pt>
                <c:pt idx="9">
                  <c:v>1638.2422900000001</c:v>
                </c:pt>
                <c:pt idx="10">
                  <c:v>1633.4898499999999</c:v>
                </c:pt>
                <c:pt idx="11">
                  <c:v>1628.664</c:v>
                </c:pt>
                <c:pt idx="12">
                  <c:v>1623.549</c:v>
                </c:pt>
                <c:pt idx="13">
                  <c:v>1618.0850000000003</c:v>
                </c:pt>
                <c:pt idx="14">
                  <c:v>1613.183</c:v>
                </c:pt>
                <c:pt idx="15">
                  <c:v>1608.1029999999998</c:v>
                </c:pt>
                <c:pt idx="16">
                  <c:v>1603.2340000000002</c:v>
                </c:pt>
                <c:pt idx="17">
                  <c:v>1598.2260000000001</c:v>
                </c:pt>
                <c:pt idx="18">
                  <c:v>1584.3710000000001</c:v>
                </c:pt>
                <c:pt idx="19">
                  <c:v>1570.2480000000003</c:v>
                </c:pt>
                <c:pt idx="20">
                  <c:v>1556.4190000000003</c:v>
                </c:pt>
                <c:pt idx="21">
                  <c:v>1542.4180000000001</c:v>
                </c:pt>
                <c:pt idx="22">
                  <c:v>1528.4259999999999</c:v>
                </c:pt>
                <c:pt idx="23">
                  <c:v>1514.5360000000001</c:v>
                </c:pt>
                <c:pt idx="24">
                  <c:v>1500.509</c:v>
                </c:pt>
                <c:pt idx="25">
                  <c:v>1486.6660000000002</c:v>
                </c:pt>
                <c:pt idx="26">
                  <c:v>1472.5</c:v>
                </c:pt>
                <c:pt idx="27">
                  <c:v>1458.84</c:v>
                </c:pt>
                <c:pt idx="28">
                  <c:v>1437.63</c:v>
                </c:pt>
                <c:pt idx="29">
                  <c:v>1417.6180000000002</c:v>
                </c:pt>
                <c:pt idx="30">
                  <c:v>1395.6890000000001</c:v>
                </c:pt>
                <c:pt idx="31">
                  <c:v>1376.8660000000002</c:v>
                </c:pt>
                <c:pt idx="32">
                  <c:v>1352.9340000000002</c:v>
                </c:pt>
                <c:pt idx="33">
                  <c:v>1337.5830000000003</c:v>
                </c:pt>
                <c:pt idx="34">
                  <c:v>1307.3659000000002</c:v>
                </c:pt>
                <c:pt idx="35">
                  <c:v>1303.5388</c:v>
                </c:pt>
                <c:pt idx="36">
                  <c:v>1250.9326000000001</c:v>
                </c:pt>
                <c:pt idx="37">
                  <c:v>1289.2203000000002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04-40EE-ABBA-88698105C111}"/>
            </c:ext>
          </c:extLst>
        </c:ser>
        <c:ser>
          <c:idx val="2"/>
          <c:order val="2"/>
          <c:tx>
            <c:strRef>
              <c:f>'图n-交通周转量'!$B$49</c:f>
              <c:strCache>
                <c:ptCount val="1"/>
                <c:pt idx="0">
                  <c:v>aircrafts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val>
            <c:numRef>
              <c:f>'图n-交通周转量'!$C$49:$AN$49</c:f>
              <c:numCache>
                <c:formatCode>0_ </c:formatCode>
                <c:ptCount val="38"/>
                <c:pt idx="0">
                  <c:v>217.696</c:v>
                </c:pt>
                <c:pt idx="1">
                  <c:v>216.48000000000002</c:v>
                </c:pt>
                <c:pt idx="2">
                  <c:v>215.26499999999999</c:v>
                </c:pt>
                <c:pt idx="3">
                  <c:v>214.05</c:v>
                </c:pt>
                <c:pt idx="4">
                  <c:v>212.83500000000004</c:v>
                </c:pt>
                <c:pt idx="5">
                  <c:v>211.62</c:v>
                </c:pt>
                <c:pt idx="6">
                  <c:v>210.40700000000004</c:v>
                </c:pt>
                <c:pt idx="7">
                  <c:v>209.191</c:v>
                </c:pt>
                <c:pt idx="8">
                  <c:v>216.30600000000001</c:v>
                </c:pt>
                <c:pt idx="9">
                  <c:v>223.42500000000001</c:v>
                </c:pt>
                <c:pt idx="10">
                  <c:v>230.53500000000003</c:v>
                </c:pt>
                <c:pt idx="11">
                  <c:v>237.64900000000003</c:v>
                </c:pt>
                <c:pt idx="12">
                  <c:v>244.87</c:v>
                </c:pt>
                <c:pt idx="13">
                  <c:v>252.001</c:v>
                </c:pt>
                <c:pt idx="14">
                  <c:v>259.11</c:v>
                </c:pt>
                <c:pt idx="15">
                  <c:v>266.21800000000002</c:v>
                </c:pt>
                <c:pt idx="16">
                  <c:v>273.33000000000004</c:v>
                </c:pt>
                <c:pt idx="17">
                  <c:v>280.447</c:v>
                </c:pt>
                <c:pt idx="18">
                  <c:v>286.34899999999999</c:v>
                </c:pt>
                <c:pt idx="19">
                  <c:v>292.25300000000004</c:v>
                </c:pt>
                <c:pt idx="20">
                  <c:v>298.15599999999995</c:v>
                </c:pt>
                <c:pt idx="21">
                  <c:v>304.06000000000006</c:v>
                </c:pt>
                <c:pt idx="22">
                  <c:v>309.96100000000001</c:v>
                </c:pt>
                <c:pt idx="23">
                  <c:v>315.86500000000001</c:v>
                </c:pt>
                <c:pt idx="24">
                  <c:v>321.767</c:v>
                </c:pt>
                <c:pt idx="25">
                  <c:v>327.67</c:v>
                </c:pt>
                <c:pt idx="26">
                  <c:v>333.572</c:v>
                </c:pt>
                <c:pt idx="27">
                  <c:v>339.47300000000007</c:v>
                </c:pt>
                <c:pt idx="28">
                  <c:v>344.53399999999999</c:v>
                </c:pt>
                <c:pt idx="29">
                  <c:v>349.59700000000004</c:v>
                </c:pt>
                <c:pt idx="30">
                  <c:v>354.65900000000005</c:v>
                </c:pt>
                <c:pt idx="31">
                  <c:v>359.72100000000006</c:v>
                </c:pt>
                <c:pt idx="32">
                  <c:v>364.78200000000004</c:v>
                </c:pt>
                <c:pt idx="33">
                  <c:v>369.84300000000002</c:v>
                </c:pt>
                <c:pt idx="34">
                  <c:v>374.90600000000006</c:v>
                </c:pt>
                <c:pt idx="35">
                  <c:v>379.96600000000007</c:v>
                </c:pt>
                <c:pt idx="36">
                  <c:v>385.029</c:v>
                </c:pt>
                <c:pt idx="37">
                  <c:v>390.08600000000001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04-40EE-ABBA-88698105C111}"/>
            </c:ext>
          </c:extLst>
        </c:ser>
        <c:ser>
          <c:idx val="3"/>
          <c:order val="3"/>
          <c:tx>
            <c:strRef>
              <c:f>'图n-交通周转量'!$B$50</c:f>
              <c:strCache>
                <c:ptCount val="1"/>
                <c:pt idx="0">
                  <c:v>rail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val>
            <c:numRef>
              <c:f>'图n-交通周转量'!$C$50:$AN$50</c:f>
              <c:numCache>
                <c:formatCode>0_ </c:formatCode>
                <c:ptCount val="38"/>
                <c:pt idx="0">
                  <c:v>406.18580000000003</c:v>
                </c:pt>
                <c:pt idx="1">
                  <c:v>403.64550000000003</c:v>
                </c:pt>
                <c:pt idx="2">
                  <c:v>401.10520000000002</c:v>
                </c:pt>
                <c:pt idx="3">
                  <c:v>398.56580000000002</c:v>
                </c:pt>
                <c:pt idx="4">
                  <c:v>396.02629999999999</c:v>
                </c:pt>
                <c:pt idx="5">
                  <c:v>393.66400000000004</c:v>
                </c:pt>
                <c:pt idx="6">
                  <c:v>391.08430000000004</c:v>
                </c:pt>
                <c:pt idx="7">
                  <c:v>388.52480000000003</c:v>
                </c:pt>
                <c:pt idx="8">
                  <c:v>396.11920000000003</c:v>
                </c:pt>
                <c:pt idx="9">
                  <c:v>403.00100000000003</c:v>
                </c:pt>
                <c:pt idx="10">
                  <c:v>410.09750000000008</c:v>
                </c:pt>
                <c:pt idx="11">
                  <c:v>417.31950000000006</c:v>
                </c:pt>
                <c:pt idx="12">
                  <c:v>424.35410000000002</c:v>
                </c:pt>
                <c:pt idx="13">
                  <c:v>431.2946</c:v>
                </c:pt>
                <c:pt idx="14">
                  <c:v>438.4092</c:v>
                </c:pt>
                <c:pt idx="15">
                  <c:v>445.53060000000005</c:v>
                </c:pt>
                <c:pt idx="16">
                  <c:v>452.64460000000003</c:v>
                </c:pt>
                <c:pt idx="17">
                  <c:v>459.78050000000002</c:v>
                </c:pt>
                <c:pt idx="18">
                  <c:v>465.21170000000001</c:v>
                </c:pt>
                <c:pt idx="19">
                  <c:v>470.64330000000001</c:v>
                </c:pt>
                <c:pt idx="20">
                  <c:v>476.0745</c:v>
                </c:pt>
                <c:pt idx="21">
                  <c:v>481.50510000000008</c:v>
                </c:pt>
                <c:pt idx="22">
                  <c:v>486.93530000000004</c:v>
                </c:pt>
                <c:pt idx="23">
                  <c:v>492.3657</c:v>
                </c:pt>
                <c:pt idx="24">
                  <c:v>497.79660000000001</c:v>
                </c:pt>
                <c:pt idx="25">
                  <c:v>503.22790000000003</c:v>
                </c:pt>
                <c:pt idx="26">
                  <c:v>508.65770000000003</c:v>
                </c:pt>
                <c:pt idx="27">
                  <c:v>514.08690000000001</c:v>
                </c:pt>
                <c:pt idx="28">
                  <c:v>518.57210000000009</c:v>
                </c:pt>
                <c:pt idx="29">
                  <c:v>523.05840000000012</c:v>
                </c:pt>
                <c:pt idx="30">
                  <c:v>527.53919999999994</c:v>
                </c:pt>
                <c:pt idx="31">
                  <c:v>532.02290000000005</c:v>
                </c:pt>
                <c:pt idx="32">
                  <c:v>536.50480000000005</c:v>
                </c:pt>
                <c:pt idx="33">
                  <c:v>540.99059999999997</c:v>
                </c:pt>
                <c:pt idx="34">
                  <c:v>545.47100000000012</c:v>
                </c:pt>
                <c:pt idx="35">
                  <c:v>549.95590000000004</c:v>
                </c:pt>
                <c:pt idx="36">
                  <c:v>554.44690000000003</c:v>
                </c:pt>
                <c:pt idx="37">
                  <c:v>558.93520000000001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04-40EE-ABBA-88698105C111}"/>
            </c:ext>
          </c:extLst>
        </c:ser>
        <c:ser>
          <c:idx val="4"/>
          <c:order val="4"/>
          <c:tx>
            <c:strRef>
              <c:f>'图n-交通周转量'!$B$51</c:f>
              <c:strCache>
                <c:ptCount val="1"/>
                <c:pt idx="0">
                  <c:v>ships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val>
            <c:numRef>
              <c:f>'图n-交通周转量'!$C$51:$AN$51</c:f>
              <c:numCache>
                <c:formatCode>0_ </c:formatCode>
                <c:ptCount val="38"/>
                <c:pt idx="0">
                  <c:v>1.2199621000000003</c:v>
                </c:pt>
                <c:pt idx="1">
                  <c:v>1.1866514000000001</c:v>
                </c:pt>
                <c:pt idx="2">
                  <c:v>1.1533397000000001</c:v>
                </c:pt>
                <c:pt idx="3">
                  <c:v>1.1200301000000001</c:v>
                </c:pt>
                <c:pt idx="4">
                  <c:v>1.0867180000000001</c:v>
                </c:pt>
                <c:pt idx="5">
                  <c:v>1.0535349999999999</c:v>
                </c:pt>
                <c:pt idx="6">
                  <c:v>1.0201930000000001</c:v>
                </c:pt>
                <c:pt idx="7">
                  <c:v>0.98686400000000007</c:v>
                </c:pt>
                <c:pt idx="8">
                  <c:v>0.9779770000000001</c:v>
                </c:pt>
                <c:pt idx="9">
                  <c:v>0.96865100000000004</c:v>
                </c:pt>
                <c:pt idx="10">
                  <c:v>0.95945199999999997</c:v>
                </c:pt>
                <c:pt idx="11">
                  <c:v>0.95032300000000014</c:v>
                </c:pt>
                <c:pt idx="12">
                  <c:v>0.94119200000000003</c:v>
                </c:pt>
                <c:pt idx="13">
                  <c:v>0.93194400000000011</c:v>
                </c:pt>
                <c:pt idx="14">
                  <c:v>0.92276000000000002</c:v>
                </c:pt>
                <c:pt idx="15">
                  <c:v>0.91358000000000006</c:v>
                </c:pt>
                <c:pt idx="16">
                  <c:v>0.90440300000000007</c:v>
                </c:pt>
                <c:pt idx="17">
                  <c:v>0.89523700000000006</c:v>
                </c:pt>
                <c:pt idx="18">
                  <c:v>0.88414500000000007</c:v>
                </c:pt>
                <c:pt idx="19">
                  <c:v>0.87305490000000008</c:v>
                </c:pt>
                <c:pt idx="20">
                  <c:v>0.86196380000000017</c:v>
                </c:pt>
                <c:pt idx="21">
                  <c:v>0.85087259999999998</c:v>
                </c:pt>
                <c:pt idx="22">
                  <c:v>0.83978130000000006</c:v>
                </c:pt>
                <c:pt idx="23">
                  <c:v>0.82868960000000003</c:v>
                </c:pt>
                <c:pt idx="24">
                  <c:v>0.81759999999999999</c:v>
                </c:pt>
                <c:pt idx="25">
                  <c:v>0.80650910000000009</c:v>
                </c:pt>
                <c:pt idx="26">
                  <c:v>0.79541919999999999</c:v>
                </c:pt>
                <c:pt idx="27">
                  <c:v>0.78432700000000011</c:v>
                </c:pt>
                <c:pt idx="28">
                  <c:v>0.77358800000000016</c:v>
                </c:pt>
                <c:pt idx="29">
                  <c:v>0.76284800000000008</c:v>
                </c:pt>
                <c:pt idx="30">
                  <c:v>0.75210900000000014</c:v>
                </c:pt>
                <c:pt idx="31">
                  <c:v>0.741371</c:v>
                </c:pt>
                <c:pt idx="32">
                  <c:v>0.73063199999999995</c:v>
                </c:pt>
                <c:pt idx="33">
                  <c:v>0.71989300000000001</c:v>
                </c:pt>
                <c:pt idx="34">
                  <c:v>0.70915500000000009</c:v>
                </c:pt>
                <c:pt idx="35">
                  <c:v>0.69841700000000007</c:v>
                </c:pt>
                <c:pt idx="36">
                  <c:v>0.68767900000000004</c:v>
                </c:pt>
                <c:pt idx="37">
                  <c:v>0.67693900000000007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04-40EE-ABBA-88698105C111}"/>
            </c:ext>
          </c:extLst>
        </c:ser>
        <c:ser>
          <c:idx val="5"/>
          <c:order val="5"/>
          <c:tx>
            <c:strRef>
              <c:f>'图n-交通周转量'!$B$52</c:f>
              <c:strCache>
                <c:ptCount val="1"/>
                <c:pt idx="0">
                  <c:v>motorbikes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val>
            <c:numRef>
              <c:f>'图n-交通周转量'!$C$52:$AN$52</c:f>
              <c:numCache>
                <c:formatCode>0_ </c:formatCode>
                <c:ptCount val="38"/>
                <c:pt idx="0">
                  <c:v>340.46029999999996</c:v>
                </c:pt>
                <c:pt idx="1">
                  <c:v>340.46040000000005</c:v>
                </c:pt>
                <c:pt idx="2">
                  <c:v>340.46010000000001</c:v>
                </c:pt>
                <c:pt idx="3">
                  <c:v>340.46060000000006</c:v>
                </c:pt>
                <c:pt idx="4">
                  <c:v>340.45979999999997</c:v>
                </c:pt>
                <c:pt idx="5">
                  <c:v>340.48370000000006</c:v>
                </c:pt>
                <c:pt idx="6">
                  <c:v>340.48500000000001</c:v>
                </c:pt>
                <c:pt idx="7">
                  <c:v>340.48599999999999</c:v>
                </c:pt>
                <c:pt idx="8">
                  <c:v>340.60300000000001</c:v>
                </c:pt>
                <c:pt idx="9">
                  <c:v>340.55099999999999</c:v>
                </c:pt>
                <c:pt idx="10">
                  <c:v>340.54900000000004</c:v>
                </c:pt>
                <c:pt idx="11">
                  <c:v>340.59100000000001</c:v>
                </c:pt>
                <c:pt idx="12">
                  <c:v>340.57120000000003</c:v>
                </c:pt>
                <c:pt idx="13">
                  <c:v>340.4910000000001</c:v>
                </c:pt>
                <c:pt idx="14">
                  <c:v>340.47910000000002</c:v>
                </c:pt>
                <c:pt idx="15">
                  <c:v>340.47089999999997</c:v>
                </c:pt>
                <c:pt idx="16">
                  <c:v>340.45830000000007</c:v>
                </c:pt>
                <c:pt idx="17">
                  <c:v>340.45640000000003</c:v>
                </c:pt>
                <c:pt idx="18">
                  <c:v>340.45659999999998</c:v>
                </c:pt>
                <c:pt idx="19">
                  <c:v>340.4572</c:v>
                </c:pt>
                <c:pt idx="20">
                  <c:v>340.4579</c:v>
                </c:pt>
                <c:pt idx="21">
                  <c:v>340.45800000000003</c:v>
                </c:pt>
                <c:pt idx="22">
                  <c:v>340.46000000000004</c:v>
                </c:pt>
                <c:pt idx="23">
                  <c:v>340.46089999999998</c:v>
                </c:pt>
                <c:pt idx="24">
                  <c:v>340.4622</c:v>
                </c:pt>
                <c:pt idx="25">
                  <c:v>340.46430000000004</c:v>
                </c:pt>
                <c:pt idx="26">
                  <c:v>340.46520000000004</c:v>
                </c:pt>
                <c:pt idx="27">
                  <c:v>340.46469999999999</c:v>
                </c:pt>
                <c:pt idx="28">
                  <c:v>340.46559999999999</c:v>
                </c:pt>
                <c:pt idx="29">
                  <c:v>340.46620000000001</c:v>
                </c:pt>
                <c:pt idx="30">
                  <c:v>340.46420000000006</c:v>
                </c:pt>
                <c:pt idx="31">
                  <c:v>340.46460000000002</c:v>
                </c:pt>
                <c:pt idx="32">
                  <c:v>340.46360000000004</c:v>
                </c:pt>
                <c:pt idx="33">
                  <c:v>340.46380000000005</c:v>
                </c:pt>
                <c:pt idx="34">
                  <c:v>340.4622</c:v>
                </c:pt>
                <c:pt idx="35">
                  <c:v>340.46200000000005</c:v>
                </c:pt>
                <c:pt idx="36">
                  <c:v>340.46460000000002</c:v>
                </c:pt>
                <c:pt idx="37">
                  <c:v>340.46690000000007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04-40EE-ABBA-88698105C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840847"/>
        <c:axId val="444052863"/>
      </c:areaChart>
      <c:catAx>
        <c:axId val="1357840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4052863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44405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billion person</a:t>
                </a:r>
                <a:r>
                  <a:rPr lang="en-US" altLang="zh-CN" baseline="0"/>
                  <a:t>-mile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3.0039253942814672E-2"/>
              <c:y val="3.319808982210557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7840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'图5-建筑碳排'!$H$2</c:f>
          <c:strCache>
            <c:ptCount val="1"/>
            <c:pt idx="0">
              <c:v>建筑部门分燃料碳排放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27803976753929"/>
          <c:y val="0.17376862276169633"/>
          <c:w val="0.84117010528186742"/>
          <c:h val="0.6004572494340786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'图5-建筑碳排'!$B$4</c:f>
              <c:strCache>
                <c:ptCount val="1"/>
                <c:pt idx="0">
                  <c:v>生物质能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'图5-建筑碳排'!$C$4:$H$4</c:f>
              <c:numCache>
                <c:formatCode>0_);[Red]\(0\)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90-4730-9212-484EAD052518}"/>
            </c:ext>
          </c:extLst>
        </c:ser>
        <c:ser>
          <c:idx val="2"/>
          <c:order val="1"/>
          <c:tx>
            <c:strRef>
              <c:f>'图5-建筑碳排'!$B$6</c:f>
              <c:strCache>
                <c:ptCount val="1"/>
                <c:pt idx="0">
                  <c:v>煤炭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'图5-建筑碳排'!$C$6:$H$6</c:f>
              <c:numCache>
                <c:formatCode>0_);[Red]\(0\)</c:formatCode>
                <c:ptCount val="6"/>
                <c:pt idx="0">
                  <c:v>16156.230000000001</c:v>
                </c:pt>
                <c:pt idx="1">
                  <c:v>14733.069000000001</c:v>
                </c:pt>
                <c:pt idx="2">
                  <c:v>13609.072</c:v>
                </c:pt>
                <c:pt idx="3">
                  <c:v>12631.664000000001</c:v>
                </c:pt>
                <c:pt idx="4">
                  <c:v>10769.419</c:v>
                </c:pt>
                <c:pt idx="5">
                  <c:v>9295.9160000000011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90-4730-9212-484EAD052518}"/>
            </c:ext>
          </c:extLst>
        </c:ser>
        <c:ser>
          <c:idx val="9"/>
          <c:order val="2"/>
          <c:tx>
            <c:strRef>
              <c:f>'图5-建筑碳排'!$B$13</c:f>
              <c:strCache>
                <c:ptCount val="1"/>
                <c:pt idx="0">
                  <c:v>柴油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'图5-建筑碳排'!$C$13:$H$13</c:f>
              <c:numCache>
                <c:formatCode>0_);[Red]\(0\)</c:formatCode>
                <c:ptCount val="6"/>
                <c:pt idx="0">
                  <c:v>2554.8348000000001</c:v>
                </c:pt>
                <c:pt idx="1">
                  <c:v>2832.2171000000003</c:v>
                </c:pt>
                <c:pt idx="2">
                  <c:v>2985.9148</c:v>
                </c:pt>
                <c:pt idx="3">
                  <c:v>3042.3607999999999</c:v>
                </c:pt>
                <c:pt idx="4">
                  <c:v>3000.6986999999999</c:v>
                </c:pt>
                <c:pt idx="5">
                  <c:v>3192.6098000000002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6490-4730-9212-484EAD052518}"/>
            </c:ext>
          </c:extLst>
        </c:ser>
        <c:ser>
          <c:idx val="8"/>
          <c:order val="3"/>
          <c:tx>
            <c:strRef>
              <c:f>'图5-建筑碳排'!$B$12</c:f>
              <c:strCache>
                <c:ptCount val="1"/>
                <c:pt idx="0">
                  <c:v>天然气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'图5-建筑碳排'!$C$12:$H$12</c:f>
              <c:numCache>
                <c:formatCode>0_);[Red]\(0\)</c:formatCode>
                <c:ptCount val="6"/>
                <c:pt idx="0">
                  <c:v>14452.053</c:v>
                </c:pt>
                <c:pt idx="1">
                  <c:v>15970.865</c:v>
                </c:pt>
                <c:pt idx="2">
                  <c:v>16735.370999999999</c:v>
                </c:pt>
                <c:pt idx="3">
                  <c:v>17045.450100000002</c:v>
                </c:pt>
                <c:pt idx="4">
                  <c:v>16714.1185</c:v>
                </c:pt>
                <c:pt idx="5">
                  <c:v>17744.8609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90-4730-9212-484EAD052518}"/>
            </c:ext>
          </c:extLst>
        </c:ser>
        <c:ser>
          <c:idx val="7"/>
          <c:order val="4"/>
          <c:tx>
            <c:strRef>
              <c:f>'图5-建筑碳排'!$B$11</c:f>
              <c:strCache>
                <c:ptCount val="1"/>
                <c:pt idx="0">
                  <c:v>液化石油气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'图5-建筑碳排'!$C$11:$H$11</c:f>
              <c:numCache>
                <c:formatCode>0_);[Red]\(0\)</c:formatCode>
                <c:ptCount val="6"/>
                <c:pt idx="0">
                  <c:v>11024.076000000001</c:v>
                </c:pt>
                <c:pt idx="1">
                  <c:v>11470.752</c:v>
                </c:pt>
                <c:pt idx="2">
                  <c:v>11599.866</c:v>
                </c:pt>
                <c:pt idx="3">
                  <c:v>11477.266</c:v>
                </c:pt>
                <c:pt idx="4">
                  <c:v>10957.568000000001</c:v>
                </c:pt>
                <c:pt idx="5">
                  <c:v>11160.601500000001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90-4730-9212-484EAD052518}"/>
            </c:ext>
          </c:extLst>
        </c:ser>
        <c:ser>
          <c:idx val="3"/>
          <c:order val="5"/>
          <c:tx>
            <c:strRef>
              <c:f>'图5-建筑碳排'!$B$7</c:f>
              <c:strCache>
                <c:ptCount val="1"/>
                <c:pt idx="0">
                  <c:v>热力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'图5-建筑碳排'!$C$7:$H$7</c:f>
              <c:numCache>
                <c:formatCode>0_);[Red]\(0\)</c:formatCode>
                <c:ptCount val="6"/>
                <c:pt idx="0">
                  <c:v>15025.181467891784</c:v>
                </c:pt>
                <c:pt idx="1">
                  <c:v>16212.96953256151</c:v>
                </c:pt>
                <c:pt idx="2">
                  <c:v>17066.127716282423</c:v>
                </c:pt>
                <c:pt idx="3">
                  <c:v>17296.279462356295</c:v>
                </c:pt>
                <c:pt idx="4">
                  <c:v>17070.55583801476</c:v>
                </c:pt>
                <c:pt idx="5">
                  <c:v>17789.054849750457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90-4730-9212-484EAD052518}"/>
            </c:ext>
          </c:extLst>
        </c:ser>
        <c:ser>
          <c:idx val="1"/>
          <c:order val="6"/>
          <c:tx>
            <c:strRef>
              <c:f>'图5-建筑碳排'!$B$5</c:f>
              <c:strCache>
                <c:ptCount val="1"/>
                <c:pt idx="0">
                  <c:v>电力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'图5-建筑碳排'!$C$5:$H$5</c:f>
              <c:numCache>
                <c:formatCode>0_);[Red]\(0\)</c:formatCode>
                <c:ptCount val="6"/>
                <c:pt idx="0">
                  <c:v>131556.15954618924</c:v>
                </c:pt>
                <c:pt idx="1">
                  <c:v>184992.3271651403</c:v>
                </c:pt>
                <c:pt idx="2">
                  <c:v>201233.46126255195</c:v>
                </c:pt>
                <c:pt idx="3">
                  <c:v>196160.00008836784</c:v>
                </c:pt>
                <c:pt idx="4">
                  <c:v>151651.46570256614</c:v>
                </c:pt>
                <c:pt idx="5">
                  <c:v>73378.577535394477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90-4730-9212-484EAD052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587894376"/>
        <c:axId val="587900936"/>
        <c:extLst>
          <c:ext xmlns:c15="http://schemas.microsoft.com/office/drawing/2012/chart" uri="{02D57815-91ED-43cb-92C2-25804820EDAC}">
            <c15:filteredBarSeries>
              <c15:ser>
                <c:idx val="4"/>
                <c:order val="7"/>
                <c:tx>
                  <c:strRef>
                    <c:extLst>
                      <c:ext uri="{02D57815-91ED-43cb-92C2-25804820EDAC}">
                        <c15:formulaRef>
                          <c15:sqref>'图5-建筑碳排'!$B$8</c15:sqref>
                        </c15:formulaRef>
                      </c:ext>
                    </c:extLst>
                    <c:strCache>
                      <c:ptCount val="1"/>
                      <c:pt idx="0">
                        <c:v>燃料油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'图5-建筑碳排'!$C$3:$H$3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2023</c:v>
                      </c:pt>
                      <c:pt idx="1">
                        <c:v>2030</c:v>
                      </c:pt>
                      <c:pt idx="2">
                        <c:v>2035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'图5-建筑碳排'!$C$8:$H$8</c15:sqref>
                        </c15:formulaRef>
                      </c:ext>
                    </c:extLst>
                    <c:numCache>
                      <c:formatCode>0_);[Red]\(0\)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6490-4730-9212-484EAD052518}"/>
                  </c:ext>
                </c:extLst>
              </c15:ser>
            </c15:filteredBarSeries>
            <c15:filteredBarSeries>
              <c15:ser>
                <c:idx val="5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'图5-建筑碳排'!$B$9</c15:sqref>
                        </c15:formulaRef>
                      </c:ext>
                    </c:extLst>
                    <c:strCache>
                      <c:ptCount val="1"/>
                      <c:pt idx="0">
                        <c:v>氢能</c:v>
                      </c:pt>
                    </c:strCache>
                  </c:strRef>
                </c:tx>
                <c:spPr>
                  <a:solidFill>
                    <a:srgbClr val="00B0F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'图5-建筑碳排'!$C$3:$H$3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2023</c:v>
                      </c:pt>
                      <c:pt idx="1">
                        <c:v>2030</c:v>
                      </c:pt>
                      <c:pt idx="2">
                        <c:v>2035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'图5-建筑碳排'!$C$9:$H$9</c15:sqref>
                        </c15:formulaRef>
                      </c:ext>
                    </c:extLst>
                    <c:numCache>
                      <c:formatCode>0_);[Red]\(0\)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490-4730-9212-484EAD052518}"/>
                  </c:ext>
                </c:extLst>
              </c15:ser>
            </c15:filteredBarSeries>
            <c15:filteredBarSeries>
              <c15:ser>
                <c:idx val="6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'图5-建筑碳排'!$B$10</c15:sqref>
                        </c15:formulaRef>
                      </c:ext>
                    </c:extLst>
                    <c:strCache>
                      <c:ptCount val="1"/>
                      <c:pt idx="0">
                        <c:v>煤油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'图5-建筑碳排'!$C$3:$H$3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2023</c:v>
                      </c:pt>
                      <c:pt idx="1">
                        <c:v>2030</c:v>
                      </c:pt>
                      <c:pt idx="2">
                        <c:v>2035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'图5-建筑碳排'!$C$10:$H$10</c15:sqref>
                        </c15:formulaRef>
                      </c:ext>
                    </c:extLst>
                    <c:numCache>
                      <c:formatCode>0_);[Red]\(0\)</c:formatCode>
                      <c:ptCount val="6"/>
                      <c:pt idx="0">
                        <c:v>666.741128</c:v>
                      </c:pt>
                      <c:pt idx="1">
                        <c:v>740.39430000000004</c:v>
                      </c:pt>
                      <c:pt idx="2">
                        <c:v>781.31430999999998</c:v>
                      </c:pt>
                      <c:pt idx="3">
                        <c:v>796.18374000000006</c:v>
                      </c:pt>
                      <c:pt idx="4">
                        <c:v>788.73145</c:v>
                      </c:pt>
                      <c:pt idx="5">
                        <c:v>833.35802999999999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490-4730-9212-484EAD052518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'图5-建筑碳排'!$B$14</c15:sqref>
                        </c15:formulaRef>
                      </c:ext>
                    </c:extLst>
                    <c:strCache>
                      <c:ptCount val="1"/>
                      <c:pt idx="0">
                        <c:v>分布式电力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'图5-建筑碳排'!$C$3:$H$3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2023</c:v>
                      </c:pt>
                      <c:pt idx="1">
                        <c:v>2030</c:v>
                      </c:pt>
                      <c:pt idx="2">
                        <c:v>2035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'图5-建筑碳排'!$C$14:$H$14</c15:sqref>
                        </c15:formulaRef>
                      </c:ext>
                    </c:extLst>
                    <c:numCache>
                      <c:formatCode>0_);[Red]\(0\)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6490-4730-9212-484EAD052518}"/>
                  </c:ext>
                </c:extLst>
              </c15:ser>
            </c15:filteredBarSeries>
          </c:ext>
        </c:extLst>
      </c:barChart>
      <c:catAx>
        <c:axId val="587894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900936"/>
        <c:crosses val="autoZero"/>
        <c:auto val="1"/>
        <c:lblAlgn val="ctr"/>
        <c:lblOffset val="100"/>
        <c:noMultiLvlLbl val="0"/>
      </c:catAx>
      <c:valAx>
        <c:axId val="587900936"/>
        <c:scaling>
          <c:orientation val="minMax"/>
        </c:scaling>
        <c:delete val="0"/>
        <c:axPos val="l"/>
        <c:title>
          <c:tx>
            <c:strRef>
              <c:f>'图5-建筑碳排'!$E$1</c:f>
              <c:strCache>
                <c:ptCount val="1"/>
                <c:pt idx="0">
                  <c:v>万吨CO2</c:v>
                </c:pt>
              </c:strCache>
            </c:strRef>
          </c:tx>
          <c:layout>
            <c:manualLayout>
              <c:xMode val="edge"/>
              <c:yMode val="edge"/>
              <c:x val="2.3809523809523808E-2"/>
              <c:y val="6.28128360745737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);[Red]\(0\)" sourceLinked="1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894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821034754556604"/>
          <c:w val="1"/>
          <c:h val="0.12178965245443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 (正文)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'图5-建筑碳排'!$J$2</c:f>
          <c:strCache>
            <c:ptCount val="1"/>
            <c:pt idx="0">
              <c:v>建筑部门分建筑类型碳排放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27803976753929"/>
          <c:y val="0.17376862276169633"/>
          <c:w val="0.84117010528186742"/>
          <c:h val="0.60045724943407863"/>
        </c:manualLayout>
      </c:layout>
      <c:barChart>
        <c:barDir val="col"/>
        <c:grouping val="stacked"/>
        <c:varyColors val="0"/>
        <c:ser>
          <c:idx val="5"/>
          <c:order val="0"/>
          <c:tx>
            <c:strRef>
              <c:f>'图5-建筑碳排'!$B$17</c:f>
              <c:strCache>
                <c:ptCount val="1"/>
                <c:pt idx="0">
                  <c:v>乡村住宅-直接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'图5-建筑碳排'!$C$17:$H$17</c:f>
              <c:numCache>
                <c:formatCode>0_);[Red]\(0\)</c:formatCode>
                <c:ptCount val="6"/>
                <c:pt idx="0">
                  <c:v>11489.033000000001</c:v>
                </c:pt>
                <c:pt idx="1">
                  <c:v>8681.0249999999996</c:v>
                </c:pt>
                <c:pt idx="2">
                  <c:v>6680.4210000000003</c:v>
                </c:pt>
                <c:pt idx="3">
                  <c:v>5254.0300999999999</c:v>
                </c:pt>
                <c:pt idx="4">
                  <c:v>3012.1914999999999</c:v>
                </c:pt>
                <c:pt idx="5">
                  <c:v>468.38440000000003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665-4416-9639-D9EEC5A73F83}"/>
            </c:ext>
          </c:extLst>
        </c:ser>
        <c:ser>
          <c:idx val="6"/>
          <c:order val="1"/>
          <c:tx>
            <c:strRef>
              <c:f>'图5-建筑碳排'!$B$18</c:f>
              <c:strCache>
                <c:ptCount val="1"/>
                <c:pt idx="0">
                  <c:v>城镇住宅-直接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'图5-建筑碳排'!$C$18:$H$18</c:f>
              <c:numCache>
                <c:formatCode>0_);[Red]\(0\)</c:formatCode>
                <c:ptCount val="6"/>
                <c:pt idx="0">
                  <c:v>20532.975928</c:v>
                </c:pt>
                <c:pt idx="1">
                  <c:v>22873.756400000002</c:v>
                </c:pt>
                <c:pt idx="2">
                  <c:v>24067.509110000003</c:v>
                </c:pt>
                <c:pt idx="3">
                  <c:v>24530.15454</c:v>
                </c:pt>
                <c:pt idx="4">
                  <c:v>24220.415150000001</c:v>
                </c:pt>
                <c:pt idx="5">
                  <c:v>25883.846830000002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C665-4416-9639-D9EEC5A73F83}"/>
            </c:ext>
          </c:extLst>
        </c:ser>
        <c:ser>
          <c:idx val="0"/>
          <c:order val="2"/>
          <c:tx>
            <c:strRef>
              <c:f>'图5-建筑碳排'!$B$20</c:f>
              <c:strCache>
                <c:ptCount val="1"/>
                <c:pt idx="0">
                  <c:v>乡村住宅-间接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'图5-建筑碳排'!$C$20:$H$20</c:f>
              <c:numCache>
                <c:formatCode>0_);[Red]\(0\)</c:formatCode>
                <c:ptCount val="6"/>
                <c:pt idx="0">
                  <c:v>30325.51309781133</c:v>
                </c:pt>
                <c:pt idx="1">
                  <c:v>32542.426616633606</c:v>
                </c:pt>
                <c:pt idx="2">
                  <c:v>29991.111314395028</c:v>
                </c:pt>
                <c:pt idx="3">
                  <c:v>29520.678001282849</c:v>
                </c:pt>
                <c:pt idx="4">
                  <c:v>26026.854006226658</c:v>
                </c:pt>
                <c:pt idx="5">
                  <c:v>13169.713310892834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61-43C2-90A5-E6F8AE99876B}"/>
            </c:ext>
          </c:extLst>
        </c:ser>
        <c:ser>
          <c:idx val="10"/>
          <c:order val="3"/>
          <c:tx>
            <c:strRef>
              <c:f>'图5-建筑碳排'!$B$19</c:f>
              <c:strCache>
                <c:ptCount val="1"/>
                <c:pt idx="0">
                  <c:v>公共建筑-直接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'图5-建筑碳排'!$C$19:$H$19</c:f>
              <c:numCache>
                <c:formatCode>0_);[Red]\(0\)</c:formatCode>
                <c:ptCount val="6"/>
                <c:pt idx="0">
                  <c:v>12831.926000000001</c:v>
                </c:pt>
                <c:pt idx="1">
                  <c:v>14192.516</c:v>
                </c:pt>
                <c:pt idx="2">
                  <c:v>14963.608</c:v>
                </c:pt>
                <c:pt idx="3">
                  <c:v>15208.74</c:v>
                </c:pt>
                <c:pt idx="4">
                  <c:v>14997.929</c:v>
                </c:pt>
                <c:pt idx="5">
                  <c:v>15875.115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C665-4416-9639-D9EEC5A73F83}"/>
            </c:ext>
          </c:extLst>
        </c:ser>
        <c:ser>
          <c:idx val="1"/>
          <c:order val="4"/>
          <c:tx>
            <c:strRef>
              <c:f>'图5-建筑碳排'!$B$21</c:f>
              <c:strCache>
                <c:ptCount val="1"/>
                <c:pt idx="0">
                  <c:v>城镇住宅-间接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'图5-建筑碳排'!$C$21:$H$21</c:f>
              <c:numCache>
                <c:formatCode>0_);[Red]\(0\)</c:formatCode>
                <c:ptCount val="6"/>
                <c:pt idx="0">
                  <c:v>49927.634035169045</c:v>
                </c:pt>
                <c:pt idx="1">
                  <c:v>68929.14807581382</c:v>
                </c:pt>
                <c:pt idx="2">
                  <c:v>74531.82801568271</c:v>
                </c:pt>
                <c:pt idx="3">
                  <c:v>71092.993552839602</c:v>
                </c:pt>
                <c:pt idx="4">
                  <c:v>54007.305590086638</c:v>
                </c:pt>
                <c:pt idx="5">
                  <c:v>33354.178789834463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61-43C2-90A5-E6F8AE99876B}"/>
            </c:ext>
          </c:extLst>
        </c:ser>
        <c:ser>
          <c:idx val="2"/>
          <c:order val="5"/>
          <c:tx>
            <c:strRef>
              <c:f>'图5-建筑碳排'!$B$22</c:f>
              <c:strCache>
                <c:ptCount val="1"/>
                <c:pt idx="0">
                  <c:v>公共建筑-间接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'图5-建筑碳排'!$C$22:$H$22</c:f>
              <c:numCache>
                <c:formatCode>0_);[Red]\(0\)</c:formatCode>
                <c:ptCount val="6"/>
                <c:pt idx="0">
                  <c:v>66328.193881100626</c:v>
                </c:pt>
                <c:pt idx="1">
                  <c:v>99733.722005254371</c:v>
                </c:pt>
                <c:pt idx="2">
                  <c:v>113776.64964875665</c:v>
                </c:pt>
                <c:pt idx="3">
                  <c:v>112842.60799660167</c:v>
                </c:pt>
                <c:pt idx="4">
                  <c:v>88687.861944267599</c:v>
                </c:pt>
                <c:pt idx="5">
                  <c:v>44643.740284417632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61-43C2-90A5-E6F8AE998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587894376"/>
        <c:axId val="587900936"/>
        <c:extLst/>
      </c:barChart>
      <c:catAx>
        <c:axId val="587894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900936"/>
        <c:crosses val="autoZero"/>
        <c:auto val="1"/>
        <c:lblAlgn val="ctr"/>
        <c:lblOffset val="100"/>
        <c:noMultiLvlLbl val="0"/>
      </c:catAx>
      <c:valAx>
        <c:axId val="587900936"/>
        <c:scaling>
          <c:orientation val="minMax"/>
        </c:scaling>
        <c:delete val="0"/>
        <c:axPos val="l"/>
        <c:title>
          <c:tx>
            <c:strRef>
              <c:f>'图5-建筑碳排'!$E$1</c:f>
              <c:strCache>
                <c:ptCount val="1"/>
                <c:pt idx="0">
                  <c:v>万吨CO2</c:v>
                </c:pt>
              </c:strCache>
            </c:strRef>
          </c:tx>
          <c:layout>
            <c:manualLayout>
              <c:xMode val="edge"/>
              <c:yMode val="edge"/>
              <c:x val="2.3809523809523808E-2"/>
              <c:y val="6.28128360745737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);[Red]\(0\)" sourceLinked="1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894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1746031746031744E-2"/>
          <c:y val="0.87821040994517519"/>
          <c:w val="0.955026455026455"/>
          <c:h val="0.12178959005482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 (正文)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'图5-建筑碳排'!$H$1</c:f>
          <c:strCache>
            <c:ptCount val="1"/>
            <c:pt idx="0">
              <c:v>Direct Building Operation Emission by Fuel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27803976753929"/>
          <c:y val="0.17376862276169633"/>
          <c:w val="0.84117010528186742"/>
          <c:h val="0.6004572494340786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'图5-建筑碳排'!$A$27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'图5-建筑碳排'!$C$27:$H$27</c:f>
              <c:numCache>
                <c:formatCode>0_);[Red]\(0\)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E1-4398-99AE-69DF66B75F90}"/>
            </c:ext>
          </c:extLst>
        </c:ser>
        <c:ser>
          <c:idx val="2"/>
          <c:order val="1"/>
          <c:tx>
            <c:strRef>
              <c:f>'图5-建筑碳排'!$A$29</c:f>
              <c:strCache>
                <c:ptCount val="1"/>
                <c:pt idx="0">
                  <c:v>hard coal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'图5-建筑碳排'!$C$29:$H$29</c:f>
              <c:numCache>
                <c:formatCode>0_);[Red]\(0\)</c:formatCode>
                <c:ptCount val="6"/>
                <c:pt idx="0">
                  <c:v>161.56229999999999</c:v>
                </c:pt>
                <c:pt idx="1">
                  <c:v>147.33069</c:v>
                </c:pt>
                <c:pt idx="2">
                  <c:v>136.09071999999998</c:v>
                </c:pt>
                <c:pt idx="3">
                  <c:v>126.31664000000001</c:v>
                </c:pt>
                <c:pt idx="4">
                  <c:v>107.69418999999999</c:v>
                </c:pt>
                <c:pt idx="5">
                  <c:v>92.959159999999997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E1-4398-99AE-69DF66B75F90}"/>
            </c:ext>
          </c:extLst>
        </c:ser>
        <c:ser>
          <c:idx val="9"/>
          <c:order val="2"/>
          <c:tx>
            <c:strRef>
              <c:f>'图5-建筑碳排'!$A$36</c:f>
              <c:strCache>
                <c:ptCount val="1"/>
                <c:pt idx="0">
                  <c:v>petroleum diesel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'图5-建筑碳排'!$C$36:$H$36</c:f>
              <c:numCache>
                <c:formatCode>0_);[Red]\(0\)</c:formatCode>
                <c:ptCount val="6"/>
                <c:pt idx="0">
                  <c:v>25.548347999999997</c:v>
                </c:pt>
                <c:pt idx="1">
                  <c:v>28.322171000000001</c:v>
                </c:pt>
                <c:pt idx="2">
                  <c:v>29.859147999999998</c:v>
                </c:pt>
                <c:pt idx="3">
                  <c:v>30.423607999999994</c:v>
                </c:pt>
                <c:pt idx="4">
                  <c:v>30.006986999999995</c:v>
                </c:pt>
                <c:pt idx="5">
                  <c:v>31.926098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7FE1-4398-99AE-69DF66B75F90}"/>
            </c:ext>
          </c:extLst>
        </c:ser>
        <c:ser>
          <c:idx val="8"/>
          <c:order val="3"/>
          <c:tx>
            <c:strRef>
              <c:f>'图5-建筑碳排'!$A$35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'图5-建筑碳排'!$C$35:$H$35</c:f>
              <c:numCache>
                <c:formatCode>0_);[Red]\(0\)</c:formatCode>
                <c:ptCount val="6"/>
                <c:pt idx="0">
                  <c:v>144.52052999999998</c:v>
                </c:pt>
                <c:pt idx="1">
                  <c:v>159.70864999999998</c:v>
                </c:pt>
                <c:pt idx="2">
                  <c:v>167.35370999999998</c:v>
                </c:pt>
                <c:pt idx="3">
                  <c:v>170.45450099999999</c:v>
                </c:pt>
                <c:pt idx="4">
                  <c:v>167.14118499999998</c:v>
                </c:pt>
                <c:pt idx="5">
                  <c:v>177.44860899999998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E1-4398-99AE-69DF66B75F90}"/>
            </c:ext>
          </c:extLst>
        </c:ser>
        <c:ser>
          <c:idx val="7"/>
          <c:order val="4"/>
          <c:tx>
            <c:strRef>
              <c:f>'图5-建筑碳排'!$A$34</c:f>
              <c:strCache>
                <c:ptCount val="1"/>
                <c:pt idx="0">
                  <c:v>LPG propane or butane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'图5-建筑碳排'!$C$34:$H$34</c:f>
              <c:numCache>
                <c:formatCode>0_);[Red]\(0\)</c:formatCode>
                <c:ptCount val="6"/>
                <c:pt idx="0">
                  <c:v>110.24076000000001</c:v>
                </c:pt>
                <c:pt idx="1">
                  <c:v>114.70752</c:v>
                </c:pt>
                <c:pt idx="2">
                  <c:v>115.99866</c:v>
                </c:pt>
                <c:pt idx="3">
                  <c:v>114.77265999999999</c:v>
                </c:pt>
                <c:pt idx="4">
                  <c:v>109.57568000000001</c:v>
                </c:pt>
                <c:pt idx="5">
                  <c:v>111.606015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E1-4398-99AE-69DF66B75F90}"/>
            </c:ext>
          </c:extLst>
        </c:ser>
        <c:ser>
          <c:idx val="3"/>
          <c:order val="5"/>
          <c:tx>
            <c:strRef>
              <c:f>'图5-建筑碳排'!$A$30</c:f>
              <c:strCache>
                <c:ptCount val="1"/>
                <c:pt idx="0">
                  <c:v>heat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'图5-建筑碳排'!$C$30:$H$30</c:f>
              <c:numCache>
                <c:formatCode>0_);[Red]\(0\)</c:formatCode>
                <c:ptCount val="6"/>
                <c:pt idx="0">
                  <c:v>150.25181467891784</c:v>
                </c:pt>
                <c:pt idx="1">
                  <c:v>162.1296953256151</c:v>
                </c:pt>
                <c:pt idx="2">
                  <c:v>170.66127716282423</c:v>
                </c:pt>
                <c:pt idx="3">
                  <c:v>172.96279462356293</c:v>
                </c:pt>
                <c:pt idx="4">
                  <c:v>170.70555838014758</c:v>
                </c:pt>
                <c:pt idx="5">
                  <c:v>177.89054849750454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E1-4398-99AE-69DF66B75F90}"/>
            </c:ext>
          </c:extLst>
        </c:ser>
        <c:ser>
          <c:idx val="1"/>
          <c:order val="6"/>
          <c:tx>
            <c:strRef>
              <c:f>'图5-建筑碳排'!$A$28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'图5-建筑碳排'!$C$3:$H$3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'图5-建筑碳排'!$C$28:$H$28</c:f>
              <c:numCache>
                <c:formatCode>0_);[Red]\(0\)</c:formatCode>
                <c:ptCount val="6"/>
                <c:pt idx="0">
                  <c:v>1315.5615954618925</c:v>
                </c:pt>
                <c:pt idx="1">
                  <c:v>1849.923271651403</c:v>
                </c:pt>
                <c:pt idx="2">
                  <c:v>2012.3346126255192</c:v>
                </c:pt>
                <c:pt idx="3">
                  <c:v>1961.6000008836781</c:v>
                </c:pt>
                <c:pt idx="4">
                  <c:v>1516.5146570256613</c:v>
                </c:pt>
                <c:pt idx="5">
                  <c:v>733.7857753539447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E1-4398-99AE-69DF66B75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587894376"/>
        <c:axId val="587900936"/>
        <c:extLst>
          <c:ext xmlns:c15="http://schemas.microsoft.com/office/drawing/2012/chart" uri="{02D57815-91ED-43cb-92C2-25804820EDAC}">
            <c15:filteredBarSeries>
              <c15:ser>
                <c:idx val="4"/>
                <c:order val="7"/>
                <c:tx>
                  <c:strRef>
                    <c:extLst>
                      <c:ext uri="{02D57815-91ED-43cb-92C2-25804820EDAC}">
                        <c15:formulaRef>
                          <c15:sqref>'图5-建筑碳排'!$A$31</c15:sqref>
                        </c15:formulaRef>
                      </c:ext>
                    </c:extLst>
                    <c:strCache>
                      <c:ptCount val="1"/>
                      <c:pt idx="0">
                        <c:v>heavy or residual fuel oil 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'图5-建筑碳排'!$C$3:$H$3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2023</c:v>
                      </c:pt>
                      <c:pt idx="1">
                        <c:v>2030</c:v>
                      </c:pt>
                      <c:pt idx="2">
                        <c:v>2035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'图5-建筑碳排'!$C$31:$H$31</c15:sqref>
                        </c15:formulaRef>
                      </c:ext>
                    </c:extLst>
                    <c:numCache>
                      <c:formatCode>0_);[Red]\(0\)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7FE1-4398-99AE-69DF66B75F90}"/>
                  </c:ext>
                </c:extLst>
              </c15:ser>
            </c15:filteredBarSeries>
            <c15:filteredBarSeries>
              <c15:ser>
                <c:idx val="5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'图5-建筑碳排'!$A$32</c15:sqref>
                        </c15:formulaRef>
                      </c:ext>
                    </c:extLst>
                    <c:strCache>
                      <c:ptCount val="1"/>
                      <c:pt idx="0">
                        <c:v>hydrogen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'图5-建筑碳排'!$C$3:$H$3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2023</c:v>
                      </c:pt>
                      <c:pt idx="1">
                        <c:v>2030</c:v>
                      </c:pt>
                      <c:pt idx="2">
                        <c:v>2035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'图5-建筑碳排'!$C$32:$H$32</c15:sqref>
                        </c15:formulaRef>
                      </c:ext>
                    </c:extLst>
                    <c:numCache>
                      <c:formatCode>0_);[Red]\(0\)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FE1-4398-99AE-69DF66B75F90}"/>
                  </c:ext>
                </c:extLst>
              </c15:ser>
            </c15:filteredBarSeries>
            <c15:filteredBarSeries>
              <c15:ser>
                <c:idx val="6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'图5-建筑碳排'!$A$33</c15:sqref>
                        </c15:formulaRef>
                      </c:ext>
                    </c:extLst>
                    <c:strCache>
                      <c:ptCount val="1"/>
                      <c:pt idx="0">
                        <c:v>kerosene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'图5-建筑碳排'!$C$3:$H$3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2023</c:v>
                      </c:pt>
                      <c:pt idx="1">
                        <c:v>2030</c:v>
                      </c:pt>
                      <c:pt idx="2">
                        <c:v>2035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'图5-建筑碳排'!$C$33:$H$33</c15:sqref>
                        </c15:formulaRef>
                      </c:ext>
                    </c:extLst>
                    <c:numCache>
                      <c:formatCode>0_);[Red]\(0\)</c:formatCode>
                      <c:ptCount val="6"/>
                      <c:pt idx="0">
                        <c:v>6.6674112799999996</c:v>
                      </c:pt>
                      <c:pt idx="1">
                        <c:v>7.4039429999999999</c:v>
                      </c:pt>
                      <c:pt idx="2">
                        <c:v>7.8131430999999987</c:v>
                      </c:pt>
                      <c:pt idx="3">
                        <c:v>7.9618374000000003</c:v>
                      </c:pt>
                      <c:pt idx="4">
                        <c:v>7.8873144999999996</c:v>
                      </c:pt>
                      <c:pt idx="5">
                        <c:v>8.3335802999999995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FE1-4398-99AE-69DF66B75F90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'图5-建筑碳排'!$A$37</c15:sqref>
                        </c15:formulaRef>
                      </c:ext>
                    </c:extLst>
                    <c:strCache>
                      <c:ptCount val="1"/>
                      <c:pt idx="0">
                        <c:v>solar PV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'图5-建筑碳排'!$C$3:$H$3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2023</c:v>
                      </c:pt>
                      <c:pt idx="1">
                        <c:v>2030</c:v>
                      </c:pt>
                      <c:pt idx="2">
                        <c:v>2035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'图5-建筑碳排'!$C$37:$H$37</c15:sqref>
                        </c15:formulaRef>
                      </c:ext>
                    </c:extLst>
                    <c:numCache>
                      <c:formatCode>0_);[Red]\(0\)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FE1-4398-99AE-69DF66B75F90}"/>
                  </c:ext>
                </c:extLst>
              </c15:ser>
            </c15:filteredBarSeries>
          </c:ext>
        </c:extLst>
      </c:barChart>
      <c:catAx>
        <c:axId val="587894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900936"/>
        <c:crosses val="autoZero"/>
        <c:auto val="1"/>
        <c:lblAlgn val="ctr"/>
        <c:lblOffset val="100"/>
        <c:noMultiLvlLbl val="0"/>
      </c:catAx>
      <c:valAx>
        <c:axId val="587900936"/>
        <c:scaling>
          <c:orientation val="minMax"/>
        </c:scaling>
        <c:delete val="0"/>
        <c:axPos val="l"/>
        <c:title>
          <c:tx>
            <c:strRef>
              <c:f>'图5-建筑碳排'!$E$24</c:f>
              <c:strCache>
                <c:ptCount val="1"/>
                <c:pt idx="0">
                  <c:v>mt</c:v>
                </c:pt>
              </c:strCache>
            </c:strRef>
          </c:tx>
          <c:layout>
            <c:manualLayout>
              <c:xMode val="edge"/>
              <c:yMode val="edge"/>
              <c:x val="2.3809523809523808E-2"/>
              <c:y val="6.28128360745737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);[Red]\(0\)" sourceLinked="1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894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4970555151194331E-3"/>
          <c:y val="0.86393037077261892"/>
          <c:w val="0.99350294448488052"/>
          <c:h val="0.136069629227381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'图5-建筑碳排'!$J$1</c:f>
          <c:strCache>
            <c:ptCount val="1"/>
            <c:pt idx="0">
              <c:v>Direct Operation Emission by Building Type Energy Use</c:v>
            </c:pt>
          </c:strCache>
        </c:strRef>
      </c:tx>
      <c:layout>
        <c:manualLayout>
          <c:xMode val="edge"/>
          <c:yMode val="edge"/>
          <c:x val="0.1013374798738393"/>
          <c:y val="1.14613180515759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27803976753929"/>
          <c:y val="0.17376862276169633"/>
          <c:w val="0.84117010528186742"/>
          <c:h val="0.60045724943407863"/>
        </c:manualLayout>
      </c:layout>
      <c:barChart>
        <c:barDir val="col"/>
        <c:grouping val="stacked"/>
        <c:varyColors val="0"/>
        <c:ser>
          <c:idx val="5"/>
          <c:order val="0"/>
          <c:tx>
            <c:strRef>
              <c:f>'图5-建筑碳排'!$B$40</c:f>
              <c:strCache>
                <c:ptCount val="1"/>
                <c:pt idx="0">
                  <c:v>rural residential-direct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'图5-建筑碳排'!$C$39:$H$39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'图5-建筑碳排'!$C$40:$H$40</c:f>
              <c:numCache>
                <c:formatCode>0_ </c:formatCode>
                <c:ptCount val="6"/>
                <c:pt idx="0">
                  <c:v>114.89033000000002</c:v>
                </c:pt>
                <c:pt idx="1">
                  <c:v>86.810249999999996</c:v>
                </c:pt>
                <c:pt idx="2">
                  <c:v>66.804209999999998</c:v>
                </c:pt>
                <c:pt idx="3">
                  <c:v>52.540300999999999</c:v>
                </c:pt>
                <c:pt idx="4">
                  <c:v>30.121914999999998</c:v>
                </c:pt>
                <c:pt idx="5">
                  <c:v>4.6838440000000006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DA53-4112-B63A-D9676DFF69B6}"/>
            </c:ext>
          </c:extLst>
        </c:ser>
        <c:ser>
          <c:idx val="6"/>
          <c:order val="1"/>
          <c:tx>
            <c:strRef>
              <c:f>'图5-建筑碳排'!$B$41</c:f>
              <c:strCache>
                <c:ptCount val="1"/>
                <c:pt idx="0">
                  <c:v>urban residential-direct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'图5-建筑碳排'!$C$39:$H$39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'图5-建筑碳排'!$C$41:$H$41</c:f>
              <c:numCache>
                <c:formatCode>0_ </c:formatCode>
                <c:ptCount val="6"/>
                <c:pt idx="0">
                  <c:v>205.32975927999999</c:v>
                </c:pt>
                <c:pt idx="1">
                  <c:v>228.73756400000002</c:v>
                </c:pt>
                <c:pt idx="2">
                  <c:v>240.67509110000003</c:v>
                </c:pt>
                <c:pt idx="3">
                  <c:v>245.30154539999998</c:v>
                </c:pt>
                <c:pt idx="4">
                  <c:v>242.20415149999999</c:v>
                </c:pt>
                <c:pt idx="5">
                  <c:v>258.83846829999999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DA53-4112-B63A-D9676DFF69B6}"/>
            </c:ext>
          </c:extLst>
        </c:ser>
        <c:ser>
          <c:idx val="10"/>
          <c:order val="2"/>
          <c:tx>
            <c:strRef>
              <c:f>'图5-建筑碳排'!$B$42</c:f>
              <c:strCache>
                <c:ptCount val="1"/>
                <c:pt idx="0">
                  <c:v>commercial-direct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'图5-建筑碳排'!$C$39:$H$39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'图5-建筑碳排'!$C$42:$H$42</c:f>
              <c:numCache>
                <c:formatCode>0_ </c:formatCode>
                <c:ptCount val="6"/>
                <c:pt idx="0">
                  <c:v>128.31926000000001</c:v>
                </c:pt>
                <c:pt idx="1">
                  <c:v>141.92516000000001</c:v>
                </c:pt>
                <c:pt idx="2">
                  <c:v>149.63607999999996</c:v>
                </c:pt>
                <c:pt idx="3">
                  <c:v>152.0874</c:v>
                </c:pt>
                <c:pt idx="4">
                  <c:v>149.97928999999999</c:v>
                </c:pt>
                <c:pt idx="5">
                  <c:v>158.75114999999997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DA53-4112-B63A-D9676DFF69B6}"/>
            </c:ext>
          </c:extLst>
        </c:ser>
        <c:ser>
          <c:idx val="0"/>
          <c:order val="3"/>
          <c:tx>
            <c:strRef>
              <c:f>'图5-建筑碳排'!$B$43</c:f>
              <c:strCache>
                <c:ptCount val="1"/>
                <c:pt idx="0">
                  <c:v>rural residential-indirect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'图5-建筑碳排'!$C$39:$H$39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'图5-建筑碳排'!$C$43:$H$43</c:f>
              <c:numCache>
                <c:formatCode>0_ </c:formatCode>
                <c:ptCount val="6"/>
                <c:pt idx="0">
                  <c:v>303.2551309781133</c:v>
                </c:pt>
                <c:pt idx="1">
                  <c:v>325.42426616633605</c:v>
                </c:pt>
                <c:pt idx="2">
                  <c:v>299.91111314395022</c:v>
                </c:pt>
                <c:pt idx="3">
                  <c:v>295.20678001282846</c:v>
                </c:pt>
                <c:pt idx="4">
                  <c:v>260.26854006226654</c:v>
                </c:pt>
                <c:pt idx="5">
                  <c:v>131.69713310892834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8E-4A22-820F-3AC298CD01A4}"/>
            </c:ext>
          </c:extLst>
        </c:ser>
        <c:ser>
          <c:idx val="1"/>
          <c:order val="4"/>
          <c:tx>
            <c:strRef>
              <c:f>'图5-建筑碳排'!$B$44</c:f>
              <c:strCache>
                <c:ptCount val="1"/>
                <c:pt idx="0">
                  <c:v>urban residential-indirect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'图5-建筑碳排'!$C$39:$H$39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'图5-建筑碳排'!$C$44:$H$44</c:f>
              <c:numCache>
                <c:formatCode>0_ </c:formatCode>
                <c:ptCount val="6"/>
                <c:pt idx="0">
                  <c:v>499.27634035169041</c:v>
                </c:pt>
                <c:pt idx="1">
                  <c:v>689.29148075813816</c:v>
                </c:pt>
                <c:pt idx="2">
                  <c:v>745.31828015682697</c:v>
                </c:pt>
                <c:pt idx="3">
                  <c:v>710.92993552839596</c:v>
                </c:pt>
                <c:pt idx="4">
                  <c:v>540.07305590086639</c:v>
                </c:pt>
                <c:pt idx="5">
                  <c:v>333.54178789834458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8E-4A22-820F-3AC298CD01A4}"/>
            </c:ext>
          </c:extLst>
        </c:ser>
        <c:ser>
          <c:idx val="2"/>
          <c:order val="5"/>
          <c:tx>
            <c:strRef>
              <c:f>'图5-建筑碳排'!$B$45</c:f>
              <c:strCache>
                <c:ptCount val="1"/>
                <c:pt idx="0">
                  <c:v>commercial-indirect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'图5-建筑碳排'!$C$39:$H$39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'图5-建筑碳排'!$C$45:$H$45</c:f>
              <c:numCache>
                <c:formatCode>0_ </c:formatCode>
                <c:ptCount val="6"/>
                <c:pt idx="0">
                  <c:v>663.28193881100617</c:v>
                </c:pt>
                <c:pt idx="1">
                  <c:v>997.33722005254367</c:v>
                </c:pt>
                <c:pt idx="2">
                  <c:v>1137.7664964875664</c:v>
                </c:pt>
                <c:pt idx="3">
                  <c:v>1128.4260799660167</c:v>
                </c:pt>
                <c:pt idx="4">
                  <c:v>886.87861944267593</c:v>
                </c:pt>
                <c:pt idx="5">
                  <c:v>446.43740284417629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8E-4A22-820F-3AC298CD0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587894376"/>
        <c:axId val="587900936"/>
        <c:extLst/>
      </c:barChart>
      <c:catAx>
        <c:axId val="587894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900936"/>
        <c:crosses val="autoZero"/>
        <c:auto val="1"/>
        <c:lblAlgn val="ctr"/>
        <c:lblOffset val="100"/>
        <c:noMultiLvlLbl val="0"/>
      </c:catAx>
      <c:valAx>
        <c:axId val="587900936"/>
        <c:scaling>
          <c:orientation val="minMax"/>
        </c:scaling>
        <c:delete val="0"/>
        <c:axPos val="l"/>
        <c:title>
          <c:tx>
            <c:strRef>
              <c:f>'图5-建筑碳排'!$E$24</c:f>
              <c:strCache>
                <c:ptCount val="1"/>
                <c:pt idx="0">
                  <c:v>mt</c:v>
                </c:pt>
              </c:strCache>
            </c:strRef>
          </c:tx>
          <c:layout>
            <c:manualLayout>
              <c:xMode val="edge"/>
              <c:yMode val="edge"/>
              <c:x val="2.3809523809523808E-2"/>
              <c:y val="6.28128360745737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 " sourceLinked="1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894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821034754556604"/>
          <c:w val="1"/>
          <c:h val="0.12178959005482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 (正文)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'图5-建筑能耗'!$H$2</c:f>
          <c:strCache>
            <c:ptCount val="1"/>
            <c:pt idx="0">
              <c:v>建筑部门分品种能源消费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27803976753929"/>
          <c:y val="0.17376862276169633"/>
          <c:w val="0.84117010528186742"/>
          <c:h val="0.6004572494340786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'图5-建筑能耗'!$B$4</c:f>
              <c:strCache>
                <c:ptCount val="1"/>
                <c:pt idx="0">
                  <c:v>生物质能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'图5-建筑能耗'!$C$4:$H$4</c:f>
              <c:numCache>
                <c:formatCode>0_);[Red]\(0\)</c:formatCode>
                <c:ptCount val="6"/>
                <c:pt idx="0">
                  <c:v>1555.5795614129852</c:v>
                </c:pt>
                <c:pt idx="1">
                  <c:v>1317.2013971409028</c:v>
                </c:pt>
                <c:pt idx="2">
                  <c:v>1136.797378560369</c:v>
                </c:pt>
                <c:pt idx="3">
                  <c:v>998.88372762954191</c:v>
                </c:pt>
                <c:pt idx="4">
                  <c:v>765.54679341759413</c:v>
                </c:pt>
                <c:pt idx="5">
                  <c:v>537.35911562421245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0-409A-A3CE-1F2122866AE4}"/>
            </c:ext>
          </c:extLst>
        </c:ser>
        <c:ser>
          <c:idx val="2"/>
          <c:order val="1"/>
          <c:tx>
            <c:strRef>
              <c:f>'图5-建筑能耗'!$B$6</c:f>
              <c:strCache>
                <c:ptCount val="1"/>
                <c:pt idx="0">
                  <c:v>煤炭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'图5-建筑能耗'!$C$6:$H$6</c:f>
              <c:numCache>
                <c:formatCode>0_);[Red]\(0\)</c:formatCode>
                <c:ptCount val="6"/>
                <c:pt idx="0">
                  <c:v>6195.5277087609393</c:v>
                </c:pt>
                <c:pt idx="1">
                  <c:v>5649.7785459652168</c:v>
                </c:pt>
                <c:pt idx="2">
                  <c:v>5218.7533758237023</c:v>
                </c:pt>
                <c:pt idx="3">
                  <c:v>4843.9379208526889</c:v>
                </c:pt>
                <c:pt idx="4">
                  <c:v>4129.8116740484693</c:v>
                </c:pt>
                <c:pt idx="5">
                  <c:v>3564.7618018796597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B0-409A-A3CE-1F2122866AE4}"/>
            </c:ext>
          </c:extLst>
        </c:ser>
        <c:ser>
          <c:idx val="9"/>
          <c:order val="2"/>
          <c:tx>
            <c:strRef>
              <c:f>'图5-建筑能耗'!$B$13</c:f>
              <c:strCache>
                <c:ptCount val="1"/>
                <c:pt idx="0">
                  <c:v>柴油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'图5-建筑能耗'!$C$13:$H$13</c:f>
              <c:numCache>
                <c:formatCode>0_);[Red]\(0\)</c:formatCode>
                <c:ptCount val="6"/>
                <c:pt idx="0">
                  <c:v>1201.2891145439489</c:v>
                </c:pt>
                <c:pt idx="1">
                  <c:v>1331.7129379568619</c:v>
                </c:pt>
                <c:pt idx="2">
                  <c:v>1403.9825717475067</c:v>
                </c:pt>
                <c:pt idx="3">
                  <c:v>1430.5210471355015</c:v>
                </c:pt>
                <c:pt idx="4">
                  <c:v>1410.9322674732639</c:v>
                </c:pt>
                <c:pt idx="5">
                  <c:v>1501.1702855496744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7EB0-409A-A3CE-1F2122866AE4}"/>
            </c:ext>
          </c:extLst>
        </c:ser>
        <c:ser>
          <c:idx val="8"/>
          <c:order val="3"/>
          <c:tx>
            <c:strRef>
              <c:f>'图5-建筑能耗'!$B$12</c:f>
              <c:strCache>
                <c:ptCount val="1"/>
                <c:pt idx="0">
                  <c:v>天然气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'图5-建筑能耗'!$C$12:$H$12</c:f>
              <c:numCache>
                <c:formatCode>0_);[Red]\(0\)</c:formatCode>
                <c:ptCount val="6"/>
                <c:pt idx="0">
                  <c:v>8869.4681502286585</c:v>
                </c:pt>
                <c:pt idx="1">
                  <c:v>9801.5555795614164</c:v>
                </c:pt>
                <c:pt idx="2">
                  <c:v>10270.750063015379</c:v>
                </c:pt>
                <c:pt idx="3">
                  <c:v>10461.092506571606</c:v>
                </c:pt>
                <c:pt idx="4">
                  <c:v>10257.75089121746</c:v>
                </c:pt>
                <c:pt idx="5">
                  <c:v>10890.31723740593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B0-409A-A3CE-1F2122866AE4}"/>
            </c:ext>
          </c:extLst>
        </c:ser>
        <c:ser>
          <c:idx val="7"/>
          <c:order val="4"/>
          <c:tx>
            <c:strRef>
              <c:f>'图5-建筑能耗'!$B$11</c:f>
              <c:strCache>
                <c:ptCount val="1"/>
                <c:pt idx="0">
                  <c:v>液化石油气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'图5-建筑能耗'!$C$11:$H$11</c:f>
              <c:numCache>
                <c:formatCode>0_);[Red]\(0\)</c:formatCode>
                <c:ptCount val="6"/>
                <c:pt idx="0">
                  <c:v>6087.6453854740575</c:v>
                </c:pt>
                <c:pt idx="1">
                  <c:v>6334.3055705592178</c:v>
                </c:pt>
                <c:pt idx="2">
                  <c:v>6405.6029671239803</c:v>
                </c:pt>
                <c:pt idx="3">
                  <c:v>6337.9064491735999</c:v>
                </c:pt>
                <c:pt idx="4">
                  <c:v>6050.916423607362</c:v>
                </c:pt>
                <c:pt idx="5">
                  <c:v>6163.0477836592145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B0-409A-A3CE-1F2122866AE4}"/>
            </c:ext>
          </c:extLst>
        </c:ser>
        <c:ser>
          <c:idx val="3"/>
          <c:order val="5"/>
          <c:tx>
            <c:strRef>
              <c:f>'图5-建筑能耗'!$B$7</c:f>
              <c:strCache>
                <c:ptCount val="1"/>
                <c:pt idx="0">
                  <c:v>热力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'图5-建筑能耗'!$C$7:$H$7</c:f>
              <c:numCache>
                <c:formatCode>0_);[Red]\(0\)</c:formatCode>
                <c:ptCount val="6"/>
                <c:pt idx="0">
                  <c:v>7086.5291131035992</c:v>
                </c:pt>
                <c:pt idx="1">
                  <c:v>7781.4986856793075</c:v>
                </c:pt>
                <c:pt idx="2">
                  <c:v>8188.3979691044633</c:v>
                </c:pt>
                <c:pt idx="3">
                  <c:v>8289.2225703071563</c:v>
                </c:pt>
                <c:pt idx="4">
                  <c:v>8127.1830326599711</c:v>
                </c:pt>
                <c:pt idx="5">
                  <c:v>8487.2708940981629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EB0-409A-A3CE-1F2122866AE4}"/>
            </c:ext>
          </c:extLst>
        </c:ser>
        <c:ser>
          <c:idx val="1"/>
          <c:order val="6"/>
          <c:tx>
            <c:strRef>
              <c:f>'图5-建筑能耗'!$B$5</c:f>
              <c:strCache>
                <c:ptCount val="1"/>
                <c:pt idx="0">
                  <c:v>电力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'图5-建筑能耗'!$C$5:$H$5</c:f>
              <c:numCache>
                <c:formatCode>0_);[Red]\(0\)</c:formatCode>
                <c:ptCount val="6"/>
                <c:pt idx="0">
                  <c:v>30901.660005041238</c:v>
                </c:pt>
                <c:pt idx="1">
                  <c:v>43696.969140470283</c:v>
                </c:pt>
                <c:pt idx="2">
                  <c:v>53903.959598141962</c:v>
                </c:pt>
                <c:pt idx="3">
                  <c:v>66523.765798854933</c:v>
                </c:pt>
                <c:pt idx="4">
                  <c:v>95266.090526088388</c:v>
                </c:pt>
                <c:pt idx="5">
                  <c:v>110558.34143531024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B0-409A-A3CE-1F2122866AE4}"/>
            </c:ext>
          </c:extLst>
        </c:ser>
        <c:ser>
          <c:idx val="10"/>
          <c:order val="10"/>
          <c:tx>
            <c:strRef>
              <c:f>'图5-建筑能耗'!$B$14</c:f>
              <c:strCache>
                <c:ptCount val="1"/>
                <c:pt idx="0">
                  <c:v>分布式电力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'图5-建筑能耗'!$C$14:$H$14</c:f>
              <c:numCache>
                <c:formatCode>0_);[Red]\(0\)</c:formatCode>
                <c:ptCount val="6"/>
                <c:pt idx="0">
                  <c:v>2097.2954725970449</c:v>
                </c:pt>
                <c:pt idx="1">
                  <c:v>6166.4747678705135</c:v>
                </c:pt>
                <c:pt idx="2">
                  <c:v>8920.1494883336909</c:v>
                </c:pt>
                <c:pt idx="3">
                  <c:v>11834.077274563315</c:v>
                </c:pt>
                <c:pt idx="4">
                  <c:v>14947.60262062487</c:v>
                </c:pt>
                <c:pt idx="5">
                  <c:v>15558.264259357202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7EB0-409A-A3CE-1F2122866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587894376"/>
        <c:axId val="587900936"/>
        <c:extLst>
          <c:ext xmlns:c15="http://schemas.microsoft.com/office/drawing/2012/chart" uri="{02D57815-91ED-43cb-92C2-25804820EDAC}">
            <c15:filteredBarSeries>
              <c15:ser>
                <c:idx val="4"/>
                <c:order val="7"/>
                <c:tx>
                  <c:strRef>
                    <c:extLst>
                      <c:ext uri="{02D57815-91ED-43cb-92C2-25804820EDAC}">
                        <c15:formulaRef>
                          <c15:sqref>'图5-建筑能耗'!$B$8</c15:sqref>
                        </c15:formulaRef>
                      </c:ext>
                    </c:extLst>
                    <c:strCache>
                      <c:ptCount val="1"/>
                      <c:pt idx="0">
                        <c:v>燃料油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'图5-建筑能耗'!$C$3:$H$3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2023</c:v>
                      </c:pt>
                      <c:pt idx="1">
                        <c:v>2030</c:v>
                      </c:pt>
                      <c:pt idx="2">
                        <c:v>2035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'图5-建筑能耗'!$C$8:$H$8</c15:sqref>
                        </c15:formulaRef>
                      </c:ext>
                    </c:extLst>
                    <c:numCache>
                      <c:formatCode>0_);[Red]\(0\)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7EB0-409A-A3CE-1F2122866AE4}"/>
                  </c:ext>
                </c:extLst>
              </c15:ser>
            </c15:filteredBarSeries>
            <c15:filteredBarSeries>
              <c15:ser>
                <c:idx val="5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'图5-建筑能耗'!$B$9</c15:sqref>
                        </c15:formulaRef>
                      </c:ext>
                    </c:extLst>
                    <c:strCache>
                      <c:ptCount val="1"/>
                      <c:pt idx="0">
                        <c:v>氢能</c:v>
                      </c:pt>
                    </c:strCache>
                  </c:strRef>
                </c:tx>
                <c:spPr>
                  <a:solidFill>
                    <a:srgbClr val="00B0F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'图5-建筑能耗'!$C$3:$H$3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2023</c:v>
                      </c:pt>
                      <c:pt idx="1">
                        <c:v>2030</c:v>
                      </c:pt>
                      <c:pt idx="2">
                        <c:v>2035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'图5-建筑能耗'!$C$9:$H$9</c15:sqref>
                        </c15:formulaRef>
                      </c:ext>
                    </c:extLst>
                    <c:numCache>
                      <c:formatCode>0_);[Red]\(0\)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EB0-409A-A3CE-1F2122866AE4}"/>
                  </c:ext>
                </c:extLst>
              </c15:ser>
            </c15:filteredBarSeries>
            <c15:filteredBarSeries>
              <c15:ser>
                <c:idx val="6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'图5-建筑能耗'!$B$10</c15:sqref>
                        </c15:formulaRef>
                      </c:ext>
                    </c:extLst>
                    <c:strCache>
                      <c:ptCount val="1"/>
                      <c:pt idx="0">
                        <c:v>煤油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'图5-建筑能耗'!$C$3:$H$3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2023</c:v>
                      </c:pt>
                      <c:pt idx="1">
                        <c:v>2030</c:v>
                      </c:pt>
                      <c:pt idx="2">
                        <c:v>2035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'图5-建筑能耗'!$C$10:$H$10</c15:sqref>
                        </c15:formulaRef>
                      </c:ext>
                    </c:extLst>
                    <c:numCache>
                      <c:formatCode>0_);[Red]\(0\)</c:formatCode>
                      <c:ptCount val="6"/>
                      <c:pt idx="0">
                        <c:v>323.09963631126004</c:v>
                      </c:pt>
                      <c:pt idx="1">
                        <c:v>358.79154513701354</c:v>
                      </c:pt>
                      <c:pt idx="2">
                        <c:v>378.62158366641472</c:v>
                      </c:pt>
                      <c:pt idx="3">
                        <c:v>385.8269417737929</c:v>
                      </c:pt>
                      <c:pt idx="4">
                        <c:v>382.21526052356785</c:v>
                      </c:pt>
                      <c:pt idx="5">
                        <c:v>403.84213748154559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EB0-409A-A3CE-1F2122866AE4}"/>
                  </c:ext>
                </c:extLst>
              </c15:ser>
            </c15:filteredBarSeries>
          </c:ext>
        </c:extLst>
      </c:barChart>
      <c:catAx>
        <c:axId val="587894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900936"/>
        <c:crosses val="autoZero"/>
        <c:auto val="1"/>
        <c:lblAlgn val="ctr"/>
        <c:lblOffset val="100"/>
        <c:noMultiLvlLbl val="0"/>
      </c:catAx>
      <c:valAx>
        <c:axId val="587900936"/>
        <c:scaling>
          <c:orientation val="minMax"/>
          <c:max val="150000"/>
        </c:scaling>
        <c:delete val="0"/>
        <c:axPos val="l"/>
        <c:title>
          <c:tx>
            <c:strRef>
              <c:f>'图5-建筑能耗'!$E$1</c:f>
              <c:strCache>
                <c:ptCount val="1"/>
                <c:pt idx="0">
                  <c:v>万吨标煤</c:v>
                </c:pt>
              </c:strCache>
            </c:strRef>
          </c:tx>
          <c:layout>
            <c:manualLayout>
              <c:xMode val="edge"/>
              <c:yMode val="edge"/>
              <c:x val="2.3809523809523808E-2"/>
              <c:y val="6.28128360745737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);[Red]\(0\)" sourceLinked="1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894376"/>
        <c:crosses val="autoZero"/>
        <c:crossBetween val="between"/>
        <c:majorUnit val="300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821034754556604"/>
          <c:w val="1"/>
          <c:h val="0.12178965245443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 (正文)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'图5-建筑能耗'!$M$2</c:f>
          <c:strCache>
            <c:ptCount val="1"/>
            <c:pt idx="0">
              <c:v>建筑部门分途径能源消费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27803976753929"/>
          <c:y val="0.17376862276169633"/>
          <c:w val="0.84117010528186742"/>
          <c:h val="0.60045724943407863"/>
        </c:manualLayout>
      </c:layout>
      <c:barChart>
        <c:barDir val="col"/>
        <c:grouping val="stacked"/>
        <c:varyColors val="0"/>
        <c:ser>
          <c:idx val="5"/>
          <c:order val="0"/>
          <c:tx>
            <c:strRef>
              <c:f>'图5-建筑能耗'!$B$17</c:f>
              <c:strCache>
                <c:ptCount val="1"/>
                <c:pt idx="0">
                  <c:v>乡村住宅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'图5-建筑能耗'!$C$17:$H$17</c:f>
              <c:numCache>
                <c:formatCode>0_);[Red]\(0\)</c:formatCode>
                <c:ptCount val="6"/>
                <c:pt idx="0">
                  <c:v>13649.503573326505</c:v>
                </c:pt>
                <c:pt idx="1">
                  <c:v>14146.735230762411</c:v>
                </c:pt>
                <c:pt idx="2">
                  <c:v>14812.513454241354</c:v>
                </c:pt>
                <c:pt idx="3">
                  <c:v>17716.707056901272</c:v>
                </c:pt>
                <c:pt idx="4">
                  <c:v>24895.069254861177</c:v>
                </c:pt>
                <c:pt idx="5">
                  <c:v>25803.884735613385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2A0D-4AAF-AD9D-58FBB0D6767A}"/>
            </c:ext>
          </c:extLst>
        </c:ser>
        <c:ser>
          <c:idx val="6"/>
          <c:order val="1"/>
          <c:tx>
            <c:strRef>
              <c:f>'图5-建筑能耗'!$B$18</c:f>
              <c:strCache>
                <c:ptCount val="1"/>
                <c:pt idx="0">
                  <c:v>城镇住宅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'图5-建筑能耗'!$C$18:$H$18</c:f>
              <c:numCache>
                <c:formatCode>0_);[Red]\(0\)</c:formatCode>
                <c:ptCount val="6"/>
                <c:pt idx="0">
                  <c:v>26829.116992345258</c:v>
                </c:pt>
                <c:pt idx="1">
                  <c:v>33420.924906704233</c:v>
                </c:pt>
                <c:pt idx="2">
                  <c:v>37879.714892673452</c:v>
                </c:pt>
                <c:pt idx="3">
                  <c:v>41760.258490021086</c:v>
                </c:pt>
                <c:pt idx="4">
                  <c:v>48086.709856545218</c:v>
                </c:pt>
                <c:pt idx="5">
                  <c:v>53565.053821370435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2A0D-4AAF-AD9D-58FBB0D6767A}"/>
            </c:ext>
          </c:extLst>
        </c:ser>
        <c:ser>
          <c:idx val="10"/>
          <c:order val="2"/>
          <c:tx>
            <c:strRef>
              <c:f>'图5-建筑能耗'!$B$19</c:f>
              <c:strCache>
                <c:ptCount val="1"/>
                <c:pt idx="0">
                  <c:v>公共建筑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'图5-建筑能耗'!$C$19:$H$19</c:f>
              <c:numCache>
                <c:formatCode>0_);[Red]\(0\)</c:formatCode>
                <c:ptCount val="6"/>
                <c:pt idx="0">
                  <c:v>22397.825069316918</c:v>
                </c:pt>
                <c:pt idx="1">
                  <c:v>31107.234165136302</c:v>
                </c:pt>
                <c:pt idx="2">
                  <c:v>38325.339382809412</c:v>
                </c:pt>
                <c:pt idx="3">
                  <c:v>45995.390875373603</c:v>
                </c:pt>
                <c:pt idx="4">
                  <c:v>62324.529185121188</c:v>
                </c:pt>
                <c:pt idx="5">
                  <c:v>71025.465413560931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2A0D-4AAF-AD9D-58FBB0D67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587894376"/>
        <c:axId val="587900936"/>
        <c:extLst/>
      </c:barChart>
      <c:catAx>
        <c:axId val="587894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900936"/>
        <c:crosses val="autoZero"/>
        <c:auto val="1"/>
        <c:lblAlgn val="ctr"/>
        <c:lblOffset val="100"/>
        <c:noMultiLvlLbl val="0"/>
      </c:catAx>
      <c:valAx>
        <c:axId val="587900936"/>
        <c:scaling>
          <c:orientation val="minMax"/>
          <c:max val="150000"/>
        </c:scaling>
        <c:delete val="0"/>
        <c:axPos val="l"/>
        <c:title>
          <c:tx>
            <c:strRef>
              <c:f>'图5-建筑能耗'!$E$1</c:f>
              <c:strCache>
                <c:ptCount val="1"/>
                <c:pt idx="0">
                  <c:v>万吨标煤</c:v>
                </c:pt>
              </c:strCache>
            </c:strRef>
          </c:tx>
          <c:layout>
            <c:manualLayout>
              <c:xMode val="edge"/>
              <c:yMode val="edge"/>
              <c:x val="2.3809523809523808E-2"/>
              <c:y val="6.28128360745737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);[Red]\(0\)" sourceLinked="1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894376"/>
        <c:crosses val="autoZero"/>
        <c:crossBetween val="between"/>
        <c:majorUnit val="300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821034754556604"/>
          <c:w val="1"/>
          <c:h val="0.12178965245443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 (正文)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'图5-建筑能耗'!$M$2</c:f>
          <c:strCache>
            <c:ptCount val="1"/>
            <c:pt idx="0">
              <c:v>建筑部门分途径能源消费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27803976753929"/>
          <c:y val="0.17376862276169633"/>
          <c:w val="0.84117010528186742"/>
          <c:h val="0.60045724943407863"/>
        </c:manualLayout>
      </c:layout>
      <c:barChart>
        <c:barDir val="col"/>
        <c:grouping val="stacked"/>
        <c:varyColors val="0"/>
        <c:ser>
          <c:idx val="5"/>
          <c:order val="0"/>
          <c:tx>
            <c:strRef>
              <c:f>'图5-建筑能耗'!$B$22</c:f>
              <c:strCache>
                <c:ptCount val="1"/>
                <c:pt idx="0">
                  <c:v>供热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'图5-建筑能耗'!$C$22:$H$22</c:f>
              <c:numCache>
                <c:formatCode>0_);[Red]\(0\)</c:formatCode>
                <c:ptCount val="6"/>
                <c:pt idx="0">
                  <c:v>23754.412876741932</c:v>
                </c:pt>
                <c:pt idx="1">
                  <c:v>23515.20651038854</c:v>
                </c:pt>
                <c:pt idx="2">
                  <c:v>22925.29617226604</c:v>
                </c:pt>
                <c:pt idx="3">
                  <c:v>22297.929494796736</c:v>
                </c:pt>
                <c:pt idx="4">
                  <c:v>20927.766374995503</c:v>
                </c:pt>
                <c:pt idx="5">
                  <c:v>20852.453998775705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A52E-44E0-BD8A-A686FA3B5923}"/>
            </c:ext>
          </c:extLst>
        </c:ser>
        <c:ser>
          <c:idx val="6"/>
          <c:order val="1"/>
          <c:tx>
            <c:strRef>
              <c:f>'图5-建筑能耗'!$B$23</c:f>
              <c:strCache>
                <c:ptCount val="1"/>
                <c:pt idx="0">
                  <c:v>制冷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'图5-建筑能耗'!$C$23:$H$23</c:f>
              <c:numCache>
                <c:formatCode>0_);[Red]\(0\)</c:formatCode>
                <c:ptCount val="6"/>
                <c:pt idx="0">
                  <c:v>5416.4416117532692</c:v>
                </c:pt>
                <c:pt idx="1">
                  <c:v>5220.0075618450919</c:v>
                </c:pt>
                <c:pt idx="2">
                  <c:v>5151.9373447121106</c:v>
                </c:pt>
                <c:pt idx="3">
                  <c:v>4958.7411328364133</c:v>
                </c:pt>
                <c:pt idx="4">
                  <c:v>4652.7060602787096</c:v>
                </c:pt>
                <c:pt idx="5">
                  <c:v>4566.1985524467982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A52E-44E0-BD8A-A686FA3B5923}"/>
            </c:ext>
          </c:extLst>
        </c:ser>
        <c:ser>
          <c:idx val="10"/>
          <c:order val="2"/>
          <c:tx>
            <c:strRef>
              <c:f>'图5-建筑能耗'!$B$24</c:f>
              <c:strCache>
                <c:ptCount val="1"/>
                <c:pt idx="0">
                  <c:v>照明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'图5-建筑能耗'!$C$24:$H$24</c:f>
              <c:numCache>
                <c:formatCode>0_);[Red]\(0\)</c:formatCode>
                <c:ptCount val="6"/>
                <c:pt idx="0">
                  <c:v>7921.9329516402022</c:v>
                </c:pt>
                <c:pt idx="1">
                  <c:v>7353.2389903136382</c:v>
                </c:pt>
                <c:pt idx="2">
                  <c:v>7047.2402866299399</c:v>
                </c:pt>
                <c:pt idx="3">
                  <c:v>6701.6420006481603</c:v>
                </c:pt>
                <c:pt idx="4">
                  <c:v>6305.6281732742809</c:v>
                </c:pt>
                <c:pt idx="5">
                  <c:v>6114.6555759605362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A52E-44E0-BD8A-A686FA3B5923}"/>
            </c:ext>
          </c:extLst>
        </c:ser>
        <c:ser>
          <c:idx val="0"/>
          <c:order val="3"/>
          <c:tx>
            <c:strRef>
              <c:f>'图5-建筑能耗'!$B$25</c:f>
              <c:strCache>
                <c:ptCount val="1"/>
                <c:pt idx="0">
                  <c:v>生活设备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'图5-建筑能耗'!$C$25:$H$25</c:f>
              <c:numCache>
                <c:formatCode>0_);[Red]\(0\)</c:formatCode>
                <c:ptCount val="6"/>
                <c:pt idx="0">
                  <c:v>11818.083612401429</c:v>
                </c:pt>
                <c:pt idx="1">
                  <c:v>10813.802167728929</c:v>
                </c:pt>
                <c:pt idx="2">
                  <c:v>9928.0472435274241</c:v>
                </c:pt>
                <c:pt idx="3">
                  <c:v>9254.7981707536655</c:v>
                </c:pt>
                <c:pt idx="4">
                  <c:v>8754.3552626840974</c:v>
                </c:pt>
                <c:pt idx="5">
                  <c:v>8815.4297648626289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2E-44E0-BD8A-A686FA3B5923}"/>
            </c:ext>
          </c:extLst>
        </c:ser>
        <c:ser>
          <c:idx val="1"/>
          <c:order val="4"/>
          <c:tx>
            <c:strRef>
              <c:f>'图5-建筑能耗'!$B$26</c:f>
              <c:strCache>
                <c:ptCount val="1"/>
                <c:pt idx="0">
                  <c:v>其他器材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'图5-建筑能耗'!$C$26:$H$26</c:f>
              <c:numCache>
                <c:formatCode>0_);[Red]\(0\)</c:formatCode>
                <c:ptCount val="6"/>
                <c:pt idx="0">
                  <c:v>13309.927622339854</c:v>
                </c:pt>
                <c:pt idx="1">
                  <c:v>29369.558172194022</c:v>
                </c:pt>
                <c:pt idx="2">
                  <c:v>41854.344460048262</c:v>
                </c:pt>
                <c:pt idx="3">
                  <c:v>56058.046163263854</c:v>
                </c:pt>
                <c:pt idx="4">
                  <c:v>85749.990997803485</c:v>
                </c:pt>
                <c:pt idx="5">
                  <c:v>101757.37279896297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2E-44E0-BD8A-A686FA3B5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587894376"/>
        <c:axId val="587900936"/>
        <c:extLst/>
      </c:barChart>
      <c:catAx>
        <c:axId val="587894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900936"/>
        <c:crosses val="autoZero"/>
        <c:auto val="1"/>
        <c:lblAlgn val="ctr"/>
        <c:lblOffset val="100"/>
        <c:noMultiLvlLbl val="0"/>
      </c:catAx>
      <c:valAx>
        <c:axId val="587900936"/>
        <c:scaling>
          <c:orientation val="minMax"/>
          <c:max val="150000"/>
        </c:scaling>
        <c:delete val="0"/>
        <c:axPos val="l"/>
        <c:title>
          <c:tx>
            <c:strRef>
              <c:f>'图5-建筑能耗'!$E$1</c:f>
              <c:strCache>
                <c:ptCount val="1"/>
                <c:pt idx="0">
                  <c:v>万吨标煤</c:v>
                </c:pt>
              </c:strCache>
            </c:strRef>
          </c:tx>
          <c:layout>
            <c:manualLayout>
              <c:xMode val="edge"/>
              <c:yMode val="edge"/>
              <c:x val="2.3809523809523808E-2"/>
              <c:y val="6.28128360745737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);[Red]\(0\)" sourceLinked="1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894376"/>
        <c:crosses val="autoZero"/>
        <c:crossBetween val="between"/>
        <c:majorUnit val="300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821034754556604"/>
          <c:w val="1"/>
          <c:h val="7.83325436755935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 (正文)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'图5-建筑能耗'!$H$1</c:f>
          <c:strCache>
            <c:ptCount val="1"/>
            <c:pt idx="0">
              <c:v>Building Energy Use by Fuel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27803976753929"/>
          <c:y val="0.17376862276169633"/>
          <c:w val="0.84117010528186742"/>
          <c:h val="0.6004572494340786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'图5-建筑能耗'!$B$33</c:f>
              <c:strCache>
                <c:ptCount val="1"/>
                <c:pt idx="0">
                  <c:v>biomass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'图5-建筑能耗'!$C$33:$H$33</c:f>
              <c:numCache>
                <c:formatCode>0_ </c:formatCode>
                <c:ptCount val="6"/>
                <c:pt idx="0">
                  <c:v>432</c:v>
                </c:pt>
                <c:pt idx="1">
                  <c:v>365.8</c:v>
                </c:pt>
                <c:pt idx="2">
                  <c:v>315.7</c:v>
                </c:pt>
                <c:pt idx="3">
                  <c:v>277.40000000000003</c:v>
                </c:pt>
                <c:pt idx="4">
                  <c:v>212.6</c:v>
                </c:pt>
                <c:pt idx="5">
                  <c:v>149.22999999999999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D-45E7-8751-35ECB165CB44}"/>
            </c:ext>
          </c:extLst>
        </c:ser>
        <c:ser>
          <c:idx val="2"/>
          <c:order val="1"/>
          <c:tx>
            <c:strRef>
              <c:f>'图5-建筑能耗'!$B$35</c:f>
              <c:strCache>
                <c:ptCount val="1"/>
                <c:pt idx="0">
                  <c:v>hard coal 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'图5-建筑能耗'!$C$35:$H$35</c:f>
              <c:numCache>
                <c:formatCode>0_ </c:formatCode>
                <c:ptCount val="6"/>
                <c:pt idx="0">
                  <c:v>1720.56</c:v>
                </c:pt>
                <c:pt idx="1">
                  <c:v>1568.9999999999998</c:v>
                </c:pt>
                <c:pt idx="2">
                  <c:v>1449.3</c:v>
                </c:pt>
                <c:pt idx="3">
                  <c:v>1345.21</c:v>
                </c:pt>
                <c:pt idx="4">
                  <c:v>1146.8900000000001</c:v>
                </c:pt>
                <c:pt idx="5">
                  <c:v>989.97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3D-45E7-8751-35ECB165CB44}"/>
            </c:ext>
          </c:extLst>
        </c:ser>
        <c:ser>
          <c:idx val="9"/>
          <c:order val="2"/>
          <c:tx>
            <c:strRef>
              <c:f>'图5-建筑能耗'!$B$42</c:f>
              <c:strCache>
                <c:ptCount val="1"/>
                <c:pt idx="0">
                  <c:v>petroleum diesel 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'图5-建筑能耗'!$C$42:$H$42</c:f>
              <c:numCache>
                <c:formatCode>0_ </c:formatCode>
                <c:ptCount val="6"/>
                <c:pt idx="0">
                  <c:v>333.60999999999996</c:v>
                </c:pt>
                <c:pt idx="1">
                  <c:v>369.83</c:v>
                </c:pt>
                <c:pt idx="2">
                  <c:v>389.89999999999992</c:v>
                </c:pt>
                <c:pt idx="3">
                  <c:v>397.27000000000004</c:v>
                </c:pt>
                <c:pt idx="4">
                  <c:v>391.83000000000004</c:v>
                </c:pt>
                <c:pt idx="5">
                  <c:v>416.89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673D-45E7-8751-35ECB165CB44}"/>
            </c:ext>
          </c:extLst>
        </c:ser>
        <c:ser>
          <c:idx val="8"/>
          <c:order val="3"/>
          <c:tx>
            <c:strRef>
              <c:f>'图5-建筑能耗'!$B$41</c:f>
              <c:strCache>
                <c:ptCount val="1"/>
                <c:pt idx="0">
                  <c:v>natural gas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'图5-建筑能耗'!$C$41:$H$41</c:f>
              <c:numCache>
                <c:formatCode>0_ </c:formatCode>
                <c:ptCount val="6"/>
                <c:pt idx="0">
                  <c:v>2463.1400000000003</c:v>
                </c:pt>
                <c:pt idx="1">
                  <c:v>2721.9900000000002</c:v>
                </c:pt>
                <c:pt idx="2">
                  <c:v>2852.2900000000004</c:v>
                </c:pt>
                <c:pt idx="3">
                  <c:v>2905.15</c:v>
                </c:pt>
                <c:pt idx="4">
                  <c:v>2848.68</c:v>
                </c:pt>
                <c:pt idx="5">
                  <c:v>3024.35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3D-45E7-8751-35ECB165CB44}"/>
            </c:ext>
          </c:extLst>
        </c:ser>
        <c:ser>
          <c:idx val="7"/>
          <c:order val="4"/>
          <c:tx>
            <c:strRef>
              <c:f>'图5-建筑能耗'!$B$40</c:f>
              <c:strCache>
                <c:ptCount val="1"/>
                <c:pt idx="0">
                  <c:v>LPG propane or butane 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'图5-建筑能耗'!$C$40:$H$40</c:f>
              <c:numCache>
                <c:formatCode>0_ </c:formatCode>
                <c:ptCount val="6"/>
                <c:pt idx="0">
                  <c:v>1690.6000000000001</c:v>
                </c:pt>
                <c:pt idx="1">
                  <c:v>1759.1</c:v>
                </c:pt>
                <c:pt idx="2">
                  <c:v>1778.9</c:v>
                </c:pt>
                <c:pt idx="3">
                  <c:v>1760.1</c:v>
                </c:pt>
                <c:pt idx="4">
                  <c:v>1680.4</c:v>
                </c:pt>
                <c:pt idx="5">
                  <c:v>1711.54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3D-45E7-8751-35ECB165CB44}"/>
            </c:ext>
          </c:extLst>
        </c:ser>
        <c:ser>
          <c:idx val="3"/>
          <c:order val="5"/>
          <c:tx>
            <c:strRef>
              <c:f>'图5-建筑能耗'!$B$36</c:f>
              <c:strCache>
                <c:ptCount val="1"/>
                <c:pt idx="0">
                  <c:v>heat 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'图5-建筑能耗'!$C$36:$H$36</c:f>
              <c:numCache>
                <c:formatCode>0_ </c:formatCode>
                <c:ptCount val="6"/>
                <c:pt idx="0">
                  <c:v>1968</c:v>
                </c:pt>
                <c:pt idx="1">
                  <c:v>2161</c:v>
                </c:pt>
                <c:pt idx="2">
                  <c:v>2274</c:v>
                </c:pt>
                <c:pt idx="3">
                  <c:v>2301.9999999999995</c:v>
                </c:pt>
                <c:pt idx="4">
                  <c:v>2256.9999999999995</c:v>
                </c:pt>
                <c:pt idx="5">
                  <c:v>2357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3D-45E7-8751-35ECB165CB44}"/>
            </c:ext>
          </c:extLst>
        </c:ser>
        <c:ser>
          <c:idx val="1"/>
          <c:order val="6"/>
          <c:tx>
            <c:strRef>
              <c:f>'图5-建筑能耗'!$B$34</c:f>
              <c:strCache>
                <c:ptCount val="1"/>
                <c:pt idx="0">
                  <c:v>electricity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'图5-建筑能耗'!$C$34:$H$34</c:f>
              <c:numCache>
                <c:formatCode>0_ </c:formatCode>
                <c:ptCount val="6"/>
                <c:pt idx="0">
                  <c:v>8581.6999999999989</c:v>
                </c:pt>
                <c:pt idx="1">
                  <c:v>12135.085299999999</c:v>
                </c:pt>
                <c:pt idx="2">
                  <c:v>14969.668619999999</c:v>
                </c:pt>
                <c:pt idx="3">
                  <c:v>18474.314999999999</c:v>
                </c:pt>
                <c:pt idx="4">
                  <c:v>26456.345999999998</c:v>
                </c:pt>
                <c:pt idx="5">
                  <c:v>30703.156999999999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3D-45E7-8751-35ECB165CB44}"/>
            </c:ext>
          </c:extLst>
        </c:ser>
        <c:ser>
          <c:idx val="10"/>
          <c:order val="10"/>
          <c:tx>
            <c:strRef>
              <c:f>'图5-建筑能耗'!$B$43</c:f>
              <c:strCache>
                <c:ptCount val="1"/>
                <c:pt idx="0">
                  <c:v>solar PV 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'图5-建筑能耗'!$C$3:$H$3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'图5-建筑能耗'!$C$43:$H$43</c:f>
              <c:numCache>
                <c:formatCode>0_ </c:formatCode>
                <c:ptCount val="6"/>
                <c:pt idx="0">
                  <c:v>582.43992569492514</c:v>
                </c:pt>
                <c:pt idx="1">
                  <c:v>1712.4917077853199</c:v>
                </c:pt>
                <c:pt idx="2">
                  <c:v>2477.2147144051487</c:v>
                </c:pt>
                <c:pt idx="3">
                  <c:v>3286.4415999189773</c:v>
                </c:pt>
                <c:pt idx="4">
                  <c:v>4151.0987237737318</c:v>
                </c:pt>
                <c:pt idx="5">
                  <c:v>4320.6855674660874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673D-45E7-8751-35ECB165C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587894376"/>
        <c:axId val="587900936"/>
        <c:extLst>
          <c:ext xmlns:c15="http://schemas.microsoft.com/office/drawing/2012/chart" uri="{02D57815-91ED-43cb-92C2-25804820EDAC}">
            <c15:filteredBarSeries>
              <c15:ser>
                <c:idx val="4"/>
                <c:order val="7"/>
                <c:tx>
                  <c:strRef>
                    <c:extLst>
                      <c:ext uri="{02D57815-91ED-43cb-92C2-25804820EDAC}">
                        <c15:formulaRef>
                          <c15:sqref>'图5-建筑能耗'!$B$37</c15:sqref>
                        </c15:formulaRef>
                      </c:ext>
                    </c:extLst>
                    <c:strCache>
                      <c:ptCount val="1"/>
                      <c:pt idx="0">
                        <c:v>heavy or residual fuel oil 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'图5-建筑能耗'!$C$3:$H$3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2023</c:v>
                      </c:pt>
                      <c:pt idx="1">
                        <c:v>2030</c:v>
                      </c:pt>
                      <c:pt idx="2">
                        <c:v>2035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'图5-建筑能耗'!$C$37:$H$37</c15:sqref>
                        </c15:formulaRef>
                      </c:ext>
                    </c:extLst>
                    <c:numCache>
                      <c:formatCode>0_ 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673D-45E7-8751-35ECB165CB44}"/>
                  </c:ext>
                </c:extLst>
              </c15:ser>
            </c15:filteredBarSeries>
            <c15:filteredBarSeries>
              <c15:ser>
                <c:idx val="5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'图5-建筑能耗'!$B$38</c15:sqref>
                        </c15:formulaRef>
                      </c:ext>
                    </c:extLst>
                    <c:strCache>
                      <c:ptCount val="1"/>
                      <c:pt idx="0">
                        <c:v>hydrogen 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'图5-建筑能耗'!$C$3:$H$3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2023</c:v>
                      </c:pt>
                      <c:pt idx="1">
                        <c:v>2030</c:v>
                      </c:pt>
                      <c:pt idx="2">
                        <c:v>2035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'图5-建筑能耗'!$C$38:$H$38</c15:sqref>
                        </c15:formulaRef>
                      </c:ext>
                    </c:extLst>
                    <c:numCache>
                      <c:formatCode>0_ 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73D-45E7-8751-35ECB165CB44}"/>
                  </c:ext>
                </c:extLst>
              </c15:ser>
            </c15:filteredBarSeries>
            <c15:filteredBarSeries>
              <c15:ser>
                <c:idx val="6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'图5-建筑能耗'!$B$39</c15:sqref>
                        </c15:formulaRef>
                      </c:ext>
                    </c:extLst>
                    <c:strCache>
                      <c:ptCount val="1"/>
                      <c:pt idx="0">
                        <c:v>kerosene 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'图5-建筑能耗'!$C$3:$H$3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2023</c:v>
                      </c:pt>
                      <c:pt idx="1">
                        <c:v>2030</c:v>
                      </c:pt>
                      <c:pt idx="2">
                        <c:v>2035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'图5-建筑能耗'!$C$39:$H$39</c15:sqref>
                        </c15:formulaRef>
                      </c:ext>
                    </c:extLst>
                    <c:numCache>
                      <c:formatCode>0_ </c:formatCode>
                      <c:ptCount val="6"/>
                      <c:pt idx="0">
                        <c:v>89.727999999999994</c:v>
                      </c:pt>
                      <c:pt idx="1">
                        <c:v>99.64</c:v>
                      </c:pt>
                      <c:pt idx="2">
                        <c:v>105.14700000000001</c:v>
                      </c:pt>
                      <c:pt idx="3">
                        <c:v>107.148</c:v>
                      </c:pt>
                      <c:pt idx="4">
                        <c:v>106.145</c:v>
                      </c:pt>
                      <c:pt idx="5">
                        <c:v>112.151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73D-45E7-8751-35ECB165CB44}"/>
                  </c:ext>
                </c:extLst>
              </c15:ser>
            </c15:filteredBarSeries>
          </c:ext>
        </c:extLst>
      </c:barChart>
      <c:catAx>
        <c:axId val="587894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900936"/>
        <c:crosses val="autoZero"/>
        <c:auto val="1"/>
        <c:lblAlgn val="ctr"/>
        <c:lblOffset val="100"/>
        <c:noMultiLvlLbl val="0"/>
      </c:catAx>
      <c:valAx>
        <c:axId val="587900936"/>
        <c:scaling>
          <c:orientation val="minMax"/>
        </c:scaling>
        <c:delete val="0"/>
        <c:axPos val="l"/>
        <c:title>
          <c:tx>
            <c:strRef>
              <c:f>'图5-建筑能耗'!$E$30</c:f>
              <c:strCache>
                <c:ptCount val="1"/>
                <c:pt idx="0">
                  <c:v>trillion btu</c:v>
                </c:pt>
              </c:strCache>
            </c:strRef>
          </c:tx>
          <c:layout>
            <c:manualLayout>
              <c:xMode val="edge"/>
              <c:yMode val="edge"/>
              <c:x val="2.3809523809523808E-2"/>
              <c:y val="6.28128360745737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 " sourceLinked="1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894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776178839714002"/>
          <c:w val="1"/>
          <c:h val="0.124575376353817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 (正文)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'图5-建筑能耗'!$M$1</c:f>
          <c:strCache>
            <c:ptCount val="1"/>
            <c:pt idx="0">
              <c:v>Building Energy Use by Usage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27803976753929"/>
          <c:y val="0.17376862276169633"/>
          <c:w val="0.84117010528186742"/>
          <c:h val="0.60045724943407863"/>
        </c:manualLayout>
      </c:layout>
      <c:barChart>
        <c:barDir val="col"/>
        <c:grouping val="stacked"/>
        <c:varyColors val="0"/>
        <c:ser>
          <c:idx val="5"/>
          <c:order val="0"/>
          <c:tx>
            <c:strRef>
              <c:f>'图5-建筑能耗'!$B$46</c:f>
              <c:strCache>
                <c:ptCount val="1"/>
                <c:pt idx="0">
                  <c:v>rural residential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'图5-建筑能耗'!$C$45:$H$45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'图5-建筑能耗'!$C$46:$H$46</c:f>
              <c:numCache>
                <c:formatCode>0_ </c:formatCode>
                <c:ptCount val="6"/>
                <c:pt idx="0">
                  <c:v>3790.6036373485026</c:v>
                </c:pt>
                <c:pt idx="1">
                  <c:v>3928.6898409350283</c:v>
                </c:pt>
                <c:pt idx="2">
                  <c:v>4113.5831113773647</c:v>
                </c:pt>
                <c:pt idx="3">
                  <c:v>4920.1067167720512</c:v>
                </c:pt>
                <c:pt idx="4">
                  <c:v>6913.6096827674955</c:v>
                </c:pt>
                <c:pt idx="5">
                  <c:v>7165.9968299271904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AE28-4844-A027-43E9F8BD54ED}"/>
            </c:ext>
          </c:extLst>
        </c:ser>
        <c:ser>
          <c:idx val="6"/>
          <c:order val="1"/>
          <c:tx>
            <c:strRef>
              <c:f>'图5-建筑能耗'!$B$47</c:f>
              <c:strCache>
                <c:ptCount val="1"/>
                <c:pt idx="0">
                  <c:v>urban residential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'图5-建筑能耗'!$C$45:$H$45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'图5-建筑能耗'!$C$47:$H$47</c:f>
              <c:numCache>
                <c:formatCode>0_ </c:formatCode>
                <c:ptCount val="6"/>
                <c:pt idx="0">
                  <c:v>7450.7140799441995</c:v>
                </c:pt>
                <c:pt idx="1">
                  <c:v>9281.325055840829</c:v>
                </c:pt>
                <c:pt idx="2">
                  <c:v>10519.575622844342</c:v>
                </c:pt>
                <c:pt idx="3">
                  <c:v>11597.241385263753</c:v>
                </c:pt>
                <c:pt idx="4">
                  <c:v>13354.160194261169</c:v>
                </c:pt>
                <c:pt idx="5">
                  <c:v>14875.551096732779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AE28-4844-A027-43E9F8BD54ED}"/>
            </c:ext>
          </c:extLst>
        </c:ser>
        <c:ser>
          <c:idx val="10"/>
          <c:order val="2"/>
          <c:tx>
            <c:strRef>
              <c:f>'图5-建筑能耗'!$B$48</c:f>
              <c:strCache>
                <c:ptCount val="1"/>
                <c:pt idx="0">
                  <c:v>commercial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'图5-建筑能耗'!$C$45:$H$45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'图5-建筑能耗'!$C$48:$H$48</c:f>
              <c:numCache>
                <c:formatCode>0_ </c:formatCode>
                <c:ptCount val="6"/>
                <c:pt idx="0">
                  <c:v>6220.0999999999995</c:v>
                </c:pt>
                <c:pt idx="1">
                  <c:v>8638.7900000000009</c:v>
                </c:pt>
                <c:pt idx="2">
                  <c:v>10643.33</c:v>
                </c:pt>
                <c:pt idx="3">
                  <c:v>12773.380000000001</c:v>
                </c:pt>
                <c:pt idx="4">
                  <c:v>17308.145</c:v>
                </c:pt>
                <c:pt idx="5">
                  <c:v>19724.482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AE28-4844-A027-43E9F8BD5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587894376"/>
        <c:axId val="587900936"/>
        <c:extLst/>
      </c:barChart>
      <c:catAx>
        <c:axId val="587894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900936"/>
        <c:crosses val="autoZero"/>
        <c:auto val="1"/>
        <c:lblAlgn val="ctr"/>
        <c:lblOffset val="100"/>
        <c:noMultiLvlLbl val="0"/>
      </c:catAx>
      <c:valAx>
        <c:axId val="587900936"/>
        <c:scaling>
          <c:orientation val="minMax"/>
        </c:scaling>
        <c:delete val="0"/>
        <c:axPos val="l"/>
        <c:title>
          <c:tx>
            <c:strRef>
              <c:f>'图5-建筑能耗'!$E$30</c:f>
              <c:strCache>
                <c:ptCount val="1"/>
                <c:pt idx="0">
                  <c:v>trillion btu</c:v>
                </c:pt>
              </c:strCache>
            </c:strRef>
          </c:tx>
          <c:layout>
            <c:manualLayout>
              <c:xMode val="edge"/>
              <c:yMode val="edge"/>
              <c:x val="2.3809523809523808E-2"/>
              <c:y val="6.28128360745737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 " sourceLinked="1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894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821034754556604"/>
          <c:w val="1"/>
          <c:h val="0.12178965245443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 (正文)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'图5-建筑能耗'!$M$1</c:f>
          <c:strCache>
            <c:ptCount val="1"/>
            <c:pt idx="0">
              <c:v>Building Energy Use by Usage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27803976753929"/>
          <c:y val="0.17376862276169633"/>
          <c:w val="0.84117010528186742"/>
          <c:h val="0.60045724943407863"/>
        </c:manualLayout>
      </c:layout>
      <c:barChart>
        <c:barDir val="col"/>
        <c:grouping val="stacked"/>
        <c:varyColors val="0"/>
        <c:ser>
          <c:idx val="5"/>
          <c:order val="0"/>
          <c:tx>
            <c:strRef>
              <c:f>'图5-建筑能耗'!$B$51</c:f>
              <c:strCache>
                <c:ptCount val="1"/>
                <c:pt idx="0">
                  <c:v>heating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'图5-建筑能耗'!$C$50:$H$50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'图5-建筑能耗'!$C$51:$H$51</c:f>
              <c:numCache>
                <c:formatCode>0_ </c:formatCode>
                <c:ptCount val="6"/>
                <c:pt idx="0">
                  <c:v>6596.8379999999997</c:v>
                </c:pt>
                <c:pt idx="1">
                  <c:v>6530.4079999999994</c:v>
                </c:pt>
                <c:pt idx="2">
                  <c:v>6366.5840000000007</c:v>
                </c:pt>
                <c:pt idx="3">
                  <c:v>6192.3579999999993</c:v>
                </c:pt>
                <c:pt idx="4">
                  <c:v>5811.8499999999995</c:v>
                </c:pt>
                <c:pt idx="5">
                  <c:v>5790.9349999999995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9D11-47CA-A006-BD258AD19DAA}"/>
            </c:ext>
          </c:extLst>
        </c:ser>
        <c:ser>
          <c:idx val="6"/>
          <c:order val="1"/>
          <c:tx>
            <c:strRef>
              <c:f>'图5-建筑能耗'!$B$52</c:f>
              <c:strCache>
                <c:ptCount val="1"/>
                <c:pt idx="0">
                  <c:v>cooling and ventilation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'图5-建筑能耗'!$C$50:$H$50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'图5-建筑能耗'!$C$52:$H$52</c:f>
              <c:numCache>
                <c:formatCode>0_ </c:formatCode>
                <c:ptCount val="6"/>
                <c:pt idx="0">
                  <c:v>1504.2</c:v>
                </c:pt>
                <c:pt idx="1">
                  <c:v>1449.6483000000001</c:v>
                </c:pt>
                <c:pt idx="2">
                  <c:v>1430.74452</c:v>
                </c:pt>
                <c:pt idx="3">
                  <c:v>1377.0920000000001</c:v>
                </c:pt>
                <c:pt idx="4">
                  <c:v>1292.1030000000001</c:v>
                </c:pt>
                <c:pt idx="5">
                  <c:v>1268.079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9D11-47CA-A006-BD258AD19DAA}"/>
            </c:ext>
          </c:extLst>
        </c:ser>
        <c:ser>
          <c:idx val="10"/>
          <c:order val="2"/>
          <c:tx>
            <c:strRef>
              <c:f>'图5-建筑能耗'!$B$53</c:f>
              <c:strCache>
                <c:ptCount val="1"/>
                <c:pt idx="0">
                  <c:v>lighting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'图5-建筑能耗'!$C$50:$H$50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'图5-建筑能耗'!$C$53:$H$53</c:f>
              <c:numCache>
                <c:formatCode>0_ </c:formatCode>
                <c:ptCount val="6"/>
                <c:pt idx="0">
                  <c:v>2200</c:v>
                </c:pt>
                <c:pt idx="1">
                  <c:v>2042.0679999999998</c:v>
                </c:pt>
                <c:pt idx="2">
                  <c:v>1957.0890999999999</c:v>
                </c:pt>
                <c:pt idx="3">
                  <c:v>1861.1130000000001</c:v>
                </c:pt>
                <c:pt idx="4">
                  <c:v>1751.1360000000002</c:v>
                </c:pt>
                <c:pt idx="5">
                  <c:v>1698.1010000000001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9D11-47CA-A006-BD258AD19DAA}"/>
            </c:ext>
          </c:extLst>
        </c:ser>
        <c:ser>
          <c:idx val="0"/>
          <c:order val="3"/>
          <c:tx>
            <c:strRef>
              <c:f>'图5-建筑能耗'!$B$54</c:f>
              <c:strCache>
                <c:ptCount val="1"/>
                <c:pt idx="0">
                  <c:v>appliances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'图5-建筑能耗'!$C$50:$H$50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'图5-建筑能耗'!$C$54:$H$54</c:f>
              <c:numCache>
                <c:formatCode>0_ </c:formatCode>
                <c:ptCount val="6"/>
                <c:pt idx="0">
                  <c:v>3282</c:v>
                </c:pt>
                <c:pt idx="1">
                  <c:v>3003.1009999999997</c:v>
                </c:pt>
                <c:pt idx="2">
                  <c:v>2757.1179999999999</c:v>
                </c:pt>
                <c:pt idx="3">
                  <c:v>2570.1499999999996</c:v>
                </c:pt>
                <c:pt idx="4">
                  <c:v>2431.172</c:v>
                </c:pt>
                <c:pt idx="5">
                  <c:v>2448.1330000000003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11-47CA-A006-BD258AD19DAA}"/>
            </c:ext>
          </c:extLst>
        </c:ser>
        <c:ser>
          <c:idx val="1"/>
          <c:order val="4"/>
          <c:tx>
            <c:strRef>
              <c:f>'图5-建筑能耗'!$B$55</c:f>
              <c:strCache>
                <c:ptCount val="1"/>
                <c:pt idx="0">
                  <c:v>other component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'图5-建筑能耗'!$C$50:$H$50</c:f>
              <c:numCache>
                <c:formatCode>General</c:formatCode>
                <c:ptCount val="6"/>
                <c:pt idx="0">
                  <c:v>2023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numCache>
            </c:numRef>
          </c:cat>
          <c:val>
            <c:numRef>
              <c:f>'图5-建筑能耗'!$C$55:$H$55</c:f>
              <c:numCache>
                <c:formatCode>0_ </c:formatCode>
                <c:ptCount val="6"/>
                <c:pt idx="0">
                  <c:v>3696.2999999999997</c:v>
                </c:pt>
                <c:pt idx="1">
                  <c:v>8156.2199999999993</c:v>
                </c:pt>
                <c:pt idx="2">
                  <c:v>11623.369999999999</c:v>
                </c:pt>
                <c:pt idx="3">
                  <c:v>15567.880000000001</c:v>
                </c:pt>
                <c:pt idx="4">
                  <c:v>23813.63</c:v>
                </c:pt>
                <c:pt idx="5">
                  <c:v>28259.039999999997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11-47CA-A006-BD258AD19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587894376"/>
        <c:axId val="587900936"/>
        <c:extLst/>
      </c:barChart>
      <c:catAx>
        <c:axId val="587894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900936"/>
        <c:crosses val="autoZero"/>
        <c:auto val="1"/>
        <c:lblAlgn val="ctr"/>
        <c:lblOffset val="100"/>
        <c:noMultiLvlLbl val="0"/>
      </c:catAx>
      <c:valAx>
        <c:axId val="587900936"/>
        <c:scaling>
          <c:orientation val="minMax"/>
        </c:scaling>
        <c:delete val="0"/>
        <c:axPos val="l"/>
        <c:title>
          <c:tx>
            <c:strRef>
              <c:f>'图5-建筑能耗'!$E$30</c:f>
              <c:strCache>
                <c:ptCount val="1"/>
                <c:pt idx="0">
                  <c:v>trillion btu</c:v>
                </c:pt>
              </c:strCache>
            </c:strRef>
          </c:tx>
          <c:layout>
            <c:manualLayout>
              <c:xMode val="edge"/>
              <c:yMode val="edge"/>
              <c:x val="2.3809523809523808E-2"/>
              <c:y val="6.28128360745737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 " sourceLinked="1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894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2337501929905816E-3"/>
          <c:y val="0.87770532981371607"/>
          <c:w val="0.98913474051037742"/>
          <c:h val="0.118474230835758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 (正文)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'图7-用电量'!$G$2</c:f>
          <c:strCache>
            <c:ptCount val="1"/>
            <c:pt idx="0">
              <c:v>分部门用电量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023392909219681"/>
          <c:y val="0.13588709306073582"/>
          <c:w val="0.82849622963796188"/>
          <c:h val="0.65251891759144143"/>
        </c:manualLayout>
      </c:layout>
      <c:areaChart>
        <c:grouping val="stacked"/>
        <c:varyColors val="0"/>
        <c:ser>
          <c:idx val="0"/>
          <c:order val="0"/>
          <c:tx>
            <c:strRef>
              <c:f>'图7-用电量'!$B$4</c:f>
              <c:strCache>
                <c:ptCount val="1"/>
                <c:pt idx="0">
                  <c:v>交通部门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'图7-用电量'!$C$3:$AN$3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'图7-用电量'!$C$4:$AN$4</c:f>
              <c:numCache>
                <c:formatCode>0.0_ </c:formatCode>
                <c:ptCount val="38"/>
                <c:pt idx="0">
                  <c:v>2028.0940700000001</c:v>
                </c:pt>
                <c:pt idx="1">
                  <c:v>2117.2564000000002</c:v>
                </c:pt>
                <c:pt idx="2">
                  <c:v>2240.0785000000001</c:v>
                </c:pt>
                <c:pt idx="3">
                  <c:v>2395.6838000000002</c:v>
                </c:pt>
                <c:pt idx="4">
                  <c:v>2584.6068</c:v>
                </c:pt>
                <c:pt idx="5">
                  <c:v>2806.3685</c:v>
                </c:pt>
                <c:pt idx="6">
                  <c:v>3061.6138000000001</c:v>
                </c:pt>
                <c:pt idx="7">
                  <c:v>3351.5210000000002</c:v>
                </c:pt>
                <c:pt idx="8">
                  <c:v>3685.4250000000002</c:v>
                </c:pt>
                <c:pt idx="9">
                  <c:v>4045.1020000000003</c:v>
                </c:pt>
                <c:pt idx="10">
                  <c:v>4371.7030000000004</c:v>
                </c:pt>
                <c:pt idx="11">
                  <c:v>4699.607</c:v>
                </c:pt>
                <c:pt idx="12">
                  <c:v>5030.6360000000004</c:v>
                </c:pt>
                <c:pt idx="13">
                  <c:v>5315.2994000000008</c:v>
                </c:pt>
                <c:pt idx="14">
                  <c:v>5634.9810000000007</c:v>
                </c:pt>
                <c:pt idx="15">
                  <c:v>5956.3928000000005</c:v>
                </c:pt>
                <c:pt idx="16">
                  <c:v>6273.2365000000009</c:v>
                </c:pt>
                <c:pt idx="17">
                  <c:v>6582.4646000000002</c:v>
                </c:pt>
                <c:pt idx="18">
                  <c:v>6872.6241000000009</c:v>
                </c:pt>
                <c:pt idx="19">
                  <c:v>7155.0840000000007</c:v>
                </c:pt>
                <c:pt idx="20">
                  <c:v>7425.040500000001</c:v>
                </c:pt>
                <c:pt idx="21">
                  <c:v>7682.7013000000006</c:v>
                </c:pt>
                <c:pt idx="22">
                  <c:v>7926.679900000001</c:v>
                </c:pt>
                <c:pt idx="23">
                  <c:v>8109.8353000000006</c:v>
                </c:pt>
                <c:pt idx="24">
                  <c:v>8277.4854000000014</c:v>
                </c:pt>
                <c:pt idx="25">
                  <c:v>8430.3775999999998</c:v>
                </c:pt>
                <c:pt idx="26">
                  <c:v>8577.9966000000004</c:v>
                </c:pt>
                <c:pt idx="27">
                  <c:v>8714.3884800000014</c:v>
                </c:pt>
                <c:pt idx="28">
                  <c:v>8801.9000000000015</c:v>
                </c:pt>
                <c:pt idx="29">
                  <c:v>8889.6689999999999</c:v>
                </c:pt>
                <c:pt idx="30">
                  <c:v>8970.8630000000012</c:v>
                </c:pt>
                <c:pt idx="31">
                  <c:v>9049.0340000000015</c:v>
                </c:pt>
                <c:pt idx="32">
                  <c:v>9122.6940000000013</c:v>
                </c:pt>
                <c:pt idx="33">
                  <c:v>9194.0170000000016</c:v>
                </c:pt>
                <c:pt idx="34">
                  <c:v>9261.9970000000012</c:v>
                </c:pt>
                <c:pt idx="35">
                  <c:v>9335.9420000000009</c:v>
                </c:pt>
                <c:pt idx="36">
                  <c:v>9398.6710000000003</c:v>
                </c:pt>
                <c:pt idx="37">
                  <c:v>9480.02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56-4954-B763-CEBE0A87D2B5}"/>
            </c:ext>
          </c:extLst>
        </c:ser>
        <c:ser>
          <c:idx val="3"/>
          <c:order val="1"/>
          <c:tx>
            <c:strRef>
              <c:f>'图7-用电量'!$B$5</c:f>
              <c:strCache>
                <c:ptCount val="1"/>
                <c:pt idx="0">
                  <c:v>工业部门</c:v>
                </c:pt>
              </c:strCache>
            </c:strRef>
          </c:tx>
          <c:spPr>
            <a:solidFill>
              <a:sysClr val="window" lastClr="FFFFFF">
                <a:lumMod val="50000"/>
              </a:sysClr>
            </a:solidFill>
            <a:ln>
              <a:noFill/>
            </a:ln>
            <a:effectLst/>
          </c:spPr>
          <c:cat>
            <c:numRef>
              <c:f>'图7-用电量'!$C$3:$AN$3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'图7-用电量'!$C$5:$AN$5</c:f>
              <c:numCache>
                <c:formatCode>0.0_ </c:formatCode>
                <c:ptCount val="38"/>
                <c:pt idx="0">
                  <c:v>51511.200000000004</c:v>
                </c:pt>
                <c:pt idx="1">
                  <c:v>53301.200000000004</c:v>
                </c:pt>
                <c:pt idx="2">
                  <c:v>55504.3</c:v>
                </c:pt>
                <c:pt idx="3">
                  <c:v>57240.200000000004</c:v>
                </c:pt>
                <c:pt idx="4">
                  <c:v>58681.3</c:v>
                </c:pt>
                <c:pt idx="5">
                  <c:v>59946.500000000007</c:v>
                </c:pt>
                <c:pt idx="6">
                  <c:v>61203.100000000006</c:v>
                </c:pt>
                <c:pt idx="7">
                  <c:v>62449.400000000009</c:v>
                </c:pt>
                <c:pt idx="8">
                  <c:v>63268.500000000007</c:v>
                </c:pt>
                <c:pt idx="9">
                  <c:v>64143.8</c:v>
                </c:pt>
                <c:pt idx="10">
                  <c:v>64982.900000000009</c:v>
                </c:pt>
                <c:pt idx="11">
                  <c:v>65849.400000000009</c:v>
                </c:pt>
                <c:pt idx="12">
                  <c:v>66624.600000000006</c:v>
                </c:pt>
                <c:pt idx="13">
                  <c:v>67087.5</c:v>
                </c:pt>
                <c:pt idx="14">
                  <c:v>67487.600000000006</c:v>
                </c:pt>
                <c:pt idx="15">
                  <c:v>67880.800000000003</c:v>
                </c:pt>
                <c:pt idx="16">
                  <c:v>68158.600000000006</c:v>
                </c:pt>
                <c:pt idx="17">
                  <c:v>68538.700000000012</c:v>
                </c:pt>
                <c:pt idx="18">
                  <c:v>68644.100000000006</c:v>
                </c:pt>
                <c:pt idx="19">
                  <c:v>68762</c:v>
                </c:pt>
                <c:pt idx="20">
                  <c:v>68906.700000000012</c:v>
                </c:pt>
                <c:pt idx="21">
                  <c:v>68950.900000000009</c:v>
                </c:pt>
                <c:pt idx="22">
                  <c:v>69019</c:v>
                </c:pt>
                <c:pt idx="23">
                  <c:v>68971.900000000009</c:v>
                </c:pt>
                <c:pt idx="24">
                  <c:v>69004.400000000009</c:v>
                </c:pt>
                <c:pt idx="25">
                  <c:v>68907.400000000009</c:v>
                </c:pt>
                <c:pt idx="26">
                  <c:v>68799.3</c:v>
                </c:pt>
                <c:pt idx="27">
                  <c:v>68723</c:v>
                </c:pt>
                <c:pt idx="28">
                  <c:v>68531.900000000009</c:v>
                </c:pt>
                <c:pt idx="29">
                  <c:v>68363.3</c:v>
                </c:pt>
                <c:pt idx="30">
                  <c:v>68156.600000000006</c:v>
                </c:pt>
                <c:pt idx="31">
                  <c:v>67911.900000000009</c:v>
                </c:pt>
                <c:pt idx="32">
                  <c:v>67623</c:v>
                </c:pt>
                <c:pt idx="33">
                  <c:v>67357.3</c:v>
                </c:pt>
                <c:pt idx="34">
                  <c:v>67149.100000000006</c:v>
                </c:pt>
                <c:pt idx="35">
                  <c:v>66832.3</c:v>
                </c:pt>
                <c:pt idx="36">
                  <c:v>66507</c:v>
                </c:pt>
                <c:pt idx="37">
                  <c:v>66133.900000000009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56-4954-B763-CEBE0A87D2B5}"/>
            </c:ext>
          </c:extLst>
        </c:ser>
        <c:ser>
          <c:idx val="2"/>
          <c:order val="2"/>
          <c:tx>
            <c:strRef>
              <c:f>'图7-用电量'!$B$11</c:f>
              <c:strCache>
                <c:ptCount val="1"/>
                <c:pt idx="0">
                  <c:v>居民建筑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'图7-用电量'!$C$3:$AN$3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'图7-用电量'!$C$11:$AN$11</c:f>
              <c:numCache>
                <c:formatCode>0.0_ </c:formatCode>
                <c:ptCount val="38"/>
                <c:pt idx="0">
                  <c:v>13037.68</c:v>
                </c:pt>
                <c:pt idx="1">
                  <c:v>12884.41</c:v>
                </c:pt>
                <c:pt idx="2">
                  <c:v>13737.419</c:v>
                </c:pt>
                <c:pt idx="3">
                  <c:v>14542.980000000001</c:v>
                </c:pt>
                <c:pt idx="4">
                  <c:v>15252.771000000002</c:v>
                </c:pt>
                <c:pt idx="5">
                  <c:v>15880.192400000004</c:v>
                </c:pt>
                <c:pt idx="6">
                  <c:v>16425.222700000006</c:v>
                </c:pt>
                <c:pt idx="7">
                  <c:v>17014.128400000001</c:v>
                </c:pt>
                <c:pt idx="8">
                  <c:v>17496.605600000003</c:v>
                </c:pt>
                <c:pt idx="9">
                  <c:v>18054.409600000003</c:v>
                </c:pt>
                <c:pt idx="10">
                  <c:v>18631.315599999998</c:v>
                </c:pt>
                <c:pt idx="11">
                  <c:v>19230.539500000006</c:v>
                </c:pt>
                <c:pt idx="12">
                  <c:v>19811.606800000001</c:v>
                </c:pt>
                <c:pt idx="13">
                  <c:v>20396.592600000004</c:v>
                </c:pt>
                <c:pt idx="14">
                  <c:v>21066.899510000003</c:v>
                </c:pt>
                <c:pt idx="15">
                  <c:v>21966.755000000005</c:v>
                </c:pt>
                <c:pt idx="16">
                  <c:v>23007.447000000004</c:v>
                </c:pt>
                <c:pt idx="17">
                  <c:v>23957.238000000005</c:v>
                </c:pt>
                <c:pt idx="18">
                  <c:v>24968.588</c:v>
                </c:pt>
                <c:pt idx="19">
                  <c:v>25965.346000000001</c:v>
                </c:pt>
                <c:pt idx="20">
                  <c:v>27006.101999999999</c:v>
                </c:pt>
                <c:pt idx="21">
                  <c:v>28061.491000000002</c:v>
                </c:pt>
                <c:pt idx="22">
                  <c:v>29102.023999999998</c:v>
                </c:pt>
                <c:pt idx="23">
                  <c:v>30104.562000000013</c:v>
                </c:pt>
                <c:pt idx="24">
                  <c:v>31077.922000000006</c:v>
                </c:pt>
                <c:pt idx="25">
                  <c:v>32054.210999999996</c:v>
                </c:pt>
                <c:pt idx="26">
                  <c:v>33024.417000000009</c:v>
                </c:pt>
                <c:pt idx="27">
                  <c:v>33962.372000000003</c:v>
                </c:pt>
                <c:pt idx="28">
                  <c:v>34821.105000000003</c:v>
                </c:pt>
                <c:pt idx="29">
                  <c:v>35627.21100000001</c:v>
                </c:pt>
                <c:pt idx="30">
                  <c:v>36342.291000000005</c:v>
                </c:pt>
                <c:pt idx="31">
                  <c:v>36969.684000000008</c:v>
                </c:pt>
                <c:pt idx="32">
                  <c:v>37532.618000000009</c:v>
                </c:pt>
                <c:pt idx="33">
                  <c:v>37969.344000000005</c:v>
                </c:pt>
                <c:pt idx="34">
                  <c:v>38285.716000000008</c:v>
                </c:pt>
                <c:pt idx="35">
                  <c:v>38514.086000000003</c:v>
                </c:pt>
                <c:pt idx="36">
                  <c:v>38622.432000000008</c:v>
                </c:pt>
                <c:pt idx="37">
                  <c:v>39747.79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56-4954-B763-CEBE0A87D2B5}"/>
            </c:ext>
          </c:extLst>
        </c:ser>
        <c:ser>
          <c:idx val="1"/>
          <c:order val="3"/>
          <c:tx>
            <c:strRef>
              <c:f>'图7-用电量'!$B$10</c:f>
              <c:strCache>
                <c:ptCount val="1"/>
                <c:pt idx="0">
                  <c:v>商业建筑</c:v>
                </c:pt>
              </c:strCache>
            </c:strRef>
          </c:tx>
          <c:spPr>
            <a:solidFill>
              <a:srgbClr val="002060"/>
            </a:solidFill>
            <a:ln w="25400">
              <a:noFill/>
            </a:ln>
            <a:effectLst/>
          </c:spPr>
          <c:cat>
            <c:numRef>
              <c:f>'图7-用电量'!$C$3:$AN$3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'图7-用电量'!$C$10:$AN$10</c:f>
              <c:numCache>
                <c:formatCode>0.0_ </c:formatCode>
                <c:ptCount val="38"/>
                <c:pt idx="0">
                  <c:v>12115.288</c:v>
                </c:pt>
                <c:pt idx="1">
                  <c:v>12145.488000000001</c:v>
                </c:pt>
                <c:pt idx="2">
                  <c:v>13479.750000000002</c:v>
                </c:pt>
                <c:pt idx="3">
                  <c:v>14722.550000000001</c:v>
                </c:pt>
                <c:pt idx="4">
                  <c:v>15798.37</c:v>
                </c:pt>
                <c:pt idx="5">
                  <c:v>16795.02</c:v>
                </c:pt>
                <c:pt idx="6">
                  <c:v>17674.43</c:v>
                </c:pt>
                <c:pt idx="7">
                  <c:v>18553.79</c:v>
                </c:pt>
                <c:pt idx="8">
                  <c:v>19462.43</c:v>
                </c:pt>
                <c:pt idx="9">
                  <c:v>20546.960000000003</c:v>
                </c:pt>
                <c:pt idx="10">
                  <c:v>21719.390000000003</c:v>
                </c:pt>
                <c:pt idx="11">
                  <c:v>22891.93</c:v>
                </c:pt>
                <c:pt idx="12">
                  <c:v>24064.480000000003</c:v>
                </c:pt>
                <c:pt idx="13">
                  <c:v>25207.690000000002</c:v>
                </c:pt>
                <c:pt idx="14">
                  <c:v>26438.9</c:v>
                </c:pt>
                <c:pt idx="15">
                  <c:v>27640.800000000003</c:v>
                </c:pt>
                <c:pt idx="16">
                  <c:v>28901.180000000004</c:v>
                </c:pt>
                <c:pt idx="17">
                  <c:v>30190.980000000003</c:v>
                </c:pt>
                <c:pt idx="18">
                  <c:v>31480.74</c:v>
                </c:pt>
                <c:pt idx="19">
                  <c:v>32741.210000000003</c:v>
                </c:pt>
                <c:pt idx="20">
                  <c:v>34113.170000000006</c:v>
                </c:pt>
                <c:pt idx="21">
                  <c:v>35546.54</c:v>
                </c:pt>
                <c:pt idx="22">
                  <c:v>36912.51</c:v>
                </c:pt>
                <c:pt idx="23">
                  <c:v>38296.07</c:v>
                </c:pt>
                <c:pt idx="24">
                  <c:v>39618.100000000006</c:v>
                </c:pt>
                <c:pt idx="25">
                  <c:v>41028.130000000005</c:v>
                </c:pt>
                <c:pt idx="26">
                  <c:v>42174.26</c:v>
                </c:pt>
                <c:pt idx="27">
                  <c:v>43581.11</c:v>
                </c:pt>
                <c:pt idx="28">
                  <c:v>44677.280000000006</c:v>
                </c:pt>
                <c:pt idx="29">
                  <c:v>45453.97</c:v>
                </c:pt>
                <c:pt idx="30">
                  <c:v>46550.250000000007</c:v>
                </c:pt>
                <c:pt idx="31">
                  <c:v>47350.520000000004</c:v>
                </c:pt>
                <c:pt idx="32">
                  <c:v>48121.48</c:v>
                </c:pt>
                <c:pt idx="33">
                  <c:v>48613.87</c:v>
                </c:pt>
                <c:pt idx="34">
                  <c:v>49076.840000000004</c:v>
                </c:pt>
                <c:pt idx="35">
                  <c:v>49246.700000000004</c:v>
                </c:pt>
                <c:pt idx="36">
                  <c:v>49445.87</c:v>
                </c:pt>
                <c:pt idx="37">
                  <c:v>50243.000000000007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56-4954-B763-CEBE0A87D2B5}"/>
            </c:ext>
          </c:extLst>
        </c:ser>
        <c:ser>
          <c:idx val="4"/>
          <c:order val="4"/>
          <c:tx>
            <c:strRef>
              <c:f>'图7-用电量'!$B$6</c:f>
              <c:strCache>
                <c:ptCount val="1"/>
                <c:pt idx="0">
                  <c:v>氢能</c:v>
                </c:pt>
              </c:strCache>
            </c:strRef>
          </c:tx>
          <c:spPr>
            <a:solidFill>
              <a:srgbClr val="00B0F0"/>
            </a:solidFill>
            <a:ln w="25400">
              <a:noFill/>
            </a:ln>
            <a:effectLst/>
          </c:spPr>
          <c:cat>
            <c:numRef>
              <c:f>'图7-用电量'!$C$3:$AN$3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'图7-用电量'!$C$6:$AN$6</c:f>
              <c:numCache>
                <c:formatCode>0.0_ </c:formatCode>
                <c:ptCount val="38"/>
                <c:pt idx="0">
                  <c:v>0.94029000000000007</c:v>
                </c:pt>
                <c:pt idx="1">
                  <c:v>1.35836</c:v>
                </c:pt>
                <c:pt idx="2">
                  <c:v>1.9836000000000003</c:v>
                </c:pt>
                <c:pt idx="3">
                  <c:v>2.7444700000000002</c:v>
                </c:pt>
                <c:pt idx="4">
                  <c:v>3.6735200000000003</c:v>
                </c:pt>
                <c:pt idx="5">
                  <c:v>4.8032900000000005</c:v>
                </c:pt>
                <c:pt idx="6">
                  <c:v>6.1899800000000003</c:v>
                </c:pt>
                <c:pt idx="7">
                  <c:v>7.8981500000000002</c:v>
                </c:pt>
                <c:pt idx="8">
                  <c:v>9.8839100000000002</c:v>
                </c:pt>
                <c:pt idx="9">
                  <c:v>12.288900000000002</c:v>
                </c:pt>
                <c:pt idx="10">
                  <c:v>13.223600000000001</c:v>
                </c:pt>
                <c:pt idx="11">
                  <c:v>14.024100000000001</c:v>
                </c:pt>
                <c:pt idx="12">
                  <c:v>14.672700000000001</c:v>
                </c:pt>
                <c:pt idx="13">
                  <c:v>15.377300000000002</c:v>
                </c:pt>
                <c:pt idx="14">
                  <c:v>16.1022</c:v>
                </c:pt>
                <c:pt idx="15">
                  <c:v>16.924800000000001</c:v>
                </c:pt>
                <c:pt idx="16">
                  <c:v>17.7759</c:v>
                </c:pt>
                <c:pt idx="17">
                  <c:v>18.6616</c:v>
                </c:pt>
                <c:pt idx="18">
                  <c:v>19.505300000000002</c:v>
                </c:pt>
                <c:pt idx="19">
                  <c:v>20.347300000000001</c:v>
                </c:pt>
                <c:pt idx="20">
                  <c:v>21.253100000000003</c:v>
                </c:pt>
                <c:pt idx="21">
                  <c:v>22.169500000000003</c:v>
                </c:pt>
                <c:pt idx="22">
                  <c:v>23.115100000000002</c:v>
                </c:pt>
                <c:pt idx="23">
                  <c:v>24.130700000000001</c:v>
                </c:pt>
                <c:pt idx="24">
                  <c:v>25.134100000000004</c:v>
                </c:pt>
                <c:pt idx="25">
                  <c:v>26.183200000000003</c:v>
                </c:pt>
                <c:pt idx="26">
                  <c:v>27.243000000000002</c:v>
                </c:pt>
                <c:pt idx="27">
                  <c:v>28.385100000000001</c:v>
                </c:pt>
                <c:pt idx="28">
                  <c:v>29.398400000000002</c:v>
                </c:pt>
                <c:pt idx="29">
                  <c:v>30.473200000000002</c:v>
                </c:pt>
                <c:pt idx="30">
                  <c:v>31.570400000000003</c:v>
                </c:pt>
                <c:pt idx="31">
                  <c:v>32.754800000000003</c:v>
                </c:pt>
                <c:pt idx="32">
                  <c:v>33.8461</c:v>
                </c:pt>
                <c:pt idx="33">
                  <c:v>35.229200000000006</c:v>
                </c:pt>
                <c:pt idx="34">
                  <c:v>36.2776</c:v>
                </c:pt>
                <c:pt idx="35">
                  <c:v>38.161200000000001</c:v>
                </c:pt>
                <c:pt idx="36">
                  <c:v>38.6143</c:v>
                </c:pt>
                <c:pt idx="37">
                  <c:v>42.291000000000004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56-4954-B763-CEBE0A87D2B5}"/>
            </c:ext>
          </c:extLst>
        </c:ser>
        <c:ser>
          <c:idx val="6"/>
          <c:order val="6"/>
          <c:tx>
            <c:strRef>
              <c:f>'图7-用电量'!$B$9</c:f>
              <c:strCache>
                <c:ptCount val="1"/>
                <c:pt idx="0">
                  <c:v>调出电力</c:v>
                </c:pt>
              </c:strCache>
            </c:strRef>
          </c:tx>
          <c:spPr>
            <a:pattFill prst="pct40">
              <a:fgClr>
                <a:srgbClr val="5B9BD5"/>
              </a:fgClr>
              <a:bgClr>
                <a:sysClr val="window" lastClr="FFFFFF"/>
              </a:bgClr>
            </a:pattFill>
            <a:ln w="25400">
              <a:noFill/>
            </a:ln>
          </c:spPr>
          <c:val>
            <c:numRef>
              <c:f>'图7-用电量'!$C$9:$AN$9</c:f>
              <c:numCache>
                <c:formatCode>0.0_ </c:formatCode>
                <c:ptCount val="38"/>
                <c:pt idx="0">
                  <c:v>170.80500000000001</c:v>
                </c:pt>
                <c:pt idx="1">
                  <c:v>170.80500000000001</c:v>
                </c:pt>
                <c:pt idx="2">
                  <c:v>170.80500000000001</c:v>
                </c:pt>
                <c:pt idx="3">
                  <c:v>170.80500000000001</c:v>
                </c:pt>
                <c:pt idx="4">
                  <c:v>170.80500000000001</c:v>
                </c:pt>
                <c:pt idx="5">
                  <c:v>170.80500000000001</c:v>
                </c:pt>
                <c:pt idx="6">
                  <c:v>170.80500000000001</c:v>
                </c:pt>
                <c:pt idx="7">
                  <c:v>170.80500000000001</c:v>
                </c:pt>
                <c:pt idx="8">
                  <c:v>170.80500000000001</c:v>
                </c:pt>
                <c:pt idx="9">
                  <c:v>170.80500000000001</c:v>
                </c:pt>
                <c:pt idx="10">
                  <c:v>170.80500000000001</c:v>
                </c:pt>
                <c:pt idx="11">
                  <c:v>170.80500000000001</c:v>
                </c:pt>
                <c:pt idx="12">
                  <c:v>170.80500000000001</c:v>
                </c:pt>
                <c:pt idx="13">
                  <c:v>170.80500000000001</c:v>
                </c:pt>
                <c:pt idx="14">
                  <c:v>170.80500000000001</c:v>
                </c:pt>
                <c:pt idx="15">
                  <c:v>170.80500000000001</c:v>
                </c:pt>
                <c:pt idx="16">
                  <c:v>170.80500000000001</c:v>
                </c:pt>
                <c:pt idx="17">
                  <c:v>170.80500000000001</c:v>
                </c:pt>
                <c:pt idx="18">
                  <c:v>170.80500000000001</c:v>
                </c:pt>
                <c:pt idx="19">
                  <c:v>170.80500000000001</c:v>
                </c:pt>
                <c:pt idx="20">
                  <c:v>170.80500000000001</c:v>
                </c:pt>
                <c:pt idx="21">
                  <c:v>170.80500000000001</c:v>
                </c:pt>
                <c:pt idx="22">
                  <c:v>170.80500000000001</c:v>
                </c:pt>
                <c:pt idx="23">
                  <c:v>170.80500000000001</c:v>
                </c:pt>
                <c:pt idx="24">
                  <c:v>170.80500000000001</c:v>
                </c:pt>
                <c:pt idx="25">
                  <c:v>170.80500000000001</c:v>
                </c:pt>
                <c:pt idx="26">
                  <c:v>170.80500000000001</c:v>
                </c:pt>
                <c:pt idx="27">
                  <c:v>170.80500000000001</c:v>
                </c:pt>
                <c:pt idx="28">
                  <c:v>170.80500000000001</c:v>
                </c:pt>
                <c:pt idx="29">
                  <c:v>170.80500000000001</c:v>
                </c:pt>
                <c:pt idx="30">
                  <c:v>170.80500000000001</c:v>
                </c:pt>
                <c:pt idx="31">
                  <c:v>170.80500000000001</c:v>
                </c:pt>
                <c:pt idx="32">
                  <c:v>170.80500000000001</c:v>
                </c:pt>
                <c:pt idx="33">
                  <c:v>170.80500000000001</c:v>
                </c:pt>
                <c:pt idx="34">
                  <c:v>170.80500000000001</c:v>
                </c:pt>
                <c:pt idx="35">
                  <c:v>170.80500000000001</c:v>
                </c:pt>
                <c:pt idx="36">
                  <c:v>170.80500000000001</c:v>
                </c:pt>
                <c:pt idx="37">
                  <c:v>170.80500000000001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E0-4246-BA4E-AD85A4030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039416"/>
        <c:axId val="454044664"/>
        <c:extLst>
          <c:ext xmlns:c15="http://schemas.microsoft.com/office/drawing/2012/chart" uri="{02D57815-91ED-43cb-92C2-25804820EDAC}">
            <c15:filteredArea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'图7-用电量'!$B$7</c15:sqref>
                        </c15:formulaRef>
                      </c:ext>
                    </c:extLst>
                    <c:strCache>
                      <c:ptCount val="1"/>
                      <c:pt idx="0">
                        <c:v>集中供热</c:v>
                      </c:pt>
                    </c:strCache>
                  </c:strRef>
                </c:tx>
                <c:spPr>
                  <a:ln w="25400">
                    <a:noFill/>
                  </a:ln>
                </c:spPr>
                <c:val>
                  <c:numRef>
                    <c:extLst>
                      <c:ext uri="{02D57815-91ED-43cb-92C2-25804820EDAC}">
                        <c15:formulaRef>
                          <c15:sqref>'图7-用电量'!$C$7:$AN$7</c15:sqref>
                        </c15:formulaRef>
                      </c:ext>
                    </c:extLst>
                    <c:numCache>
                      <c:formatCode>0.0_ 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2E0-4246-BA4E-AD85A4030132}"/>
                  </c:ext>
                </c:extLst>
              </c15:ser>
            </c15:filteredAreaSeries>
          </c:ext>
        </c:extLst>
      </c:areaChart>
      <c:catAx>
        <c:axId val="454039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44664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454044664"/>
        <c:scaling>
          <c:orientation val="minMax"/>
          <c:min val="0"/>
        </c:scaling>
        <c:delete val="0"/>
        <c:axPos val="l"/>
        <c:title>
          <c:tx>
            <c:strRef>
              <c:f>'图7-用电量'!$E$1</c:f>
              <c:strCache>
                <c:ptCount val="1"/>
                <c:pt idx="0">
                  <c:v>亿千瓦时</c:v>
                </c:pt>
              </c:strCache>
            </c:strRef>
          </c:tx>
          <c:layout>
            <c:manualLayout>
              <c:xMode val="edge"/>
              <c:yMode val="edge"/>
              <c:x val="4.2328042328042326E-2"/>
              <c:y val="5.0343356203281633E-2"/>
            </c:manualLayout>
          </c:layout>
          <c:overlay val="0"/>
          <c:txPr>
            <a:bodyPr rot="0" vert="horz"/>
            <a:lstStyle/>
            <a:p>
              <a:pPr>
                <a:defRPr/>
              </a:pPr>
              <a:endParaRPr lang="zh-CN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39416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88496262528587433"/>
          <c:w val="0.95120401616464612"/>
          <c:h val="0.115037374714125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'图7-用电量'!$G$1</c:f>
          <c:strCache>
            <c:ptCount val="1"/>
            <c:pt idx="0">
              <c:v>Electricity Demand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023392909219681"/>
          <c:y val="0.13588709306073582"/>
          <c:w val="0.82849622963796188"/>
          <c:h val="0.65251891759144143"/>
        </c:manualLayout>
      </c:layout>
      <c:areaChart>
        <c:grouping val="stacked"/>
        <c:varyColors val="0"/>
        <c:ser>
          <c:idx val="0"/>
          <c:order val="0"/>
          <c:tx>
            <c:strRef>
              <c:f>'图7-用电量'!$A$35</c:f>
              <c:strCache>
                <c:ptCount val="1"/>
                <c:pt idx="0">
                  <c:v>Transportation</c:v>
                </c:pt>
              </c:strCache>
            </c:strRef>
          </c:tx>
          <c:spPr>
            <a:ln w="25400">
              <a:noFill/>
            </a:ln>
          </c:spPr>
          <c:cat>
            <c:numRef>
              <c:f>'图7-用电量'!$C$3:$AN$3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'图7-用电量'!$C$35:$AN$35</c:f>
              <c:numCache>
                <c:formatCode>0.0_ </c:formatCode>
                <c:ptCount val="38"/>
                <c:pt idx="0">
                  <c:v>202.80940699999999</c:v>
                </c:pt>
                <c:pt idx="1">
                  <c:v>211.72564</c:v>
                </c:pt>
                <c:pt idx="2">
                  <c:v>224.00784999999999</c:v>
                </c:pt>
                <c:pt idx="3">
                  <c:v>239.56838000000002</c:v>
                </c:pt>
                <c:pt idx="4">
                  <c:v>258.46067999999997</c:v>
                </c:pt>
                <c:pt idx="5">
                  <c:v>280.63684999999998</c:v>
                </c:pt>
                <c:pt idx="6">
                  <c:v>306.16137999999995</c:v>
                </c:pt>
                <c:pt idx="7">
                  <c:v>335.15209999999996</c:v>
                </c:pt>
                <c:pt idx="8">
                  <c:v>368.54249999999996</c:v>
                </c:pt>
                <c:pt idx="9">
                  <c:v>404.5102</c:v>
                </c:pt>
                <c:pt idx="10">
                  <c:v>437.1703</c:v>
                </c:pt>
                <c:pt idx="11">
                  <c:v>469.96069999999992</c:v>
                </c:pt>
                <c:pt idx="12">
                  <c:v>503.06359999999995</c:v>
                </c:pt>
                <c:pt idx="13">
                  <c:v>531.52994000000001</c:v>
                </c:pt>
                <c:pt idx="14">
                  <c:v>563.49810000000002</c:v>
                </c:pt>
                <c:pt idx="15">
                  <c:v>595.63927999999999</c:v>
                </c:pt>
                <c:pt idx="16">
                  <c:v>627.32364999999993</c:v>
                </c:pt>
                <c:pt idx="17">
                  <c:v>658.24645999999996</c:v>
                </c:pt>
                <c:pt idx="18">
                  <c:v>687.26240999999993</c:v>
                </c:pt>
                <c:pt idx="19">
                  <c:v>715.50840000000005</c:v>
                </c:pt>
                <c:pt idx="20">
                  <c:v>742.50405000000001</c:v>
                </c:pt>
                <c:pt idx="21">
                  <c:v>768.27012999999999</c:v>
                </c:pt>
                <c:pt idx="22">
                  <c:v>792.66799000000003</c:v>
                </c:pt>
                <c:pt idx="23">
                  <c:v>810.98352999999986</c:v>
                </c:pt>
                <c:pt idx="24">
                  <c:v>827.74854000000005</c:v>
                </c:pt>
                <c:pt idx="25">
                  <c:v>843.03775999999982</c:v>
                </c:pt>
                <c:pt idx="26">
                  <c:v>857.7996599999999</c:v>
                </c:pt>
                <c:pt idx="27">
                  <c:v>871.43884800000012</c:v>
                </c:pt>
                <c:pt idx="28">
                  <c:v>880.19</c:v>
                </c:pt>
                <c:pt idx="29">
                  <c:v>888.9668999999999</c:v>
                </c:pt>
                <c:pt idx="30">
                  <c:v>897.08630000000005</c:v>
                </c:pt>
                <c:pt idx="31">
                  <c:v>904.90340000000003</c:v>
                </c:pt>
                <c:pt idx="32">
                  <c:v>912.26940000000002</c:v>
                </c:pt>
                <c:pt idx="33">
                  <c:v>919.40170000000001</c:v>
                </c:pt>
                <c:pt idx="34">
                  <c:v>926.19970000000001</c:v>
                </c:pt>
                <c:pt idx="35">
                  <c:v>933.59419999999989</c:v>
                </c:pt>
                <c:pt idx="36">
                  <c:v>939.86709999999982</c:v>
                </c:pt>
                <c:pt idx="37">
                  <c:v>948.00199999999995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68-470B-9D3F-F0F69544817D}"/>
            </c:ext>
          </c:extLst>
        </c:ser>
        <c:ser>
          <c:idx val="3"/>
          <c:order val="1"/>
          <c:tx>
            <c:strRef>
              <c:f>'图7-用电量'!$A$36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ysClr val="window" lastClr="FFFFFF">
                <a:lumMod val="50000"/>
              </a:sysClr>
            </a:solidFill>
            <a:ln w="25400">
              <a:noFill/>
            </a:ln>
          </c:spPr>
          <c:cat>
            <c:numRef>
              <c:f>'图7-用电量'!$C$3:$AN$3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'图7-用电量'!$C$36:$AN$36</c:f>
              <c:numCache>
                <c:formatCode>0.0_ </c:formatCode>
                <c:ptCount val="38"/>
                <c:pt idx="0">
                  <c:v>5151.12</c:v>
                </c:pt>
                <c:pt idx="1">
                  <c:v>5330.12</c:v>
                </c:pt>
                <c:pt idx="2">
                  <c:v>5550.4299999999994</c:v>
                </c:pt>
                <c:pt idx="3">
                  <c:v>5724.02</c:v>
                </c:pt>
                <c:pt idx="4">
                  <c:v>5868.1299999999992</c:v>
                </c:pt>
                <c:pt idx="5">
                  <c:v>5994.6500000000005</c:v>
                </c:pt>
                <c:pt idx="6">
                  <c:v>6120.3099999999995</c:v>
                </c:pt>
                <c:pt idx="7">
                  <c:v>6244.9400000000005</c:v>
                </c:pt>
                <c:pt idx="8">
                  <c:v>6326.85</c:v>
                </c:pt>
                <c:pt idx="9">
                  <c:v>6414.3799999999992</c:v>
                </c:pt>
                <c:pt idx="10">
                  <c:v>6498.2900000000009</c:v>
                </c:pt>
                <c:pt idx="11">
                  <c:v>6584.94</c:v>
                </c:pt>
                <c:pt idx="12">
                  <c:v>6662.46</c:v>
                </c:pt>
                <c:pt idx="13">
                  <c:v>6708.7499999999991</c:v>
                </c:pt>
                <c:pt idx="14">
                  <c:v>6748.76</c:v>
                </c:pt>
                <c:pt idx="15">
                  <c:v>6788.08</c:v>
                </c:pt>
                <c:pt idx="16">
                  <c:v>6815.86</c:v>
                </c:pt>
                <c:pt idx="17">
                  <c:v>6853.87</c:v>
                </c:pt>
                <c:pt idx="18">
                  <c:v>6864.4099999999989</c:v>
                </c:pt>
                <c:pt idx="19">
                  <c:v>6876.2</c:v>
                </c:pt>
                <c:pt idx="20">
                  <c:v>6890.670000000001</c:v>
                </c:pt>
                <c:pt idx="21">
                  <c:v>6895.09</c:v>
                </c:pt>
                <c:pt idx="22">
                  <c:v>6901.8999999999987</c:v>
                </c:pt>
                <c:pt idx="23">
                  <c:v>6897.19</c:v>
                </c:pt>
                <c:pt idx="24">
                  <c:v>6900.4400000000005</c:v>
                </c:pt>
                <c:pt idx="25">
                  <c:v>6890.74</c:v>
                </c:pt>
                <c:pt idx="26">
                  <c:v>6879.9299999999985</c:v>
                </c:pt>
                <c:pt idx="27">
                  <c:v>6872.2999999999984</c:v>
                </c:pt>
                <c:pt idx="28">
                  <c:v>6853.1900000000005</c:v>
                </c:pt>
                <c:pt idx="29">
                  <c:v>6836.33</c:v>
                </c:pt>
                <c:pt idx="30">
                  <c:v>6815.6599999999989</c:v>
                </c:pt>
                <c:pt idx="31">
                  <c:v>6791.1900000000005</c:v>
                </c:pt>
                <c:pt idx="32">
                  <c:v>6762.2999999999993</c:v>
                </c:pt>
                <c:pt idx="33">
                  <c:v>6735.7299999999987</c:v>
                </c:pt>
                <c:pt idx="34">
                  <c:v>6714.91</c:v>
                </c:pt>
                <c:pt idx="35">
                  <c:v>6683.23</c:v>
                </c:pt>
                <c:pt idx="36">
                  <c:v>6650.6999999999989</c:v>
                </c:pt>
                <c:pt idx="37">
                  <c:v>6613.39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68-470B-9D3F-F0F69544817D}"/>
            </c:ext>
          </c:extLst>
        </c:ser>
        <c:ser>
          <c:idx val="2"/>
          <c:order val="2"/>
          <c:tx>
            <c:strRef>
              <c:f>'图7-用电量'!$A$42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rgbClr val="7030A0"/>
            </a:solidFill>
            <a:ln w="25400">
              <a:noFill/>
            </a:ln>
          </c:spPr>
          <c:cat>
            <c:numRef>
              <c:f>'图7-用电量'!$C$3:$AN$3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'图7-用电量'!$C$42:$AN$42</c:f>
              <c:numCache>
                <c:formatCode>0.0_ </c:formatCode>
                <c:ptCount val="38"/>
                <c:pt idx="0">
                  <c:v>1303.7679999999998</c:v>
                </c:pt>
                <c:pt idx="1">
                  <c:v>1288.4409999999998</c:v>
                </c:pt>
                <c:pt idx="2">
                  <c:v>1373.7418999999998</c:v>
                </c:pt>
                <c:pt idx="3">
                  <c:v>1454.298</c:v>
                </c:pt>
                <c:pt idx="4">
                  <c:v>1525.2771</c:v>
                </c:pt>
                <c:pt idx="5">
                  <c:v>1588.0192400000001</c:v>
                </c:pt>
                <c:pt idx="6">
                  <c:v>1642.5222700000004</c:v>
                </c:pt>
                <c:pt idx="7">
                  <c:v>1701.41284</c:v>
                </c:pt>
                <c:pt idx="8">
                  <c:v>1749.6605600000003</c:v>
                </c:pt>
                <c:pt idx="9">
                  <c:v>1805.4409599999999</c:v>
                </c:pt>
                <c:pt idx="10">
                  <c:v>1863.1315599999996</c:v>
                </c:pt>
                <c:pt idx="11">
                  <c:v>1923.0539500000002</c:v>
                </c:pt>
                <c:pt idx="12">
                  <c:v>1981.1606799999997</c:v>
                </c:pt>
                <c:pt idx="13">
                  <c:v>2039.6592600000001</c:v>
                </c:pt>
                <c:pt idx="14">
                  <c:v>2106.6899509999998</c:v>
                </c:pt>
                <c:pt idx="15">
                  <c:v>2196.6755000000003</c:v>
                </c:pt>
                <c:pt idx="16">
                  <c:v>2300.7447000000002</c:v>
                </c:pt>
                <c:pt idx="17">
                  <c:v>2395.7238000000002</c:v>
                </c:pt>
                <c:pt idx="18">
                  <c:v>2496.8588</c:v>
                </c:pt>
                <c:pt idx="19">
                  <c:v>2596.5346</c:v>
                </c:pt>
                <c:pt idx="20">
                  <c:v>2700.6101999999996</c:v>
                </c:pt>
                <c:pt idx="21">
                  <c:v>2806.1490999999996</c:v>
                </c:pt>
                <c:pt idx="22">
                  <c:v>2910.2023999999997</c:v>
                </c:pt>
                <c:pt idx="23">
                  <c:v>3010.456200000001</c:v>
                </c:pt>
                <c:pt idx="24">
                  <c:v>3107.7922000000003</c:v>
                </c:pt>
                <c:pt idx="25">
                  <c:v>3205.4210999999991</c:v>
                </c:pt>
                <c:pt idx="26">
                  <c:v>3302.4417000000003</c:v>
                </c:pt>
                <c:pt idx="27">
                  <c:v>3396.2372</c:v>
                </c:pt>
                <c:pt idx="28">
                  <c:v>3482.1105000000002</c:v>
                </c:pt>
                <c:pt idx="29">
                  <c:v>3562.7211000000002</c:v>
                </c:pt>
                <c:pt idx="30">
                  <c:v>3634.2291000000005</c:v>
                </c:pt>
                <c:pt idx="31">
                  <c:v>3696.9684000000007</c:v>
                </c:pt>
                <c:pt idx="32">
                  <c:v>3753.2618000000007</c:v>
                </c:pt>
                <c:pt idx="33">
                  <c:v>3796.9344000000001</c:v>
                </c:pt>
                <c:pt idx="34">
                  <c:v>3828.5716000000002</c:v>
                </c:pt>
                <c:pt idx="35">
                  <c:v>3851.4085999999998</c:v>
                </c:pt>
                <c:pt idx="36">
                  <c:v>3862.2432000000003</c:v>
                </c:pt>
                <c:pt idx="37">
                  <c:v>3974.7789999999995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68-470B-9D3F-F0F69544817D}"/>
            </c:ext>
          </c:extLst>
        </c:ser>
        <c:ser>
          <c:idx val="1"/>
          <c:order val="3"/>
          <c:tx>
            <c:strRef>
              <c:f>'图7-用电量'!$A$41</c:f>
              <c:strCache>
                <c:ptCount val="1"/>
                <c:pt idx="0">
                  <c:v>Commercial</c:v>
                </c:pt>
              </c:strCache>
            </c:strRef>
          </c:tx>
          <c:spPr>
            <a:solidFill>
              <a:srgbClr val="002060"/>
            </a:solidFill>
            <a:ln w="25400">
              <a:noFill/>
            </a:ln>
          </c:spPr>
          <c:cat>
            <c:numRef>
              <c:f>'图7-用电量'!$C$3:$AN$3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'图7-用电量'!$C$41:$AN$41</c:f>
              <c:numCache>
                <c:formatCode>0.0_ </c:formatCode>
                <c:ptCount val="38"/>
                <c:pt idx="0">
                  <c:v>1211.5287999999998</c:v>
                </c:pt>
                <c:pt idx="1">
                  <c:v>1214.5488</c:v>
                </c:pt>
                <c:pt idx="2">
                  <c:v>1347.9749999999999</c:v>
                </c:pt>
                <c:pt idx="3">
                  <c:v>1472.2549999999999</c:v>
                </c:pt>
                <c:pt idx="4">
                  <c:v>1579.8369999999998</c:v>
                </c:pt>
                <c:pt idx="5">
                  <c:v>1679.502</c:v>
                </c:pt>
                <c:pt idx="6">
                  <c:v>1767.4429999999998</c:v>
                </c:pt>
                <c:pt idx="7">
                  <c:v>1855.3789999999999</c:v>
                </c:pt>
                <c:pt idx="8">
                  <c:v>1946.2429999999997</c:v>
                </c:pt>
                <c:pt idx="9">
                  <c:v>2054.6959999999999</c:v>
                </c:pt>
                <c:pt idx="10">
                  <c:v>2171.9389999999999</c:v>
                </c:pt>
                <c:pt idx="11">
                  <c:v>2289.1929999999998</c:v>
                </c:pt>
                <c:pt idx="12">
                  <c:v>2406.4479999999999</c:v>
                </c:pt>
                <c:pt idx="13">
                  <c:v>2520.7689999999998</c:v>
                </c:pt>
                <c:pt idx="14">
                  <c:v>2643.89</c:v>
                </c:pt>
                <c:pt idx="15">
                  <c:v>2764.08</c:v>
                </c:pt>
                <c:pt idx="16">
                  <c:v>2890.1179999999999</c:v>
                </c:pt>
                <c:pt idx="17">
                  <c:v>3019.098</c:v>
                </c:pt>
                <c:pt idx="18">
                  <c:v>3148.0739999999996</c:v>
                </c:pt>
                <c:pt idx="19">
                  <c:v>3274.1209999999996</c:v>
                </c:pt>
                <c:pt idx="20">
                  <c:v>3411.3170000000005</c:v>
                </c:pt>
                <c:pt idx="21">
                  <c:v>3554.654</c:v>
                </c:pt>
                <c:pt idx="22">
                  <c:v>3691.2509999999997</c:v>
                </c:pt>
                <c:pt idx="23">
                  <c:v>3829.6069999999991</c:v>
                </c:pt>
                <c:pt idx="24">
                  <c:v>3961.81</c:v>
                </c:pt>
                <c:pt idx="25">
                  <c:v>4102.8130000000001</c:v>
                </c:pt>
                <c:pt idx="26">
                  <c:v>4217.4259999999995</c:v>
                </c:pt>
                <c:pt idx="27">
                  <c:v>4358.1109999999999</c:v>
                </c:pt>
                <c:pt idx="28">
                  <c:v>4467.7280000000001</c:v>
                </c:pt>
                <c:pt idx="29">
                  <c:v>4545.396999999999</c:v>
                </c:pt>
                <c:pt idx="30">
                  <c:v>4655.0250000000005</c:v>
                </c:pt>
                <c:pt idx="31">
                  <c:v>4735.0519999999997</c:v>
                </c:pt>
                <c:pt idx="32">
                  <c:v>4812.1480000000001</c:v>
                </c:pt>
                <c:pt idx="33">
                  <c:v>4861.3869999999997</c:v>
                </c:pt>
                <c:pt idx="34">
                  <c:v>4907.6840000000002</c:v>
                </c:pt>
                <c:pt idx="35">
                  <c:v>4924.67</c:v>
                </c:pt>
                <c:pt idx="36">
                  <c:v>4944.5869999999995</c:v>
                </c:pt>
                <c:pt idx="37">
                  <c:v>5024.3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68-470B-9D3F-F0F69544817D}"/>
            </c:ext>
          </c:extLst>
        </c:ser>
        <c:ser>
          <c:idx val="4"/>
          <c:order val="4"/>
          <c:tx>
            <c:strRef>
              <c:f>'图7-用电量'!$A$37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00B0F0"/>
            </a:solidFill>
            <a:ln w="25400">
              <a:noFill/>
            </a:ln>
          </c:spPr>
          <c:cat>
            <c:numRef>
              <c:f>'图7-用电量'!$C$3:$AN$3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'图7-用电量'!$C$37:$AN$37</c:f>
              <c:numCache>
                <c:formatCode>0.0_ </c:formatCode>
                <c:ptCount val="38"/>
                <c:pt idx="0">
                  <c:v>9.4029000000000001E-2</c:v>
                </c:pt>
                <c:pt idx="1">
                  <c:v>0.13583599999999998</c:v>
                </c:pt>
                <c:pt idx="2">
                  <c:v>0.19836000000000001</c:v>
                </c:pt>
                <c:pt idx="3">
                  <c:v>0.274447</c:v>
                </c:pt>
                <c:pt idx="4">
                  <c:v>0.36735200000000001</c:v>
                </c:pt>
                <c:pt idx="5">
                  <c:v>0.48032900000000001</c:v>
                </c:pt>
                <c:pt idx="6">
                  <c:v>0.61899799999999994</c:v>
                </c:pt>
                <c:pt idx="7">
                  <c:v>0.78981499999999993</c:v>
                </c:pt>
                <c:pt idx="8">
                  <c:v>0.98839099999999991</c:v>
                </c:pt>
                <c:pt idx="9">
                  <c:v>1.22889</c:v>
                </c:pt>
                <c:pt idx="10">
                  <c:v>1.32236</c:v>
                </c:pt>
                <c:pt idx="11">
                  <c:v>1.4024099999999999</c:v>
                </c:pt>
                <c:pt idx="12">
                  <c:v>1.4672699999999999</c:v>
                </c:pt>
                <c:pt idx="13">
                  <c:v>1.53773</c:v>
                </c:pt>
                <c:pt idx="14">
                  <c:v>1.6102199999999998</c:v>
                </c:pt>
                <c:pt idx="15">
                  <c:v>1.69248</c:v>
                </c:pt>
                <c:pt idx="16">
                  <c:v>1.7775899999999998</c:v>
                </c:pt>
                <c:pt idx="17">
                  <c:v>1.8661599999999996</c:v>
                </c:pt>
                <c:pt idx="18">
                  <c:v>1.9505299999999999</c:v>
                </c:pt>
                <c:pt idx="19">
                  <c:v>2.0347299999999997</c:v>
                </c:pt>
                <c:pt idx="20">
                  <c:v>2.1253099999999998</c:v>
                </c:pt>
                <c:pt idx="21">
                  <c:v>2.2169500000000002</c:v>
                </c:pt>
                <c:pt idx="22">
                  <c:v>2.3115100000000002</c:v>
                </c:pt>
                <c:pt idx="23">
                  <c:v>2.4130699999999998</c:v>
                </c:pt>
                <c:pt idx="24">
                  <c:v>2.5134100000000004</c:v>
                </c:pt>
                <c:pt idx="25">
                  <c:v>2.6183199999999998</c:v>
                </c:pt>
                <c:pt idx="26">
                  <c:v>2.7242999999999999</c:v>
                </c:pt>
                <c:pt idx="27">
                  <c:v>2.8385099999999999</c:v>
                </c:pt>
                <c:pt idx="28">
                  <c:v>2.9398399999999998</c:v>
                </c:pt>
                <c:pt idx="29">
                  <c:v>3.04732</c:v>
                </c:pt>
                <c:pt idx="30">
                  <c:v>3.1570399999999994</c:v>
                </c:pt>
                <c:pt idx="31">
                  <c:v>3.2754799999999999</c:v>
                </c:pt>
                <c:pt idx="32">
                  <c:v>3.3846099999999999</c:v>
                </c:pt>
                <c:pt idx="33">
                  <c:v>3.5229200000000001</c:v>
                </c:pt>
                <c:pt idx="34">
                  <c:v>3.6277599999999999</c:v>
                </c:pt>
                <c:pt idx="35">
                  <c:v>3.8161199999999993</c:v>
                </c:pt>
                <c:pt idx="36">
                  <c:v>3.8614299999999999</c:v>
                </c:pt>
                <c:pt idx="37">
                  <c:v>4.2290999999999999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68-470B-9D3F-F0F69544817D}"/>
            </c:ext>
          </c:extLst>
        </c:ser>
        <c:ser>
          <c:idx val="6"/>
          <c:order val="6"/>
          <c:tx>
            <c:strRef>
              <c:f>'图7-用电量'!$A$40</c:f>
              <c:strCache>
                <c:ptCount val="1"/>
                <c:pt idx="0">
                  <c:v>Export</c:v>
                </c:pt>
              </c:strCache>
            </c:strRef>
          </c:tx>
          <c:spPr>
            <a:blipFill>
              <a:blip xmlns:r="http://schemas.openxmlformats.org/officeDocument/2006/relationships" r:embed="rId1"/>
              <a:tile tx="0" ty="0" sx="100000" sy="100000" flip="none" algn="tl"/>
            </a:blipFill>
            <a:ln w="25400">
              <a:noFill/>
            </a:ln>
          </c:spPr>
          <c:val>
            <c:numRef>
              <c:f>'图7-用电量'!$C$40:$AN$40</c:f>
              <c:numCache>
                <c:formatCode>0.0_ </c:formatCode>
                <c:ptCount val="38"/>
                <c:pt idx="0">
                  <c:v>17.080499999999997</c:v>
                </c:pt>
                <c:pt idx="1">
                  <c:v>17.080499999999997</c:v>
                </c:pt>
                <c:pt idx="2">
                  <c:v>17.080499999999997</c:v>
                </c:pt>
                <c:pt idx="3">
                  <c:v>17.080499999999997</c:v>
                </c:pt>
                <c:pt idx="4">
                  <c:v>17.080499999999997</c:v>
                </c:pt>
                <c:pt idx="5">
                  <c:v>17.080499999999997</c:v>
                </c:pt>
                <c:pt idx="6">
                  <c:v>17.080499999999997</c:v>
                </c:pt>
                <c:pt idx="7">
                  <c:v>17.080499999999997</c:v>
                </c:pt>
                <c:pt idx="8">
                  <c:v>17.080499999999997</c:v>
                </c:pt>
                <c:pt idx="9">
                  <c:v>17.080499999999997</c:v>
                </c:pt>
                <c:pt idx="10">
                  <c:v>17.080499999999997</c:v>
                </c:pt>
                <c:pt idx="11">
                  <c:v>17.080499999999997</c:v>
                </c:pt>
                <c:pt idx="12">
                  <c:v>17.080499999999997</c:v>
                </c:pt>
                <c:pt idx="13">
                  <c:v>17.080499999999997</c:v>
                </c:pt>
                <c:pt idx="14">
                  <c:v>17.080499999999997</c:v>
                </c:pt>
                <c:pt idx="15">
                  <c:v>17.080499999999997</c:v>
                </c:pt>
                <c:pt idx="16">
                  <c:v>17.080499999999997</c:v>
                </c:pt>
                <c:pt idx="17">
                  <c:v>17.080499999999997</c:v>
                </c:pt>
                <c:pt idx="18">
                  <c:v>17.080499999999997</c:v>
                </c:pt>
                <c:pt idx="19">
                  <c:v>17.080499999999997</c:v>
                </c:pt>
                <c:pt idx="20">
                  <c:v>17.080499999999997</c:v>
                </c:pt>
                <c:pt idx="21">
                  <c:v>17.080499999999997</c:v>
                </c:pt>
                <c:pt idx="22">
                  <c:v>17.080499999999997</c:v>
                </c:pt>
                <c:pt idx="23">
                  <c:v>17.080499999999997</c:v>
                </c:pt>
                <c:pt idx="24">
                  <c:v>17.080499999999997</c:v>
                </c:pt>
                <c:pt idx="25">
                  <c:v>17.080499999999997</c:v>
                </c:pt>
                <c:pt idx="26">
                  <c:v>17.080499999999997</c:v>
                </c:pt>
                <c:pt idx="27">
                  <c:v>17.080499999999997</c:v>
                </c:pt>
                <c:pt idx="28">
                  <c:v>17.080499999999997</c:v>
                </c:pt>
                <c:pt idx="29">
                  <c:v>17.080499999999997</c:v>
                </c:pt>
                <c:pt idx="30">
                  <c:v>17.080499999999997</c:v>
                </c:pt>
                <c:pt idx="31">
                  <c:v>17.080499999999997</c:v>
                </c:pt>
                <c:pt idx="32">
                  <c:v>17.080499999999997</c:v>
                </c:pt>
                <c:pt idx="33">
                  <c:v>17.080499999999997</c:v>
                </c:pt>
                <c:pt idx="34">
                  <c:v>17.080499999999997</c:v>
                </c:pt>
                <c:pt idx="35">
                  <c:v>17.080499999999997</c:v>
                </c:pt>
                <c:pt idx="36">
                  <c:v>17.080499999999997</c:v>
                </c:pt>
                <c:pt idx="37">
                  <c:v>17.080499999999997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968-470B-9D3F-F0F695448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039416"/>
        <c:axId val="454044664"/>
        <c:extLst>
          <c:ext xmlns:c15="http://schemas.microsoft.com/office/drawing/2012/chart" uri="{02D57815-91ED-43cb-92C2-25804820EDAC}">
            <c15:filteredArea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'图7-用电量'!$A$38</c15:sqref>
                        </c15:formulaRef>
                      </c:ext>
                    </c:extLst>
                    <c:strCache>
                      <c:ptCount val="1"/>
                      <c:pt idx="0">
                        <c:v>District Heat</c:v>
                      </c:pt>
                    </c:strCache>
                  </c:strRef>
                </c:tx>
                <c:spPr>
                  <a:ln w="25400">
                    <a:noFill/>
                  </a:ln>
                </c:spPr>
                <c:val>
                  <c:numRef>
                    <c:extLst>
                      <c:ext uri="{02D57815-91ED-43cb-92C2-25804820EDAC}">
                        <c15:formulaRef>
                          <c15:sqref>'图7-用电量'!$C$38:$AN$38</c15:sqref>
                        </c15:formulaRef>
                      </c:ext>
                    </c:extLst>
                    <c:numCache>
                      <c:formatCode>0.0_ 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6968-470B-9D3F-F0F69544817D}"/>
                  </c:ext>
                </c:extLst>
              </c15:ser>
            </c15:filteredAreaSeries>
          </c:ext>
        </c:extLst>
      </c:areaChart>
      <c:catAx>
        <c:axId val="454039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44664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454044664"/>
        <c:scaling>
          <c:orientation val="minMax"/>
          <c:min val="0"/>
        </c:scaling>
        <c:delete val="0"/>
        <c:axPos val="l"/>
        <c:title>
          <c:tx>
            <c:strRef>
              <c:f>'图7-用电量'!$D$32</c:f>
              <c:strCache>
                <c:ptCount val="1"/>
                <c:pt idx="0">
                  <c:v>TWh</c:v>
                </c:pt>
              </c:strCache>
            </c:strRef>
          </c:tx>
          <c:layout>
            <c:manualLayout>
              <c:xMode val="edge"/>
              <c:yMode val="edge"/>
              <c:x val="4.2328042328042326E-2"/>
              <c:y val="5.0343356203281633E-2"/>
            </c:manualLayout>
          </c:layout>
          <c:overlay val="0"/>
          <c:txPr>
            <a:bodyPr rot="0" vert="horz"/>
            <a:lstStyle/>
            <a:p>
              <a:pPr>
                <a:defRPr/>
              </a:pPr>
              <a:endParaRPr lang="zh-CN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39416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88496262528587433"/>
          <c:w val="0.95120401616464612"/>
          <c:h val="0.115037374714125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'图8-发电量'!$H$2</c:f>
          <c:strCache>
            <c:ptCount val="1"/>
            <c:pt idx="0">
              <c:v>分品种发电量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1700953708946931E-2"/>
          <c:y val="0.14392058264488439"/>
          <c:w val="0.85253985970953394"/>
          <c:h val="0.62098995489372388"/>
        </c:manualLayout>
      </c:layout>
      <c:areaChart>
        <c:grouping val="stacked"/>
        <c:varyColors val="0"/>
        <c:ser>
          <c:idx val="0"/>
          <c:order val="1"/>
          <c:tx>
            <c:strRef>
              <c:f>'图8-发电量'!$B$4</c:f>
              <c:strCache>
                <c:ptCount val="1"/>
                <c:pt idx="0">
                  <c:v>燃煤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'图8-发电量'!$C$4:$AN$4</c:f>
              <c:numCache>
                <c:formatCode>0</c:formatCode>
                <c:ptCount val="38"/>
                <c:pt idx="0">
                  <c:v>45454.720000000001</c:v>
                </c:pt>
                <c:pt idx="1">
                  <c:v>45238.020000000004</c:v>
                </c:pt>
                <c:pt idx="2">
                  <c:v>48255.070000000007</c:v>
                </c:pt>
                <c:pt idx="3">
                  <c:v>50652.810000000005</c:v>
                </c:pt>
                <c:pt idx="4">
                  <c:v>53017.73</c:v>
                </c:pt>
                <c:pt idx="5">
                  <c:v>55174.000000000007</c:v>
                </c:pt>
                <c:pt idx="6">
                  <c:v>57055.500000000007</c:v>
                </c:pt>
                <c:pt idx="7">
                  <c:v>59073.200000000004</c:v>
                </c:pt>
                <c:pt idx="8">
                  <c:v>59672.200000000004</c:v>
                </c:pt>
                <c:pt idx="9">
                  <c:v>60144.100000000006</c:v>
                </c:pt>
                <c:pt idx="10">
                  <c:v>60503.9</c:v>
                </c:pt>
                <c:pt idx="11">
                  <c:v>60812.4</c:v>
                </c:pt>
                <c:pt idx="12">
                  <c:v>59676.3</c:v>
                </c:pt>
                <c:pt idx="13">
                  <c:v>58538.500000000007</c:v>
                </c:pt>
                <c:pt idx="14">
                  <c:v>57207.100000000006</c:v>
                </c:pt>
                <c:pt idx="15">
                  <c:v>55847.9</c:v>
                </c:pt>
                <c:pt idx="16">
                  <c:v>54398.700000000004</c:v>
                </c:pt>
                <c:pt idx="17">
                  <c:v>52866.3</c:v>
                </c:pt>
                <c:pt idx="18">
                  <c:v>51237.600000000006</c:v>
                </c:pt>
                <c:pt idx="19">
                  <c:v>49543.200000000004</c:v>
                </c:pt>
                <c:pt idx="20">
                  <c:v>47807.000000000007</c:v>
                </c:pt>
                <c:pt idx="21">
                  <c:v>46022.000000000007</c:v>
                </c:pt>
                <c:pt idx="22">
                  <c:v>44196.200000000004</c:v>
                </c:pt>
                <c:pt idx="23">
                  <c:v>42322.100000000006</c:v>
                </c:pt>
                <c:pt idx="24">
                  <c:v>40411.200000000004</c:v>
                </c:pt>
                <c:pt idx="25">
                  <c:v>38450.5</c:v>
                </c:pt>
                <c:pt idx="26">
                  <c:v>36461.800000000003</c:v>
                </c:pt>
                <c:pt idx="27">
                  <c:v>34460.100000000006</c:v>
                </c:pt>
                <c:pt idx="28">
                  <c:v>32495.200000000004</c:v>
                </c:pt>
                <c:pt idx="29">
                  <c:v>30477.300000000003</c:v>
                </c:pt>
                <c:pt idx="30">
                  <c:v>28479.9</c:v>
                </c:pt>
                <c:pt idx="31">
                  <c:v>26508.9</c:v>
                </c:pt>
                <c:pt idx="32">
                  <c:v>24545.390000000003</c:v>
                </c:pt>
                <c:pt idx="33">
                  <c:v>22637.570000000003</c:v>
                </c:pt>
                <c:pt idx="34">
                  <c:v>20768.68</c:v>
                </c:pt>
                <c:pt idx="35">
                  <c:v>18956.5</c:v>
                </c:pt>
                <c:pt idx="36">
                  <c:v>17260</c:v>
                </c:pt>
                <c:pt idx="37">
                  <c:v>15651.2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BE-47AA-BD8A-0F51859F041B}"/>
            </c:ext>
          </c:extLst>
        </c:ser>
        <c:ser>
          <c:idx val="2"/>
          <c:order val="3"/>
          <c:tx>
            <c:strRef>
              <c:f>'图8-发电量'!$B$7</c:f>
              <c:strCache>
                <c:ptCount val="1"/>
                <c:pt idx="0">
                  <c:v>水电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'图8-发电量'!$C$7:$AN$7</c:f>
              <c:numCache>
                <c:formatCode>0</c:formatCode>
                <c:ptCount val="38"/>
                <c:pt idx="0">
                  <c:v>12369.7</c:v>
                </c:pt>
                <c:pt idx="1">
                  <c:v>12389.614500000001</c:v>
                </c:pt>
                <c:pt idx="2">
                  <c:v>12407.581200000001</c:v>
                </c:pt>
                <c:pt idx="3">
                  <c:v>12433.809200000002</c:v>
                </c:pt>
                <c:pt idx="4">
                  <c:v>12464.806</c:v>
                </c:pt>
                <c:pt idx="5">
                  <c:v>12508.295000000002</c:v>
                </c:pt>
                <c:pt idx="6">
                  <c:v>12565.554000000002</c:v>
                </c:pt>
                <c:pt idx="7">
                  <c:v>12633.424000000001</c:v>
                </c:pt>
                <c:pt idx="8">
                  <c:v>12742.904</c:v>
                </c:pt>
                <c:pt idx="9">
                  <c:v>12874.447000000002</c:v>
                </c:pt>
                <c:pt idx="10">
                  <c:v>13015.863000000001</c:v>
                </c:pt>
                <c:pt idx="11">
                  <c:v>13154.492</c:v>
                </c:pt>
                <c:pt idx="12">
                  <c:v>13353.570000000002</c:v>
                </c:pt>
                <c:pt idx="13">
                  <c:v>13536.53</c:v>
                </c:pt>
                <c:pt idx="14">
                  <c:v>13728.250000000002</c:v>
                </c:pt>
                <c:pt idx="15">
                  <c:v>13928.710000000001</c:v>
                </c:pt>
                <c:pt idx="16">
                  <c:v>14134.03</c:v>
                </c:pt>
                <c:pt idx="17">
                  <c:v>14341.2</c:v>
                </c:pt>
                <c:pt idx="18">
                  <c:v>14538.43</c:v>
                </c:pt>
                <c:pt idx="19">
                  <c:v>14736.060000000001</c:v>
                </c:pt>
                <c:pt idx="20">
                  <c:v>14939.310000000001</c:v>
                </c:pt>
                <c:pt idx="21">
                  <c:v>15142.95</c:v>
                </c:pt>
                <c:pt idx="22">
                  <c:v>15337.060000000001</c:v>
                </c:pt>
                <c:pt idx="23">
                  <c:v>15539.03</c:v>
                </c:pt>
                <c:pt idx="24">
                  <c:v>15725.170000000002</c:v>
                </c:pt>
                <c:pt idx="25">
                  <c:v>15900.880000000001</c:v>
                </c:pt>
                <c:pt idx="26">
                  <c:v>16058.310000000001</c:v>
                </c:pt>
                <c:pt idx="27">
                  <c:v>16212.490000000002</c:v>
                </c:pt>
                <c:pt idx="28">
                  <c:v>16338.060000000001</c:v>
                </c:pt>
                <c:pt idx="29">
                  <c:v>16452.640000000003</c:v>
                </c:pt>
                <c:pt idx="30">
                  <c:v>16568.43</c:v>
                </c:pt>
                <c:pt idx="31">
                  <c:v>16669.550000000003</c:v>
                </c:pt>
                <c:pt idx="32">
                  <c:v>16761.57</c:v>
                </c:pt>
                <c:pt idx="33">
                  <c:v>16838.740000000002</c:v>
                </c:pt>
                <c:pt idx="34">
                  <c:v>16907.32</c:v>
                </c:pt>
                <c:pt idx="35">
                  <c:v>16961.990000000002</c:v>
                </c:pt>
                <c:pt idx="36">
                  <c:v>17008.77</c:v>
                </c:pt>
                <c:pt idx="37">
                  <c:v>17083.390000000003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BE-47AA-BD8A-0F51859F041B}"/>
            </c:ext>
          </c:extLst>
        </c:ser>
        <c:ser>
          <c:idx val="3"/>
          <c:order val="4"/>
          <c:tx>
            <c:strRef>
              <c:f>'图8-发电量'!$B$8</c:f>
              <c:strCache>
                <c:ptCount val="1"/>
                <c:pt idx="0">
                  <c:v>陆上风电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'图8-发电量'!$C$8:$AN$8</c:f>
              <c:numCache>
                <c:formatCode>0</c:formatCode>
                <c:ptCount val="38"/>
                <c:pt idx="0">
                  <c:v>7614.5700000000006</c:v>
                </c:pt>
                <c:pt idx="1">
                  <c:v>7708.3400000000011</c:v>
                </c:pt>
                <c:pt idx="2">
                  <c:v>7752.7300000000005</c:v>
                </c:pt>
                <c:pt idx="3">
                  <c:v>7820.7300000000005</c:v>
                </c:pt>
                <c:pt idx="4">
                  <c:v>7905.0500000000011</c:v>
                </c:pt>
                <c:pt idx="5">
                  <c:v>8029.01</c:v>
                </c:pt>
                <c:pt idx="6">
                  <c:v>8199.880000000001</c:v>
                </c:pt>
                <c:pt idx="7">
                  <c:v>8411.8200000000015</c:v>
                </c:pt>
                <c:pt idx="8">
                  <c:v>8769.44</c:v>
                </c:pt>
                <c:pt idx="9">
                  <c:v>9180.8200000000015</c:v>
                </c:pt>
                <c:pt idx="10">
                  <c:v>9590.5</c:v>
                </c:pt>
                <c:pt idx="11">
                  <c:v>9952.8700000000008</c:v>
                </c:pt>
                <c:pt idx="12">
                  <c:v>10521.61</c:v>
                </c:pt>
                <c:pt idx="13">
                  <c:v>11001.25</c:v>
                </c:pt>
                <c:pt idx="14">
                  <c:v>11502.2</c:v>
                </c:pt>
                <c:pt idx="15">
                  <c:v>12008.29</c:v>
                </c:pt>
                <c:pt idx="16">
                  <c:v>12552.810000000001</c:v>
                </c:pt>
                <c:pt idx="17">
                  <c:v>13120.410000000002</c:v>
                </c:pt>
                <c:pt idx="18">
                  <c:v>13645.53</c:v>
                </c:pt>
                <c:pt idx="19">
                  <c:v>14183.87</c:v>
                </c:pt>
                <c:pt idx="20">
                  <c:v>14637.800000000001</c:v>
                </c:pt>
                <c:pt idx="21">
                  <c:v>15085.760000000002</c:v>
                </c:pt>
                <c:pt idx="22">
                  <c:v>15463.890000000001</c:v>
                </c:pt>
                <c:pt idx="23">
                  <c:v>15742.198000000002</c:v>
                </c:pt>
                <c:pt idx="24">
                  <c:v>16064.600000000002</c:v>
                </c:pt>
                <c:pt idx="25">
                  <c:v>16621.2</c:v>
                </c:pt>
                <c:pt idx="26">
                  <c:v>17211.5</c:v>
                </c:pt>
                <c:pt idx="27">
                  <c:v>17930.900000000001</c:v>
                </c:pt>
                <c:pt idx="28">
                  <c:v>18753</c:v>
                </c:pt>
                <c:pt idx="29">
                  <c:v>19525.2</c:v>
                </c:pt>
                <c:pt idx="30">
                  <c:v>20329</c:v>
                </c:pt>
                <c:pt idx="31">
                  <c:v>21051.100000000002</c:v>
                </c:pt>
                <c:pt idx="32">
                  <c:v>21727.800000000003</c:v>
                </c:pt>
                <c:pt idx="33">
                  <c:v>22311.600000000002</c:v>
                </c:pt>
                <c:pt idx="34">
                  <c:v>22845.9</c:v>
                </c:pt>
                <c:pt idx="35">
                  <c:v>23284.100000000002</c:v>
                </c:pt>
                <c:pt idx="36">
                  <c:v>23669.9</c:v>
                </c:pt>
                <c:pt idx="37">
                  <c:v>24304.400000000001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BE-47AA-BD8A-0F51859F041B}"/>
            </c:ext>
          </c:extLst>
        </c:ser>
        <c:ser>
          <c:idx val="4"/>
          <c:order val="6"/>
          <c:tx>
            <c:strRef>
              <c:f>'图8-发电量'!$B$9</c:f>
              <c:strCache>
                <c:ptCount val="1"/>
                <c:pt idx="0">
                  <c:v>光伏电站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'图8-发电量'!$C$9:$AN$9</c:f>
              <c:numCache>
                <c:formatCode>0</c:formatCode>
                <c:ptCount val="38"/>
                <c:pt idx="0">
                  <c:v>4641.1100000000006</c:v>
                </c:pt>
                <c:pt idx="1">
                  <c:v>4846.72</c:v>
                </c:pt>
                <c:pt idx="2">
                  <c:v>5044.88</c:v>
                </c:pt>
                <c:pt idx="3">
                  <c:v>5349.26</c:v>
                </c:pt>
                <c:pt idx="4">
                  <c:v>5725.35</c:v>
                </c:pt>
                <c:pt idx="5">
                  <c:v>6277.68</c:v>
                </c:pt>
                <c:pt idx="6">
                  <c:v>7038.5400000000009</c:v>
                </c:pt>
                <c:pt idx="7">
                  <c:v>7981.2800000000007</c:v>
                </c:pt>
                <c:pt idx="8">
                  <c:v>9570.69</c:v>
                </c:pt>
                <c:pt idx="9">
                  <c:v>11562.990000000002</c:v>
                </c:pt>
                <c:pt idx="10">
                  <c:v>13793.210000000001</c:v>
                </c:pt>
                <c:pt idx="11">
                  <c:v>16061.680000000002</c:v>
                </c:pt>
                <c:pt idx="12">
                  <c:v>19455.330000000002</c:v>
                </c:pt>
                <c:pt idx="13">
                  <c:v>22654.010000000002</c:v>
                </c:pt>
                <c:pt idx="14">
                  <c:v>26114.390000000003</c:v>
                </c:pt>
                <c:pt idx="15">
                  <c:v>29834.020000000004</c:v>
                </c:pt>
                <c:pt idx="16">
                  <c:v>33706.980000000003</c:v>
                </c:pt>
                <c:pt idx="17">
                  <c:v>37678.390000000007</c:v>
                </c:pt>
                <c:pt idx="18">
                  <c:v>41537.420000000006</c:v>
                </c:pt>
                <c:pt idx="19">
                  <c:v>45521.58</c:v>
                </c:pt>
                <c:pt idx="20">
                  <c:v>49721.710000000006</c:v>
                </c:pt>
                <c:pt idx="21">
                  <c:v>54077.97</c:v>
                </c:pt>
                <c:pt idx="22">
                  <c:v>58325.313000000002</c:v>
                </c:pt>
                <c:pt idx="23">
                  <c:v>62670.526000000005</c:v>
                </c:pt>
                <c:pt idx="24">
                  <c:v>66788.700000000012</c:v>
                </c:pt>
                <c:pt idx="25">
                  <c:v>70857</c:v>
                </c:pt>
                <c:pt idx="26">
                  <c:v>74621.900000000009</c:v>
                </c:pt>
                <c:pt idx="27">
                  <c:v>78501.5</c:v>
                </c:pt>
                <c:pt idx="28">
                  <c:v>81960.200000000012</c:v>
                </c:pt>
                <c:pt idx="29">
                  <c:v>85191.700000000012</c:v>
                </c:pt>
                <c:pt idx="30">
                  <c:v>88555.700000000012</c:v>
                </c:pt>
                <c:pt idx="31">
                  <c:v>91532.700000000012</c:v>
                </c:pt>
                <c:pt idx="32">
                  <c:v>94316.900000000009</c:v>
                </c:pt>
                <c:pt idx="33">
                  <c:v>96683.8</c:v>
                </c:pt>
                <c:pt idx="34">
                  <c:v>98848.900000000009</c:v>
                </c:pt>
                <c:pt idx="35">
                  <c:v>100604.00000000001</c:v>
                </c:pt>
                <c:pt idx="36">
                  <c:v>102151.00000000001</c:v>
                </c:pt>
                <c:pt idx="37">
                  <c:v>104724.00000000001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BE-47AA-BD8A-0F51859F041B}"/>
            </c:ext>
          </c:extLst>
        </c:ser>
        <c:ser>
          <c:idx val="9"/>
          <c:order val="7"/>
          <c:tx>
            <c:strRef>
              <c:f>'图8-发电量'!$B$15</c:f>
              <c:strCache>
                <c:ptCount val="1"/>
                <c:pt idx="0">
                  <c:v>分布式发电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'图8-发电量'!$C$15:$AN$15</c:f>
              <c:numCache>
                <c:formatCode>0</c:formatCode>
                <c:ptCount val="38"/>
                <c:pt idx="0">
                  <c:v>1706.9630000000002</c:v>
                </c:pt>
                <c:pt idx="1">
                  <c:v>2097.502</c:v>
                </c:pt>
                <c:pt idx="2">
                  <c:v>2515.5660000000003</c:v>
                </c:pt>
                <c:pt idx="3">
                  <c:v>2961.1650000000004</c:v>
                </c:pt>
                <c:pt idx="4">
                  <c:v>3434.2860000000001</c:v>
                </c:pt>
                <c:pt idx="5">
                  <c:v>3934.9330000000004</c:v>
                </c:pt>
                <c:pt idx="6">
                  <c:v>4463.1140000000005</c:v>
                </c:pt>
                <c:pt idx="7">
                  <c:v>5018.8180000000002</c:v>
                </c:pt>
                <c:pt idx="8">
                  <c:v>5549.3040000000001</c:v>
                </c:pt>
                <c:pt idx="9">
                  <c:v>5959.5940000000001</c:v>
                </c:pt>
                <c:pt idx="10">
                  <c:v>6384.5260000000007</c:v>
                </c:pt>
                <c:pt idx="11">
                  <c:v>6824.0710000000008</c:v>
                </c:pt>
                <c:pt idx="12">
                  <c:v>7260.0000000000009</c:v>
                </c:pt>
                <c:pt idx="13">
                  <c:v>7709.3410000000003</c:v>
                </c:pt>
                <c:pt idx="14">
                  <c:v>8172.1350000000002</c:v>
                </c:pt>
                <c:pt idx="15">
                  <c:v>8648.3520000000008</c:v>
                </c:pt>
                <c:pt idx="16">
                  <c:v>9137.982</c:v>
                </c:pt>
                <c:pt idx="17">
                  <c:v>9631.61</c:v>
                </c:pt>
                <c:pt idx="18">
                  <c:v>10138.1</c:v>
                </c:pt>
                <c:pt idx="19">
                  <c:v>10657.470000000001</c:v>
                </c:pt>
                <c:pt idx="20">
                  <c:v>11016.7</c:v>
                </c:pt>
                <c:pt idx="21">
                  <c:v>11282.42</c:v>
                </c:pt>
                <c:pt idx="22">
                  <c:v>11540.570000000002</c:v>
                </c:pt>
                <c:pt idx="23">
                  <c:v>11798.51</c:v>
                </c:pt>
                <c:pt idx="24">
                  <c:v>12056.26</c:v>
                </c:pt>
                <c:pt idx="25">
                  <c:v>12253.250000000002</c:v>
                </c:pt>
                <c:pt idx="26">
                  <c:v>12213.93</c:v>
                </c:pt>
                <c:pt idx="27">
                  <c:v>12165.670000000002</c:v>
                </c:pt>
                <c:pt idx="28">
                  <c:v>12107.660000000002</c:v>
                </c:pt>
                <c:pt idx="29">
                  <c:v>12050.11</c:v>
                </c:pt>
                <c:pt idx="30">
                  <c:v>11992.740000000002</c:v>
                </c:pt>
                <c:pt idx="31">
                  <c:v>11935.720000000001</c:v>
                </c:pt>
                <c:pt idx="32">
                  <c:v>11872.130000000001</c:v>
                </c:pt>
                <c:pt idx="33">
                  <c:v>11800.810000000001</c:v>
                </c:pt>
                <c:pt idx="34">
                  <c:v>11729.980000000001</c:v>
                </c:pt>
                <c:pt idx="35">
                  <c:v>11659.570000000002</c:v>
                </c:pt>
                <c:pt idx="36">
                  <c:v>11589.6</c:v>
                </c:pt>
                <c:pt idx="37">
                  <c:v>12662.68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EBE-47AA-BD8A-0F51859F041B}"/>
            </c:ext>
          </c:extLst>
        </c:ser>
        <c:ser>
          <c:idx val="10"/>
          <c:order val="8"/>
          <c:tx>
            <c:strRef>
              <c:f>'图8-发电量'!$B$13</c:f>
              <c:strCache>
                <c:ptCount val="1"/>
                <c:pt idx="0">
                  <c:v>光热发电</c:v>
                </c:pt>
              </c:strCache>
            </c:strRef>
          </c:tx>
          <c:spPr>
            <a:solidFill>
              <a:srgbClr val="FF3300"/>
            </a:solidFill>
            <a:ln w="25400"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'图8-发电量'!$C$13:$AN$13</c:f>
              <c:numCache>
                <c:formatCode>0</c:formatCode>
                <c:ptCount val="38"/>
                <c:pt idx="0">
                  <c:v>26.675300000000004</c:v>
                </c:pt>
                <c:pt idx="1">
                  <c:v>26.675300000000004</c:v>
                </c:pt>
                <c:pt idx="2">
                  <c:v>26.675300000000004</c:v>
                </c:pt>
                <c:pt idx="3">
                  <c:v>26.675300000000004</c:v>
                </c:pt>
                <c:pt idx="4">
                  <c:v>26.675300000000004</c:v>
                </c:pt>
                <c:pt idx="5">
                  <c:v>26.675300000000004</c:v>
                </c:pt>
                <c:pt idx="6">
                  <c:v>26.675300000000004</c:v>
                </c:pt>
                <c:pt idx="7">
                  <c:v>26.675300000000004</c:v>
                </c:pt>
                <c:pt idx="8">
                  <c:v>26.675300000000004</c:v>
                </c:pt>
                <c:pt idx="9">
                  <c:v>26.675300000000004</c:v>
                </c:pt>
                <c:pt idx="10">
                  <c:v>26.675300000000004</c:v>
                </c:pt>
                <c:pt idx="11">
                  <c:v>26.675300000000004</c:v>
                </c:pt>
                <c:pt idx="12">
                  <c:v>29.100330000000003</c:v>
                </c:pt>
                <c:pt idx="13">
                  <c:v>31.525350000000003</c:v>
                </c:pt>
                <c:pt idx="14">
                  <c:v>36.375410000000002</c:v>
                </c:pt>
                <c:pt idx="15">
                  <c:v>41.225500000000004</c:v>
                </c:pt>
                <c:pt idx="16">
                  <c:v>48.500500000000002</c:v>
                </c:pt>
                <c:pt idx="17">
                  <c:v>55.775600000000004</c:v>
                </c:pt>
                <c:pt idx="18">
                  <c:v>63.050700000000006</c:v>
                </c:pt>
                <c:pt idx="19">
                  <c:v>72.750800000000012</c:v>
                </c:pt>
                <c:pt idx="20">
                  <c:v>84.875900000000001</c:v>
                </c:pt>
                <c:pt idx="21">
                  <c:v>99.426100000000005</c:v>
                </c:pt>
                <c:pt idx="22">
                  <c:v>113.97630000000001</c:v>
                </c:pt>
                <c:pt idx="23">
                  <c:v>130.9513</c:v>
                </c:pt>
                <c:pt idx="24">
                  <c:v>150.35130000000001</c:v>
                </c:pt>
                <c:pt idx="25">
                  <c:v>169.75230000000002</c:v>
                </c:pt>
                <c:pt idx="26">
                  <c:v>189.15230000000003</c:v>
                </c:pt>
                <c:pt idx="27">
                  <c:v>210.97730000000001</c:v>
                </c:pt>
                <c:pt idx="28">
                  <c:v>242.50230000000002</c:v>
                </c:pt>
                <c:pt idx="29">
                  <c:v>274.0283</c:v>
                </c:pt>
                <c:pt idx="30">
                  <c:v>310.4033</c:v>
                </c:pt>
                <c:pt idx="31">
                  <c:v>346.7783</c:v>
                </c:pt>
                <c:pt idx="32">
                  <c:v>383.15430000000003</c:v>
                </c:pt>
                <c:pt idx="33">
                  <c:v>417.10430000000002</c:v>
                </c:pt>
                <c:pt idx="34">
                  <c:v>451.05530000000005</c:v>
                </c:pt>
                <c:pt idx="35">
                  <c:v>480.15530000000001</c:v>
                </c:pt>
                <c:pt idx="36">
                  <c:v>506.83030000000002</c:v>
                </c:pt>
                <c:pt idx="37">
                  <c:v>555.33130000000006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EBE-47AA-BD8A-0F51859F041B}"/>
            </c:ext>
          </c:extLst>
        </c:ser>
        <c:ser>
          <c:idx val="5"/>
          <c:order val="9"/>
          <c:tx>
            <c:strRef>
              <c:f>'图8-发电量'!$B$10</c:f>
              <c:strCache>
                <c:ptCount val="1"/>
                <c:pt idx="0">
                  <c:v>生物质能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'图8-发电量'!$C$10:$AN$10</c:f>
              <c:numCache>
                <c:formatCode>0</c:formatCode>
                <c:ptCount val="38"/>
                <c:pt idx="0">
                  <c:v>1410.3056000000001</c:v>
                </c:pt>
                <c:pt idx="1">
                  <c:v>1403.9456</c:v>
                </c:pt>
                <c:pt idx="2">
                  <c:v>1396.2156000000002</c:v>
                </c:pt>
                <c:pt idx="3">
                  <c:v>1387.5756000000001</c:v>
                </c:pt>
                <c:pt idx="4">
                  <c:v>1378.0256000000002</c:v>
                </c:pt>
                <c:pt idx="5">
                  <c:v>1367.1156000000001</c:v>
                </c:pt>
                <c:pt idx="6">
                  <c:v>1354.8356000000001</c:v>
                </c:pt>
                <c:pt idx="7">
                  <c:v>1341.1956</c:v>
                </c:pt>
                <c:pt idx="8">
                  <c:v>1326.1956</c:v>
                </c:pt>
                <c:pt idx="9">
                  <c:v>1309.3756000000001</c:v>
                </c:pt>
                <c:pt idx="10">
                  <c:v>1290.2756000000002</c:v>
                </c:pt>
                <c:pt idx="11">
                  <c:v>1269.3656000000001</c:v>
                </c:pt>
                <c:pt idx="12">
                  <c:v>1247.0902000000001</c:v>
                </c:pt>
                <c:pt idx="13">
                  <c:v>1222.9949000000001</c:v>
                </c:pt>
                <c:pt idx="14">
                  <c:v>1197.0795000000001</c:v>
                </c:pt>
                <c:pt idx="15">
                  <c:v>1169.7942</c:v>
                </c:pt>
                <c:pt idx="16">
                  <c:v>1141.6088000000002</c:v>
                </c:pt>
                <c:pt idx="17">
                  <c:v>1112.5134</c:v>
                </c:pt>
                <c:pt idx="18">
                  <c:v>1082.0531000000001</c:v>
                </c:pt>
                <c:pt idx="19">
                  <c:v>1050.2277000000001</c:v>
                </c:pt>
                <c:pt idx="20">
                  <c:v>1017.0384000000001</c:v>
                </c:pt>
                <c:pt idx="21">
                  <c:v>982.4860000000001</c:v>
                </c:pt>
                <c:pt idx="22">
                  <c:v>946.56870000000004</c:v>
                </c:pt>
                <c:pt idx="23">
                  <c:v>909.74300000000005</c:v>
                </c:pt>
                <c:pt idx="24">
                  <c:v>871.09760000000006</c:v>
                </c:pt>
                <c:pt idx="25">
                  <c:v>831.54420000000005</c:v>
                </c:pt>
                <c:pt idx="26">
                  <c:v>791.08090000000004</c:v>
                </c:pt>
                <c:pt idx="27">
                  <c:v>750.16250000000002</c:v>
                </c:pt>
                <c:pt idx="28">
                  <c:v>708.79020000000003</c:v>
                </c:pt>
                <c:pt idx="29">
                  <c:v>666.96280000000002</c:v>
                </c:pt>
                <c:pt idx="30">
                  <c:v>625.13550000000009</c:v>
                </c:pt>
                <c:pt idx="31">
                  <c:v>583.30810000000008</c:v>
                </c:pt>
                <c:pt idx="32">
                  <c:v>541.93580000000009</c:v>
                </c:pt>
                <c:pt idx="33">
                  <c:v>501.47240000000005</c:v>
                </c:pt>
                <c:pt idx="34">
                  <c:v>461.91840000000002</c:v>
                </c:pt>
                <c:pt idx="35">
                  <c:v>423.72840000000002</c:v>
                </c:pt>
                <c:pt idx="36">
                  <c:v>387.35640000000001</c:v>
                </c:pt>
                <c:pt idx="37">
                  <c:v>353.25800000000004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EBE-47AA-BD8A-0F51859F041B}"/>
            </c:ext>
          </c:extLst>
        </c:ser>
        <c:ser>
          <c:idx val="7"/>
          <c:order val="10"/>
          <c:tx>
            <c:strRef>
              <c:f>'图8-发电量'!$B$13</c:f>
              <c:strCache>
                <c:ptCount val="1"/>
                <c:pt idx="0">
                  <c:v>光热发电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'图8-发电量'!$C$12:$AN$12</c:f>
              <c:numCache>
                <c:formatCode>0</c:formatCode>
                <c:ptCount val="38"/>
                <c:pt idx="0">
                  <c:v>2110.7890000000002</c:v>
                </c:pt>
                <c:pt idx="1">
                  <c:v>2103.799</c:v>
                </c:pt>
                <c:pt idx="2">
                  <c:v>2095.8090000000002</c:v>
                </c:pt>
                <c:pt idx="3">
                  <c:v>2086.8290000000002</c:v>
                </c:pt>
                <c:pt idx="4">
                  <c:v>2076.3390000000004</c:v>
                </c:pt>
                <c:pt idx="5">
                  <c:v>2064.3590000000004</c:v>
                </c:pt>
                <c:pt idx="6">
                  <c:v>2050.8690000000001</c:v>
                </c:pt>
                <c:pt idx="7">
                  <c:v>2035.8980000000001</c:v>
                </c:pt>
                <c:pt idx="8">
                  <c:v>2018.9180000000001</c:v>
                </c:pt>
                <c:pt idx="9">
                  <c:v>1999.9460000000001</c:v>
                </c:pt>
                <c:pt idx="10">
                  <c:v>1977.4750000000001</c:v>
                </c:pt>
                <c:pt idx="11">
                  <c:v>1952.0040000000001</c:v>
                </c:pt>
                <c:pt idx="12">
                  <c:v>1924.0420000000001</c:v>
                </c:pt>
                <c:pt idx="13">
                  <c:v>1893.0900000000001</c:v>
                </c:pt>
                <c:pt idx="14">
                  <c:v>1859.6370000000002</c:v>
                </c:pt>
                <c:pt idx="15">
                  <c:v>1824.1840000000002</c:v>
                </c:pt>
                <c:pt idx="16">
                  <c:v>1787.7310000000002</c:v>
                </c:pt>
                <c:pt idx="17">
                  <c:v>1749.7790000000002</c:v>
                </c:pt>
                <c:pt idx="18">
                  <c:v>1710.3360000000002</c:v>
                </c:pt>
                <c:pt idx="19">
                  <c:v>1669.393</c:v>
                </c:pt>
                <c:pt idx="20">
                  <c:v>1625.9490000000001</c:v>
                </c:pt>
                <c:pt idx="21">
                  <c:v>1580.0160000000001</c:v>
                </c:pt>
                <c:pt idx="22">
                  <c:v>1531.5820000000001</c:v>
                </c:pt>
                <c:pt idx="23">
                  <c:v>1481.1490000000001</c:v>
                </c:pt>
                <c:pt idx="24">
                  <c:v>1428.2260000000001</c:v>
                </c:pt>
                <c:pt idx="25">
                  <c:v>1372.7920000000001</c:v>
                </c:pt>
                <c:pt idx="26">
                  <c:v>1315.8790000000001</c:v>
                </c:pt>
                <c:pt idx="27">
                  <c:v>1257.4550000000002</c:v>
                </c:pt>
                <c:pt idx="28">
                  <c:v>1196.5330000000001</c:v>
                </c:pt>
                <c:pt idx="29">
                  <c:v>1134.6220000000001</c:v>
                </c:pt>
                <c:pt idx="30">
                  <c:v>1072.2060000000001</c:v>
                </c:pt>
                <c:pt idx="31">
                  <c:v>1008.7930000000001</c:v>
                </c:pt>
                <c:pt idx="32">
                  <c:v>944.88000000000011</c:v>
                </c:pt>
                <c:pt idx="33">
                  <c:v>880.4670000000001</c:v>
                </c:pt>
                <c:pt idx="34">
                  <c:v>817.05400000000009</c:v>
                </c:pt>
                <c:pt idx="35">
                  <c:v>755.63700000000006</c:v>
                </c:pt>
                <c:pt idx="36">
                  <c:v>697.2170000000001</c:v>
                </c:pt>
                <c:pt idx="37">
                  <c:v>641.79300000000001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EBE-47AA-BD8A-0F51859F0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383968"/>
        <c:axId val="1593385632"/>
        <c:extLst>
          <c:ext xmlns:c15="http://schemas.microsoft.com/office/drawing/2012/chart" uri="{02D57815-91ED-43cb-92C2-25804820EDAC}">
            <c15:filteredAreaSeries>
              <c15:ser>
                <c:idx val="8"/>
                <c:order val="0"/>
                <c:tx>
                  <c:strRef>
                    <c:extLst>
                      <c:ext uri="{02D57815-91ED-43cb-92C2-25804820EDAC}">
                        <c15:formulaRef>
                          <c15:sqref>'图8-发电量'!$B$14</c15:sqref>
                        </c15:formulaRef>
                      </c:ext>
                    </c:extLst>
                    <c:strCache>
                      <c:ptCount val="1"/>
                      <c:pt idx="0">
                        <c:v>调入电力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'图8-发电量'!$C$3:$AN$3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'图8-发电量'!$C$14:$AN$14</c15:sqref>
                        </c15:formulaRef>
                      </c:ext>
                    </c:extLst>
                    <c:numCache>
                      <c:formatCode>0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EBE-47AA-BD8A-0F51859F041B}"/>
                  </c:ext>
                </c:extLst>
              </c15:ser>
            </c15:filteredAreaSeries>
            <c15:filteredArea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'图8-发电量'!$B$6</c15:sqref>
                        </c15:formulaRef>
                      </c:ext>
                    </c:extLst>
                    <c:strCache>
                      <c:ptCount val="1"/>
                      <c:pt idx="0">
                        <c:v>核能</c:v>
                      </c:pt>
                    </c:strCache>
                  </c:strRef>
                </c:tx>
                <c:spPr>
                  <a:solidFill>
                    <a:srgbClr val="002060"/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'图8-发电量'!$C$3:$AN$3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'图8-发电量'!$C$6:$AN$6</c15:sqref>
                        </c15:formulaRef>
                      </c:ext>
                    </c:extLst>
                    <c:numCache>
                      <c:formatCode>0</c:formatCode>
                      <c:ptCount val="38"/>
                      <c:pt idx="0">
                        <c:v>4356.2070000000003</c:v>
                      </c:pt>
                      <c:pt idx="1">
                        <c:v>4404.884</c:v>
                      </c:pt>
                      <c:pt idx="2">
                        <c:v>4794.299</c:v>
                      </c:pt>
                      <c:pt idx="3">
                        <c:v>5183.71</c:v>
                      </c:pt>
                      <c:pt idx="4">
                        <c:v>5621.81</c:v>
                      </c:pt>
                      <c:pt idx="5">
                        <c:v>5865.1900000000005</c:v>
                      </c:pt>
                      <c:pt idx="6">
                        <c:v>5962.5400000000009</c:v>
                      </c:pt>
                      <c:pt idx="7">
                        <c:v>5962.5400000000009</c:v>
                      </c:pt>
                      <c:pt idx="8">
                        <c:v>5962.5400000000009</c:v>
                      </c:pt>
                      <c:pt idx="9">
                        <c:v>5962.5400000000009</c:v>
                      </c:pt>
                      <c:pt idx="10">
                        <c:v>5962.5400000000009</c:v>
                      </c:pt>
                      <c:pt idx="11">
                        <c:v>5962.5400000000009</c:v>
                      </c:pt>
                      <c:pt idx="12">
                        <c:v>6011.22</c:v>
                      </c:pt>
                      <c:pt idx="13">
                        <c:v>6011.22</c:v>
                      </c:pt>
                      <c:pt idx="14">
                        <c:v>6059.9000000000005</c:v>
                      </c:pt>
                      <c:pt idx="15">
                        <c:v>6108.5700000000006</c:v>
                      </c:pt>
                      <c:pt idx="16">
                        <c:v>6157.2500000000009</c:v>
                      </c:pt>
                      <c:pt idx="17">
                        <c:v>6205.93</c:v>
                      </c:pt>
                      <c:pt idx="18">
                        <c:v>6254.6</c:v>
                      </c:pt>
                      <c:pt idx="19">
                        <c:v>6303.2800000000007</c:v>
                      </c:pt>
                      <c:pt idx="20">
                        <c:v>6303.2800000000007</c:v>
                      </c:pt>
                      <c:pt idx="21">
                        <c:v>6303.27</c:v>
                      </c:pt>
                      <c:pt idx="22">
                        <c:v>6351.9500000000007</c:v>
                      </c:pt>
                      <c:pt idx="23">
                        <c:v>6351.9500000000007</c:v>
                      </c:pt>
                      <c:pt idx="24">
                        <c:v>6400.6200000000008</c:v>
                      </c:pt>
                      <c:pt idx="25">
                        <c:v>6449.3</c:v>
                      </c:pt>
                      <c:pt idx="26">
                        <c:v>6497.9800000000005</c:v>
                      </c:pt>
                      <c:pt idx="27">
                        <c:v>6546.6600000000008</c:v>
                      </c:pt>
                      <c:pt idx="28">
                        <c:v>6546.6600000000008</c:v>
                      </c:pt>
                      <c:pt idx="29">
                        <c:v>6546.6600000000008</c:v>
                      </c:pt>
                      <c:pt idx="30">
                        <c:v>6497.9800000000005</c:v>
                      </c:pt>
                      <c:pt idx="31">
                        <c:v>6449.31</c:v>
                      </c:pt>
                      <c:pt idx="32">
                        <c:v>6449.31</c:v>
                      </c:pt>
                      <c:pt idx="33">
                        <c:v>6497.9800000000005</c:v>
                      </c:pt>
                      <c:pt idx="34">
                        <c:v>6497.9800000000005</c:v>
                      </c:pt>
                      <c:pt idx="35">
                        <c:v>6497.9900000000007</c:v>
                      </c:pt>
                      <c:pt idx="36">
                        <c:v>6449.31</c:v>
                      </c:pt>
                      <c:pt idx="37">
                        <c:v>6449.3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EBE-47AA-BD8A-0F51859F041B}"/>
                  </c:ext>
                </c:extLst>
              </c15:ser>
            </c15:filteredAreaSeries>
            <c15:filteredArea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'图8-发电量'!$B$11</c15:sqref>
                        </c15:formulaRef>
                      </c:ext>
                    </c:extLst>
                    <c:strCache>
                      <c:ptCount val="1"/>
                      <c:pt idx="0">
                        <c:v>海上风电</c:v>
                      </c:pt>
                    </c:strCache>
                  </c:strRef>
                </c:tx>
                <c:spPr>
                  <a:solidFill>
                    <a:srgbClr val="00B050"/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'图8-发电量'!$C$3:$AN$3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'图8-发电量'!$C$11:$AN$11</c15:sqref>
                        </c15:formulaRef>
                      </c:ext>
                    </c:extLst>
                    <c:numCache>
                      <c:formatCode>0</c:formatCode>
                      <c:ptCount val="38"/>
                      <c:pt idx="0">
                        <c:v>958.41700000000003</c:v>
                      </c:pt>
                      <c:pt idx="1">
                        <c:v>1303.8100000000002</c:v>
                      </c:pt>
                      <c:pt idx="2">
                        <c:v>1484.0510000000002</c:v>
                      </c:pt>
                      <c:pt idx="3">
                        <c:v>1598.902</c:v>
                      </c:pt>
                      <c:pt idx="4">
                        <c:v>1648.364</c:v>
                      </c:pt>
                      <c:pt idx="5">
                        <c:v>1717.1070000000002</c:v>
                      </c:pt>
                      <c:pt idx="6">
                        <c:v>1772.4370000000001</c:v>
                      </c:pt>
                      <c:pt idx="7">
                        <c:v>1842.0170000000001</c:v>
                      </c:pt>
                      <c:pt idx="8">
                        <c:v>1958.5470000000003</c:v>
                      </c:pt>
                      <c:pt idx="9">
                        <c:v>2102.7370000000001</c:v>
                      </c:pt>
                      <c:pt idx="10">
                        <c:v>2262.027</c:v>
                      </c:pt>
                      <c:pt idx="11">
                        <c:v>2422.1470000000004</c:v>
                      </c:pt>
                      <c:pt idx="12">
                        <c:v>2657.7170000000001</c:v>
                      </c:pt>
                      <c:pt idx="13">
                        <c:v>2878.1970000000001</c:v>
                      </c:pt>
                      <c:pt idx="14">
                        <c:v>3113.7690000000002</c:v>
                      </c:pt>
                      <c:pt idx="15">
                        <c:v>3365.2700000000004</c:v>
                      </c:pt>
                      <c:pt idx="16">
                        <c:v>3628.5040000000004</c:v>
                      </c:pt>
                      <c:pt idx="17">
                        <c:v>3900.1270000000004</c:v>
                      </c:pt>
                      <c:pt idx="18">
                        <c:v>4160.8490000000002</c:v>
                      </c:pt>
                      <c:pt idx="19">
                        <c:v>4427.4340000000002</c:v>
                      </c:pt>
                      <c:pt idx="20">
                        <c:v>4703.2490000000007</c:v>
                      </c:pt>
                      <c:pt idx="21">
                        <c:v>4975.7070000000003</c:v>
                      </c:pt>
                      <c:pt idx="22">
                        <c:v>5241.4550000000008</c:v>
                      </c:pt>
                      <c:pt idx="23">
                        <c:v>5531.5150000000003</c:v>
                      </c:pt>
                      <c:pt idx="24">
                        <c:v>5807.3300000000008</c:v>
                      </c:pt>
                      <c:pt idx="25">
                        <c:v>6067.2110000000002</c:v>
                      </c:pt>
                      <c:pt idx="26">
                        <c:v>6229.8490000000002</c:v>
                      </c:pt>
                      <c:pt idx="27">
                        <c:v>6360.6260000000002</c:v>
                      </c:pt>
                      <c:pt idx="28">
                        <c:v>6417.6340000000009</c:v>
                      </c:pt>
                      <c:pt idx="29">
                        <c:v>6396.6732000000002</c:v>
                      </c:pt>
                      <c:pt idx="30">
                        <c:v>6364.8200000000006</c:v>
                      </c:pt>
                      <c:pt idx="31">
                        <c:v>6379.9100000000008</c:v>
                      </c:pt>
                      <c:pt idx="32">
                        <c:v>6414.2800000000007</c:v>
                      </c:pt>
                      <c:pt idx="33">
                        <c:v>6449.4900000000007</c:v>
                      </c:pt>
                      <c:pt idx="34">
                        <c:v>6536.68</c:v>
                      </c:pt>
                      <c:pt idx="35">
                        <c:v>6629.7300000000005</c:v>
                      </c:pt>
                      <c:pt idx="36">
                        <c:v>6723.63</c:v>
                      </c:pt>
                      <c:pt idx="37">
                        <c:v>6887.1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EBE-47AA-BD8A-0F51859F041B}"/>
                  </c:ext>
                </c:extLst>
              </c15:ser>
            </c15:filteredAreaSeries>
          </c:ext>
        </c:extLst>
      </c:areaChart>
      <c:catAx>
        <c:axId val="159338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3385632"/>
        <c:crosses val="autoZero"/>
        <c:auto val="1"/>
        <c:lblAlgn val="ctr"/>
        <c:lblOffset val="100"/>
        <c:tickLblSkip val="5"/>
        <c:noMultiLvlLbl val="0"/>
      </c:catAx>
      <c:valAx>
        <c:axId val="1593385632"/>
        <c:scaling>
          <c:orientation val="minMax"/>
        </c:scaling>
        <c:delete val="0"/>
        <c:axPos val="l"/>
        <c:title>
          <c:tx>
            <c:strRef>
              <c:f>'图8-发电量'!$F$1</c:f>
              <c:strCache>
                <c:ptCount val="1"/>
                <c:pt idx="0">
                  <c:v>亿千瓦时</c:v>
                </c:pt>
              </c:strCache>
            </c:strRef>
          </c:tx>
          <c:layout>
            <c:manualLayout>
              <c:xMode val="edge"/>
              <c:yMode val="edge"/>
              <c:x val="0.04"/>
              <c:y val="7.294173060335046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3383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632157251454023"/>
          <c:w val="1"/>
          <c:h val="0.133678427485459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'图8-发电量'!$H$1</c:f>
          <c:strCache>
            <c:ptCount val="1"/>
            <c:pt idx="0">
              <c:v>Electricity Generation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1700953708946931E-2"/>
          <c:y val="0.14392058264488439"/>
          <c:w val="0.85253985970953394"/>
          <c:h val="0.62098995489372388"/>
        </c:manualLayout>
      </c:layout>
      <c:areaChart>
        <c:grouping val="stacked"/>
        <c:varyColors val="0"/>
        <c:ser>
          <c:idx val="0"/>
          <c:order val="1"/>
          <c:tx>
            <c:strRef>
              <c:f>'图8-发电量'!$A$40</c:f>
              <c:strCache>
                <c:ptCount val="1"/>
                <c:pt idx="0">
                  <c:v>Hard Coal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'图8-发电量'!$C$40:$AN$40</c:f>
              <c:numCache>
                <c:formatCode>0_ </c:formatCode>
                <c:ptCount val="38"/>
                <c:pt idx="0">
                  <c:v>4545.4719999999998</c:v>
                </c:pt>
                <c:pt idx="1">
                  <c:v>4523.8019999999997</c:v>
                </c:pt>
                <c:pt idx="2">
                  <c:v>4825.5069999999996</c:v>
                </c:pt>
                <c:pt idx="3">
                  <c:v>5065.2809999999999</c:v>
                </c:pt>
                <c:pt idx="4">
                  <c:v>5301.7729999999992</c:v>
                </c:pt>
                <c:pt idx="5">
                  <c:v>5517.4000000000005</c:v>
                </c:pt>
                <c:pt idx="6">
                  <c:v>5705.55</c:v>
                </c:pt>
                <c:pt idx="7">
                  <c:v>5907.32</c:v>
                </c:pt>
                <c:pt idx="8">
                  <c:v>5967.2199999999993</c:v>
                </c:pt>
                <c:pt idx="9">
                  <c:v>6014.41</c:v>
                </c:pt>
                <c:pt idx="10">
                  <c:v>6050.3899999999994</c:v>
                </c:pt>
                <c:pt idx="11">
                  <c:v>6081.2399999999989</c:v>
                </c:pt>
                <c:pt idx="12">
                  <c:v>5967.63</c:v>
                </c:pt>
                <c:pt idx="13">
                  <c:v>5853.85</c:v>
                </c:pt>
                <c:pt idx="14">
                  <c:v>5720.71</c:v>
                </c:pt>
                <c:pt idx="15">
                  <c:v>5584.7899999999991</c:v>
                </c:pt>
                <c:pt idx="16">
                  <c:v>5439.87</c:v>
                </c:pt>
                <c:pt idx="17">
                  <c:v>5286.6299999999992</c:v>
                </c:pt>
                <c:pt idx="18">
                  <c:v>5123.7599999999993</c:v>
                </c:pt>
                <c:pt idx="19">
                  <c:v>4954.32</c:v>
                </c:pt>
                <c:pt idx="20">
                  <c:v>4780.7</c:v>
                </c:pt>
                <c:pt idx="21">
                  <c:v>4602.2000000000007</c:v>
                </c:pt>
                <c:pt idx="22">
                  <c:v>4419.62</c:v>
                </c:pt>
                <c:pt idx="23">
                  <c:v>4232.21</c:v>
                </c:pt>
                <c:pt idx="24">
                  <c:v>4041.12</c:v>
                </c:pt>
                <c:pt idx="25">
                  <c:v>3845.0499999999997</c:v>
                </c:pt>
                <c:pt idx="26">
                  <c:v>3646.18</c:v>
                </c:pt>
                <c:pt idx="27">
                  <c:v>3446.0100000000007</c:v>
                </c:pt>
                <c:pt idx="28">
                  <c:v>3249.52</c:v>
                </c:pt>
                <c:pt idx="29">
                  <c:v>3047.73</c:v>
                </c:pt>
                <c:pt idx="30">
                  <c:v>2847.99</c:v>
                </c:pt>
                <c:pt idx="31">
                  <c:v>2650.89</c:v>
                </c:pt>
                <c:pt idx="32">
                  <c:v>2454.5389999999998</c:v>
                </c:pt>
                <c:pt idx="33">
                  <c:v>2263.7570000000001</c:v>
                </c:pt>
                <c:pt idx="34">
                  <c:v>2076.8679999999995</c:v>
                </c:pt>
                <c:pt idx="35">
                  <c:v>1895.6499999999996</c:v>
                </c:pt>
                <c:pt idx="36">
                  <c:v>1725.9999999999995</c:v>
                </c:pt>
                <c:pt idx="37">
                  <c:v>1565.12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7A-4AE9-AAA9-62D3FE21B6F3}"/>
            </c:ext>
          </c:extLst>
        </c:ser>
        <c:ser>
          <c:idx val="2"/>
          <c:order val="3"/>
          <c:tx>
            <c:strRef>
              <c:f>'图8-发电量'!$A$43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rgbClr val="00B0F0"/>
            </a:solidFill>
            <a:ln w="25400"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'图8-发电量'!$C$43:$AN$43</c:f>
              <c:numCache>
                <c:formatCode>0_ </c:formatCode>
                <c:ptCount val="38"/>
                <c:pt idx="0">
                  <c:v>1236.97</c:v>
                </c:pt>
                <c:pt idx="1">
                  <c:v>1238.96145</c:v>
                </c:pt>
                <c:pt idx="2">
                  <c:v>1240.75812</c:v>
                </c:pt>
                <c:pt idx="3">
                  <c:v>1243.3809200000001</c:v>
                </c:pt>
                <c:pt idx="4">
                  <c:v>1246.4805999999999</c:v>
                </c:pt>
                <c:pt idx="5">
                  <c:v>1250.8295000000001</c:v>
                </c:pt>
                <c:pt idx="6">
                  <c:v>1256.5554</c:v>
                </c:pt>
                <c:pt idx="7">
                  <c:v>1263.3424</c:v>
                </c:pt>
                <c:pt idx="8">
                  <c:v>1274.2903999999999</c:v>
                </c:pt>
                <c:pt idx="9">
                  <c:v>1287.4447</c:v>
                </c:pt>
                <c:pt idx="10">
                  <c:v>1301.5862999999999</c:v>
                </c:pt>
                <c:pt idx="11">
                  <c:v>1315.4492</c:v>
                </c:pt>
                <c:pt idx="12">
                  <c:v>1335.357</c:v>
                </c:pt>
                <c:pt idx="13">
                  <c:v>1353.6529999999998</c:v>
                </c:pt>
                <c:pt idx="14">
                  <c:v>1372.825</c:v>
                </c:pt>
                <c:pt idx="15">
                  <c:v>1392.8709999999999</c:v>
                </c:pt>
                <c:pt idx="16">
                  <c:v>1413.403</c:v>
                </c:pt>
                <c:pt idx="17">
                  <c:v>1434.12</c:v>
                </c:pt>
                <c:pt idx="18">
                  <c:v>1453.8429999999998</c:v>
                </c:pt>
                <c:pt idx="19">
                  <c:v>1473.606</c:v>
                </c:pt>
                <c:pt idx="20">
                  <c:v>1493.931</c:v>
                </c:pt>
                <c:pt idx="21">
                  <c:v>1514.2949999999998</c:v>
                </c:pt>
                <c:pt idx="22">
                  <c:v>1533.7059999999999</c:v>
                </c:pt>
                <c:pt idx="23">
                  <c:v>1553.903</c:v>
                </c:pt>
                <c:pt idx="24">
                  <c:v>1572.5169999999998</c:v>
                </c:pt>
                <c:pt idx="25">
                  <c:v>1590.0879999999997</c:v>
                </c:pt>
                <c:pt idx="26">
                  <c:v>1605.8309999999999</c:v>
                </c:pt>
                <c:pt idx="27">
                  <c:v>1621.2489999999998</c:v>
                </c:pt>
                <c:pt idx="28">
                  <c:v>1633.806</c:v>
                </c:pt>
                <c:pt idx="29">
                  <c:v>1645.2639999999999</c:v>
                </c:pt>
                <c:pt idx="30">
                  <c:v>1656.8429999999996</c:v>
                </c:pt>
                <c:pt idx="31">
                  <c:v>1666.9549999999999</c:v>
                </c:pt>
                <c:pt idx="32">
                  <c:v>1676.1569999999999</c:v>
                </c:pt>
                <c:pt idx="33">
                  <c:v>1683.874</c:v>
                </c:pt>
                <c:pt idx="34">
                  <c:v>1690.732</c:v>
                </c:pt>
                <c:pt idx="35">
                  <c:v>1696.1989999999998</c:v>
                </c:pt>
                <c:pt idx="36">
                  <c:v>1700.8769999999997</c:v>
                </c:pt>
                <c:pt idx="37">
                  <c:v>1708.3390000000002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7A-4AE9-AAA9-62D3FE21B6F3}"/>
            </c:ext>
          </c:extLst>
        </c:ser>
        <c:ser>
          <c:idx val="3"/>
          <c:order val="4"/>
          <c:tx>
            <c:strRef>
              <c:f>'图8-发电量'!$A$44</c:f>
              <c:strCache>
                <c:ptCount val="1"/>
                <c:pt idx="0">
                  <c:v>Onshore Wind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'图8-发电量'!$C$44:$AN$44</c:f>
              <c:numCache>
                <c:formatCode>0_ </c:formatCode>
                <c:ptCount val="38"/>
                <c:pt idx="0">
                  <c:v>761.45699999999999</c:v>
                </c:pt>
                <c:pt idx="1">
                  <c:v>770.83400000000006</c:v>
                </c:pt>
                <c:pt idx="2">
                  <c:v>775.27299999999991</c:v>
                </c:pt>
                <c:pt idx="3">
                  <c:v>782.07299999999987</c:v>
                </c:pt>
                <c:pt idx="4">
                  <c:v>790.505</c:v>
                </c:pt>
                <c:pt idx="5">
                  <c:v>802.90099999999984</c:v>
                </c:pt>
                <c:pt idx="6">
                  <c:v>819.98800000000006</c:v>
                </c:pt>
                <c:pt idx="7">
                  <c:v>841.18200000000002</c:v>
                </c:pt>
                <c:pt idx="8">
                  <c:v>876.94399999999996</c:v>
                </c:pt>
                <c:pt idx="9">
                  <c:v>918.08199999999999</c:v>
                </c:pt>
                <c:pt idx="10">
                  <c:v>959.05</c:v>
                </c:pt>
                <c:pt idx="11">
                  <c:v>995.28700000000003</c:v>
                </c:pt>
                <c:pt idx="12">
                  <c:v>1052.1610000000001</c:v>
                </c:pt>
                <c:pt idx="13">
                  <c:v>1100.1249999999998</c:v>
                </c:pt>
                <c:pt idx="14">
                  <c:v>1150.22</c:v>
                </c:pt>
                <c:pt idx="15">
                  <c:v>1200.829</c:v>
                </c:pt>
                <c:pt idx="16">
                  <c:v>1255.2809999999999</c:v>
                </c:pt>
                <c:pt idx="17">
                  <c:v>1312.0409999999999</c:v>
                </c:pt>
                <c:pt idx="18">
                  <c:v>1364.5529999999999</c:v>
                </c:pt>
                <c:pt idx="19">
                  <c:v>1418.3869999999999</c:v>
                </c:pt>
                <c:pt idx="20">
                  <c:v>1463.78</c:v>
                </c:pt>
                <c:pt idx="21">
                  <c:v>1508.576</c:v>
                </c:pt>
                <c:pt idx="22">
                  <c:v>1546.3889999999999</c:v>
                </c:pt>
                <c:pt idx="23">
                  <c:v>1574.2198000000001</c:v>
                </c:pt>
                <c:pt idx="24">
                  <c:v>1606.46</c:v>
                </c:pt>
                <c:pt idx="25">
                  <c:v>1662.12</c:v>
                </c:pt>
                <c:pt idx="26">
                  <c:v>1721.1499999999996</c:v>
                </c:pt>
                <c:pt idx="27">
                  <c:v>1793.09</c:v>
                </c:pt>
                <c:pt idx="28">
                  <c:v>1875.2999999999997</c:v>
                </c:pt>
                <c:pt idx="29">
                  <c:v>1952.5199999999998</c:v>
                </c:pt>
                <c:pt idx="30">
                  <c:v>2032.8999999999999</c:v>
                </c:pt>
                <c:pt idx="31">
                  <c:v>2105.1099999999997</c:v>
                </c:pt>
                <c:pt idx="32">
                  <c:v>2172.7800000000002</c:v>
                </c:pt>
                <c:pt idx="33">
                  <c:v>2231.16</c:v>
                </c:pt>
                <c:pt idx="34">
                  <c:v>2284.5899999999997</c:v>
                </c:pt>
                <c:pt idx="35">
                  <c:v>2328.41</c:v>
                </c:pt>
                <c:pt idx="36">
                  <c:v>2366.9899999999998</c:v>
                </c:pt>
                <c:pt idx="37">
                  <c:v>2430.44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7A-4AE9-AAA9-62D3FE21B6F3}"/>
            </c:ext>
          </c:extLst>
        </c:ser>
        <c:ser>
          <c:idx val="4"/>
          <c:order val="6"/>
          <c:tx>
            <c:strRef>
              <c:f>'图8-发电量'!$A$45</c:f>
              <c:strCache>
                <c:ptCount val="1"/>
                <c:pt idx="0">
                  <c:v>Solar PV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'图8-发电量'!$C$45:$AN$45</c:f>
              <c:numCache>
                <c:formatCode>0_ </c:formatCode>
                <c:ptCount val="38"/>
                <c:pt idx="0">
                  <c:v>464.11099999999999</c:v>
                </c:pt>
                <c:pt idx="1">
                  <c:v>484.67199999999991</c:v>
                </c:pt>
                <c:pt idx="2">
                  <c:v>504.48799999999994</c:v>
                </c:pt>
                <c:pt idx="3">
                  <c:v>534.92599999999993</c:v>
                </c:pt>
                <c:pt idx="4">
                  <c:v>572.53499999999997</c:v>
                </c:pt>
                <c:pt idx="5">
                  <c:v>627.76799999999992</c:v>
                </c:pt>
                <c:pt idx="6">
                  <c:v>703.85399999999993</c:v>
                </c:pt>
                <c:pt idx="7">
                  <c:v>798.12799999999993</c:v>
                </c:pt>
                <c:pt idx="8">
                  <c:v>957.06899999999985</c:v>
                </c:pt>
                <c:pt idx="9">
                  <c:v>1156.299</c:v>
                </c:pt>
                <c:pt idx="10">
                  <c:v>1379.3209999999999</c:v>
                </c:pt>
                <c:pt idx="11">
                  <c:v>1606.1680000000001</c:v>
                </c:pt>
                <c:pt idx="12">
                  <c:v>1945.5329999999999</c:v>
                </c:pt>
                <c:pt idx="13">
                  <c:v>2265.4009999999998</c:v>
                </c:pt>
                <c:pt idx="14">
                  <c:v>2611.4389999999999</c:v>
                </c:pt>
                <c:pt idx="15">
                  <c:v>2983.402</c:v>
                </c:pt>
                <c:pt idx="16">
                  <c:v>3370.6980000000003</c:v>
                </c:pt>
                <c:pt idx="17">
                  <c:v>3767.8390000000004</c:v>
                </c:pt>
                <c:pt idx="18">
                  <c:v>4153.7420000000002</c:v>
                </c:pt>
                <c:pt idx="19">
                  <c:v>4552.1579999999994</c:v>
                </c:pt>
                <c:pt idx="20">
                  <c:v>4972.1710000000003</c:v>
                </c:pt>
                <c:pt idx="21">
                  <c:v>5407.7969999999996</c:v>
                </c:pt>
                <c:pt idx="22">
                  <c:v>5832.5312999999987</c:v>
                </c:pt>
                <c:pt idx="23">
                  <c:v>6267.0526</c:v>
                </c:pt>
                <c:pt idx="24">
                  <c:v>6678.87</c:v>
                </c:pt>
                <c:pt idx="25">
                  <c:v>7085.7</c:v>
                </c:pt>
                <c:pt idx="26">
                  <c:v>7462.19</c:v>
                </c:pt>
                <c:pt idx="27">
                  <c:v>7850.15</c:v>
                </c:pt>
                <c:pt idx="28">
                  <c:v>8196.02</c:v>
                </c:pt>
                <c:pt idx="29">
                  <c:v>8519.17</c:v>
                </c:pt>
                <c:pt idx="30">
                  <c:v>8855.57</c:v>
                </c:pt>
                <c:pt idx="31">
                  <c:v>9153.27</c:v>
                </c:pt>
                <c:pt idx="32">
                  <c:v>9431.69</c:v>
                </c:pt>
                <c:pt idx="33">
                  <c:v>9668.3799999999992</c:v>
                </c:pt>
                <c:pt idx="34">
                  <c:v>9884.89</c:v>
                </c:pt>
                <c:pt idx="35">
                  <c:v>10060.4</c:v>
                </c:pt>
                <c:pt idx="36">
                  <c:v>10215.1</c:v>
                </c:pt>
                <c:pt idx="37">
                  <c:v>10472.4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7A-4AE9-AAA9-62D3FE21B6F3}"/>
            </c:ext>
          </c:extLst>
        </c:ser>
        <c:ser>
          <c:idx val="9"/>
          <c:order val="7"/>
          <c:tx>
            <c:strRef>
              <c:f>'图8-发电量'!$A$51</c:f>
              <c:strCache>
                <c:ptCount val="1"/>
                <c:pt idx="0">
                  <c:v>Distributed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'图8-发电量'!$C$51:$AN$51</c:f>
              <c:numCache>
                <c:formatCode>0_ </c:formatCode>
                <c:ptCount val="38"/>
                <c:pt idx="0">
                  <c:v>170.69630000000001</c:v>
                </c:pt>
                <c:pt idx="1">
                  <c:v>209.75019999999995</c:v>
                </c:pt>
                <c:pt idx="2">
                  <c:v>251.5566</c:v>
                </c:pt>
                <c:pt idx="3">
                  <c:v>296.11650000000003</c:v>
                </c:pt>
                <c:pt idx="4">
                  <c:v>343.42859999999996</c:v>
                </c:pt>
                <c:pt idx="5">
                  <c:v>393.49330000000003</c:v>
                </c:pt>
                <c:pt idx="6">
                  <c:v>446.31140000000005</c:v>
                </c:pt>
                <c:pt idx="7">
                  <c:v>501.8818</c:v>
                </c:pt>
                <c:pt idx="8">
                  <c:v>554.93039999999996</c:v>
                </c:pt>
                <c:pt idx="9">
                  <c:v>595.95939999999985</c:v>
                </c:pt>
                <c:pt idx="10">
                  <c:v>638.45259999999996</c:v>
                </c:pt>
                <c:pt idx="11">
                  <c:v>682.4070999999999</c:v>
                </c:pt>
                <c:pt idx="12">
                  <c:v>726</c:v>
                </c:pt>
                <c:pt idx="13">
                  <c:v>770.93409999999994</c:v>
                </c:pt>
                <c:pt idx="14">
                  <c:v>817.21349999999995</c:v>
                </c:pt>
                <c:pt idx="15">
                  <c:v>864.83519999999987</c:v>
                </c:pt>
                <c:pt idx="16">
                  <c:v>913.79819999999984</c:v>
                </c:pt>
                <c:pt idx="17">
                  <c:v>963.16099999999994</c:v>
                </c:pt>
                <c:pt idx="18">
                  <c:v>1013.81</c:v>
                </c:pt>
                <c:pt idx="19">
                  <c:v>1065.7470000000001</c:v>
                </c:pt>
                <c:pt idx="20">
                  <c:v>1101.67</c:v>
                </c:pt>
                <c:pt idx="21">
                  <c:v>1128.242</c:v>
                </c:pt>
                <c:pt idx="22">
                  <c:v>1154.057</c:v>
                </c:pt>
                <c:pt idx="23">
                  <c:v>1179.8509999999999</c:v>
                </c:pt>
                <c:pt idx="24">
                  <c:v>1205.6259999999997</c:v>
                </c:pt>
                <c:pt idx="25">
                  <c:v>1225.325</c:v>
                </c:pt>
                <c:pt idx="26">
                  <c:v>1221.3929999999998</c:v>
                </c:pt>
                <c:pt idx="27">
                  <c:v>1216.567</c:v>
                </c:pt>
                <c:pt idx="28">
                  <c:v>1210.7660000000001</c:v>
                </c:pt>
                <c:pt idx="29">
                  <c:v>1205.0109999999997</c:v>
                </c:pt>
                <c:pt idx="30">
                  <c:v>1199.2740000000001</c:v>
                </c:pt>
                <c:pt idx="31">
                  <c:v>1193.5719999999999</c:v>
                </c:pt>
                <c:pt idx="32">
                  <c:v>1187.213</c:v>
                </c:pt>
                <c:pt idx="33">
                  <c:v>1180.0809999999999</c:v>
                </c:pt>
                <c:pt idx="34">
                  <c:v>1172.998</c:v>
                </c:pt>
                <c:pt idx="35">
                  <c:v>1165.9570000000001</c:v>
                </c:pt>
                <c:pt idx="36">
                  <c:v>1158.96</c:v>
                </c:pt>
                <c:pt idx="37">
                  <c:v>1266.2679999999998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7A-4AE9-AAA9-62D3FE21B6F3}"/>
            </c:ext>
          </c:extLst>
        </c:ser>
        <c:ser>
          <c:idx val="10"/>
          <c:order val="8"/>
          <c:tx>
            <c:strRef>
              <c:f>'图8-发电量'!$A$49</c:f>
              <c:strCache>
                <c:ptCount val="1"/>
                <c:pt idx="0">
                  <c:v>Solar Thermal</c:v>
                </c:pt>
              </c:strCache>
            </c:strRef>
          </c:tx>
          <c:spPr>
            <a:solidFill>
              <a:srgbClr val="FF0000"/>
            </a:solidFill>
            <a:ln w="25400"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'图8-发电量'!$C$49:$AN$49</c:f>
              <c:numCache>
                <c:formatCode>0_ </c:formatCode>
                <c:ptCount val="38"/>
                <c:pt idx="0">
                  <c:v>2.6675300000000002</c:v>
                </c:pt>
                <c:pt idx="1">
                  <c:v>2.6675300000000002</c:v>
                </c:pt>
                <c:pt idx="2">
                  <c:v>2.6675300000000002</c:v>
                </c:pt>
                <c:pt idx="3">
                  <c:v>2.6675300000000002</c:v>
                </c:pt>
                <c:pt idx="4">
                  <c:v>2.6675300000000002</c:v>
                </c:pt>
                <c:pt idx="5">
                  <c:v>2.6675300000000002</c:v>
                </c:pt>
                <c:pt idx="6">
                  <c:v>2.6675300000000002</c:v>
                </c:pt>
                <c:pt idx="7">
                  <c:v>2.6675300000000002</c:v>
                </c:pt>
                <c:pt idx="8">
                  <c:v>2.6675300000000002</c:v>
                </c:pt>
                <c:pt idx="9">
                  <c:v>2.6675300000000002</c:v>
                </c:pt>
                <c:pt idx="10">
                  <c:v>2.6675300000000002</c:v>
                </c:pt>
                <c:pt idx="11">
                  <c:v>2.6675300000000002</c:v>
                </c:pt>
                <c:pt idx="12">
                  <c:v>2.9100329999999999</c:v>
                </c:pt>
                <c:pt idx="13">
                  <c:v>3.1525350000000003</c:v>
                </c:pt>
                <c:pt idx="14">
                  <c:v>3.6375409999999997</c:v>
                </c:pt>
                <c:pt idx="15">
                  <c:v>4.1225499999999995</c:v>
                </c:pt>
                <c:pt idx="16">
                  <c:v>4.8500499999999995</c:v>
                </c:pt>
                <c:pt idx="17">
                  <c:v>5.5775600000000001</c:v>
                </c:pt>
                <c:pt idx="18">
                  <c:v>6.3050700000000006</c:v>
                </c:pt>
                <c:pt idx="19">
                  <c:v>7.27508</c:v>
                </c:pt>
                <c:pt idx="20">
                  <c:v>8.4875899999999991</c:v>
                </c:pt>
                <c:pt idx="21">
                  <c:v>9.9426099999999984</c:v>
                </c:pt>
                <c:pt idx="22">
                  <c:v>11.397629999999999</c:v>
                </c:pt>
                <c:pt idx="23">
                  <c:v>13.095129999999997</c:v>
                </c:pt>
                <c:pt idx="24">
                  <c:v>15.035129999999999</c:v>
                </c:pt>
                <c:pt idx="25">
                  <c:v>16.97523</c:v>
                </c:pt>
                <c:pt idx="26">
                  <c:v>18.915230000000001</c:v>
                </c:pt>
                <c:pt idx="27">
                  <c:v>21.097729999999999</c:v>
                </c:pt>
                <c:pt idx="28">
                  <c:v>24.250229999999998</c:v>
                </c:pt>
                <c:pt idx="29">
                  <c:v>27.402829999999998</c:v>
                </c:pt>
                <c:pt idx="30">
                  <c:v>31.040329999999997</c:v>
                </c:pt>
                <c:pt idx="31">
                  <c:v>34.67783</c:v>
                </c:pt>
                <c:pt idx="32">
                  <c:v>38.315429999999999</c:v>
                </c:pt>
                <c:pt idx="33">
                  <c:v>41.710429999999995</c:v>
                </c:pt>
                <c:pt idx="34">
                  <c:v>45.105529999999995</c:v>
                </c:pt>
                <c:pt idx="35">
                  <c:v>48.015529999999998</c:v>
                </c:pt>
                <c:pt idx="36">
                  <c:v>50.683029999999995</c:v>
                </c:pt>
                <c:pt idx="37">
                  <c:v>55.53313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17A-4AE9-AAA9-62D3FE21B6F3}"/>
            </c:ext>
          </c:extLst>
        </c:ser>
        <c:ser>
          <c:idx val="5"/>
          <c:order val="9"/>
          <c:tx>
            <c:strRef>
              <c:f>'图8-发电量'!$A$46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'图8-发电量'!$C$46:$AN$46</c:f>
              <c:numCache>
                <c:formatCode>0_ </c:formatCode>
                <c:ptCount val="38"/>
                <c:pt idx="0">
                  <c:v>141.03056000000001</c:v>
                </c:pt>
                <c:pt idx="1">
                  <c:v>140.39455999999998</c:v>
                </c:pt>
                <c:pt idx="2">
                  <c:v>139.62155999999999</c:v>
                </c:pt>
                <c:pt idx="3">
                  <c:v>138.75755999999998</c:v>
                </c:pt>
                <c:pt idx="4">
                  <c:v>137.80256</c:v>
                </c:pt>
                <c:pt idx="5">
                  <c:v>136.71155999999999</c:v>
                </c:pt>
                <c:pt idx="6">
                  <c:v>135.48355999999998</c:v>
                </c:pt>
                <c:pt idx="7">
                  <c:v>134.11955999999998</c:v>
                </c:pt>
                <c:pt idx="8">
                  <c:v>132.61956000000001</c:v>
                </c:pt>
                <c:pt idx="9">
                  <c:v>130.93755999999999</c:v>
                </c:pt>
                <c:pt idx="10">
                  <c:v>129.02755999999999</c:v>
                </c:pt>
                <c:pt idx="11">
                  <c:v>126.93655999999999</c:v>
                </c:pt>
                <c:pt idx="12">
                  <c:v>124.70902</c:v>
                </c:pt>
                <c:pt idx="13">
                  <c:v>122.29949000000001</c:v>
                </c:pt>
                <c:pt idx="14">
                  <c:v>119.70794999999998</c:v>
                </c:pt>
                <c:pt idx="15">
                  <c:v>116.97941999999998</c:v>
                </c:pt>
                <c:pt idx="16">
                  <c:v>114.16088000000001</c:v>
                </c:pt>
                <c:pt idx="17">
                  <c:v>111.25133999999998</c:v>
                </c:pt>
                <c:pt idx="18">
                  <c:v>108.20530999999998</c:v>
                </c:pt>
                <c:pt idx="19">
                  <c:v>105.02277000000001</c:v>
                </c:pt>
                <c:pt idx="20">
                  <c:v>101.70384000000001</c:v>
                </c:pt>
                <c:pt idx="21">
                  <c:v>98.248599999999996</c:v>
                </c:pt>
                <c:pt idx="22">
                  <c:v>94.656869999999984</c:v>
                </c:pt>
                <c:pt idx="23">
                  <c:v>90.974299999999985</c:v>
                </c:pt>
                <c:pt idx="24">
                  <c:v>87.109759999999994</c:v>
                </c:pt>
                <c:pt idx="25">
                  <c:v>83.154419999999988</c:v>
                </c:pt>
                <c:pt idx="26">
                  <c:v>79.10808999999999</c:v>
                </c:pt>
                <c:pt idx="27">
                  <c:v>75.016249999999999</c:v>
                </c:pt>
                <c:pt idx="28">
                  <c:v>70.879019999999997</c:v>
                </c:pt>
                <c:pt idx="29">
                  <c:v>66.696279999999987</c:v>
                </c:pt>
                <c:pt idx="30">
                  <c:v>62.513549999999995</c:v>
                </c:pt>
                <c:pt idx="31">
                  <c:v>58.330810000000007</c:v>
                </c:pt>
                <c:pt idx="32">
                  <c:v>54.193580000000004</c:v>
                </c:pt>
                <c:pt idx="33">
                  <c:v>50.147239999999996</c:v>
                </c:pt>
                <c:pt idx="34">
                  <c:v>46.191839999999992</c:v>
                </c:pt>
                <c:pt idx="35">
                  <c:v>42.372839999999997</c:v>
                </c:pt>
                <c:pt idx="36">
                  <c:v>38.735639999999997</c:v>
                </c:pt>
                <c:pt idx="37">
                  <c:v>35.325800000000001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17A-4AE9-AAA9-62D3FE21B6F3}"/>
            </c:ext>
          </c:extLst>
        </c:ser>
        <c:ser>
          <c:idx val="7"/>
          <c:order val="10"/>
          <c:tx>
            <c:strRef>
              <c:f>'图8-发电量'!$A$49</c:f>
              <c:strCache>
                <c:ptCount val="1"/>
                <c:pt idx="0">
                  <c:v>Solar Thermal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'图8-发电量'!$C$3:$AN$3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'图8-发电量'!$C$49:$AN$49</c:f>
              <c:numCache>
                <c:formatCode>0_ </c:formatCode>
                <c:ptCount val="38"/>
                <c:pt idx="0">
                  <c:v>2.6675300000000002</c:v>
                </c:pt>
                <c:pt idx="1">
                  <c:v>2.6675300000000002</c:v>
                </c:pt>
                <c:pt idx="2">
                  <c:v>2.6675300000000002</c:v>
                </c:pt>
                <c:pt idx="3">
                  <c:v>2.6675300000000002</c:v>
                </c:pt>
                <c:pt idx="4">
                  <c:v>2.6675300000000002</c:v>
                </c:pt>
                <c:pt idx="5">
                  <c:v>2.6675300000000002</c:v>
                </c:pt>
                <c:pt idx="6">
                  <c:v>2.6675300000000002</c:v>
                </c:pt>
                <c:pt idx="7">
                  <c:v>2.6675300000000002</c:v>
                </c:pt>
                <c:pt idx="8">
                  <c:v>2.6675300000000002</c:v>
                </c:pt>
                <c:pt idx="9">
                  <c:v>2.6675300000000002</c:v>
                </c:pt>
                <c:pt idx="10">
                  <c:v>2.6675300000000002</c:v>
                </c:pt>
                <c:pt idx="11">
                  <c:v>2.6675300000000002</c:v>
                </c:pt>
                <c:pt idx="12">
                  <c:v>2.9100329999999999</c:v>
                </c:pt>
                <c:pt idx="13">
                  <c:v>3.1525350000000003</c:v>
                </c:pt>
                <c:pt idx="14">
                  <c:v>3.6375409999999997</c:v>
                </c:pt>
                <c:pt idx="15">
                  <c:v>4.1225499999999995</c:v>
                </c:pt>
                <c:pt idx="16">
                  <c:v>4.8500499999999995</c:v>
                </c:pt>
                <c:pt idx="17">
                  <c:v>5.5775600000000001</c:v>
                </c:pt>
                <c:pt idx="18">
                  <c:v>6.3050700000000006</c:v>
                </c:pt>
                <c:pt idx="19">
                  <c:v>7.27508</c:v>
                </c:pt>
                <c:pt idx="20">
                  <c:v>8.4875899999999991</c:v>
                </c:pt>
                <c:pt idx="21">
                  <c:v>9.9426099999999984</c:v>
                </c:pt>
                <c:pt idx="22">
                  <c:v>11.397629999999999</c:v>
                </c:pt>
                <c:pt idx="23">
                  <c:v>13.095129999999997</c:v>
                </c:pt>
                <c:pt idx="24">
                  <c:v>15.035129999999999</c:v>
                </c:pt>
                <c:pt idx="25">
                  <c:v>16.97523</c:v>
                </c:pt>
                <c:pt idx="26">
                  <c:v>18.915230000000001</c:v>
                </c:pt>
                <c:pt idx="27">
                  <c:v>21.097729999999999</c:v>
                </c:pt>
                <c:pt idx="28">
                  <c:v>24.250229999999998</c:v>
                </c:pt>
                <c:pt idx="29">
                  <c:v>27.402829999999998</c:v>
                </c:pt>
                <c:pt idx="30">
                  <c:v>31.040329999999997</c:v>
                </c:pt>
                <c:pt idx="31">
                  <c:v>34.67783</c:v>
                </c:pt>
                <c:pt idx="32">
                  <c:v>38.315429999999999</c:v>
                </c:pt>
                <c:pt idx="33">
                  <c:v>41.710429999999995</c:v>
                </c:pt>
                <c:pt idx="34">
                  <c:v>45.105529999999995</c:v>
                </c:pt>
                <c:pt idx="35">
                  <c:v>48.015529999999998</c:v>
                </c:pt>
                <c:pt idx="36">
                  <c:v>50.683029999999995</c:v>
                </c:pt>
                <c:pt idx="37">
                  <c:v>55.53313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17A-4AE9-AAA9-62D3FE21B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383968"/>
        <c:axId val="1593385632"/>
        <c:extLst>
          <c:ext xmlns:c15="http://schemas.microsoft.com/office/drawing/2012/chart" uri="{02D57815-91ED-43cb-92C2-25804820EDAC}">
            <c15:filteredAreaSeries>
              <c15:ser>
                <c:idx val="8"/>
                <c:order val="0"/>
                <c:tx>
                  <c:strRef>
                    <c:extLst>
                      <c:ext uri="{02D57815-91ED-43cb-92C2-25804820EDAC}">
                        <c15:formulaRef>
                          <c15:sqref>'图8-发电量'!$A$50</c15:sqref>
                        </c15:formulaRef>
                      </c:ext>
                    </c:extLst>
                    <c:strCache>
                      <c:ptCount val="1"/>
                      <c:pt idx="0">
                        <c:v>Import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'图8-发电量'!$C$3:$AN$3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'图8-发电量'!$C$50:$AN$50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C17A-4AE9-AAA9-62D3FE21B6F3}"/>
                  </c:ext>
                </c:extLst>
              </c15:ser>
            </c15:filteredAreaSeries>
            <c15:filteredArea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'图8-发电量'!$A$42</c15:sqref>
                        </c15:formulaRef>
                      </c:ext>
                    </c:extLst>
                    <c:strCache>
                      <c:ptCount val="1"/>
                      <c:pt idx="0">
                        <c:v>Nuclear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 w="25400"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'图8-发电量'!$C$3:$AN$3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'图8-发电量'!$C$42:$AN$42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435.62069999999994</c:v>
                      </c:pt>
                      <c:pt idx="1">
                        <c:v>440.4883999999999</c:v>
                      </c:pt>
                      <c:pt idx="2">
                        <c:v>479.42989999999998</c:v>
                      </c:pt>
                      <c:pt idx="3">
                        <c:v>518.37099999999998</c:v>
                      </c:pt>
                      <c:pt idx="4">
                        <c:v>562.18100000000004</c:v>
                      </c:pt>
                      <c:pt idx="5">
                        <c:v>586.51900000000001</c:v>
                      </c:pt>
                      <c:pt idx="6">
                        <c:v>596.25400000000002</c:v>
                      </c:pt>
                      <c:pt idx="7">
                        <c:v>596.25400000000002</c:v>
                      </c:pt>
                      <c:pt idx="8">
                        <c:v>596.25400000000002</c:v>
                      </c:pt>
                      <c:pt idx="9">
                        <c:v>596.25400000000002</c:v>
                      </c:pt>
                      <c:pt idx="10">
                        <c:v>596.25400000000002</c:v>
                      </c:pt>
                      <c:pt idx="11">
                        <c:v>596.25400000000002</c:v>
                      </c:pt>
                      <c:pt idx="12">
                        <c:v>601.12199999999996</c:v>
                      </c:pt>
                      <c:pt idx="13">
                        <c:v>601.12199999999996</c:v>
                      </c:pt>
                      <c:pt idx="14">
                        <c:v>605.9899999999999</c:v>
                      </c:pt>
                      <c:pt idx="15">
                        <c:v>610.85699999999997</c:v>
                      </c:pt>
                      <c:pt idx="16">
                        <c:v>615.72500000000002</c:v>
                      </c:pt>
                      <c:pt idx="17">
                        <c:v>620.59299999999996</c:v>
                      </c:pt>
                      <c:pt idx="18">
                        <c:v>625.45999999999992</c:v>
                      </c:pt>
                      <c:pt idx="19">
                        <c:v>630.32799999999997</c:v>
                      </c:pt>
                      <c:pt idx="20">
                        <c:v>630.32799999999997</c:v>
                      </c:pt>
                      <c:pt idx="21">
                        <c:v>630.327</c:v>
                      </c:pt>
                      <c:pt idx="22">
                        <c:v>635.19499999999994</c:v>
                      </c:pt>
                      <c:pt idx="23">
                        <c:v>635.19499999999994</c:v>
                      </c:pt>
                      <c:pt idx="24">
                        <c:v>640.06200000000001</c:v>
                      </c:pt>
                      <c:pt idx="25">
                        <c:v>644.92999999999995</c:v>
                      </c:pt>
                      <c:pt idx="26">
                        <c:v>649.798</c:v>
                      </c:pt>
                      <c:pt idx="27">
                        <c:v>654.66599999999994</c:v>
                      </c:pt>
                      <c:pt idx="28">
                        <c:v>654.66599999999994</c:v>
                      </c:pt>
                      <c:pt idx="29">
                        <c:v>654.66599999999994</c:v>
                      </c:pt>
                      <c:pt idx="30">
                        <c:v>649.798</c:v>
                      </c:pt>
                      <c:pt idx="31">
                        <c:v>644.93099999999993</c:v>
                      </c:pt>
                      <c:pt idx="32">
                        <c:v>644.93099999999993</c:v>
                      </c:pt>
                      <c:pt idx="33">
                        <c:v>649.798</c:v>
                      </c:pt>
                      <c:pt idx="34">
                        <c:v>649.798</c:v>
                      </c:pt>
                      <c:pt idx="35">
                        <c:v>649.79899999999998</c:v>
                      </c:pt>
                      <c:pt idx="36">
                        <c:v>644.93099999999993</c:v>
                      </c:pt>
                      <c:pt idx="37">
                        <c:v>644.92999999999995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17A-4AE9-AAA9-62D3FE21B6F3}"/>
                  </c:ext>
                </c:extLst>
              </c15:ser>
            </c15:filteredAreaSeries>
            <c15:filteredArea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'图8-发电量'!$A$47</c15:sqref>
                        </c15:formulaRef>
                      </c:ext>
                    </c:extLst>
                    <c:strCache>
                      <c:ptCount val="1"/>
                      <c:pt idx="0">
                        <c:v>Offshore Wind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'图8-发电量'!$C$3:$AN$3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  <c:pt idx="13">
                        <c:v>2036</c:v>
                      </c:pt>
                      <c:pt idx="14">
                        <c:v>2037</c:v>
                      </c:pt>
                      <c:pt idx="15">
                        <c:v>2038</c:v>
                      </c:pt>
                      <c:pt idx="16">
                        <c:v>2039</c:v>
                      </c:pt>
                      <c:pt idx="17">
                        <c:v>2040</c:v>
                      </c:pt>
                      <c:pt idx="18">
                        <c:v>2041</c:v>
                      </c:pt>
                      <c:pt idx="19">
                        <c:v>2042</c:v>
                      </c:pt>
                      <c:pt idx="20">
                        <c:v>2043</c:v>
                      </c:pt>
                      <c:pt idx="21">
                        <c:v>2044</c:v>
                      </c:pt>
                      <c:pt idx="22">
                        <c:v>2045</c:v>
                      </c:pt>
                      <c:pt idx="23">
                        <c:v>2046</c:v>
                      </c:pt>
                      <c:pt idx="24">
                        <c:v>2047</c:v>
                      </c:pt>
                      <c:pt idx="25">
                        <c:v>2048</c:v>
                      </c:pt>
                      <c:pt idx="26">
                        <c:v>2049</c:v>
                      </c:pt>
                      <c:pt idx="27">
                        <c:v>2050</c:v>
                      </c:pt>
                      <c:pt idx="28">
                        <c:v>2051</c:v>
                      </c:pt>
                      <c:pt idx="29">
                        <c:v>2052</c:v>
                      </c:pt>
                      <c:pt idx="30">
                        <c:v>2053</c:v>
                      </c:pt>
                      <c:pt idx="31">
                        <c:v>2054</c:v>
                      </c:pt>
                      <c:pt idx="32">
                        <c:v>2055</c:v>
                      </c:pt>
                      <c:pt idx="33">
                        <c:v>2056</c:v>
                      </c:pt>
                      <c:pt idx="34">
                        <c:v>2057</c:v>
                      </c:pt>
                      <c:pt idx="35">
                        <c:v>2058</c:v>
                      </c:pt>
                      <c:pt idx="36">
                        <c:v>2059</c:v>
                      </c:pt>
                      <c:pt idx="37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'图8-发电量'!$C$47:$AN$47</c15:sqref>
                        </c15:formulaRef>
                      </c:ext>
                    </c:extLst>
                    <c:numCache>
                      <c:formatCode>0_ </c:formatCode>
                      <c:ptCount val="38"/>
                      <c:pt idx="0">
                        <c:v>95.841699999999989</c:v>
                      </c:pt>
                      <c:pt idx="1">
                        <c:v>130.381</c:v>
                      </c:pt>
                      <c:pt idx="2">
                        <c:v>148.4051</c:v>
                      </c:pt>
                      <c:pt idx="3">
                        <c:v>159.89019999999999</c:v>
                      </c:pt>
                      <c:pt idx="4">
                        <c:v>164.8364</c:v>
                      </c:pt>
                      <c:pt idx="5">
                        <c:v>171.7107</c:v>
                      </c:pt>
                      <c:pt idx="6">
                        <c:v>177.24369999999999</c:v>
                      </c:pt>
                      <c:pt idx="7">
                        <c:v>184.20169999999999</c:v>
                      </c:pt>
                      <c:pt idx="8">
                        <c:v>195.85470000000001</c:v>
                      </c:pt>
                      <c:pt idx="9">
                        <c:v>210.27369999999996</c:v>
                      </c:pt>
                      <c:pt idx="10">
                        <c:v>226.20269999999996</c:v>
                      </c:pt>
                      <c:pt idx="11">
                        <c:v>242.21470000000002</c:v>
                      </c:pt>
                      <c:pt idx="12">
                        <c:v>265.77169999999995</c:v>
                      </c:pt>
                      <c:pt idx="13">
                        <c:v>287.81969999999995</c:v>
                      </c:pt>
                      <c:pt idx="14">
                        <c:v>311.37689999999998</c:v>
                      </c:pt>
                      <c:pt idx="15">
                        <c:v>336.52700000000004</c:v>
                      </c:pt>
                      <c:pt idx="16">
                        <c:v>362.85039999999998</c:v>
                      </c:pt>
                      <c:pt idx="17">
                        <c:v>390.0127</c:v>
                      </c:pt>
                      <c:pt idx="18">
                        <c:v>416.0849</c:v>
                      </c:pt>
                      <c:pt idx="19">
                        <c:v>442.74339999999995</c:v>
                      </c:pt>
                      <c:pt idx="20">
                        <c:v>470.32490000000001</c:v>
                      </c:pt>
                      <c:pt idx="21">
                        <c:v>497.57069999999999</c:v>
                      </c:pt>
                      <c:pt idx="22">
                        <c:v>524.14550000000008</c:v>
                      </c:pt>
                      <c:pt idx="23">
                        <c:v>553.15149999999994</c:v>
                      </c:pt>
                      <c:pt idx="24">
                        <c:v>580.73299999999995</c:v>
                      </c:pt>
                      <c:pt idx="25">
                        <c:v>606.72109999999998</c:v>
                      </c:pt>
                      <c:pt idx="26">
                        <c:v>622.98489999999993</c:v>
                      </c:pt>
                      <c:pt idx="27">
                        <c:v>636.06259999999997</c:v>
                      </c:pt>
                      <c:pt idx="28">
                        <c:v>641.76340000000005</c:v>
                      </c:pt>
                      <c:pt idx="29">
                        <c:v>639.6673199999999</c:v>
                      </c:pt>
                      <c:pt idx="30">
                        <c:v>636.48199999999997</c:v>
                      </c:pt>
                      <c:pt idx="31">
                        <c:v>637.99099999999999</c:v>
                      </c:pt>
                      <c:pt idx="32">
                        <c:v>641.428</c:v>
                      </c:pt>
                      <c:pt idx="33">
                        <c:v>644.94899999999996</c:v>
                      </c:pt>
                      <c:pt idx="34">
                        <c:v>653.66799999999989</c:v>
                      </c:pt>
                      <c:pt idx="35">
                        <c:v>662.97299999999996</c:v>
                      </c:pt>
                      <c:pt idx="36">
                        <c:v>672.36299999999994</c:v>
                      </c:pt>
                      <c:pt idx="37">
                        <c:v>688.70999999999992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17A-4AE9-AAA9-62D3FE21B6F3}"/>
                  </c:ext>
                </c:extLst>
              </c15:ser>
            </c15:filteredAreaSeries>
          </c:ext>
        </c:extLst>
      </c:areaChart>
      <c:catAx>
        <c:axId val="159338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3385632"/>
        <c:crosses val="autoZero"/>
        <c:auto val="1"/>
        <c:lblAlgn val="ctr"/>
        <c:lblOffset val="100"/>
        <c:tickLblSkip val="5"/>
        <c:noMultiLvlLbl val="0"/>
      </c:catAx>
      <c:valAx>
        <c:axId val="1593385632"/>
        <c:scaling>
          <c:orientation val="minMax"/>
        </c:scaling>
        <c:delete val="0"/>
        <c:axPos val="l"/>
        <c:title>
          <c:tx>
            <c:strRef>
              <c:f>'图8-发电量'!$F$37</c:f>
              <c:strCache>
                <c:ptCount val="1"/>
                <c:pt idx="0">
                  <c:v>TWh</c:v>
                </c:pt>
              </c:strCache>
            </c:strRef>
          </c:tx>
          <c:layout>
            <c:manualLayout>
              <c:xMode val="edge"/>
              <c:yMode val="edge"/>
              <c:x val="0.04"/>
              <c:y val="7.294173060335046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 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3383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632157251454023"/>
          <c:w val="1"/>
          <c:h val="0.133678427485459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'图9-装机量'!$I$2</c:f>
          <c:strCache>
            <c:ptCount val="1"/>
            <c:pt idx="0">
              <c:v>分品种装机容量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019414239886681"/>
          <c:y val="0.1468582216696597"/>
          <c:w val="0.86080760738241058"/>
          <c:h val="0.6036091541188930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'图9-装机量'!$B$4</c:f>
              <c:strCache>
                <c:ptCount val="1"/>
                <c:pt idx="0">
                  <c:v>燃煤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'图9-装机量'!$C$3:$I$3</c:f>
              <c:strCache>
                <c:ptCount val="7"/>
                <c:pt idx="0">
                  <c:v>起始年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2050</c:v>
                </c:pt>
                <c:pt idx="6">
                  <c:v>2060</c:v>
                </c:pt>
              </c:strCache>
            </c:strRef>
          </c:cat>
          <c:val>
            <c:numRef>
              <c:f>'图9-装机量'!$C$4:$I$4</c:f>
              <c:numCache>
                <c:formatCode>0_ </c:formatCode>
                <c:ptCount val="7"/>
                <c:pt idx="0">
                  <c:v>1124.337</c:v>
                </c:pt>
                <c:pt idx="1">
                  <c:v>1316.085</c:v>
                </c:pt>
                <c:pt idx="2">
                  <c:v>1405.2250000000001</c:v>
                </c:pt>
                <c:pt idx="3">
                  <c:v>1299.175</c:v>
                </c:pt>
                <c:pt idx="4">
                  <c:v>1148.1490000000001</c:v>
                </c:pt>
                <c:pt idx="5">
                  <c:v>747.03200000000004</c:v>
                </c:pt>
                <c:pt idx="6">
                  <c:v>343.13100000000003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7-417F-970B-84EE78ABF7E0}"/>
            </c:ext>
          </c:extLst>
        </c:ser>
        <c:ser>
          <c:idx val="1"/>
          <c:order val="1"/>
          <c:tx>
            <c:strRef>
              <c:f>'图9-装机量'!$B$5</c:f>
              <c:strCache>
                <c:ptCount val="1"/>
                <c:pt idx="0">
                  <c:v>燃气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'图9-装机量'!$C$3:$I$3</c:f>
              <c:strCache>
                <c:ptCount val="7"/>
                <c:pt idx="0">
                  <c:v>起始年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2050</c:v>
                </c:pt>
                <c:pt idx="6">
                  <c:v>2060</c:v>
                </c:pt>
              </c:strCache>
            </c:strRef>
          </c:cat>
          <c:val>
            <c:numRef>
              <c:f>'图9-装机量'!$C$5:$I$5</c:f>
              <c:numCache>
                <c:formatCode>0_ </c:formatCode>
                <c:ptCount val="7"/>
                <c:pt idx="0">
                  <c:v>114.41</c:v>
                </c:pt>
                <c:pt idx="1">
                  <c:v>197.75</c:v>
                </c:pt>
                <c:pt idx="2">
                  <c:v>241.16499999999999</c:v>
                </c:pt>
                <c:pt idx="3">
                  <c:v>233.34</c:v>
                </c:pt>
                <c:pt idx="4">
                  <c:v>218.995</c:v>
                </c:pt>
                <c:pt idx="5">
                  <c:v>170.64500000000001</c:v>
                </c:pt>
                <c:pt idx="6">
                  <c:v>101.86500000000001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67-417F-970B-84EE78ABF7E0}"/>
            </c:ext>
          </c:extLst>
        </c:ser>
        <c:ser>
          <c:idx val="4"/>
          <c:order val="4"/>
          <c:tx>
            <c:strRef>
              <c:f>'图9-装机量'!$B$8</c:f>
              <c:strCache>
                <c:ptCount val="1"/>
                <c:pt idx="0">
                  <c:v>水电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'图9-装机量'!$C$3:$I$3</c:f>
              <c:strCache>
                <c:ptCount val="7"/>
                <c:pt idx="0">
                  <c:v>起始年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2050</c:v>
                </c:pt>
                <c:pt idx="6">
                  <c:v>2060</c:v>
                </c:pt>
              </c:strCache>
            </c:strRef>
          </c:cat>
          <c:val>
            <c:numRef>
              <c:f>'图9-装机量'!$C$8:$I$8</c:f>
              <c:numCache>
                <c:formatCode>0_ </c:formatCode>
                <c:ptCount val="7"/>
                <c:pt idx="0">
                  <c:v>368.33699999999999</c:v>
                </c:pt>
                <c:pt idx="1">
                  <c:v>369.46500000000003</c:v>
                </c:pt>
                <c:pt idx="2">
                  <c:v>376.19</c:v>
                </c:pt>
                <c:pt idx="3">
                  <c:v>397.63400000000001</c:v>
                </c:pt>
                <c:pt idx="4">
                  <c:v>427.04300000000001</c:v>
                </c:pt>
                <c:pt idx="5">
                  <c:v>482.76499999999999</c:v>
                </c:pt>
                <c:pt idx="6">
                  <c:v>508.69800000000004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67-417F-970B-84EE78ABF7E0}"/>
            </c:ext>
          </c:extLst>
        </c:ser>
        <c:ser>
          <c:idx val="5"/>
          <c:order val="5"/>
          <c:tx>
            <c:strRef>
              <c:f>'图9-装机量'!$B$9</c:f>
              <c:strCache>
                <c:ptCount val="1"/>
                <c:pt idx="0">
                  <c:v>风能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'图9-装机量'!$C$3:$I$3</c:f>
              <c:strCache>
                <c:ptCount val="7"/>
                <c:pt idx="0">
                  <c:v>起始年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2050</c:v>
                </c:pt>
                <c:pt idx="6">
                  <c:v>2060</c:v>
                </c:pt>
              </c:strCache>
            </c:strRef>
          </c:cat>
          <c:val>
            <c:numRef>
              <c:f>'图9-装机量'!$C$9:$I$9</c:f>
              <c:numCache>
                <c:formatCode>0_ </c:formatCode>
                <c:ptCount val="7"/>
                <c:pt idx="0">
                  <c:v>365.64</c:v>
                </c:pt>
                <c:pt idx="1">
                  <c:v>468.84100000000001</c:v>
                </c:pt>
                <c:pt idx="2">
                  <c:v>517.82399999999996</c:v>
                </c:pt>
                <c:pt idx="3">
                  <c:v>661.62300000000005</c:v>
                </c:pt>
                <c:pt idx="4">
                  <c:v>848.10699999999997</c:v>
                </c:pt>
                <c:pt idx="5">
                  <c:v>1199.8399999999999</c:v>
                </c:pt>
                <c:pt idx="6">
                  <c:v>1559.5330000000001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67-417F-970B-84EE78ABF7E0}"/>
            </c:ext>
          </c:extLst>
        </c:ser>
        <c:ser>
          <c:idx val="6"/>
          <c:order val="6"/>
          <c:tx>
            <c:strRef>
              <c:f>'图9-装机量'!$B$10</c:f>
              <c:strCache>
                <c:ptCount val="1"/>
                <c:pt idx="0">
                  <c:v>太阳能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'图9-装机量'!$C$3:$I$3</c:f>
              <c:strCache>
                <c:ptCount val="7"/>
                <c:pt idx="0">
                  <c:v>起始年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2050</c:v>
                </c:pt>
                <c:pt idx="6">
                  <c:v>2060</c:v>
                </c:pt>
              </c:strCache>
            </c:strRef>
          </c:cat>
          <c:val>
            <c:numRef>
              <c:f>'图9-装机量'!$C$10:$I$10</c:f>
              <c:numCache>
                <c:formatCode>0_ </c:formatCode>
                <c:ptCount val="7"/>
                <c:pt idx="0">
                  <c:v>234.42400000000001</c:v>
                </c:pt>
                <c:pt idx="1">
                  <c:v>385.56200000000001</c:v>
                </c:pt>
                <c:pt idx="2">
                  <c:v>610.05799999999999</c:v>
                </c:pt>
                <c:pt idx="3">
                  <c:v>1490.7809999999999</c:v>
                </c:pt>
                <c:pt idx="4">
                  <c:v>2906.2429999999999</c:v>
                </c:pt>
                <c:pt idx="5">
                  <c:v>6173.8600000000006</c:v>
                </c:pt>
                <c:pt idx="6">
                  <c:v>8400.7999999999993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67-417F-970B-84EE78ABF7E0}"/>
            </c:ext>
          </c:extLst>
        </c:ser>
        <c:ser>
          <c:idx val="7"/>
          <c:order val="7"/>
          <c:tx>
            <c:strRef>
              <c:f>'图9-装机量'!$B$11</c:f>
              <c:strCache>
                <c:ptCount val="1"/>
                <c:pt idx="0">
                  <c:v>生物质及其他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'图9-装机量'!$C$3:$I$3</c:f>
              <c:strCache>
                <c:ptCount val="7"/>
                <c:pt idx="0">
                  <c:v>起始年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2050</c:v>
                </c:pt>
                <c:pt idx="6">
                  <c:v>2060</c:v>
                </c:pt>
              </c:strCache>
            </c:strRef>
          </c:cat>
          <c:val>
            <c:numRef>
              <c:f>'图9-装机量'!$C$11:$I$11</c:f>
              <c:numCache>
                <c:formatCode>0_ </c:formatCode>
                <c:ptCount val="7"/>
                <c:pt idx="0">
                  <c:v>41.887</c:v>
                </c:pt>
                <c:pt idx="1">
                  <c:v>44.137</c:v>
                </c:pt>
                <c:pt idx="2">
                  <c:v>42.691000000000003</c:v>
                </c:pt>
                <c:pt idx="3">
                  <c:v>40.134999999999998</c:v>
                </c:pt>
                <c:pt idx="4">
                  <c:v>36.265000000000001</c:v>
                </c:pt>
                <c:pt idx="5">
                  <c:v>25.227</c:v>
                </c:pt>
                <c:pt idx="6">
                  <c:v>12.656000000000001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67-417F-970B-84EE78ABF7E0}"/>
            </c:ext>
          </c:extLst>
        </c:ser>
        <c:ser>
          <c:idx val="8"/>
          <c:order val="8"/>
          <c:tx>
            <c:strRef>
              <c:f>'图9-装机量'!$B$12</c:f>
              <c:strCache>
                <c:ptCount val="1"/>
                <c:pt idx="0">
                  <c:v>抽水蓄能</c:v>
                </c:pt>
              </c:strCache>
            </c:strRef>
          </c:tx>
          <c:spPr>
            <a:pattFill prst="pct80">
              <a:fgClr>
                <a:srgbClr val="00B0F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'图9-装机量'!$C$3:$I$3</c:f>
              <c:strCache>
                <c:ptCount val="7"/>
                <c:pt idx="0">
                  <c:v>起始年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2050</c:v>
                </c:pt>
                <c:pt idx="6">
                  <c:v>2060</c:v>
                </c:pt>
              </c:strCache>
            </c:strRef>
          </c:cat>
          <c:val>
            <c:numRef>
              <c:f>'图9-装机量'!$C$12:$I$12</c:f>
              <c:numCache>
                <c:formatCode>0_ </c:formatCode>
                <c:ptCount val="7"/>
                <c:pt idx="0">
                  <c:v>54.423000000000002</c:v>
                </c:pt>
                <c:pt idx="1">
                  <c:v>70.173000000000002</c:v>
                </c:pt>
                <c:pt idx="2">
                  <c:v>144.648</c:v>
                </c:pt>
                <c:pt idx="3">
                  <c:v>455.20800000000003</c:v>
                </c:pt>
                <c:pt idx="4">
                  <c:v>525.50800000000004</c:v>
                </c:pt>
                <c:pt idx="5">
                  <c:v>585.80100000000004</c:v>
                </c:pt>
                <c:pt idx="6">
                  <c:v>597.601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67-417F-970B-84EE78ABF7E0}"/>
            </c:ext>
          </c:extLst>
        </c:ser>
        <c:ser>
          <c:idx val="9"/>
          <c:order val="9"/>
          <c:tx>
            <c:strRef>
              <c:f>'图9-装机量'!$B$13</c:f>
              <c:strCache>
                <c:ptCount val="1"/>
                <c:pt idx="0">
                  <c:v>电化学储能</c:v>
                </c:pt>
              </c:strCache>
            </c:strRef>
          </c:tx>
          <c:spPr>
            <a:pattFill prst="pct80">
              <a:fgClr>
                <a:schemeClr val="accent2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'图9-装机量'!$C$3:$I$3</c:f>
              <c:strCache>
                <c:ptCount val="7"/>
                <c:pt idx="0">
                  <c:v>起始年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2050</c:v>
                </c:pt>
                <c:pt idx="6">
                  <c:v>2060</c:v>
                </c:pt>
              </c:strCache>
            </c:strRef>
          </c:cat>
          <c:val>
            <c:numRef>
              <c:f>'图9-装机量'!$C$13:$I$13</c:f>
              <c:numCache>
                <c:formatCode>0_ </c:formatCode>
                <c:ptCount val="7"/>
                <c:pt idx="0">
                  <c:v>15.26</c:v>
                </c:pt>
                <c:pt idx="1">
                  <c:v>35.44</c:v>
                </c:pt>
                <c:pt idx="2">
                  <c:v>77.164100000000005</c:v>
                </c:pt>
                <c:pt idx="3">
                  <c:v>112.98100000000001</c:v>
                </c:pt>
                <c:pt idx="4">
                  <c:v>148.79900000000001</c:v>
                </c:pt>
                <c:pt idx="5">
                  <c:v>210</c:v>
                </c:pt>
                <c:pt idx="6">
                  <c:v>281.63499999999999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067-417F-970B-84EE78ABF7E0}"/>
            </c:ext>
          </c:extLst>
        </c:ser>
        <c:ser>
          <c:idx val="10"/>
          <c:order val="10"/>
          <c:tx>
            <c:strRef>
              <c:f>'图9-装机量'!$B$14</c:f>
              <c:strCache>
                <c:ptCount val="1"/>
                <c:pt idx="0">
                  <c:v>需求响应</c:v>
                </c:pt>
              </c:strCache>
            </c:strRef>
          </c:tx>
          <c:spPr>
            <a:pattFill prst="pct80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'图9-装机量'!$C$3:$I$3</c:f>
              <c:strCache>
                <c:ptCount val="7"/>
                <c:pt idx="0">
                  <c:v>起始年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2050</c:v>
                </c:pt>
                <c:pt idx="6">
                  <c:v>2060</c:v>
                </c:pt>
              </c:strCache>
            </c:strRef>
          </c:cat>
          <c:val>
            <c:numRef>
              <c:f>'图9-装机量'!$C$14:$I$14</c:f>
              <c:numCache>
                <c:formatCode>0_ </c:formatCode>
                <c:ptCount val="7"/>
                <c:pt idx="0">
                  <c:v>2.4132100000000003</c:v>
                </c:pt>
                <c:pt idx="1">
                  <c:v>4.8911699999999998</c:v>
                </c:pt>
                <c:pt idx="2">
                  <c:v>5.6715200000000001</c:v>
                </c:pt>
                <c:pt idx="3">
                  <c:v>6.1296499999999998</c:v>
                </c:pt>
                <c:pt idx="4">
                  <c:v>6.5927800000000003</c:v>
                </c:pt>
                <c:pt idx="5">
                  <c:v>7.5284200000000006</c:v>
                </c:pt>
                <c:pt idx="6">
                  <c:v>8.4729299999999999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067-417F-970B-84EE78ABF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432033328"/>
        <c:axId val="432034160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'图9-装机量'!$B$6</c15:sqref>
                        </c15:formulaRef>
                      </c:ext>
                    </c:extLst>
                    <c:strCache>
                      <c:ptCount val="1"/>
                      <c:pt idx="0">
                        <c:v>燃油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'图9-装机量'!$C$3:$I$3</c15:sqref>
                        </c15:formulaRef>
                      </c:ext>
                    </c:extLst>
                    <c:strCache>
                      <c:ptCount val="7"/>
                      <c:pt idx="0">
                        <c:v>起始年</c:v>
                      </c:pt>
                      <c:pt idx="1">
                        <c:v>2025</c:v>
                      </c:pt>
                      <c:pt idx="2">
                        <c:v>2030</c:v>
                      </c:pt>
                      <c:pt idx="3">
                        <c:v>2035</c:v>
                      </c:pt>
                      <c:pt idx="4">
                        <c:v>2040</c:v>
                      </c:pt>
                      <c:pt idx="5">
                        <c:v>2050</c:v>
                      </c:pt>
                      <c:pt idx="6">
                        <c:v>2060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'图9-装机量'!$C$6:$I$6</c15:sqref>
                        </c15:formulaRef>
                      </c:ext>
                    </c:extLst>
                    <c:numCache>
                      <c:formatCode>0_ </c:formatCode>
                      <c:ptCount val="7"/>
                      <c:pt idx="0">
                        <c:v>1.6400000000000001</c:v>
                      </c:pt>
                      <c:pt idx="1">
                        <c:v>0.161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C067-417F-970B-84EE78ABF7E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'图9-装机量'!$B$7</c15:sqref>
                        </c15:formulaRef>
                      </c:ext>
                    </c:extLst>
                    <c:strCache>
                      <c:ptCount val="1"/>
                      <c:pt idx="0">
                        <c:v>核能</c:v>
                      </c:pt>
                    </c:strCache>
                  </c:strRef>
                </c:tx>
                <c:spPr>
                  <a:solidFill>
                    <a:srgbClr val="002060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'图9-装机量'!$C$3:$I$3</c15:sqref>
                        </c15:formulaRef>
                      </c:ext>
                    </c:extLst>
                    <c:strCache>
                      <c:ptCount val="7"/>
                      <c:pt idx="0">
                        <c:v>起始年</c:v>
                      </c:pt>
                      <c:pt idx="1">
                        <c:v>2025</c:v>
                      </c:pt>
                      <c:pt idx="2">
                        <c:v>2030</c:v>
                      </c:pt>
                      <c:pt idx="3">
                        <c:v>2035</c:v>
                      </c:pt>
                      <c:pt idx="4">
                        <c:v>2040</c:v>
                      </c:pt>
                      <c:pt idx="5">
                        <c:v>2050</c:v>
                      </c:pt>
                      <c:pt idx="6">
                        <c:v>2060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'图9-装机量'!$C$7:$I$7</c15:sqref>
                        </c15:formulaRef>
                      </c:ext>
                    </c:extLst>
                    <c:numCache>
                      <c:formatCode>0_ </c:formatCode>
                      <c:ptCount val="7"/>
                      <c:pt idx="0">
                        <c:v>55.57</c:v>
                      </c:pt>
                      <c:pt idx="1">
                        <c:v>64.02</c:v>
                      </c:pt>
                      <c:pt idx="2">
                        <c:v>79.62</c:v>
                      </c:pt>
                      <c:pt idx="3">
                        <c:v>80.27</c:v>
                      </c:pt>
                      <c:pt idx="4">
                        <c:v>82.87</c:v>
                      </c:pt>
                      <c:pt idx="5">
                        <c:v>87.42</c:v>
                      </c:pt>
                      <c:pt idx="6">
                        <c:v>86.12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067-417F-970B-84EE78ABF7E0}"/>
                  </c:ext>
                </c:extLst>
              </c15:ser>
            </c15:filteredBarSeries>
          </c:ext>
        </c:extLst>
      </c:barChart>
      <c:catAx>
        <c:axId val="43203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2034160"/>
        <c:crosses val="autoZero"/>
        <c:auto val="1"/>
        <c:lblAlgn val="ctr"/>
        <c:lblOffset val="100"/>
        <c:noMultiLvlLbl val="0"/>
      </c:catAx>
      <c:valAx>
        <c:axId val="432034160"/>
        <c:scaling>
          <c:orientation val="minMax"/>
        </c:scaling>
        <c:delete val="0"/>
        <c:axPos val="l"/>
        <c:title>
          <c:tx>
            <c:strRef>
              <c:f>'图9-装机量'!$F$1</c:f>
              <c:strCache>
                <c:ptCount val="1"/>
                <c:pt idx="0">
                  <c:v>吉瓦</c:v>
                </c:pt>
              </c:strCache>
            </c:strRef>
          </c:tx>
          <c:layout>
            <c:manualLayout>
              <c:xMode val="edge"/>
              <c:yMode val="edge"/>
              <c:x val="5.5555555555555552E-2"/>
              <c:y val="5.967644395327778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 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2033328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legend>
      <c:legendPos val="b"/>
      <c:layout>
        <c:manualLayout>
          <c:xMode val="edge"/>
          <c:yMode val="edge"/>
          <c:x val="0"/>
          <c:y val="0.82834707065125635"/>
          <c:w val="1"/>
          <c:h val="0.171652929348743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'图9-装机量'!$I$1</c:f>
          <c:strCache>
            <c:ptCount val="1"/>
            <c:pt idx="0">
              <c:v>Electricity Generation Capacity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019414239886681"/>
          <c:y val="0.1468582216696597"/>
          <c:w val="0.86080760738241058"/>
          <c:h val="0.6036091541188930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'图9-装机量'!$A$4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'图9-装机量'!$K$3:$P$3</c:f>
              <c:strCache>
                <c:ptCount val="6"/>
                <c:pt idx="0">
                  <c:v>First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'图9-装机量'!$C$4:$I$4</c:f>
              <c:numCache>
                <c:formatCode>0_ </c:formatCode>
                <c:ptCount val="7"/>
                <c:pt idx="0">
                  <c:v>1124.337</c:v>
                </c:pt>
                <c:pt idx="1">
                  <c:v>1316.085</c:v>
                </c:pt>
                <c:pt idx="2">
                  <c:v>1405.2250000000001</c:v>
                </c:pt>
                <c:pt idx="3">
                  <c:v>1299.175</c:v>
                </c:pt>
                <c:pt idx="4">
                  <c:v>1148.1490000000001</c:v>
                </c:pt>
                <c:pt idx="5">
                  <c:v>747.03200000000004</c:v>
                </c:pt>
                <c:pt idx="6">
                  <c:v>343.13100000000003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1-4DB0-85F2-3831A993C374}"/>
            </c:ext>
          </c:extLst>
        </c:ser>
        <c:ser>
          <c:idx val="1"/>
          <c:order val="1"/>
          <c:tx>
            <c:strRef>
              <c:f>'图9-装机量'!$A$5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'图9-装机量'!$K$3:$P$3</c:f>
              <c:strCache>
                <c:ptCount val="6"/>
                <c:pt idx="0">
                  <c:v>First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'图9-装机量'!$C$5:$I$5</c:f>
              <c:numCache>
                <c:formatCode>0_ </c:formatCode>
                <c:ptCount val="7"/>
                <c:pt idx="0">
                  <c:v>114.41</c:v>
                </c:pt>
                <c:pt idx="1">
                  <c:v>197.75</c:v>
                </c:pt>
                <c:pt idx="2">
                  <c:v>241.16499999999999</c:v>
                </c:pt>
                <c:pt idx="3">
                  <c:v>233.34</c:v>
                </c:pt>
                <c:pt idx="4">
                  <c:v>218.995</c:v>
                </c:pt>
                <c:pt idx="5">
                  <c:v>170.64500000000001</c:v>
                </c:pt>
                <c:pt idx="6">
                  <c:v>101.86500000000001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A1-4DB0-85F2-3831A993C374}"/>
            </c:ext>
          </c:extLst>
        </c:ser>
        <c:ser>
          <c:idx val="4"/>
          <c:order val="4"/>
          <c:tx>
            <c:strRef>
              <c:f>'图9-装机量'!$A$8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'图9-装机量'!$K$3:$P$3</c:f>
              <c:strCache>
                <c:ptCount val="6"/>
                <c:pt idx="0">
                  <c:v>First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'图9-装机量'!$C$8:$I$8</c:f>
              <c:numCache>
                <c:formatCode>0_ </c:formatCode>
                <c:ptCount val="7"/>
                <c:pt idx="0">
                  <c:v>368.33699999999999</c:v>
                </c:pt>
                <c:pt idx="1">
                  <c:v>369.46500000000003</c:v>
                </c:pt>
                <c:pt idx="2">
                  <c:v>376.19</c:v>
                </c:pt>
                <c:pt idx="3">
                  <c:v>397.63400000000001</c:v>
                </c:pt>
                <c:pt idx="4">
                  <c:v>427.04300000000001</c:v>
                </c:pt>
                <c:pt idx="5">
                  <c:v>482.76499999999999</c:v>
                </c:pt>
                <c:pt idx="6">
                  <c:v>508.69800000000004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A1-4DB0-85F2-3831A993C374}"/>
            </c:ext>
          </c:extLst>
        </c:ser>
        <c:ser>
          <c:idx val="5"/>
          <c:order val="5"/>
          <c:tx>
            <c:strRef>
              <c:f>'图9-装机量'!$A$9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'图9-装机量'!$K$3:$P$3</c:f>
              <c:strCache>
                <c:ptCount val="6"/>
                <c:pt idx="0">
                  <c:v>First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'图9-装机量'!$C$9:$I$9</c:f>
              <c:numCache>
                <c:formatCode>0_ </c:formatCode>
                <c:ptCount val="7"/>
                <c:pt idx="0">
                  <c:v>365.64</c:v>
                </c:pt>
                <c:pt idx="1">
                  <c:v>468.84100000000001</c:v>
                </c:pt>
                <c:pt idx="2">
                  <c:v>517.82399999999996</c:v>
                </c:pt>
                <c:pt idx="3">
                  <c:v>661.62300000000005</c:v>
                </c:pt>
                <c:pt idx="4">
                  <c:v>848.10699999999997</c:v>
                </c:pt>
                <c:pt idx="5">
                  <c:v>1199.8399999999999</c:v>
                </c:pt>
                <c:pt idx="6">
                  <c:v>1559.5330000000001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A1-4DB0-85F2-3831A993C374}"/>
            </c:ext>
          </c:extLst>
        </c:ser>
        <c:ser>
          <c:idx val="6"/>
          <c:order val="6"/>
          <c:tx>
            <c:strRef>
              <c:f>'图9-装机量'!$A$10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'图9-装机量'!$K$3:$P$3</c:f>
              <c:strCache>
                <c:ptCount val="6"/>
                <c:pt idx="0">
                  <c:v>First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'图9-装机量'!$C$10:$I$10</c:f>
              <c:numCache>
                <c:formatCode>0_ </c:formatCode>
                <c:ptCount val="7"/>
                <c:pt idx="0">
                  <c:v>234.42400000000001</c:v>
                </c:pt>
                <c:pt idx="1">
                  <c:v>385.56200000000001</c:v>
                </c:pt>
                <c:pt idx="2">
                  <c:v>610.05799999999999</c:v>
                </c:pt>
                <c:pt idx="3">
                  <c:v>1490.7809999999999</c:v>
                </c:pt>
                <c:pt idx="4">
                  <c:v>2906.2429999999999</c:v>
                </c:pt>
                <c:pt idx="5">
                  <c:v>6173.8600000000006</c:v>
                </c:pt>
                <c:pt idx="6">
                  <c:v>8400.7999999999993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A1-4DB0-85F2-3831A993C374}"/>
            </c:ext>
          </c:extLst>
        </c:ser>
        <c:ser>
          <c:idx val="7"/>
          <c:order val="7"/>
          <c:tx>
            <c:strRef>
              <c:f>'图9-装机量'!$A$11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'图9-装机量'!$K$3:$P$3</c:f>
              <c:strCache>
                <c:ptCount val="6"/>
                <c:pt idx="0">
                  <c:v>First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'图9-装机量'!$C$11:$I$11</c:f>
              <c:numCache>
                <c:formatCode>0_ </c:formatCode>
                <c:ptCount val="7"/>
                <c:pt idx="0">
                  <c:v>41.887</c:v>
                </c:pt>
                <c:pt idx="1">
                  <c:v>44.137</c:v>
                </c:pt>
                <c:pt idx="2">
                  <c:v>42.691000000000003</c:v>
                </c:pt>
                <c:pt idx="3">
                  <c:v>40.134999999999998</c:v>
                </c:pt>
                <c:pt idx="4">
                  <c:v>36.265000000000001</c:v>
                </c:pt>
                <c:pt idx="5">
                  <c:v>25.227</c:v>
                </c:pt>
                <c:pt idx="6">
                  <c:v>12.656000000000001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A1-4DB0-85F2-3831A993C374}"/>
            </c:ext>
          </c:extLst>
        </c:ser>
        <c:ser>
          <c:idx val="8"/>
          <c:order val="8"/>
          <c:tx>
            <c:strRef>
              <c:f>'图9-装机量'!$A$12</c:f>
              <c:strCache>
                <c:ptCount val="1"/>
                <c:pt idx="0">
                  <c:v>Pumped Hydro</c:v>
                </c:pt>
              </c:strCache>
            </c:strRef>
          </c:tx>
          <c:spPr>
            <a:pattFill prst="pct80">
              <a:fgClr>
                <a:srgbClr val="00B0F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'图9-装机量'!$K$3:$P$3</c:f>
              <c:strCache>
                <c:ptCount val="6"/>
                <c:pt idx="0">
                  <c:v>First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'图9-装机量'!$C$12:$I$12</c:f>
              <c:numCache>
                <c:formatCode>0_ </c:formatCode>
                <c:ptCount val="7"/>
                <c:pt idx="0">
                  <c:v>54.423000000000002</c:v>
                </c:pt>
                <c:pt idx="1">
                  <c:v>70.173000000000002</c:v>
                </c:pt>
                <c:pt idx="2">
                  <c:v>144.648</c:v>
                </c:pt>
                <c:pt idx="3">
                  <c:v>455.20800000000003</c:v>
                </c:pt>
                <c:pt idx="4">
                  <c:v>525.50800000000004</c:v>
                </c:pt>
                <c:pt idx="5">
                  <c:v>585.80100000000004</c:v>
                </c:pt>
                <c:pt idx="6">
                  <c:v>597.601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A1-4DB0-85F2-3831A993C374}"/>
            </c:ext>
          </c:extLst>
        </c:ser>
        <c:ser>
          <c:idx val="9"/>
          <c:order val="9"/>
          <c:tx>
            <c:strRef>
              <c:f>'图9-装机量'!$A$13</c:f>
              <c:strCache>
                <c:ptCount val="1"/>
                <c:pt idx="0">
                  <c:v>Battery Storage</c:v>
                </c:pt>
              </c:strCache>
            </c:strRef>
          </c:tx>
          <c:spPr>
            <a:pattFill prst="pct80">
              <a:fgClr>
                <a:schemeClr val="accent2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'图9-装机量'!$K$3:$P$3</c:f>
              <c:strCache>
                <c:ptCount val="6"/>
                <c:pt idx="0">
                  <c:v>First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'图9-装机量'!$C$13:$I$13</c:f>
              <c:numCache>
                <c:formatCode>0_ </c:formatCode>
                <c:ptCount val="7"/>
                <c:pt idx="0">
                  <c:v>15.26</c:v>
                </c:pt>
                <c:pt idx="1">
                  <c:v>35.44</c:v>
                </c:pt>
                <c:pt idx="2">
                  <c:v>77.164100000000005</c:v>
                </c:pt>
                <c:pt idx="3">
                  <c:v>112.98100000000001</c:v>
                </c:pt>
                <c:pt idx="4">
                  <c:v>148.79900000000001</c:v>
                </c:pt>
                <c:pt idx="5">
                  <c:v>210</c:v>
                </c:pt>
                <c:pt idx="6">
                  <c:v>281.63499999999999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AA1-4DB0-85F2-3831A993C374}"/>
            </c:ext>
          </c:extLst>
        </c:ser>
        <c:ser>
          <c:idx val="10"/>
          <c:order val="10"/>
          <c:tx>
            <c:strRef>
              <c:f>'图9-装机量'!$A$14</c:f>
              <c:strCache>
                <c:ptCount val="1"/>
                <c:pt idx="0">
                  <c:v>Demand Response</c:v>
                </c:pt>
              </c:strCache>
            </c:strRef>
          </c:tx>
          <c:spPr>
            <a:pattFill prst="pct80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'图9-装机量'!$K$3:$P$3</c:f>
              <c:strCache>
                <c:ptCount val="6"/>
                <c:pt idx="0">
                  <c:v>First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'图9-装机量'!$C$14:$I$14</c:f>
              <c:numCache>
                <c:formatCode>0_ </c:formatCode>
                <c:ptCount val="7"/>
                <c:pt idx="0">
                  <c:v>2.4132100000000003</c:v>
                </c:pt>
                <c:pt idx="1">
                  <c:v>4.8911699999999998</c:v>
                </c:pt>
                <c:pt idx="2">
                  <c:v>5.6715200000000001</c:v>
                </c:pt>
                <c:pt idx="3">
                  <c:v>6.1296499999999998</c:v>
                </c:pt>
                <c:pt idx="4">
                  <c:v>6.5927800000000003</c:v>
                </c:pt>
                <c:pt idx="5">
                  <c:v>7.5284200000000006</c:v>
                </c:pt>
                <c:pt idx="6">
                  <c:v>8.4729299999999999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A1-4DB0-85F2-3831A993C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432033328"/>
        <c:axId val="432034160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'图9-装机量'!$A$6</c15:sqref>
                        </c15:formulaRef>
                      </c:ext>
                    </c:extLst>
                    <c:strCache>
                      <c:ptCount val="1"/>
                      <c:pt idx="0">
                        <c:v>Oil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'图9-装机量'!$K$3:$P$3</c15:sqref>
                        </c15:formulaRef>
                      </c:ext>
                    </c:extLst>
                    <c:strCache>
                      <c:ptCount val="6"/>
                      <c:pt idx="0">
                        <c:v>First Year</c:v>
                      </c:pt>
                      <c:pt idx="1">
                        <c:v>2020</c:v>
                      </c:pt>
                      <c:pt idx="2">
                        <c:v>2030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'图9-装机量'!$C$6:$I$6</c15:sqref>
                        </c15:formulaRef>
                      </c:ext>
                    </c:extLst>
                    <c:numCache>
                      <c:formatCode>0_ </c:formatCode>
                      <c:ptCount val="7"/>
                      <c:pt idx="0">
                        <c:v>1.6400000000000001</c:v>
                      </c:pt>
                      <c:pt idx="1">
                        <c:v>0.161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1AA1-4DB0-85F2-3831A993C37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'图9-装机量'!$A$7</c15:sqref>
                        </c15:formulaRef>
                      </c:ext>
                    </c:extLst>
                    <c:strCache>
                      <c:ptCount val="1"/>
                      <c:pt idx="0">
                        <c:v>Nuclear</c:v>
                      </c:pt>
                    </c:strCache>
                  </c:strRef>
                </c:tx>
                <c:spPr>
                  <a:solidFill>
                    <a:srgbClr val="002060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'图9-装机量'!$K$3:$P$3</c15:sqref>
                        </c15:formulaRef>
                      </c:ext>
                    </c:extLst>
                    <c:strCache>
                      <c:ptCount val="6"/>
                      <c:pt idx="0">
                        <c:v>First Year</c:v>
                      </c:pt>
                      <c:pt idx="1">
                        <c:v>2020</c:v>
                      </c:pt>
                      <c:pt idx="2">
                        <c:v>2030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'图9-装机量'!$C$7:$I$7</c15:sqref>
                        </c15:formulaRef>
                      </c:ext>
                    </c:extLst>
                    <c:numCache>
                      <c:formatCode>0_ </c:formatCode>
                      <c:ptCount val="7"/>
                      <c:pt idx="0">
                        <c:v>55.57</c:v>
                      </c:pt>
                      <c:pt idx="1">
                        <c:v>64.02</c:v>
                      </c:pt>
                      <c:pt idx="2">
                        <c:v>79.62</c:v>
                      </c:pt>
                      <c:pt idx="3">
                        <c:v>80.27</c:v>
                      </c:pt>
                      <c:pt idx="4">
                        <c:v>82.87</c:v>
                      </c:pt>
                      <c:pt idx="5">
                        <c:v>87.42</c:v>
                      </c:pt>
                      <c:pt idx="6">
                        <c:v>86.12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1AA1-4DB0-85F2-3831A993C374}"/>
                  </c:ext>
                </c:extLst>
              </c15:ser>
            </c15:filteredBarSeries>
          </c:ext>
        </c:extLst>
      </c:barChart>
      <c:catAx>
        <c:axId val="43203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2034160"/>
        <c:crosses val="autoZero"/>
        <c:auto val="1"/>
        <c:lblAlgn val="ctr"/>
        <c:lblOffset val="100"/>
        <c:noMultiLvlLbl val="0"/>
      </c:catAx>
      <c:valAx>
        <c:axId val="432034160"/>
        <c:scaling>
          <c:orientation val="minMax"/>
        </c:scaling>
        <c:delete val="0"/>
        <c:axPos val="l"/>
        <c:title>
          <c:tx>
            <c:strRef>
              <c:f>'图9-装机量'!$H$1</c:f>
              <c:strCache>
                <c:ptCount val="1"/>
                <c:pt idx="0">
                  <c:v>GW</c:v>
                </c:pt>
              </c:strCache>
            </c:strRef>
          </c:tx>
          <c:layout>
            <c:manualLayout>
              <c:xMode val="edge"/>
              <c:yMode val="edge"/>
              <c:x val="5.5555555555555552E-2"/>
              <c:y val="5.967644395327778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 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2033328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legend>
      <c:legendPos val="b"/>
      <c:layout>
        <c:manualLayout>
          <c:xMode val="edge"/>
          <c:yMode val="edge"/>
          <c:x val="0"/>
          <c:y val="0.82834707065125635"/>
          <c:w val="1"/>
          <c:h val="0.171652929348743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'图10-供热量'!$H$2</c:f>
          <c:strCache>
            <c:ptCount val="1"/>
            <c:pt idx="0">
              <c:v>分部门集中供热需求量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553425087731768"/>
          <c:y val="0.17012908474160029"/>
          <c:w val="0.82456273623322529"/>
          <c:h val="0.61311599207993739"/>
        </c:manualLayout>
      </c:layout>
      <c:areaChart>
        <c:grouping val="stacked"/>
        <c:varyColors val="0"/>
        <c:ser>
          <c:idx val="0"/>
          <c:order val="0"/>
          <c:tx>
            <c:strRef>
              <c:f>'图10-供热量'!$B$4</c:f>
              <c:strCache>
                <c:ptCount val="1"/>
                <c:pt idx="0">
                  <c:v>工业部门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cat>
            <c:numRef>
              <c:f>'图10-供热量'!$C$3:$AN$3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'图10-供热量'!$C$4:$AN$4</c:f>
              <c:numCache>
                <c:formatCode>0.00_);[Red]\(0.00\)</c:formatCode>
                <c:ptCount val="38"/>
                <c:pt idx="0">
                  <c:v>21098.55604767564</c:v>
                </c:pt>
                <c:pt idx="1">
                  <c:v>21902.765834863712</c:v>
                </c:pt>
                <c:pt idx="2">
                  <c:v>22740.69424939686</c:v>
                </c:pt>
                <c:pt idx="3">
                  <c:v>23323.818371682697</c:v>
                </c:pt>
                <c:pt idx="4">
                  <c:v>23835.733390947396</c:v>
                </c:pt>
                <c:pt idx="5">
                  <c:v>24267.929134708877</c:v>
                </c:pt>
                <c:pt idx="6">
                  <c:v>24711.115804256246</c:v>
                </c:pt>
                <c:pt idx="7">
                  <c:v>25157.825213352065</c:v>
                </c:pt>
                <c:pt idx="8">
                  <c:v>25390.717259011206</c:v>
                </c:pt>
                <c:pt idx="9">
                  <c:v>25615.894782326894</c:v>
                </c:pt>
                <c:pt idx="10">
                  <c:v>25841.873429116713</c:v>
                </c:pt>
                <c:pt idx="11">
                  <c:v>26042.669799431067</c:v>
                </c:pt>
                <c:pt idx="12">
                  <c:v>26251.26826545678</c:v>
                </c:pt>
                <c:pt idx="13">
                  <c:v>26265.7993950524</c:v>
                </c:pt>
                <c:pt idx="14">
                  <c:v>26228.003564869836</c:v>
                </c:pt>
                <c:pt idx="15">
                  <c:v>26214.24806452775</c:v>
                </c:pt>
                <c:pt idx="16">
                  <c:v>26203.997983507983</c:v>
                </c:pt>
                <c:pt idx="17">
                  <c:v>26183.293183536789</c:v>
                </c:pt>
                <c:pt idx="18">
                  <c:v>26067.162363616728</c:v>
                </c:pt>
                <c:pt idx="19">
                  <c:v>25903.691872816973</c:v>
                </c:pt>
                <c:pt idx="20">
                  <c:v>25782.639227971631</c:v>
                </c:pt>
                <c:pt idx="21">
                  <c:v>25650.470562817332</c:v>
                </c:pt>
                <c:pt idx="22">
                  <c:v>25514.246264088444</c:v>
                </c:pt>
                <c:pt idx="23">
                  <c:v>25350.558280220379</c:v>
                </c:pt>
                <c:pt idx="24">
                  <c:v>25186.038709445111</c:v>
                </c:pt>
                <c:pt idx="25">
                  <c:v>25013.756796658392</c:v>
                </c:pt>
                <c:pt idx="26">
                  <c:v>24807.698894530273</c:v>
                </c:pt>
                <c:pt idx="27">
                  <c:v>24632.867811746073</c:v>
                </c:pt>
                <c:pt idx="28">
                  <c:v>24451.751071261395</c:v>
                </c:pt>
                <c:pt idx="29">
                  <c:v>24219.802635843153</c:v>
                </c:pt>
                <c:pt idx="30">
                  <c:v>24028.168377084014</c:v>
                </c:pt>
                <c:pt idx="31">
                  <c:v>23836.903424435568</c:v>
                </c:pt>
                <c:pt idx="32">
                  <c:v>23608.204385870158</c:v>
                </c:pt>
                <c:pt idx="33">
                  <c:v>23438.004933203709</c:v>
                </c:pt>
                <c:pt idx="34">
                  <c:v>23263.864390911389</c:v>
                </c:pt>
                <c:pt idx="35">
                  <c:v>23042.620539411622</c:v>
                </c:pt>
                <c:pt idx="36">
                  <c:v>22867.441287674199</c:v>
                </c:pt>
                <c:pt idx="37">
                  <c:v>22680.273450721983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F-4D65-8D48-0480E7A4C682}"/>
            </c:ext>
          </c:extLst>
        </c:ser>
        <c:ser>
          <c:idx val="1"/>
          <c:order val="1"/>
          <c:tx>
            <c:strRef>
              <c:f>'图10-供热量'!$B$5</c:f>
              <c:strCache>
                <c:ptCount val="1"/>
                <c:pt idx="0">
                  <c:v>城镇居民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'图10-供热量'!$C$3:$AN$3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'图10-供热量'!$C$5:$AN$5</c:f>
              <c:numCache>
                <c:formatCode>0.00_);[Red]\(0.00\)</c:formatCode>
                <c:ptCount val="38"/>
                <c:pt idx="0">
                  <c:v>5689.3882107234176</c:v>
                </c:pt>
                <c:pt idx="1">
                  <c:v>5797.4145691548756</c:v>
                </c:pt>
                <c:pt idx="2">
                  <c:v>5905.4409275863327</c:v>
                </c:pt>
                <c:pt idx="3">
                  <c:v>5977.458499873971</c:v>
                </c:pt>
                <c:pt idx="4">
                  <c:v>6049.4760721616094</c:v>
                </c:pt>
                <c:pt idx="5">
                  <c:v>6121.4936444492469</c:v>
                </c:pt>
                <c:pt idx="6">
                  <c:v>6193.5112167368852</c:v>
                </c:pt>
                <c:pt idx="7">
                  <c:v>6229.5200028807049</c:v>
                </c:pt>
                <c:pt idx="8">
                  <c:v>6301.5375751683423</c:v>
                </c:pt>
                <c:pt idx="9">
                  <c:v>6373.5551474559807</c:v>
                </c:pt>
                <c:pt idx="10">
                  <c:v>6445.572719743619</c:v>
                </c:pt>
                <c:pt idx="11">
                  <c:v>6481.5815058874387</c:v>
                </c:pt>
                <c:pt idx="12">
                  <c:v>6553.5990781750761</c:v>
                </c:pt>
                <c:pt idx="13">
                  <c:v>6553.5990781750761</c:v>
                </c:pt>
                <c:pt idx="14">
                  <c:v>6589.6078643188957</c:v>
                </c:pt>
                <c:pt idx="15">
                  <c:v>6589.6078643188957</c:v>
                </c:pt>
                <c:pt idx="16">
                  <c:v>6589.6078643188957</c:v>
                </c:pt>
                <c:pt idx="17">
                  <c:v>6625.6166504627145</c:v>
                </c:pt>
                <c:pt idx="18">
                  <c:v>6625.6166504627145</c:v>
                </c:pt>
                <c:pt idx="19">
                  <c:v>6589.6078643188957</c:v>
                </c:pt>
                <c:pt idx="20">
                  <c:v>6589.6078643188957</c:v>
                </c:pt>
                <c:pt idx="21">
                  <c:v>6589.6078643188957</c:v>
                </c:pt>
                <c:pt idx="22">
                  <c:v>6589.6078643188957</c:v>
                </c:pt>
                <c:pt idx="23">
                  <c:v>6553.5990781750761</c:v>
                </c:pt>
                <c:pt idx="24">
                  <c:v>6553.5990781750761</c:v>
                </c:pt>
                <c:pt idx="25">
                  <c:v>6517.5902920312574</c:v>
                </c:pt>
                <c:pt idx="26">
                  <c:v>6481.5815058874387</c:v>
                </c:pt>
                <c:pt idx="27">
                  <c:v>6481.5815058874387</c:v>
                </c:pt>
                <c:pt idx="28">
                  <c:v>6409.5639335998003</c:v>
                </c:pt>
                <c:pt idx="29">
                  <c:v>6373.5551474559807</c:v>
                </c:pt>
                <c:pt idx="30">
                  <c:v>6337.5463613121619</c:v>
                </c:pt>
                <c:pt idx="31">
                  <c:v>6301.5375751683423</c:v>
                </c:pt>
                <c:pt idx="32">
                  <c:v>6229.5200028807049</c:v>
                </c:pt>
                <c:pt idx="33">
                  <c:v>6193.5112167368852</c:v>
                </c:pt>
                <c:pt idx="34">
                  <c:v>6121.4936444492469</c:v>
                </c:pt>
                <c:pt idx="35">
                  <c:v>6049.4760721616094</c:v>
                </c:pt>
                <c:pt idx="36">
                  <c:v>5977.458499873971</c:v>
                </c:pt>
                <c:pt idx="37">
                  <c:v>6733.6430088941715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FF-4D65-8D48-0480E7A4C682}"/>
            </c:ext>
          </c:extLst>
        </c:ser>
        <c:ser>
          <c:idx val="2"/>
          <c:order val="2"/>
          <c:tx>
            <c:strRef>
              <c:f>'图10-供热量'!$B$6</c:f>
              <c:strCache>
                <c:ptCount val="1"/>
                <c:pt idx="0">
                  <c:v>乡村居民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 w="25400">
              <a:noFill/>
            </a:ln>
            <a:effectLst/>
          </c:spPr>
          <c:cat>
            <c:numRef>
              <c:f>'图10-供热量'!$C$3:$AN$3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'图10-供热量'!$C$6:$AN$6</c:f>
              <c:numCache>
                <c:formatCode>0.00_);[Red]\(0.00\)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FF-4D65-8D48-0480E7A4C682}"/>
            </c:ext>
          </c:extLst>
        </c:ser>
        <c:ser>
          <c:idx val="3"/>
          <c:order val="3"/>
          <c:tx>
            <c:strRef>
              <c:f>'图10-供热量'!$B$7</c:f>
              <c:strCache>
                <c:ptCount val="1"/>
                <c:pt idx="0">
                  <c:v>公共建筑</c:v>
                </c:pt>
              </c:strCache>
            </c:strRef>
          </c:tx>
          <c:spPr>
            <a:solidFill>
              <a:srgbClr val="002060"/>
            </a:solidFill>
            <a:ln w="25400">
              <a:noFill/>
            </a:ln>
            <a:effectLst/>
          </c:spPr>
          <c:cat>
            <c:numRef>
              <c:f>'图10-供热量'!$C$3:$AN$3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'图10-供热量'!$C$7:$AN$7</c:f>
              <c:numCache>
                <c:formatCode>0.00_);[Red]\(0.00\)</c:formatCode>
                <c:ptCount val="38"/>
                <c:pt idx="0">
                  <c:v>1397.1409023801812</c:v>
                </c:pt>
                <c:pt idx="1">
                  <c:v>1425.9479312952365</c:v>
                </c:pt>
                <c:pt idx="2">
                  <c:v>1454.7549602102918</c:v>
                </c:pt>
                <c:pt idx="3">
                  <c:v>1472.7593532822013</c:v>
                </c:pt>
                <c:pt idx="4">
                  <c:v>1494.3646249684928</c:v>
                </c:pt>
                <c:pt idx="5">
                  <c:v>1512.3690180404024</c:v>
                </c:pt>
                <c:pt idx="6">
                  <c:v>1530.3734111123117</c:v>
                </c:pt>
                <c:pt idx="7">
                  <c:v>1551.9786827986034</c:v>
                </c:pt>
                <c:pt idx="8">
                  <c:v>1569.9830758705127</c:v>
                </c:pt>
                <c:pt idx="9">
                  <c:v>1587.9874689424223</c:v>
                </c:pt>
                <c:pt idx="10">
                  <c:v>1605.9918620143319</c:v>
                </c:pt>
                <c:pt idx="11">
                  <c:v>1623.9962550862415</c:v>
                </c:pt>
                <c:pt idx="12">
                  <c:v>1634.7988909293872</c:v>
                </c:pt>
                <c:pt idx="13">
                  <c:v>1642.0006481581511</c:v>
                </c:pt>
                <c:pt idx="14">
                  <c:v>1649.2024053869147</c:v>
                </c:pt>
                <c:pt idx="15">
                  <c:v>1656.4041626156786</c:v>
                </c:pt>
                <c:pt idx="16">
                  <c:v>1660.0050412300607</c:v>
                </c:pt>
                <c:pt idx="17">
                  <c:v>1663.6059198444425</c:v>
                </c:pt>
                <c:pt idx="18">
                  <c:v>1667.2067984588243</c:v>
                </c:pt>
                <c:pt idx="19">
                  <c:v>1667.2067984588243</c:v>
                </c:pt>
                <c:pt idx="20">
                  <c:v>1667.2067984588243</c:v>
                </c:pt>
                <c:pt idx="21">
                  <c:v>1667.2067984588243</c:v>
                </c:pt>
                <c:pt idx="22">
                  <c:v>1667.2067984588243</c:v>
                </c:pt>
                <c:pt idx="23">
                  <c:v>1663.6059198444425</c:v>
                </c:pt>
                <c:pt idx="24">
                  <c:v>1660.0050412300607</c:v>
                </c:pt>
                <c:pt idx="25">
                  <c:v>1656.4041626156786</c:v>
                </c:pt>
                <c:pt idx="26">
                  <c:v>1652.8032840012968</c:v>
                </c:pt>
                <c:pt idx="27">
                  <c:v>1645.6015267725329</c:v>
                </c:pt>
                <c:pt idx="28">
                  <c:v>1634.7988909293872</c:v>
                </c:pt>
                <c:pt idx="29">
                  <c:v>1627.5971337006233</c:v>
                </c:pt>
                <c:pt idx="30">
                  <c:v>1616.7944978574776</c:v>
                </c:pt>
                <c:pt idx="31">
                  <c:v>1609.5927406287137</c:v>
                </c:pt>
                <c:pt idx="32">
                  <c:v>1595.1892261711862</c:v>
                </c:pt>
                <c:pt idx="33">
                  <c:v>1584.3865903280405</c:v>
                </c:pt>
                <c:pt idx="34">
                  <c:v>1569.9830758705127</c:v>
                </c:pt>
                <c:pt idx="35">
                  <c:v>1555.5795614129852</c:v>
                </c:pt>
                <c:pt idx="36">
                  <c:v>1541.1760469554574</c:v>
                </c:pt>
                <c:pt idx="37">
                  <c:v>1753.6278852039902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FF-4D65-8D48-0480E7A4C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414824"/>
        <c:axId val="686411872"/>
      </c:areaChart>
      <c:catAx>
        <c:axId val="686414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6411872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686411872"/>
        <c:scaling>
          <c:orientation val="minMax"/>
        </c:scaling>
        <c:delete val="0"/>
        <c:axPos val="l"/>
        <c:title>
          <c:tx>
            <c:strRef>
              <c:f>'图10-供热量'!$F$1</c:f>
              <c:strCache>
                <c:ptCount val="1"/>
                <c:pt idx="0">
                  <c:v>万吨标煤</c:v>
                </c:pt>
              </c:strCache>
            </c:strRef>
          </c:tx>
          <c:layout>
            <c:manualLayout>
              <c:xMode val="edge"/>
              <c:yMode val="edge"/>
              <c:x val="1.3149243918474688E-2"/>
              <c:y val="7.26810025939739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);[Red]\(0\)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6414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863486362450308"/>
          <c:w val="1"/>
          <c:h val="0.113651363754969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'图10-供热量'!$H$1</c:f>
          <c:strCache>
            <c:ptCount val="1"/>
            <c:pt idx="0">
              <c:v>District Heating Demand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553425087731768"/>
          <c:y val="0.17012908474160029"/>
          <c:w val="0.82456273623322529"/>
          <c:h val="0.61311599207993739"/>
        </c:manualLayout>
      </c:layout>
      <c:areaChart>
        <c:grouping val="stacked"/>
        <c:varyColors val="0"/>
        <c:ser>
          <c:idx val="0"/>
          <c:order val="0"/>
          <c:tx>
            <c:strRef>
              <c:f>'图10-供热量'!$B$31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noFill/>
            </a:ln>
            <a:effectLst/>
          </c:spPr>
          <c:cat>
            <c:numRef>
              <c:f>'图10-供热量'!$C$30:$AN$30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'图10-供热量'!$C$31:$AN$31</c:f>
              <c:numCache>
                <c:formatCode>0.00_ </c:formatCode>
                <c:ptCount val="38"/>
                <c:pt idx="0">
                  <c:v>5859.2800000000007</c:v>
                </c:pt>
                <c:pt idx="1">
                  <c:v>6082.6171000000004</c:v>
                </c:pt>
                <c:pt idx="2">
                  <c:v>6315.3182000000006</c:v>
                </c:pt>
                <c:pt idx="3">
                  <c:v>6477.2575999999999</c:v>
                </c:pt>
                <c:pt idx="4">
                  <c:v>6619.421519999999</c:v>
                </c:pt>
                <c:pt idx="5">
                  <c:v>6739.4466000000002</c:v>
                </c:pt>
                <c:pt idx="6">
                  <c:v>6862.5239699999993</c:v>
                </c:pt>
                <c:pt idx="7">
                  <c:v>6986.5796399999999</c:v>
                </c:pt>
                <c:pt idx="8">
                  <c:v>7051.2560899999999</c:v>
                </c:pt>
                <c:pt idx="9">
                  <c:v>7113.7901400000001</c:v>
                </c:pt>
                <c:pt idx="10">
                  <c:v>7176.5466699999997</c:v>
                </c:pt>
                <c:pt idx="11">
                  <c:v>7232.3098299999992</c:v>
                </c:pt>
                <c:pt idx="12">
                  <c:v>7290.2397099999998</c:v>
                </c:pt>
                <c:pt idx="13">
                  <c:v>7294.2751499999995</c:v>
                </c:pt>
                <c:pt idx="14">
                  <c:v>7283.7788700000001</c:v>
                </c:pt>
                <c:pt idx="15">
                  <c:v>7279.9588299999996</c:v>
                </c:pt>
                <c:pt idx="16">
                  <c:v>7277.1122799999994</c:v>
                </c:pt>
                <c:pt idx="17">
                  <c:v>7271.3623499999994</c:v>
                </c:pt>
                <c:pt idx="18">
                  <c:v>7239.1116599999996</c:v>
                </c:pt>
                <c:pt idx="19">
                  <c:v>7193.7142699999995</c:v>
                </c:pt>
                <c:pt idx="20">
                  <c:v>7160.096739999999</c:v>
                </c:pt>
                <c:pt idx="21">
                  <c:v>7123.3921799999989</c:v>
                </c:pt>
                <c:pt idx="22">
                  <c:v>7085.5613299999995</c:v>
                </c:pt>
                <c:pt idx="23">
                  <c:v>7040.1035399999992</c:v>
                </c:pt>
                <c:pt idx="24">
                  <c:v>6994.4148100000002</c:v>
                </c:pt>
                <c:pt idx="25">
                  <c:v>6946.5704000000005</c:v>
                </c:pt>
                <c:pt idx="26">
                  <c:v>6889.3460599999999</c:v>
                </c:pt>
                <c:pt idx="27">
                  <c:v>6840.7937199999997</c:v>
                </c:pt>
                <c:pt idx="28">
                  <c:v>6790.4957899999999</c:v>
                </c:pt>
                <c:pt idx="29">
                  <c:v>6726.0813900000003</c:v>
                </c:pt>
                <c:pt idx="30">
                  <c:v>6672.8626399999994</c:v>
                </c:pt>
                <c:pt idx="31">
                  <c:v>6619.7464499999996</c:v>
                </c:pt>
                <c:pt idx="32">
                  <c:v>6556.2344400000002</c:v>
                </c:pt>
                <c:pt idx="33">
                  <c:v>6508.9683500000001</c:v>
                </c:pt>
                <c:pt idx="34">
                  <c:v>6460.6077800000003</c:v>
                </c:pt>
                <c:pt idx="35">
                  <c:v>6399.16615</c:v>
                </c:pt>
                <c:pt idx="36">
                  <c:v>6350.5171199999995</c:v>
                </c:pt>
                <c:pt idx="37">
                  <c:v>6298.5387400000009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0-4707-99F0-5AF2AC1CA30C}"/>
            </c:ext>
          </c:extLst>
        </c:ser>
        <c:ser>
          <c:idx val="1"/>
          <c:order val="1"/>
          <c:tx>
            <c:strRef>
              <c:f>'图10-供热量'!$B$32</c:f>
              <c:strCache>
                <c:ptCount val="1"/>
                <c:pt idx="0">
                  <c:v>Urban Residentals</c:v>
                </c:pt>
              </c:strCache>
            </c:strRef>
          </c:tx>
          <c:spPr>
            <a:solidFill>
              <a:srgbClr val="7030A0"/>
            </a:solidFill>
            <a:ln w="25400">
              <a:noFill/>
            </a:ln>
            <a:effectLst/>
          </c:spPr>
          <c:cat>
            <c:numRef>
              <c:f>'图10-供热量'!$C$30:$AN$30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'图10-供热量'!$C$32:$AN$32</c:f>
              <c:numCache>
                <c:formatCode>0.00_ </c:formatCode>
                <c:ptCount val="38"/>
                <c:pt idx="0">
                  <c:v>1579.9999999999998</c:v>
                </c:pt>
                <c:pt idx="1">
                  <c:v>1610</c:v>
                </c:pt>
                <c:pt idx="2">
                  <c:v>1640</c:v>
                </c:pt>
                <c:pt idx="3">
                  <c:v>1660</c:v>
                </c:pt>
                <c:pt idx="4">
                  <c:v>1680</c:v>
                </c:pt>
                <c:pt idx="5">
                  <c:v>1699.9999999999998</c:v>
                </c:pt>
                <c:pt idx="6">
                  <c:v>1720</c:v>
                </c:pt>
                <c:pt idx="7">
                  <c:v>1730</c:v>
                </c:pt>
                <c:pt idx="8">
                  <c:v>1749.9999999999998</c:v>
                </c:pt>
                <c:pt idx="9">
                  <c:v>1770</c:v>
                </c:pt>
                <c:pt idx="10">
                  <c:v>1790</c:v>
                </c:pt>
                <c:pt idx="11">
                  <c:v>1800</c:v>
                </c:pt>
                <c:pt idx="12">
                  <c:v>1820</c:v>
                </c:pt>
                <c:pt idx="13">
                  <c:v>1820</c:v>
                </c:pt>
                <c:pt idx="14">
                  <c:v>1830</c:v>
                </c:pt>
                <c:pt idx="15">
                  <c:v>1830</c:v>
                </c:pt>
                <c:pt idx="16">
                  <c:v>1830</c:v>
                </c:pt>
                <c:pt idx="17">
                  <c:v>1840</c:v>
                </c:pt>
                <c:pt idx="18">
                  <c:v>1840</c:v>
                </c:pt>
                <c:pt idx="19">
                  <c:v>1830</c:v>
                </c:pt>
                <c:pt idx="20">
                  <c:v>1830</c:v>
                </c:pt>
                <c:pt idx="21">
                  <c:v>1830</c:v>
                </c:pt>
                <c:pt idx="22">
                  <c:v>1830</c:v>
                </c:pt>
                <c:pt idx="23">
                  <c:v>1820</c:v>
                </c:pt>
                <c:pt idx="24">
                  <c:v>1820</c:v>
                </c:pt>
                <c:pt idx="25">
                  <c:v>1810</c:v>
                </c:pt>
                <c:pt idx="26">
                  <c:v>1800</c:v>
                </c:pt>
                <c:pt idx="27">
                  <c:v>1800</c:v>
                </c:pt>
                <c:pt idx="28">
                  <c:v>1780</c:v>
                </c:pt>
                <c:pt idx="29">
                  <c:v>1770</c:v>
                </c:pt>
                <c:pt idx="30">
                  <c:v>1760</c:v>
                </c:pt>
                <c:pt idx="31">
                  <c:v>1749.9999999999998</c:v>
                </c:pt>
                <c:pt idx="32">
                  <c:v>1730</c:v>
                </c:pt>
                <c:pt idx="33">
                  <c:v>1720</c:v>
                </c:pt>
                <c:pt idx="34">
                  <c:v>1699.9999999999998</c:v>
                </c:pt>
                <c:pt idx="35">
                  <c:v>1680</c:v>
                </c:pt>
                <c:pt idx="36">
                  <c:v>1660</c:v>
                </c:pt>
                <c:pt idx="37">
                  <c:v>1869.9999999999998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30-4707-99F0-5AF2AC1CA30C}"/>
            </c:ext>
          </c:extLst>
        </c:ser>
        <c:ser>
          <c:idx val="2"/>
          <c:order val="2"/>
          <c:tx>
            <c:strRef>
              <c:f>'图10-供热量'!$B$33</c:f>
              <c:strCache>
                <c:ptCount val="1"/>
                <c:pt idx="0">
                  <c:v>Rural Residentials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 w="25400">
              <a:noFill/>
            </a:ln>
            <a:effectLst/>
          </c:spPr>
          <c:cat>
            <c:numRef>
              <c:f>'图10-供热量'!$C$30:$AN$30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'图10-供热量'!$C$33:$AN$33</c:f>
              <c:numCache>
                <c:formatCode>0.00_ 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30-4707-99F0-5AF2AC1CA30C}"/>
            </c:ext>
          </c:extLst>
        </c:ser>
        <c:ser>
          <c:idx val="3"/>
          <c:order val="3"/>
          <c:tx>
            <c:strRef>
              <c:f>'图10-供热量'!$B$34</c:f>
              <c:strCache>
                <c:ptCount val="1"/>
                <c:pt idx="0">
                  <c:v>Commercial Buildings</c:v>
                </c:pt>
              </c:strCache>
            </c:strRef>
          </c:tx>
          <c:spPr>
            <a:solidFill>
              <a:srgbClr val="002060"/>
            </a:solidFill>
            <a:ln w="25400">
              <a:noFill/>
            </a:ln>
            <a:effectLst/>
          </c:spPr>
          <c:cat>
            <c:numRef>
              <c:f>'图10-供热量'!$C$30:$AN$30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'图10-供热量'!$C$34:$AN$34</c:f>
              <c:numCache>
                <c:formatCode>0.00_ </c:formatCode>
                <c:ptCount val="38"/>
                <c:pt idx="0">
                  <c:v>388</c:v>
                </c:pt>
                <c:pt idx="1">
                  <c:v>396.00000000000006</c:v>
                </c:pt>
                <c:pt idx="2">
                  <c:v>404</c:v>
                </c:pt>
                <c:pt idx="3">
                  <c:v>409.00000000000006</c:v>
                </c:pt>
                <c:pt idx="4">
                  <c:v>415</c:v>
                </c:pt>
                <c:pt idx="5">
                  <c:v>420</c:v>
                </c:pt>
                <c:pt idx="6">
                  <c:v>424.99999999999994</c:v>
                </c:pt>
                <c:pt idx="7">
                  <c:v>431</c:v>
                </c:pt>
                <c:pt idx="8">
                  <c:v>435.99999999999994</c:v>
                </c:pt>
                <c:pt idx="9">
                  <c:v>440.99999999999994</c:v>
                </c:pt>
                <c:pt idx="10">
                  <c:v>445.99999999999994</c:v>
                </c:pt>
                <c:pt idx="11">
                  <c:v>451</c:v>
                </c:pt>
                <c:pt idx="12">
                  <c:v>454</c:v>
                </c:pt>
                <c:pt idx="13">
                  <c:v>456</c:v>
                </c:pt>
                <c:pt idx="14">
                  <c:v>457.99999999999994</c:v>
                </c:pt>
                <c:pt idx="15">
                  <c:v>460</c:v>
                </c:pt>
                <c:pt idx="16">
                  <c:v>461</c:v>
                </c:pt>
                <c:pt idx="17">
                  <c:v>462</c:v>
                </c:pt>
                <c:pt idx="18">
                  <c:v>462.99999999999994</c:v>
                </c:pt>
                <c:pt idx="19">
                  <c:v>462.99999999999994</c:v>
                </c:pt>
                <c:pt idx="20">
                  <c:v>462.99999999999994</c:v>
                </c:pt>
                <c:pt idx="21">
                  <c:v>462.99999999999994</c:v>
                </c:pt>
                <c:pt idx="22">
                  <c:v>462.99999999999994</c:v>
                </c:pt>
                <c:pt idx="23">
                  <c:v>462</c:v>
                </c:pt>
                <c:pt idx="24">
                  <c:v>461</c:v>
                </c:pt>
                <c:pt idx="25">
                  <c:v>460</c:v>
                </c:pt>
                <c:pt idx="26">
                  <c:v>459</c:v>
                </c:pt>
                <c:pt idx="27">
                  <c:v>457</c:v>
                </c:pt>
                <c:pt idx="28">
                  <c:v>454</c:v>
                </c:pt>
                <c:pt idx="29">
                  <c:v>452</c:v>
                </c:pt>
                <c:pt idx="30">
                  <c:v>449</c:v>
                </c:pt>
                <c:pt idx="31">
                  <c:v>447</c:v>
                </c:pt>
                <c:pt idx="32">
                  <c:v>443</c:v>
                </c:pt>
                <c:pt idx="33">
                  <c:v>440</c:v>
                </c:pt>
                <c:pt idx="34">
                  <c:v>435.99999999999994</c:v>
                </c:pt>
                <c:pt idx="35">
                  <c:v>432</c:v>
                </c:pt>
                <c:pt idx="36">
                  <c:v>427.99999999999994</c:v>
                </c:pt>
                <c:pt idx="37">
                  <c:v>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30-4707-99F0-5AF2AC1CA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414824"/>
        <c:axId val="686411872"/>
      </c:areaChart>
      <c:catAx>
        <c:axId val="686414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6411872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686411872"/>
        <c:scaling>
          <c:orientation val="minMax"/>
        </c:scaling>
        <c:delete val="0"/>
        <c:axPos val="l"/>
        <c:title>
          <c:tx>
            <c:strRef>
              <c:f>'图10-供热量'!$D$28</c:f>
              <c:strCache>
                <c:ptCount val="1"/>
                <c:pt idx="0">
                  <c:v>trillion btu</c:v>
                </c:pt>
              </c:strCache>
            </c:strRef>
          </c:tx>
          <c:layout>
            <c:manualLayout>
              <c:xMode val="edge"/>
              <c:yMode val="edge"/>
              <c:x val="1.3149243918474688E-2"/>
              <c:y val="7.26810025939739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);[Red]\(0\)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6414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863486362450308"/>
          <c:w val="1"/>
          <c:h val="0.113651363754969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'图12-保有量销量选择'!$D$22</c:f>
          <c:strCache>
            <c:ptCount val="1"/>
            <c:pt idx="0">
              <c:v>载客轻型车保有量变化趋势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6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6735322145944467"/>
          <c:y val="0.12436671411198186"/>
          <c:w val="0.79899887514060763"/>
          <c:h val="0.65769458642231116"/>
        </c:manualLayout>
      </c:layout>
      <c:areaChart>
        <c:grouping val="stacked"/>
        <c:varyColors val="0"/>
        <c:ser>
          <c:idx val="4"/>
          <c:order val="0"/>
          <c:tx>
            <c:strRef>
              <c:f>'图12-保有量销量选择'!$B$4</c:f>
              <c:strCache>
                <c:ptCount val="1"/>
                <c:pt idx="0">
                  <c:v>汽油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'图12-保有量销量选择'!$D$3:$AP$3</c:f>
              <c:strCache>
                <c:ptCount val="39"/>
                <c:pt idx="0">
                  <c:v>起始年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strCache>
            </c:strRef>
          </c:cat>
          <c:val>
            <c:numRef>
              <c:f>'图12-保有量销量选择'!$D$4:$AP$4</c:f>
              <c:numCache>
                <c:formatCode>General</c:formatCode>
                <c:ptCount val="39"/>
                <c:pt idx="0">
                  <c:v>261344000</c:v>
                </c:pt>
                <c:pt idx="1">
                  <c:v>264763000</c:v>
                </c:pt>
                <c:pt idx="2">
                  <c:v>265723000</c:v>
                </c:pt>
                <c:pt idx="3">
                  <c:v>266268000</c:v>
                </c:pt>
                <c:pt idx="4">
                  <c:v>266381000</c:v>
                </c:pt>
                <c:pt idx="5">
                  <c:v>266044000</c:v>
                </c:pt>
                <c:pt idx="6">
                  <c:v>265237000</c:v>
                </c:pt>
                <c:pt idx="7">
                  <c:v>263945000</c:v>
                </c:pt>
                <c:pt idx="8">
                  <c:v>262149000</c:v>
                </c:pt>
                <c:pt idx="9">
                  <c:v>259592000</c:v>
                </c:pt>
                <c:pt idx="10">
                  <c:v>256280000</c:v>
                </c:pt>
                <c:pt idx="11">
                  <c:v>252220000</c:v>
                </c:pt>
                <c:pt idx="12">
                  <c:v>247416000</c:v>
                </c:pt>
                <c:pt idx="13">
                  <c:v>241873000</c:v>
                </c:pt>
                <c:pt idx="14">
                  <c:v>236281000</c:v>
                </c:pt>
                <c:pt idx="15">
                  <c:v>230639000</c:v>
                </c:pt>
                <c:pt idx="16">
                  <c:v>221529000</c:v>
                </c:pt>
                <c:pt idx="17">
                  <c:v>214828000</c:v>
                </c:pt>
                <c:pt idx="18">
                  <c:v>208488000</c:v>
                </c:pt>
                <c:pt idx="19">
                  <c:v>202402000</c:v>
                </c:pt>
                <c:pt idx="20">
                  <c:v>196603000</c:v>
                </c:pt>
                <c:pt idx="21">
                  <c:v>191135000</c:v>
                </c:pt>
                <c:pt idx="22">
                  <c:v>186017000</c:v>
                </c:pt>
                <c:pt idx="23">
                  <c:v>181276000</c:v>
                </c:pt>
                <c:pt idx="24">
                  <c:v>177165000</c:v>
                </c:pt>
                <c:pt idx="25">
                  <c:v>173689000</c:v>
                </c:pt>
                <c:pt idx="26">
                  <c:v>170847000</c:v>
                </c:pt>
                <c:pt idx="27">
                  <c:v>168636000</c:v>
                </c:pt>
                <c:pt idx="28">
                  <c:v>167046000</c:v>
                </c:pt>
                <c:pt idx="29">
                  <c:v>165303000</c:v>
                </c:pt>
                <c:pt idx="30">
                  <c:v>163435000</c:v>
                </c:pt>
                <c:pt idx="31">
                  <c:v>161443000</c:v>
                </c:pt>
                <c:pt idx="32">
                  <c:v>159328000</c:v>
                </c:pt>
                <c:pt idx="33">
                  <c:v>157096000</c:v>
                </c:pt>
                <c:pt idx="34">
                  <c:v>154874000</c:v>
                </c:pt>
                <c:pt idx="35">
                  <c:v>152646000</c:v>
                </c:pt>
                <c:pt idx="36">
                  <c:v>150387000</c:v>
                </c:pt>
                <c:pt idx="37">
                  <c:v>148097000</c:v>
                </c:pt>
                <c:pt idx="38">
                  <c:v>145766000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F-4433-B57A-057423FEA2B3}"/>
            </c:ext>
          </c:extLst>
        </c:ser>
        <c:ser>
          <c:idx val="0"/>
          <c:order val="1"/>
          <c:tx>
            <c:strRef>
              <c:f>'图12-保有量销量选择'!$B$5</c:f>
              <c:strCache>
                <c:ptCount val="1"/>
                <c:pt idx="0">
                  <c:v>柴油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strRef>
              <c:f>'图12-保有量销量选择'!$D$3:$AP$3</c:f>
              <c:strCache>
                <c:ptCount val="39"/>
                <c:pt idx="0">
                  <c:v>起始年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strCache>
            </c:strRef>
          </c:cat>
          <c:val>
            <c:numRef>
              <c:f>'图12-保有量销量选择'!$D$5:$AP$5</c:f>
              <c:numCache>
                <c:formatCode>General</c:formatCode>
                <c:ptCount val="39"/>
                <c:pt idx="0">
                  <c:v>1843350</c:v>
                </c:pt>
                <c:pt idx="1">
                  <c:v>1872960</c:v>
                </c:pt>
                <c:pt idx="2">
                  <c:v>1900120</c:v>
                </c:pt>
                <c:pt idx="3">
                  <c:v>1939600</c:v>
                </c:pt>
                <c:pt idx="4">
                  <c:v>1990700</c:v>
                </c:pt>
                <c:pt idx="5">
                  <c:v>2052840</c:v>
                </c:pt>
                <c:pt idx="6">
                  <c:v>2125200</c:v>
                </c:pt>
                <c:pt idx="7">
                  <c:v>2206690</c:v>
                </c:pt>
                <c:pt idx="8">
                  <c:v>2296410</c:v>
                </c:pt>
                <c:pt idx="9">
                  <c:v>2390480</c:v>
                </c:pt>
                <c:pt idx="10">
                  <c:v>2485960</c:v>
                </c:pt>
                <c:pt idx="11">
                  <c:v>2582150</c:v>
                </c:pt>
                <c:pt idx="12">
                  <c:v>2677910</c:v>
                </c:pt>
                <c:pt idx="13">
                  <c:v>2772470</c:v>
                </c:pt>
                <c:pt idx="14">
                  <c:v>2876970</c:v>
                </c:pt>
                <c:pt idx="15">
                  <c:v>2991740</c:v>
                </c:pt>
                <c:pt idx="16">
                  <c:v>3086920</c:v>
                </c:pt>
                <c:pt idx="17">
                  <c:v>3194590</c:v>
                </c:pt>
                <c:pt idx="18">
                  <c:v>3299910</c:v>
                </c:pt>
                <c:pt idx="19">
                  <c:v>3399680</c:v>
                </c:pt>
                <c:pt idx="20">
                  <c:v>3495360</c:v>
                </c:pt>
                <c:pt idx="21">
                  <c:v>3587520</c:v>
                </c:pt>
                <c:pt idx="22">
                  <c:v>3677310</c:v>
                </c:pt>
                <c:pt idx="23">
                  <c:v>3765580</c:v>
                </c:pt>
                <c:pt idx="24">
                  <c:v>3856040</c:v>
                </c:pt>
                <c:pt idx="25">
                  <c:v>3951580</c:v>
                </c:pt>
                <c:pt idx="26">
                  <c:v>4052700</c:v>
                </c:pt>
                <c:pt idx="27">
                  <c:v>4160610</c:v>
                </c:pt>
                <c:pt idx="28">
                  <c:v>4275910</c:v>
                </c:pt>
                <c:pt idx="29">
                  <c:v>4383690</c:v>
                </c:pt>
                <c:pt idx="30">
                  <c:v>4484790</c:v>
                </c:pt>
                <c:pt idx="31">
                  <c:v>4578990</c:v>
                </c:pt>
                <c:pt idx="32">
                  <c:v>4666040</c:v>
                </c:pt>
                <c:pt idx="33">
                  <c:v>4745720</c:v>
                </c:pt>
                <c:pt idx="34">
                  <c:v>4821800</c:v>
                </c:pt>
                <c:pt idx="35">
                  <c:v>4892970</c:v>
                </c:pt>
                <c:pt idx="36">
                  <c:v>4959200</c:v>
                </c:pt>
                <c:pt idx="37">
                  <c:v>5020160</c:v>
                </c:pt>
                <c:pt idx="38">
                  <c:v>5075710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9F-4433-B57A-057423FEA2B3}"/>
            </c:ext>
          </c:extLst>
        </c:ser>
        <c:ser>
          <c:idx val="3"/>
          <c:order val="2"/>
          <c:tx>
            <c:strRef>
              <c:f>'图12-保有量销量选择'!$B$6</c:f>
              <c:strCache>
                <c:ptCount val="1"/>
                <c:pt idx="0">
                  <c:v>天然气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'图12-保有量销量选择'!$D$3:$AP$3</c:f>
              <c:strCache>
                <c:ptCount val="39"/>
                <c:pt idx="0">
                  <c:v>起始年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strCache>
            </c:strRef>
          </c:cat>
          <c:val>
            <c:numRef>
              <c:f>'图12-保有量销量选择'!$D$6:$AP$6</c:f>
              <c:numCache>
                <c:formatCode>General</c:formatCode>
                <c:ptCount val="39"/>
                <c:pt idx="0">
                  <c:v>69802</c:v>
                </c:pt>
                <c:pt idx="1">
                  <c:v>83934</c:v>
                </c:pt>
                <c:pt idx="2">
                  <c:v>96272</c:v>
                </c:pt>
                <c:pt idx="3">
                  <c:v>108484</c:v>
                </c:pt>
                <c:pt idx="4">
                  <c:v>120696</c:v>
                </c:pt>
                <c:pt idx="5">
                  <c:v>132872</c:v>
                </c:pt>
                <c:pt idx="6">
                  <c:v>145228</c:v>
                </c:pt>
                <c:pt idx="7">
                  <c:v>158070</c:v>
                </c:pt>
                <c:pt idx="8">
                  <c:v>171549</c:v>
                </c:pt>
                <c:pt idx="9">
                  <c:v>185532</c:v>
                </c:pt>
                <c:pt idx="10">
                  <c:v>199998</c:v>
                </c:pt>
                <c:pt idx="11">
                  <c:v>215031</c:v>
                </c:pt>
                <c:pt idx="12">
                  <c:v>230583</c:v>
                </c:pt>
                <c:pt idx="13">
                  <c:v>246573</c:v>
                </c:pt>
                <c:pt idx="14">
                  <c:v>264078</c:v>
                </c:pt>
                <c:pt idx="15">
                  <c:v>283089</c:v>
                </c:pt>
                <c:pt idx="16">
                  <c:v>289365</c:v>
                </c:pt>
                <c:pt idx="17">
                  <c:v>298668</c:v>
                </c:pt>
                <c:pt idx="18">
                  <c:v>309066</c:v>
                </c:pt>
                <c:pt idx="19">
                  <c:v>319965</c:v>
                </c:pt>
                <c:pt idx="20">
                  <c:v>331275</c:v>
                </c:pt>
                <c:pt idx="21">
                  <c:v>342621</c:v>
                </c:pt>
                <c:pt idx="22">
                  <c:v>353610</c:v>
                </c:pt>
                <c:pt idx="23">
                  <c:v>363990</c:v>
                </c:pt>
                <c:pt idx="24">
                  <c:v>373839</c:v>
                </c:pt>
                <c:pt idx="25">
                  <c:v>383127</c:v>
                </c:pt>
                <c:pt idx="26">
                  <c:v>391704</c:v>
                </c:pt>
                <c:pt idx="27">
                  <c:v>399603</c:v>
                </c:pt>
                <c:pt idx="28">
                  <c:v>406881</c:v>
                </c:pt>
                <c:pt idx="29">
                  <c:v>412923</c:v>
                </c:pt>
                <c:pt idx="30">
                  <c:v>417315</c:v>
                </c:pt>
                <c:pt idx="31">
                  <c:v>420183</c:v>
                </c:pt>
                <c:pt idx="32">
                  <c:v>421656</c:v>
                </c:pt>
                <c:pt idx="33">
                  <c:v>422010</c:v>
                </c:pt>
                <c:pt idx="34">
                  <c:v>421686</c:v>
                </c:pt>
                <c:pt idx="35">
                  <c:v>420822</c:v>
                </c:pt>
                <c:pt idx="36">
                  <c:v>419547</c:v>
                </c:pt>
                <c:pt idx="37">
                  <c:v>417957</c:v>
                </c:pt>
                <c:pt idx="38">
                  <c:v>416139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9F-4433-B57A-057423FEA2B3}"/>
            </c:ext>
          </c:extLst>
        </c:ser>
        <c:ser>
          <c:idx val="5"/>
          <c:order val="3"/>
          <c:tx>
            <c:strRef>
              <c:f>'图12-保有量销量选择'!$B$7</c:f>
              <c:strCache>
                <c:ptCount val="1"/>
                <c:pt idx="0">
                  <c:v>液化石油气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cat>
            <c:strRef>
              <c:f>'图12-保有量销量选择'!$D$3:$AP$3</c:f>
              <c:strCache>
                <c:ptCount val="39"/>
                <c:pt idx="0">
                  <c:v>起始年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strCache>
            </c:strRef>
          </c:cat>
          <c:val>
            <c:numRef>
              <c:f>'图12-保有量销量选择'!$D$7:$AP$7</c:f>
              <c:numCache>
                <c:formatCode>General</c:formatCode>
                <c:ptCount val="39"/>
                <c:pt idx="0">
                  <c:v>3345</c:v>
                </c:pt>
                <c:pt idx="1">
                  <c:v>65507</c:v>
                </c:pt>
                <c:pt idx="2">
                  <c:v>122104</c:v>
                </c:pt>
                <c:pt idx="3">
                  <c:v>179382</c:v>
                </c:pt>
                <c:pt idx="4">
                  <c:v>237278</c:v>
                </c:pt>
                <c:pt idx="5">
                  <c:v>296101</c:v>
                </c:pt>
                <c:pt idx="6">
                  <c:v>355719</c:v>
                </c:pt>
                <c:pt idx="7">
                  <c:v>415475</c:v>
                </c:pt>
                <c:pt idx="8">
                  <c:v>475324</c:v>
                </c:pt>
                <c:pt idx="9">
                  <c:v>533520</c:v>
                </c:pt>
                <c:pt idx="10">
                  <c:v>590198</c:v>
                </c:pt>
                <c:pt idx="11">
                  <c:v>645283</c:v>
                </c:pt>
                <c:pt idx="12">
                  <c:v>698688</c:v>
                </c:pt>
                <c:pt idx="13">
                  <c:v>750353</c:v>
                </c:pt>
                <c:pt idx="14">
                  <c:v>803254</c:v>
                </c:pt>
                <c:pt idx="15">
                  <c:v>857325</c:v>
                </c:pt>
                <c:pt idx="16">
                  <c:v>850473</c:v>
                </c:pt>
                <c:pt idx="17">
                  <c:v>850395</c:v>
                </c:pt>
                <c:pt idx="18">
                  <c:v>850815</c:v>
                </c:pt>
                <c:pt idx="19">
                  <c:v>851193</c:v>
                </c:pt>
                <c:pt idx="20">
                  <c:v>851304</c:v>
                </c:pt>
                <c:pt idx="21">
                  <c:v>851244</c:v>
                </c:pt>
                <c:pt idx="22">
                  <c:v>851856</c:v>
                </c:pt>
                <c:pt idx="23">
                  <c:v>853047</c:v>
                </c:pt>
                <c:pt idx="24">
                  <c:v>856620</c:v>
                </c:pt>
                <c:pt idx="25">
                  <c:v>862239</c:v>
                </c:pt>
                <c:pt idx="26">
                  <c:v>870081</c:v>
                </c:pt>
                <c:pt idx="27">
                  <c:v>880212</c:v>
                </c:pt>
                <c:pt idx="28">
                  <c:v>892587</c:v>
                </c:pt>
                <c:pt idx="29">
                  <c:v>903831</c:v>
                </c:pt>
                <c:pt idx="30">
                  <c:v>914043</c:v>
                </c:pt>
                <c:pt idx="31">
                  <c:v>923004</c:v>
                </c:pt>
                <c:pt idx="32">
                  <c:v>930819</c:v>
                </c:pt>
                <c:pt idx="33">
                  <c:v>937473</c:v>
                </c:pt>
                <c:pt idx="34">
                  <c:v>943539</c:v>
                </c:pt>
                <c:pt idx="35">
                  <c:v>948891</c:v>
                </c:pt>
                <c:pt idx="36">
                  <c:v>953526</c:v>
                </c:pt>
                <c:pt idx="37">
                  <c:v>957099</c:v>
                </c:pt>
                <c:pt idx="38">
                  <c:v>959850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9F-4433-B57A-057423FEA2B3}"/>
            </c:ext>
          </c:extLst>
        </c:ser>
        <c:ser>
          <c:idx val="6"/>
          <c:order val="4"/>
          <c:tx>
            <c:strRef>
              <c:f>'图12-保有量销量选择'!$B$8</c:f>
              <c:strCache>
                <c:ptCount val="1"/>
                <c:pt idx="0">
                  <c:v>插电混合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  <a:effectLst/>
          </c:spPr>
          <c:cat>
            <c:strRef>
              <c:f>'图12-保有量销量选择'!$D$3:$AP$3</c:f>
              <c:strCache>
                <c:ptCount val="39"/>
                <c:pt idx="0">
                  <c:v>起始年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strCache>
            </c:strRef>
          </c:cat>
          <c:val>
            <c:numRef>
              <c:f>'图12-保有量销量选择'!$D$8:$AP$8</c:f>
              <c:numCache>
                <c:formatCode>General</c:formatCode>
                <c:ptCount val="39"/>
                <c:pt idx="0">
                  <c:v>2166640</c:v>
                </c:pt>
                <c:pt idx="1">
                  <c:v>2192240</c:v>
                </c:pt>
                <c:pt idx="2">
                  <c:v>2275460</c:v>
                </c:pt>
                <c:pt idx="3">
                  <c:v>2383010</c:v>
                </c:pt>
                <c:pt idx="4">
                  <c:v>2509130</c:v>
                </c:pt>
                <c:pt idx="5">
                  <c:v>2650860</c:v>
                </c:pt>
                <c:pt idx="6">
                  <c:v>2807980</c:v>
                </c:pt>
                <c:pt idx="7">
                  <c:v>2984360</c:v>
                </c:pt>
                <c:pt idx="8">
                  <c:v>3186350</c:v>
                </c:pt>
                <c:pt idx="9">
                  <c:v>3415670</c:v>
                </c:pt>
                <c:pt idx="10">
                  <c:v>3684620</c:v>
                </c:pt>
                <c:pt idx="11">
                  <c:v>4004360</c:v>
                </c:pt>
                <c:pt idx="12">
                  <c:v>4386660</c:v>
                </c:pt>
                <c:pt idx="13">
                  <c:v>4841780</c:v>
                </c:pt>
                <c:pt idx="14">
                  <c:v>5339630</c:v>
                </c:pt>
                <c:pt idx="15">
                  <c:v>5879780</c:v>
                </c:pt>
                <c:pt idx="16">
                  <c:v>6433790</c:v>
                </c:pt>
                <c:pt idx="17">
                  <c:v>6965570</c:v>
                </c:pt>
                <c:pt idx="18">
                  <c:v>7504350</c:v>
                </c:pt>
                <c:pt idx="19">
                  <c:v>8050150</c:v>
                </c:pt>
                <c:pt idx="20">
                  <c:v>8599120</c:v>
                </c:pt>
                <c:pt idx="21">
                  <c:v>9145580</c:v>
                </c:pt>
                <c:pt idx="22">
                  <c:v>9680880</c:v>
                </c:pt>
                <c:pt idx="23">
                  <c:v>10194700</c:v>
                </c:pt>
                <c:pt idx="24">
                  <c:v>10682600</c:v>
                </c:pt>
                <c:pt idx="25">
                  <c:v>11129600</c:v>
                </c:pt>
                <c:pt idx="26">
                  <c:v>11522600</c:v>
                </c:pt>
                <c:pt idx="27">
                  <c:v>11848700</c:v>
                </c:pt>
                <c:pt idx="28">
                  <c:v>12096500</c:v>
                </c:pt>
                <c:pt idx="29">
                  <c:v>12318400</c:v>
                </c:pt>
                <c:pt idx="30">
                  <c:v>12496900</c:v>
                </c:pt>
                <c:pt idx="31">
                  <c:v>12634100</c:v>
                </c:pt>
                <c:pt idx="32">
                  <c:v>12733900</c:v>
                </c:pt>
                <c:pt idx="33">
                  <c:v>12799900</c:v>
                </c:pt>
                <c:pt idx="34">
                  <c:v>12837600</c:v>
                </c:pt>
                <c:pt idx="35">
                  <c:v>12853200</c:v>
                </c:pt>
                <c:pt idx="36">
                  <c:v>12852600</c:v>
                </c:pt>
                <c:pt idx="37">
                  <c:v>12840000</c:v>
                </c:pt>
                <c:pt idx="38">
                  <c:v>12818900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9F-4433-B57A-057423FEA2B3}"/>
            </c:ext>
          </c:extLst>
        </c:ser>
        <c:ser>
          <c:idx val="1"/>
          <c:order val="5"/>
          <c:tx>
            <c:strRef>
              <c:f>'图12-保有量销量选择'!$B$9</c:f>
              <c:strCache>
                <c:ptCount val="1"/>
                <c:pt idx="0">
                  <c:v>纯电动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strRef>
              <c:f>'图12-保有量销量选择'!$D$3:$AP$3</c:f>
              <c:strCache>
                <c:ptCount val="39"/>
                <c:pt idx="0">
                  <c:v>起始年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strCache>
            </c:strRef>
          </c:cat>
          <c:val>
            <c:numRef>
              <c:f>'图12-保有量销量选择'!$D$9:$AP$9</c:f>
              <c:numCache>
                <c:formatCode>General</c:formatCode>
                <c:ptCount val="39"/>
                <c:pt idx="0">
                  <c:v>9632950</c:v>
                </c:pt>
                <c:pt idx="1">
                  <c:v>11966300</c:v>
                </c:pt>
                <c:pt idx="2">
                  <c:v>14375400</c:v>
                </c:pt>
                <c:pt idx="3">
                  <c:v>17472600</c:v>
                </c:pt>
                <c:pt idx="4">
                  <c:v>21282600</c:v>
                </c:pt>
                <c:pt idx="5">
                  <c:v>25827000</c:v>
                </c:pt>
                <c:pt idx="6">
                  <c:v>31124800</c:v>
                </c:pt>
                <c:pt idx="7">
                  <c:v>37190600</c:v>
                </c:pt>
                <c:pt idx="8">
                  <c:v>44036700</c:v>
                </c:pt>
                <c:pt idx="9">
                  <c:v>51542600</c:v>
                </c:pt>
                <c:pt idx="10">
                  <c:v>59691400</c:v>
                </c:pt>
                <c:pt idx="11">
                  <c:v>68467600</c:v>
                </c:pt>
                <c:pt idx="12">
                  <c:v>77855100</c:v>
                </c:pt>
                <c:pt idx="13">
                  <c:v>87839100</c:v>
                </c:pt>
                <c:pt idx="14">
                  <c:v>97746000</c:v>
                </c:pt>
                <c:pt idx="15">
                  <c:v>107576000</c:v>
                </c:pt>
                <c:pt idx="16">
                  <c:v>114999000</c:v>
                </c:pt>
                <c:pt idx="17">
                  <c:v>122276000</c:v>
                </c:pt>
                <c:pt idx="18">
                  <c:v>128804000</c:v>
                </c:pt>
                <c:pt idx="19">
                  <c:v>134564000</c:v>
                </c:pt>
                <c:pt idx="20">
                  <c:v>139525000</c:v>
                </c:pt>
                <c:pt idx="21">
                  <c:v>143648000</c:v>
                </c:pt>
                <c:pt idx="22">
                  <c:v>146920000</c:v>
                </c:pt>
                <c:pt idx="23">
                  <c:v>149327000</c:v>
                </c:pt>
                <c:pt idx="24">
                  <c:v>150995000</c:v>
                </c:pt>
                <c:pt idx="25">
                  <c:v>151932000</c:v>
                </c:pt>
                <c:pt idx="26">
                  <c:v>152151000</c:v>
                </c:pt>
                <c:pt idx="27">
                  <c:v>151668000</c:v>
                </c:pt>
                <c:pt idx="28">
                  <c:v>150504000</c:v>
                </c:pt>
                <c:pt idx="29">
                  <c:v>149301000</c:v>
                </c:pt>
                <c:pt idx="30">
                  <c:v>148047000</c:v>
                </c:pt>
                <c:pt idx="31">
                  <c:v>146741000</c:v>
                </c:pt>
                <c:pt idx="32">
                  <c:v>145376000</c:v>
                </c:pt>
                <c:pt idx="33">
                  <c:v>143944000</c:v>
                </c:pt>
                <c:pt idx="34">
                  <c:v>142438000</c:v>
                </c:pt>
                <c:pt idx="35">
                  <c:v>140868000</c:v>
                </c:pt>
                <c:pt idx="36">
                  <c:v>139254000</c:v>
                </c:pt>
                <c:pt idx="37">
                  <c:v>137593000</c:v>
                </c:pt>
                <c:pt idx="38">
                  <c:v>135889000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9F-4433-B57A-057423FEA2B3}"/>
            </c:ext>
          </c:extLst>
        </c:ser>
        <c:ser>
          <c:idx val="2"/>
          <c:order val="6"/>
          <c:tx>
            <c:strRef>
              <c:f>'图12-保有量销量选择'!$B$10</c:f>
              <c:strCache>
                <c:ptCount val="1"/>
                <c:pt idx="0">
                  <c:v>燃料电池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cat>
            <c:strRef>
              <c:f>'图12-保有量销量选择'!$D$3:$AP$3</c:f>
              <c:strCache>
                <c:ptCount val="39"/>
                <c:pt idx="0">
                  <c:v>起始年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strCache>
            </c:strRef>
          </c:cat>
          <c:val>
            <c:numRef>
              <c:f>'图12-保有量销量选择'!$D$10:$AP$10</c:f>
              <c:numCache>
                <c:formatCode>General</c:formatCode>
                <c:ptCount val="39"/>
                <c:pt idx="0">
                  <c:v>331</c:v>
                </c:pt>
                <c:pt idx="1">
                  <c:v>3947</c:v>
                </c:pt>
                <c:pt idx="2">
                  <c:v>8491</c:v>
                </c:pt>
                <c:pt idx="3">
                  <c:v>13278</c:v>
                </c:pt>
                <c:pt idx="4">
                  <c:v>18161</c:v>
                </c:pt>
                <c:pt idx="5">
                  <c:v>23080</c:v>
                </c:pt>
                <c:pt idx="6">
                  <c:v>28038</c:v>
                </c:pt>
                <c:pt idx="7">
                  <c:v>33101</c:v>
                </c:pt>
                <c:pt idx="8">
                  <c:v>38392</c:v>
                </c:pt>
                <c:pt idx="9">
                  <c:v>43923</c:v>
                </c:pt>
                <c:pt idx="10">
                  <c:v>49868</c:v>
                </c:pt>
                <c:pt idx="11">
                  <c:v>56404</c:v>
                </c:pt>
                <c:pt idx="12">
                  <c:v>63708</c:v>
                </c:pt>
                <c:pt idx="13">
                  <c:v>71945</c:v>
                </c:pt>
                <c:pt idx="14">
                  <c:v>80704</c:v>
                </c:pt>
                <c:pt idx="15">
                  <c:v>90006</c:v>
                </c:pt>
                <c:pt idx="16">
                  <c:v>96225</c:v>
                </c:pt>
                <c:pt idx="17">
                  <c:v>102012</c:v>
                </c:pt>
                <c:pt idx="18">
                  <c:v>107997</c:v>
                </c:pt>
                <c:pt idx="19">
                  <c:v>114258</c:v>
                </c:pt>
                <c:pt idx="20">
                  <c:v>120780</c:v>
                </c:pt>
                <c:pt idx="21">
                  <c:v>127476</c:v>
                </c:pt>
                <c:pt idx="22">
                  <c:v>134229</c:v>
                </c:pt>
                <c:pt idx="23">
                  <c:v>140856</c:v>
                </c:pt>
                <c:pt idx="24">
                  <c:v>147318</c:v>
                </c:pt>
                <c:pt idx="25">
                  <c:v>153390</c:v>
                </c:pt>
                <c:pt idx="26">
                  <c:v>158880</c:v>
                </c:pt>
                <c:pt idx="27">
                  <c:v>163578</c:v>
                </c:pt>
                <c:pt idx="28">
                  <c:v>167319</c:v>
                </c:pt>
                <c:pt idx="29">
                  <c:v>170790</c:v>
                </c:pt>
                <c:pt idx="30">
                  <c:v>173736</c:v>
                </c:pt>
                <c:pt idx="31">
                  <c:v>176154</c:v>
                </c:pt>
                <c:pt idx="32">
                  <c:v>178089</c:v>
                </c:pt>
                <c:pt idx="33">
                  <c:v>179562</c:v>
                </c:pt>
                <c:pt idx="34">
                  <c:v>180678</c:v>
                </c:pt>
                <c:pt idx="35">
                  <c:v>181437</c:v>
                </c:pt>
                <c:pt idx="36">
                  <c:v>182031</c:v>
                </c:pt>
                <c:pt idx="37">
                  <c:v>182307</c:v>
                </c:pt>
                <c:pt idx="38">
                  <c:v>182682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9F-4433-B57A-057423FEA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039416"/>
        <c:axId val="454044664"/>
        <c:extLst/>
      </c:areaChart>
      <c:catAx>
        <c:axId val="454039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44664"/>
        <c:crosses val="autoZero"/>
        <c:auto val="1"/>
        <c:lblAlgn val="ctr"/>
        <c:lblOffset val="100"/>
        <c:tickLblSkip val="10"/>
        <c:tickMarkSkip val="3"/>
        <c:noMultiLvlLbl val="0"/>
      </c:catAx>
      <c:valAx>
        <c:axId val="454044664"/>
        <c:scaling>
          <c:orientation val="minMax"/>
        </c:scaling>
        <c:delete val="0"/>
        <c:axPos val="l"/>
        <c:title>
          <c:tx>
            <c:strRef>
              <c:f>'图12-保有量销量选择'!$G$22</c:f>
              <c:strCache>
                <c:ptCount val="1"/>
                <c:pt idx="0">
                  <c:v>台</c:v>
                </c:pt>
              </c:strCache>
            </c:strRef>
          </c:tx>
          <c:layout>
            <c:manualLayout>
              <c:xMode val="edge"/>
              <c:yMode val="edge"/>
              <c:x val="8.1190474668345058E-2"/>
              <c:y val="3.917590791695176E-2"/>
            </c:manualLayout>
          </c:layout>
          <c:overlay val="0"/>
          <c:txPr>
            <a:bodyPr rot="0" vert="horz"/>
            <a:lstStyle/>
            <a:p>
              <a:pPr>
                <a:defRPr/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39416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87155151313343426"/>
          <c:w val="1"/>
          <c:h val="0.127668638582504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ln>
      <a:solidFill>
        <a:schemeClr val="tx1"/>
      </a:solidFill>
    </a:ln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'图12-保有量销量选择'!$L$22</c:f>
          <c:strCache>
            <c:ptCount val="1"/>
            <c:pt idx="0">
              <c:v>载客轻型车新销量变化趋势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6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6735322145944467"/>
          <c:y val="0.12436671411198186"/>
          <c:w val="0.79899887514060763"/>
          <c:h val="0.65769458642231116"/>
        </c:manualLayout>
      </c:layout>
      <c:areaChart>
        <c:grouping val="stacked"/>
        <c:varyColors val="0"/>
        <c:ser>
          <c:idx val="4"/>
          <c:order val="0"/>
          <c:tx>
            <c:strRef>
              <c:f>'图12-保有量销量选择'!$B$13</c:f>
              <c:strCache>
                <c:ptCount val="1"/>
                <c:pt idx="0">
                  <c:v>汽油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</c:spPr>
          <c:cat>
            <c:numRef>
              <c:f>'图12-保有量销量选择'!$E$3:$AP$3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'图12-保有量销量选择'!$E$13:$AP$13</c:f>
              <c:numCache>
                <c:formatCode>General</c:formatCode>
                <c:ptCount val="38"/>
                <c:pt idx="0">
                  <c:v>20841800</c:v>
                </c:pt>
                <c:pt idx="1">
                  <c:v>18382700</c:v>
                </c:pt>
                <c:pt idx="2">
                  <c:v>17968300</c:v>
                </c:pt>
                <c:pt idx="3">
                  <c:v>17536000</c:v>
                </c:pt>
                <c:pt idx="4">
                  <c:v>17085300</c:v>
                </c:pt>
                <c:pt idx="5">
                  <c:v>16616600</c:v>
                </c:pt>
                <c:pt idx="6">
                  <c:v>16130700</c:v>
                </c:pt>
                <c:pt idx="7">
                  <c:v>15626900</c:v>
                </c:pt>
                <c:pt idx="8">
                  <c:v>14865700</c:v>
                </c:pt>
                <c:pt idx="9">
                  <c:v>14111600</c:v>
                </c:pt>
                <c:pt idx="10">
                  <c:v>13362400</c:v>
                </c:pt>
                <c:pt idx="11">
                  <c:v>12618700</c:v>
                </c:pt>
                <c:pt idx="12">
                  <c:v>11880200</c:v>
                </c:pt>
                <c:pt idx="13">
                  <c:v>11830800</c:v>
                </c:pt>
                <c:pt idx="14">
                  <c:v>11781000</c:v>
                </c:pt>
                <c:pt idx="15">
                  <c:v>11731600</c:v>
                </c:pt>
                <c:pt idx="16">
                  <c:v>11682400</c:v>
                </c:pt>
                <c:pt idx="17">
                  <c:v>11628400</c:v>
                </c:pt>
                <c:pt idx="18">
                  <c:v>11449700</c:v>
                </c:pt>
                <c:pt idx="19">
                  <c:v>11286000</c:v>
                </c:pt>
                <c:pt idx="20">
                  <c:v>11148500</c:v>
                </c:pt>
                <c:pt idx="21">
                  <c:v>11013400</c:v>
                </c:pt>
                <c:pt idx="22">
                  <c:v>10885400</c:v>
                </c:pt>
                <c:pt idx="23">
                  <c:v>10754700</c:v>
                </c:pt>
                <c:pt idx="24">
                  <c:v>10635500</c:v>
                </c:pt>
                <c:pt idx="25">
                  <c:v>10521100</c:v>
                </c:pt>
                <c:pt idx="26">
                  <c:v>10407700</c:v>
                </c:pt>
                <c:pt idx="27">
                  <c:v>10289800</c:v>
                </c:pt>
                <c:pt idx="28">
                  <c:v>10087600</c:v>
                </c:pt>
                <c:pt idx="29">
                  <c:v>9913470</c:v>
                </c:pt>
                <c:pt idx="30">
                  <c:v>9739130</c:v>
                </c:pt>
                <c:pt idx="31">
                  <c:v>9567690</c:v>
                </c:pt>
                <c:pt idx="32">
                  <c:v>9396580</c:v>
                </c:pt>
                <c:pt idx="33">
                  <c:v>9226940</c:v>
                </c:pt>
                <c:pt idx="34">
                  <c:v>9058280</c:v>
                </c:pt>
                <c:pt idx="35">
                  <c:v>8889850</c:v>
                </c:pt>
                <c:pt idx="36">
                  <c:v>8723040</c:v>
                </c:pt>
                <c:pt idx="37">
                  <c:v>8554990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A-4080-9315-1A0B0F022395}"/>
            </c:ext>
          </c:extLst>
        </c:ser>
        <c:ser>
          <c:idx val="0"/>
          <c:order val="1"/>
          <c:tx>
            <c:strRef>
              <c:f>'图12-保有量销量选择'!$B$14</c:f>
              <c:strCache>
                <c:ptCount val="1"/>
                <c:pt idx="0">
                  <c:v>柴油</c:v>
                </c:pt>
              </c:strCache>
            </c:strRef>
          </c:tx>
          <c:spPr>
            <a:solidFill>
              <a:srgbClr val="002060"/>
            </a:solidFill>
            <a:ln w="25400">
              <a:noFill/>
            </a:ln>
          </c:spPr>
          <c:cat>
            <c:numRef>
              <c:f>'图12-保有量销量选择'!$E$3:$AP$3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'图12-保有量销量选择'!$E$14:$AP$14</c:f>
              <c:numCache>
                <c:formatCode>General</c:formatCode>
                <c:ptCount val="38"/>
                <c:pt idx="0">
                  <c:v>152496</c:v>
                </c:pt>
                <c:pt idx="1">
                  <c:v>150054</c:v>
                </c:pt>
                <c:pt idx="2">
                  <c:v>162366</c:v>
                </c:pt>
                <c:pt idx="3">
                  <c:v>173997</c:v>
                </c:pt>
                <c:pt idx="4">
                  <c:v>185031</c:v>
                </c:pt>
                <c:pt idx="5">
                  <c:v>195249</c:v>
                </c:pt>
                <c:pt idx="6">
                  <c:v>204378</c:v>
                </c:pt>
                <c:pt idx="7">
                  <c:v>212613</c:v>
                </c:pt>
                <c:pt idx="8">
                  <c:v>216957</c:v>
                </c:pt>
                <c:pt idx="9">
                  <c:v>218370</c:v>
                </c:pt>
                <c:pt idx="10">
                  <c:v>219081</c:v>
                </c:pt>
                <c:pt idx="11">
                  <c:v>218649</c:v>
                </c:pt>
                <c:pt idx="12">
                  <c:v>217449</c:v>
                </c:pt>
                <c:pt idx="13">
                  <c:v>227388</c:v>
                </c:pt>
                <c:pt idx="14">
                  <c:v>237663</c:v>
                </c:pt>
                <c:pt idx="15">
                  <c:v>247677</c:v>
                </c:pt>
                <c:pt idx="16">
                  <c:v>257724</c:v>
                </c:pt>
                <c:pt idx="17">
                  <c:v>267687</c:v>
                </c:pt>
                <c:pt idx="18">
                  <c:v>273759</c:v>
                </c:pt>
                <c:pt idx="19">
                  <c:v>280713</c:v>
                </c:pt>
                <c:pt idx="20">
                  <c:v>287409</c:v>
                </c:pt>
                <c:pt idx="21">
                  <c:v>294171</c:v>
                </c:pt>
                <c:pt idx="22">
                  <c:v>300879</c:v>
                </c:pt>
                <c:pt idx="23">
                  <c:v>307422</c:v>
                </c:pt>
                <c:pt idx="24">
                  <c:v>313914</c:v>
                </c:pt>
                <c:pt idx="25">
                  <c:v>320193</c:v>
                </c:pt>
                <c:pt idx="26">
                  <c:v>326565</c:v>
                </c:pt>
                <c:pt idx="27">
                  <c:v>332745</c:v>
                </c:pt>
                <c:pt idx="28">
                  <c:v>335169</c:v>
                </c:pt>
                <c:pt idx="29">
                  <c:v>338760</c:v>
                </c:pt>
                <c:pt idx="30">
                  <c:v>341880</c:v>
                </c:pt>
                <c:pt idx="31">
                  <c:v>344775</c:v>
                </c:pt>
                <c:pt idx="32">
                  <c:v>347361</c:v>
                </c:pt>
                <c:pt idx="33">
                  <c:v>349839</c:v>
                </c:pt>
                <c:pt idx="34">
                  <c:v>351891</c:v>
                </c:pt>
                <c:pt idx="35">
                  <c:v>353634</c:v>
                </c:pt>
                <c:pt idx="36">
                  <c:v>355134</c:v>
                </c:pt>
                <c:pt idx="37">
                  <c:v>356430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0A-4080-9315-1A0B0F022395}"/>
            </c:ext>
          </c:extLst>
        </c:ser>
        <c:ser>
          <c:idx val="3"/>
          <c:order val="2"/>
          <c:tx>
            <c:strRef>
              <c:f>'图12-保有量销量选择'!$B$15</c:f>
              <c:strCache>
                <c:ptCount val="1"/>
                <c:pt idx="0">
                  <c:v>天然气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</c:spPr>
          <c:cat>
            <c:numRef>
              <c:f>'图12-保有量销量选择'!$E$3:$AP$3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'图12-保有量销量选择'!$E$15:$AP$15</c:f>
              <c:numCache>
                <c:formatCode>General</c:formatCode>
                <c:ptCount val="38"/>
                <c:pt idx="0">
                  <c:v>18786</c:v>
                </c:pt>
                <c:pt idx="1">
                  <c:v>16992</c:v>
                </c:pt>
                <c:pt idx="2">
                  <c:v>16866</c:v>
                </c:pt>
                <c:pt idx="3">
                  <c:v>16866</c:v>
                </c:pt>
                <c:pt idx="4">
                  <c:v>16830</c:v>
                </c:pt>
                <c:pt idx="5">
                  <c:v>17010</c:v>
                </c:pt>
                <c:pt idx="6">
                  <c:v>17496</c:v>
                </c:pt>
                <c:pt idx="7">
                  <c:v>18132</c:v>
                </c:pt>
                <c:pt idx="8">
                  <c:v>18636</c:v>
                </c:pt>
                <c:pt idx="9">
                  <c:v>19119</c:v>
                </c:pt>
                <c:pt idx="10">
                  <c:v>19686</c:v>
                </c:pt>
                <c:pt idx="11">
                  <c:v>20205</c:v>
                </c:pt>
                <c:pt idx="12">
                  <c:v>20643</c:v>
                </c:pt>
                <c:pt idx="13">
                  <c:v>22158</c:v>
                </c:pt>
                <c:pt idx="14">
                  <c:v>23664</c:v>
                </c:pt>
                <c:pt idx="15">
                  <c:v>25062</c:v>
                </c:pt>
                <c:pt idx="16">
                  <c:v>26295</c:v>
                </c:pt>
                <c:pt idx="17">
                  <c:v>27264</c:v>
                </c:pt>
                <c:pt idx="18">
                  <c:v>27765</c:v>
                </c:pt>
                <c:pt idx="19">
                  <c:v>28140</c:v>
                </c:pt>
                <c:pt idx="20">
                  <c:v>28356</c:v>
                </c:pt>
                <c:pt idx="21">
                  <c:v>28485</c:v>
                </c:pt>
                <c:pt idx="22">
                  <c:v>28512</c:v>
                </c:pt>
                <c:pt idx="23">
                  <c:v>28485</c:v>
                </c:pt>
                <c:pt idx="24">
                  <c:v>28407</c:v>
                </c:pt>
                <c:pt idx="25">
                  <c:v>28263</c:v>
                </c:pt>
                <c:pt idx="26">
                  <c:v>28104</c:v>
                </c:pt>
                <c:pt idx="27">
                  <c:v>27921</c:v>
                </c:pt>
                <c:pt idx="28">
                  <c:v>28200</c:v>
                </c:pt>
                <c:pt idx="29">
                  <c:v>28056</c:v>
                </c:pt>
                <c:pt idx="30">
                  <c:v>27930</c:v>
                </c:pt>
                <c:pt idx="31">
                  <c:v>27768</c:v>
                </c:pt>
                <c:pt idx="32">
                  <c:v>27618</c:v>
                </c:pt>
                <c:pt idx="33">
                  <c:v>27441</c:v>
                </c:pt>
                <c:pt idx="34">
                  <c:v>27276</c:v>
                </c:pt>
                <c:pt idx="35">
                  <c:v>27081</c:v>
                </c:pt>
                <c:pt idx="36">
                  <c:v>26895</c:v>
                </c:pt>
                <c:pt idx="37">
                  <c:v>26694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0A-4080-9315-1A0B0F022395}"/>
            </c:ext>
          </c:extLst>
        </c:ser>
        <c:ser>
          <c:idx val="5"/>
          <c:order val="3"/>
          <c:tx>
            <c:strRef>
              <c:f>'图12-保有量销量选择'!$B$16</c:f>
              <c:strCache>
                <c:ptCount val="1"/>
                <c:pt idx="0">
                  <c:v>液化石油气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 w="25400">
              <a:noFill/>
            </a:ln>
          </c:spPr>
          <c:cat>
            <c:numRef>
              <c:f>'图12-保有量销量选择'!$E$3:$AP$3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'图12-保有量销量选择'!$E$16:$AP$16</c:f>
              <c:numCache>
                <c:formatCode>General</c:formatCode>
                <c:ptCount val="38"/>
                <c:pt idx="0">
                  <c:v>62385</c:v>
                </c:pt>
                <c:pt idx="1">
                  <c:v>56820</c:v>
                </c:pt>
                <c:pt idx="2">
                  <c:v>57501</c:v>
                </c:pt>
                <c:pt idx="3">
                  <c:v>58119</c:v>
                </c:pt>
                <c:pt idx="4">
                  <c:v>59046</c:v>
                </c:pt>
                <c:pt idx="5">
                  <c:v>59841</c:v>
                </c:pt>
                <c:pt idx="6">
                  <c:v>59979</c:v>
                </c:pt>
                <c:pt idx="7">
                  <c:v>60072</c:v>
                </c:pt>
                <c:pt idx="8">
                  <c:v>58419</c:v>
                </c:pt>
                <c:pt idx="9">
                  <c:v>56901</c:v>
                </c:pt>
                <c:pt idx="10">
                  <c:v>55308</c:v>
                </c:pt>
                <c:pt idx="11">
                  <c:v>53628</c:v>
                </c:pt>
                <c:pt idx="12">
                  <c:v>51888</c:v>
                </c:pt>
                <c:pt idx="13">
                  <c:v>53124</c:v>
                </c:pt>
                <c:pt idx="14">
                  <c:v>54294</c:v>
                </c:pt>
                <c:pt idx="15">
                  <c:v>55533</c:v>
                </c:pt>
                <c:pt idx="16">
                  <c:v>56742</c:v>
                </c:pt>
                <c:pt idx="17">
                  <c:v>57921</c:v>
                </c:pt>
                <c:pt idx="18">
                  <c:v>58497</c:v>
                </c:pt>
                <c:pt idx="19">
                  <c:v>59157</c:v>
                </c:pt>
                <c:pt idx="20">
                  <c:v>59781</c:v>
                </c:pt>
                <c:pt idx="21">
                  <c:v>60591</c:v>
                </c:pt>
                <c:pt idx="22">
                  <c:v>61263</c:v>
                </c:pt>
                <c:pt idx="23">
                  <c:v>61992</c:v>
                </c:pt>
                <c:pt idx="24">
                  <c:v>62520</c:v>
                </c:pt>
                <c:pt idx="25">
                  <c:v>63150</c:v>
                </c:pt>
                <c:pt idx="26">
                  <c:v>63759</c:v>
                </c:pt>
                <c:pt idx="27">
                  <c:v>64263</c:v>
                </c:pt>
                <c:pt idx="28">
                  <c:v>64368</c:v>
                </c:pt>
                <c:pt idx="29">
                  <c:v>64506</c:v>
                </c:pt>
                <c:pt idx="30">
                  <c:v>64494</c:v>
                </c:pt>
                <c:pt idx="31">
                  <c:v>64557</c:v>
                </c:pt>
                <c:pt idx="32">
                  <c:v>64575</c:v>
                </c:pt>
                <c:pt idx="33">
                  <c:v>64563</c:v>
                </c:pt>
                <c:pt idx="34">
                  <c:v>64509</c:v>
                </c:pt>
                <c:pt idx="35">
                  <c:v>64416</c:v>
                </c:pt>
                <c:pt idx="36">
                  <c:v>64164</c:v>
                </c:pt>
                <c:pt idx="37">
                  <c:v>64014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0A-4080-9315-1A0B0F022395}"/>
            </c:ext>
          </c:extLst>
        </c:ser>
        <c:ser>
          <c:idx val="6"/>
          <c:order val="4"/>
          <c:tx>
            <c:strRef>
              <c:f>'图12-保有量销量选择'!$B$17</c:f>
              <c:strCache>
                <c:ptCount val="1"/>
                <c:pt idx="0">
                  <c:v>插电混合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</c:spPr>
          <c:cat>
            <c:numRef>
              <c:f>'图12-保有量销量选择'!$E$3:$AP$3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'图12-保有量销量选择'!$E$17:$AP$17</c:f>
              <c:numCache>
                <c:formatCode>General</c:formatCode>
                <c:ptCount val="38"/>
                <c:pt idx="0">
                  <c:v>170034</c:v>
                </c:pt>
                <c:pt idx="1">
                  <c:v>227673</c:v>
                </c:pt>
                <c:pt idx="2">
                  <c:v>251985</c:v>
                </c:pt>
                <c:pt idx="3">
                  <c:v>270570</c:v>
                </c:pt>
                <c:pt idx="4">
                  <c:v>286173</c:v>
                </c:pt>
                <c:pt idx="5">
                  <c:v>301554</c:v>
                </c:pt>
                <c:pt idx="6">
                  <c:v>320823</c:v>
                </c:pt>
                <c:pt idx="7">
                  <c:v>346440</c:v>
                </c:pt>
                <c:pt idx="8">
                  <c:v>373761</c:v>
                </c:pt>
                <c:pt idx="9">
                  <c:v>413394</c:v>
                </c:pt>
                <c:pt idx="10">
                  <c:v>464181</c:v>
                </c:pt>
                <c:pt idx="11">
                  <c:v>526746</c:v>
                </c:pt>
                <c:pt idx="12">
                  <c:v>599562</c:v>
                </c:pt>
                <c:pt idx="13">
                  <c:v>642294</c:v>
                </c:pt>
                <c:pt idx="14">
                  <c:v>684585</c:v>
                </c:pt>
                <c:pt idx="15">
                  <c:v>724053</c:v>
                </c:pt>
                <c:pt idx="16">
                  <c:v>759450</c:v>
                </c:pt>
                <c:pt idx="17">
                  <c:v>790767</c:v>
                </c:pt>
                <c:pt idx="18">
                  <c:v>816369</c:v>
                </c:pt>
                <c:pt idx="19">
                  <c:v>835146</c:v>
                </c:pt>
                <c:pt idx="20">
                  <c:v>848013</c:v>
                </c:pt>
                <c:pt idx="21">
                  <c:v>856116</c:v>
                </c:pt>
                <c:pt idx="22">
                  <c:v>860301</c:v>
                </c:pt>
                <c:pt idx="23">
                  <c:v>861624</c:v>
                </c:pt>
                <c:pt idx="24">
                  <c:v>860352</c:v>
                </c:pt>
                <c:pt idx="25">
                  <c:v>857211</c:v>
                </c:pt>
                <c:pt idx="26">
                  <c:v>852846</c:v>
                </c:pt>
                <c:pt idx="27">
                  <c:v>847338</c:v>
                </c:pt>
                <c:pt idx="28">
                  <c:v>864243</c:v>
                </c:pt>
                <c:pt idx="29">
                  <c:v>863028</c:v>
                </c:pt>
                <c:pt idx="30">
                  <c:v>861303</c:v>
                </c:pt>
                <c:pt idx="31">
                  <c:v>859194</c:v>
                </c:pt>
                <c:pt idx="32">
                  <c:v>856863</c:v>
                </c:pt>
                <c:pt idx="33">
                  <c:v>854004</c:v>
                </c:pt>
                <c:pt idx="34">
                  <c:v>850806</c:v>
                </c:pt>
                <c:pt idx="35">
                  <c:v>847383</c:v>
                </c:pt>
                <c:pt idx="36">
                  <c:v>843477</c:v>
                </c:pt>
                <c:pt idx="37">
                  <c:v>839193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0A-4080-9315-1A0B0F022395}"/>
            </c:ext>
          </c:extLst>
        </c:ser>
        <c:ser>
          <c:idx val="1"/>
          <c:order val="5"/>
          <c:tx>
            <c:strRef>
              <c:f>'图12-保有量销量选择'!$B$18</c:f>
              <c:strCache>
                <c:ptCount val="1"/>
                <c:pt idx="0">
                  <c:v>纯电动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</c:spPr>
          <c:cat>
            <c:numRef>
              <c:f>'图12-保有量销量选择'!$E$3:$AP$3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'图12-保有量销量选择'!$E$18:$AP$18</c:f>
              <c:numCache>
                <c:formatCode>General</c:formatCode>
                <c:ptCount val="38"/>
                <c:pt idx="0">
                  <c:v>2975540</c:v>
                </c:pt>
                <c:pt idx="1">
                  <c:v>3051260</c:v>
                </c:pt>
                <c:pt idx="2">
                  <c:v>3739440</c:v>
                </c:pt>
                <c:pt idx="3">
                  <c:v>4452170</c:v>
                </c:pt>
                <c:pt idx="4">
                  <c:v>5186620</c:v>
                </c:pt>
                <c:pt idx="5">
                  <c:v>5939970</c:v>
                </c:pt>
                <c:pt idx="6">
                  <c:v>6708040</c:v>
                </c:pt>
                <c:pt idx="7">
                  <c:v>7488320</c:v>
                </c:pt>
                <c:pt idx="8">
                  <c:v>8148040</c:v>
                </c:pt>
                <c:pt idx="9">
                  <c:v>8791020</c:v>
                </c:pt>
                <c:pt idx="10">
                  <c:v>9418440</c:v>
                </c:pt>
                <c:pt idx="11">
                  <c:v>10029700</c:v>
                </c:pt>
                <c:pt idx="12">
                  <c:v>10626200</c:v>
                </c:pt>
                <c:pt idx="13">
                  <c:v>10549000</c:v>
                </c:pt>
                <c:pt idx="14">
                  <c:v>10472200</c:v>
                </c:pt>
                <c:pt idx="15">
                  <c:v>10398300</c:v>
                </c:pt>
                <c:pt idx="16">
                  <c:v>10328500</c:v>
                </c:pt>
                <c:pt idx="17">
                  <c:v>10267900</c:v>
                </c:pt>
                <c:pt idx="18">
                  <c:v>10212100</c:v>
                </c:pt>
                <c:pt idx="19">
                  <c:v>10147200</c:v>
                </c:pt>
                <c:pt idx="20">
                  <c:v>10062700</c:v>
                </c:pt>
                <c:pt idx="21">
                  <c:v>9980460</c:v>
                </c:pt>
                <c:pt idx="22">
                  <c:v>9895300</c:v>
                </c:pt>
                <c:pt idx="23">
                  <c:v>9815930</c:v>
                </c:pt>
                <c:pt idx="24">
                  <c:v>9728090</c:v>
                </c:pt>
                <c:pt idx="25">
                  <c:v>9637380</c:v>
                </c:pt>
                <c:pt idx="26">
                  <c:v>9546960</c:v>
                </c:pt>
                <c:pt idx="27">
                  <c:v>9462440</c:v>
                </c:pt>
                <c:pt idx="28">
                  <c:v>9345570</c:v>
                </c:pt>
                <c:pt idx="29">
                  <c:v>9218150</c:v>
                </c:pt>
                <c:pt idx="30">
                  <c:v>9092070</c:v>
                </c:pt>
                <c:pt idx="31">
                  <c:v>8963660</c:v>
                </c:pt>
                <c:pt idx="32">
                  <c:v>8835520</c:v>
                </c:pt>
                <c:pt idx="33">
                  <c:v>8706560</c:v>
                </c:pt>
                <c:pt idx="34">
                  <c:v>8577500</c:v>
                </c:pt>
                <c:pt idx="35">
                  <c:v>8448700</c:v>
                </c:pt>
                <c:pt idx="36">
                  <c:v>8319360</c:v>
                </c:pt>
                <c:pt idx="37">
                  <c:v>8191400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0A-4080-9315-1A0B0F022395}"/>
            </c:ext>
          </c:extLst>
        </c:ser>
        <c:ser>
          <c:idx val="2"/>
          <c:order val="6"/>
          <c:tx>
            <c:strRef>
              <c:f>'图12-保有量销量选择'!$B$19</c:f>
              <c:strCache>
                <c:ptCount val="1"/>
                <c:pt idx="0">
                  <c:v>燃料电池</c:v>
                </c:pt>
              </c:strCache>
            </c:strRef>
          </c:tx>
          <c:spPr>
            <a:solidFill>
              <a:srgbClr val="00B0F0"/>
            </a:solidFill>
            <a:ln w="25400">
              <a:noFill/>
            </a:ln>
          </c:spPr>
          <c:cat>
            <c:numRef>
              <c:f>'图12-保有量销量选择'!$E$3:$AP$3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'图12-保有量销量选择'!$E$19:$AP$19</c:f>
              <c:numCache>
                <c:formatCode>General</c:formatCode>
                <c:ptCount val="38"/>
                <c:pt idx="0">
                  <c:v>3639</c:v>
                </c:pt>
                <c:pt idx="1">
                  <c:v>4566</c:v>
                </c:pt>
                <c:pt idx="2">
                  <c:v>4809</c:v>
                </c:pt>
                <c:pt idx="3">
                  <c:v>4905</c:v>
                </c:pt>
                <c:pt idx="4">
                  <c:v>4941</c:v>
                </c:pt>
                <c:pt idx="5">
                  <c:v>4980</c:v>
                </c:pt>
                <c:pt idx="6">
                  <c:v>5085</c:v>
                </c:pt>
                <c:pt idx="7">
                  <c:v>5313</c:v>
                </c:pt>
                <c:pt idx="8">
                  <c:v>5553</c:v>
                </c:pt>
                <c:pt idx="9">
                  <c:v>5967</c:v>
                </c:pt>
                <c:pt idx="10">
                  <c:v>6558</c:v>
                </c:pt>
                <c:pt idx="11">
                  <c:v>7326</c:v>
                </c:pt>
                <c:pt idx="12">
                  <c:v>8259</c:v>
                </c:pt>
                <c:pt idx="13">
                  <c:v>8781</c:v>
                </c:pt>
                <c:pt idx="14">
                  <c:v>9324</c:v>
                </c:pt>
                <c:pt idx="15">
                  <c:v>9858</c:v>
                </c:pt>
                <c:pt idx="16">
                  <c:v>10353</c:v>
                </c:pt>
                <c:pt idx="17">
                  <c:v>10794</c:v>
                </c:pt>
                <c:pt idx="18">
                  <c:v>11166</c:v>
                </c:pt>
                <c:pt idx="19">
                  <c:v>11463</c:v>
                </c:pt>
                <c:pt idx="20">
                  <c:v>11676</c:v>
                </c:pt>
                <c:pt idx="21">
                  <c:v>11838</c:v>
                </c:pt>
                <c:pt idx="22">
                  <c:v>11940</c:v>
                </c:pt>
                <c:pt idx="23">
                  <c:v>12015</c:v>
                </c:pt>
                <c:pt idx="24">
                  <c:v>12039</c:v>
                </c:pt>
                <c:pt idx="25">
                  <c:v>12048</c:v>
                </c:pt>
                <c:pt idx="26">
                  <c:v>12024</c:v>
                </c:pt>
                <c:pt idx="27">
                  <c:v>12000</c:v>
                </c:pt>
                <c:pt idx="28">
                  <c:v>12252</c:v>
                </c:pt>
                <c:pt idx="29">
                  <c:v>12270</c:v>
                </c:pt>
                <c:pt idx="30">
                  <c:v>12276</c:v>
                </c:pt>
                <c:pt idx="31">
                  <c:v>12288</c:v>
                </c:pt>
                <c:pt idx="32">
                  <c:v>12267</c:v>
                </c:pt>
                <c:pt idx="33">
                  <c:v>12282</c:v>
                </c:pt>
                <c:pt idx="34">
                  <c:v>12222</c:v>
                </c:pt>
                <c:pt idx="35">
                  <c:v>12270</c:v>
                </c:pt>
                <c:pt idx="36">
                  <c:v>12114</c:v>
                </c:pt>
                <c:pt idx="37">
                  <c:v>12315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0A-4080-9315-1A0B0F022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039416"/>
        <c:axId val="454044664"/>
        <c:extLst/>
      </c:areaChart>
      <c:catAx>
        <c:axId val="454039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44664"/>
        <c:crosses val="autoZero"/>
        <c:auto val="1"/>
        <c:lblAlgn val="ctr"/>
        <c:lblOffset val="100"/>
        <c:tickLblSkip val="10"/>
        <c:tickMarkSkip val="3"/>
        <c:noMultiLvlLbl val="0"/>
      </c:catAx>
      <c:valAx>
        <c:axId val="454044664"/>
        <c:scaling>
          <c:orientation val="minMax"/>
        </c:scaling>
        <c:delete val="0"/>
        <c:axPos val="l"/>
        <c:title>
          <c:tx>
            <c:strRef>
              <c:f>'图12-保有量销量选择'!$G$22</c:f>
              <c:strCache>
                <c:ptCount val="1"/>
                <c:pt idx="0">
                  <c:v>台</c:v>
                </c:pt>
              </c:strCache>
            </c:strRef>
          </c:tx>
          <c:layout>
            <c:manualLayout>
              <c:xMode val="edge"/>
              <c:yMode val="edge"/>
              <c:x val="8.1190474668345058E-2"/>
              <c:y val="3.917590791695176E-2"/>
            </c:manualLayout>
          </c:layout>
          <c:overlay val="0"/>
          <c:txPr>
            <a:bodyPr rot="0" vert="horz"/>
            <a:lstStyle/>
            <a:p>
              <a:pPr>
                <a:defRPr/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39416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87155151313343426"/>
          <c:w val="1"/>
          <c:h val="0.127668638582504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ln>
      <a:solidFill>
        <a:schemeClr val="tx1"/>
      </a:solidFill>
    </a:ln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'图12-保有量销量选择'!$D$44</c:f>
          <c:strCache>
            <c:ptCount val="1"/>
            <c:pt idx="0">
              <c:v>passenger LDVs Ownership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6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6735322145944467"/>
          <c:y val="0.12436671411198186"/>
          <c:w val="0.79899887514060763"/>
          <c:h val="0.64955902159969381"/>
        </c:manualLayout>
      </c:layout>
      <c:areaChart>
        <c:grouping val="stacked"/>
        <c:varyColors val="0"/>
        <c:ser>
          <c:idx val="4"/>
          <c:order val="0"/>
          <c:tx>
            <c:strRef>
              <c:f>'图12-保有量销量选择'!$C$4</c:f>
              <c:strCache>
                <c:ptCount val="1"/>
                <c:pt idx="0">
                  <c:v>gasoline vehicle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'图12-保有量销量选择'!$D$42:$AP$42</c:f>
              <c:strCache>
                <c:ptCount val="39"/>
                <c:pt idx="0">
                  <c:v>First Year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strCache>
            </c:strRef>
          </c:cat>
          <c:val>
            <c:numRef>
              <c:f>'图12-保有量销量选择'!$D$4:$AP$4</c:f>
              <c:numCache>
                <c:formatCode>General</c:formatCode>
                <c:ptCount val="39"/>
                <c:pt idx="0">
                  <c:v>261344000</c:v>
                </c:pt>
                <c:pt idx="1">
                  <c:v>264763000</c:v>
                </c:pt>
                <c:pt idx="2">
                  <c:v>265723000</c:v>
                </c:pt>
                <c:pt idx="3">
                  <c:v>266268000</c:v>
                </c:pt>
                <c:pt idx="4">
                  <c:v>266381000</c:v>
                </c:pt>
                <c:pt idx="5">
                  <c:v>266044000</c:v>
                </c:pt>
                <c:pt idx="6">
                  <c:v>265237000</c:v>
                </c:pt>
                <c:pt idx="7">
                  <c:v>263945000</c:v>
                </c:pt>
                <c:pt idx="8">
                  <c:v>262149000</c:v>
                </c:pt>
                <c:pt idx="9">
                  <c:v>259592000</c:v>
                </c:pt>
                <c:pt idx="10">
                  <c:v>256280000</c:v>
                </c:pt>
                <c:pt idx="11">
                  <c:v>252220000</c:v>
                </c:pt>
                <c:pt idx="12">
                  <c:v>247416000</c:v>
                </c:pt>
                <c:pt idx="13">
                  <c:v>241873000</c:v>
                </c:pt>
                <c:pt idx="14">
                  <c:v>236281000</c:v>
                </c:pt>
                <c:pt idx="15">
                  <c:v>230639000</c:v>
                </c:pt>
                <c:pt idx="16">
                  <c:v>221529000</c:v>
                </c:pt>
                <c:pt idx="17">
                  <c:v>214828000</c:v>
                </c:pt>
                <c:pt idx="18">
                  <c:v>208488000</c:v>
                </c:pt>
                <c:pt idx="19">
                  <c:v>202402000</c:v>
                </c:pt>
                <c:pt idx="20">
                  <c:v>196603000</c:v>
                </c:pt>
                <c:pt idx="21">
                  <c:v>191135000</c:v>
                </c:pt>
                <c:pt idx="22">
                  <c:v>186017000</c:v>
                </c:pt>
                <c:pt idx="23">
                  <c:v>181276000</c:v>
                </c:pt>
                <c:pt idx="24">
                  <c:v>177165000</c:v>
                </c:pt>
                <c:pt idx="25">
                  <c:v>173689000</c:v>
                </c:pt>
                <c:pt idx="26">
                  <c:v>170847000</c:v>
                </c:pt>
                <c:pt idx="27">
                  <c:v>168636000</c:v>
                </c:pt>
                <c:pt idx="28">
                  <c:v>167046000</c:v>
                </c:pt>
                <c:pt idx="29">
                  <c:v>165303000</c:v>
                </c:pt>
                <c:pt idx="30">
                  <c:v>163435000</c:v>
                </c:pt>
                <c:pt idx="31">
                  <c:v>161443000</c:v>
                </c:pt>
                <c:pt idx="32">
                  <c:v>159328000</c:v>
                </c:pt>
                <c:pt idx="33">
                  <c:v>157096000</c:v>
                </c:pt>
                <c:pt idx="34">
                  <c:v>154874000</c:v>
                </c:pt>
                <c:pt idx="35">
                  <c:v>152646000</c:v>
                </c:pt>
                <c:pt idx="36">
                  <c:v>150387000</c:v>
                </c:pt>
                <c:pt idx="37">
                  <c:v>148097000</c:v>
                </c:pt>
                <c:pt idx="38">
                  <c:v>145766000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3D-4F37-A7A2-C267DAFDD2BA}"/>
            </c:ext>
          </c:extLst>
        </c:ser>
        <c:ser>
          <c:idx val="0"/>
          <c:order val="1"/>
          <c:tx>
            <c:strRef>
              <c:f>'图12-保有量销量选择'!$C$5</c:f>
              <c:strCache>
                <c:ptCount val="1"/>
                <c:pt idx="0">
                  <c:v>diesel vehicle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strRef>
              <c:f>'图12-保有量销量选择'!$D$42:$AP$42</c:f>
              <c:strCache>
                <c:ptCount val="39"/>
                <c:pt idx="0">
                  <c:v>First Year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strCache>
            </c:strRef>
          </c:cat>
          <c:val>
            <c:numRef>
              <c:f>'图12-保有量销量选择'!$D$5:$AP$5</c:f>
              <c:numCache>
                <c:formatCode>General</c:formatCode>
                <c:ptCount val="39"/>
                <c:pt idx="0">
                  <c:v>1843350</c:v>
                </c:pt>
                <c:pt idx="1">
                  <c:v>1872960</c:v>
                </c:pt>
                <c:pt idx="2">
                  <c:v>1900120</c:v>
                </c:pt>
                <c:pt idx="3">
                  <c:v>1939600</c:v>
                </c:pt>
                <c:pt idx="4">
                  <c:v>1990700</c:v>
                </c:pt>
                <c:pt idx="5">
                  <c:v>2052840</c:v>
                </c:pt>
                <c:pt idx="6">
                  <c:v>2125200</c:v>
                </c:pt>
                <c:pt idx="7">
                  <c:v>2206690</c:v>
                </c:pt>
                <c:pt idx="8">
                  <c:v>2296410</c:v>
                </c:pt>
                <c:pt idx="9">
                  <c:v>2390480</c:v>
                </c:pt>
                <c:pt idx="10">
                  <c:v>2485960</c:v>
                </c:pt>
                <c:pt idx="11">
                  <c:v>2582150</c:v>
                </c:pt>
                <c:pt idx="12">
                  <c:v>2677910</c:v>
                </c:pt>
                <c:pt idx="13">
                  <c:v>2772470</c:v>
                </c:pt>
                <c:pt idx="14">
                  <c:v>2876970</c:v>
                </c:pt>
                <c:pt idx="15">
                  <c:v>2991740</c:v>
                </c:pt>
                <c:pt idx="16">
                  <c:v>3086920</c:v>
                </c:pt>
                <c:pt idx="17">
                  <c:v>3194590</c:v>
                </c:pt>
                <c:pt idx="18">
                  <c:v>3299910</c:v>
                </c:pt>
                <c:pt idx="19">
                  <c:v>3399680</c:v>
                </c:pt>
                <c:pt idx="20">
                  <c:v>3495360</c:v>
                </c:pt>
                <c:pt idx="21">
                  <c:v>3587520</c:v>
                </c:pt>
                <c:pt idx="22">
                  <c:v>3677310</c:v>
                </c:pt>
                <c:pt idx="23">
                  <c:v>3765580</c:v>
                </c:pt>
                <c:pt idx="24">
                  <c:v>3856040</c:v>
                </c:pt>
                <c:pt idx="25">
                  <c:v>3951580</c:v>
                </c:pt>
                <c:pt idx="26">
                  <c:v>4052700</c:v>
                </c:pt>
                <c:pt idx="27">
                  <c:v>4160610</c:v>
                </c:pt>
                <c:pt idx="28">
                  <c:v>4275910</c:v>
                </c:pt>
                <c:pt idx="29">
                  <c:v>4383690</c:v>
                </c:pt>
                <c:pt idx="30">
                  <c:v>4484790</c:v>
                </c:pt>
                <c:pt idx="31">
                  <c:v>4578990</c:v>
                </c:pt>
                <c:pt idx="32">
                  <c:v>4666040</c:v>
                </c:pt>
                <c:pt idx="33">
                  <c:v>4745720</c:v>
                </c:pt>
                <c:pt idx="34">
                  <c:v>4821800</c:v>
                </c:pt>
                <c:pt idx="35">
                  <c:v>4892970</c:v>
                </c:pt>
                <c:pt idx="36">
                  <c:v>4959200</c:v>
                </c:pt>
                <c:pt idx="37">
                  <c:v>5020160</c:v>
                </c:pt>
                <c:pt idx="38">
                  <c:v>5075710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3D-4F37-A7A2-C267DAFDD2BA}"/>
            </c:ext>
          </c:extLst>
        </c:ser>
        <c:ser>
          <c:idx val="3"/>
          <c:order val="2"/>
          <c:tx>
            <c:strRef>
              <c:f>'图12-保有量销量选择'!$C$6</c:f>
              <c:strCache>
                <c:ptCount val="1"/>
                <c:pt idx="0">
                  <c:v>natural gas vehicle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'图12-保有量销量选择'!$D$42:$AP$42</c:f>
              <c:strCache>
                <c:ptCount val="39"/>
                <c:pt idx="0">
                  <c:v>First Year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strCache>
            </c:strRef>
          </c:cat>
          <c:val>
            <c:numRef>
              <c:f>'图12-保有量销量选择'!$D$6:$AP$6</c:f>
              <c:numCache>
                <c:formatCode>General</c:formatCode>
                <c:ptCount val="39"/>
                <c:pt idx="0">
                  <c:v>69802</c:v>
                </c:pt>
                <c:pt idx="1">
                  <c:v>83934</c:v>
                </c:pt>
                <c:pt idx="2">
                  <c:v>96272</c:v>
                </c:pt>
                <c:pt idx="3">
                  <c:v>108484</c:v>
                </c:pt>
                <c:pt idx="4">
                  <c:v>120696</c:v>
                </c:pt>
                <c:pt idx="5">
                  <c:v>132872</c:v>
                </c:pt>
                <c:pt idx="6">
                  <c:v>145228</c:v>
                </c:pt>
                <c:pt idx="7">
                  <c:v>158070</c:v>
                </c:pt>
                <c:pt idx="8">
                  <c:v>171549</c:v>
                </c:pt>
                <c:pt idx="9">
                  <c:v>185532</c:v>
                </c:pt>
                <c:pt idx="10">
                  <c:v>199998</c:v>
                </c:pt>
                <c:pt idx="11">
                  <c:v>215031</c:v>
                </c:pt>
                <c:pt idx="12">
                  <c:v>230583</c:v>
                </c:pt>
                <c:pt idx="13">
                  <c:v>246573</c:v>
                </c:pt>
                <c:pt idx="14">
                  <c:v>264078</c:v>
                </c:pt>
                <c:pt idx="15">
                  <c:v>283089</c:v>
                </c:pt>
                <c:pt idx="16">
                  <c:v>289365</c:v>
                </c:pt>
                <c:pt idx="17">
                  <c:v>298668</c:v>
                </c:pt>
                <c:pt idx="18">
                  <c:v>309066</c:v>
                </c:pt>
                <c:pt idx="19">
                  <c:v>319965</c:v>
                </c:pt>
                <c:pt idx="20">
                  <c:v>331275</c:v>
                </c:pt>
                <c:pt idx="21">
                  <c:v>342621</c:v>
                </c:pt>
                <c:pt idx="22">
                  <c:v>353610</c:v>
                </c:pt>
                <c:pt idx="23">
                  <c:v>363990</c:v>
                </c:pt>
                <c:pt idx="24">
                  <c:v>373839</c:v>
                </c:pt>
                <c:pt idx="25">
                  <c:v>383127</c:v>
                </c:pt>
                <c:pt idx="26">
                  <c:v>391704</c:v>
                </c:pt>
                <c:pt idx="27">
                  <c:v>399603</c:v>
                </c:pt>
                <c:pt idx="28">
                  <c:v>406881</c:v>
                </c:pt>
                <c:pt idx="29">
                  <c:v>412923</c:v>
                </c:pt>
                <c:pt idx="30">
                  <c:v>417315</c:v>
                </c:pt>
                <c:pt idx="31">
                  <c:v>420183</c:v>
                </c:pt>
                <c:pt idx="32">
                  <c:v>421656</c:v>
                </c:pt>
                <c:pt idx="33">
                  <c:v>422010</c:v>
                </c:pt>
                <c:pt idx="34">
                  <c:v>421686</c:v>
                </c:pt>
                <c:pt idx="35">
                  <c:v>420822</c:v>
                </c:pt>
                <c:pt idx="36">
                  <c:v>419547</c:v>
                </c:pt>
                <c:pt idx="37">
                  <c:v>417957</c:v>
                </c:pt>
                <c:pt idx="38">
                  <c:v>416139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3D-4F37-A7A2-C267DAFDD2BA}"/>
            </c:ext>
          </c:extLst>
        </c:ser>
        <c:ser>
          <c:idx val="5"/>
          <c:order val="3"/>
          <c:tx>
            <c:strRef>
              <c:f>'图12-保有量销量选择'!$C$7</c:f>
              <c:strCache>
                <c:ptCount val="1"/>
                <c:pt idx="0">
                  <c:v>LPG vehicle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cat>
            <c:strRef>
              <c:f>'图12-保有量销量选择'!$D$42:$AP$42</c:f>
              <c:strCache>
                <c:ptCount val="39"/>
                <c:pt idx="0">
                  <c:v>First Year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strCache>
            </c:strRef>
          </c:cat>
          <c:val>
            <c:numRef>
              <c:f>'图12-保有量销量选择'!$D$7:$AP$7</c:f>
              <c:numCache>
                <c:formatCode>General</c:formatCode>
                <c:ptCount val="39"/>
                <c:pt idx="0">
                  <c:v>3345</c:v>
                </c:pt>
                <c:pt idx="1">
                  <c:v>65507</c:v>
                </c:pt>
                <c:pt idx="2">
                  <c:v>122104</c:v>
                </c:pt>
                <c:pt idx="3">
                  <c:v>179382</c:v>
                </c:pt>
                <c:pt idx="4">
                  <c:v>237278</c:v>
                </c:pt>
                <c:pt idx="5">
                  <c:v>296101</c:v>
                </c:pt>
                <c:pt idx="6">
                  <c:v>355719</c:v>
                </c:pt>
                <c:pt idx="7">
                  <c:v>415475</c:v>
                </c:pt>
                <c:pt idx="8">
                  <c:v>475324</c:v>
                </c:pt>
                <c:pt idx="9">
                  <c:v>533520</c:v>
                </c:pt>
                <c:pt idx="10">
                  <c:v>590198</c:v>
                </c:pt>
                <c:pt idx="11">
                  <c:v>645283</c:v>
                </c:pt>
                <c:pt idx="12">
                  <c:v>698688</c:v>
                </c:pt>
                <c:pt idx="13">
                  <c:v>750353</c:v>
                </c:pt>
                <c:pt idx="14">
                  <c:v>803254</c:v>
                </c:pt>
                <c:pt idx="15">
                  <c:v>857325</c:v>
                </c:pt>
                <c:pt idx="16">
                  <c:v>850473</c:v>
                </c:pt>
                <c:pt idx="17">
                  <c:v>850395</c:v>
                </c:pt>
                <c:pt idx="18">
                  <c:v>850815</c:v>
                </c:pt>
                <c:pt idx="19">
                  <c:v>851193</c:v>
                </c:pt>
                <c:pt idx="20">
                  <c:v>851304</c:v>
                </c:pt>
                <c:pt idx="21">
                  <c:v>851244</c:v>
                </c:pt>
                <c:pt idx="22">
                  <c:v>851856</c:v>
                </c:pt>
                <c:pt idx="23">
                  <c:v>853047</c:v>
                </c:pt>
                <c:pt idx="24">
                  <c:v>856620</c:v>
                </c:pt>
                <c:pt idx="25">
                  <c:v>862239</c:v>
                </c:pt>
                <c:pt idx="26">
                  <c:v>870081</c:v>
                </c:pt>
                <c:pt idx="27">
                  <c:v>880212</c:v>
                </c:pt>
                <c:pt idx="28">
                  <c:v>892587</c:v>
                </c:pt>
                <c:pt idx="29">
                  <c:v>903831</c:v>
                </c:pt>
                <c:pt idx="30">
                  <c:v>914043</c:v>
                </c:pt>
                <c:pt idx="31">
                  <c:v>923004</c:v>
                </c:pt>
                <c:pt idx="32">
                  <c:v>930819</c:v>
                </c:pt>
                <c:pt idx="33">
                  <c:v>937473</c:v>
                </c:pt>
                <c:pt idx="34">
                  <c:v>943539</c:v>
                </c:pt>
                <c:pt idx="35">
                  <c:v>948891</c:v>
                </c:pt>
                <c:pt idx="36">
                  <c:v>953526</c:v>
                </c:pt>
                <c:pt idx="37">
                  <c:v>957099</c:v>
                </c:pt>
                <c:pt idx="38">
                  <c:v>959850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3D-4F37-A7A2-C267DAFDD2BA}"/>
            </c:ext>
          </c:extLst>
        </c:ser>
        <c:ser>
          <c:idx val="6"/>
          <c:order val="4"/>
          <c:tx>
            <c:strRef>
              <c:f>'图12-保有量销量选择'!$C$8</c:f>
              <c:strCache>
                <c:ptCount val="1"/>
                <c:pt idx="0">
                  <c:v>plugin hybrid vehicle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  <a:effectLst/>
          </c:spPr>
          <c:cat>
            <c:strRef>
              <c:f>'图12-保有量销量选择'!$D$42:$AP$42</c:f>
              <c:strCache>
                <c:ptCount val="39"/>
                <c:pt idx="0">
                  <c:v>First Year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strCache>
            </c:strRef>
          </c:cat>
          <c:val>
            <c:numRef>
              <c:f>'图12-保有量销量选择'!$D$8:$AP$8</c:f>
              <c:numCache>
                <c:formatCode>General</c:formatCode>
                <c:ptCount val="39"/>
                <c:pt idx="0">
                  <c:v>2166640</c:v>
                </c:pt>
                <c:pt idx="1">
                  <c:v>2192240</c:v>
                </c:pt>
                <c:pt idx="2">
                  <c:v>2275460</c:v>
                </c:pt>
                <c:pt idx="3">
                  <c:v>2383010</c:v>
                </c:pt>
                <c:pt idx="4">
                  <c:v>2509130</c:v>
                </c:pt>
                <c:pt idx="5">
                  <c:v>2650860</c:v>
                </c:pt>
                <c:pt idx="6">
                  <c:v>2807980</c:v>
                </c:pt>
                <c:pt idx="7">
                  <c:v>2984360</c:v>
                </c:pt>
                <c:pt idx="8">
                  <c:v>3186350</c:v>
                </c:pt>
                <c:pt idx="9">
                  <c:v>3415670</c:v>
                </c:pt>
                <c:pt idx="10">
                  <c:v>3684620</c:v>
                </c:pt>
                <c:pt idx="11">
                  <c:v>4004360</c:v>
                </c:pt>
                <c:pt idx="12">
                  <c:v>4386660</c:v>
                </c:pt>
                <c:pt idx="13">
                  <c:v>4841780</c:v>
                </c:pt>
                <c:pt idx="14">
                  <c:v>5339630</c:v>
                </c:pt>
                <c:pt idx="15">
                  <c:v>5879780</c:v>
                </c:pt>
                <c:pt idx="16">
                  <c:v>6433790</c:v>
                </c:pt>
                <c:pt idx="17">
                  <c:v>6965570</c:v>
                </c:pt>
                <c:pt idx="18">
                  <c:v>7504350</c:v>
                </c:pt>
                <c:pt idx="19">
                  <c:v>8050150</c:v>
                </c:pt>
                <c:pt idx="20">
                  <c:v>8599120</c:v>
                </c:pt>
                <c:pt idx="21">
                  <c:v>9145580</c:v>
                </c:pt>
                <c:pt idx="22">
                  <c:v>9680880</c:v>
                </c:pt>
                <c:pt idx="23">
                  <c:v>10194700</c:v>
                </c:pt>
                <c:pt idx="24">
                  <c:v>10682600</c:v>
                </c:pt>
                <c:pt idx="25">
                  <c:v>11129600</c:v>
                </c:pt>
                <c:pt idx="26">
                  <c:v>11522600</c:v>
                </c:pt>
                <c:pt idx="27">
                  <c:v>11848700</c:v>
                </c:pt>
                <c:pt idx="28">
                  <c:v>12096500</c:v>
                </c:pt>
                <c:pt idx="29">
                  <c:v>12318400</c:v>
                </c:pt>
                <c:pt idx="30">
                  <c:v>12496900</c:v>
                </c:pt>
                <c:pt idx="31">
                  <c:v>12634100</c:v>
                </c:pt>
                <c:pt idx="32">
                  <c:v>12733900</c:v>
                </c:pt>
                <c:pt idx="33">
                  <c:v>12799900</c:v>
                </c:pt>
                <c:pt idx="34">
                  <c:v>12837600</c:v>
                </c:pt>
                <c:pt idx="35">
                  <c:v>12853200</c:v>
                </c:pt>
                <c:pt idx="36">
                  <c:v>12852600</c:v>
                </c:pt>
                <c:pt idx="37">
                  <c:v>12840000</c:v>
                </c:pt>
                <c:pt idx="38">
                  <c:v>12818900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3D-4F37-A7A2-C267DAFDD2BA}"/>
            </c:ext>
          </c:extLst>
        </c:ser>
        <c:ser>
          <c:idx val="1"/>
          <c:order val="5"/>
          <c:tx>
            <c:strRef>
              <c:f>'图12-保有量销量选择'!$C$9</c:f>
              <c:strCache>
                <c:ptCount val="1"/>
                <c:pt idx="0">
                  <c:v>battery electric vehicle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strRef>
              <c:f>'图12-保有量销量选择'!$D$42:$AP$42</c:f>
              <c:strCache>
                <c:ptCount val="39"/>
                <c:pt idx="0">
                  <c:v>First Year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strCache>
            </c:strRef>
          </c:cat>
          <c:val>
            <c:numRef>
              <c:f>'图12-保有量销量选择'!$D$9:$AP$9</c:f>
              <c:numCache>
                <c:formatCode>General</c:formatCode>
                <c:ptCount val="39"/>
                <c:pt idx="0">
                  <c:v>9632950</c:v>
                </c:pt>
                <c:pt idx="1">
                  <c:v>11966300</c:v>
                </c:pt>
                <c:pt idx="2">
                  <c:v>14375400</c:v>
                </c:pt>
                <c:pt idx="3">
                  <c:v>17472600</c:v>
                </c:pt>
                <c:pt idx="4">
                  <c:v>21282600</c:v>
                </c:pt>
                <c:pt idx="5">
                  <c:v>25827000</c:v>
                </c:pt>
                <c:pt idx="6">
                  <c:v>31124800</c:v>
                </c:pt>
                <c:pt idx="7">
                  <c:v>37190600</c:v>
                </c:pt>
                <c:pt idx="8">
                  <c:v>44036700</c:v>
                </c:pt>
                <c:pt idx="9">
                  <c:v>51542600</c:v>
                </c:pt>
                <c:pt idx="10">
                  <c:v>59691400</c:v>
                </c:pt>
                <c:pt idx="11">
                  <c:v>68467600</c:v>
                </c:pt>
                <c:pt idx="12">
                  <c:v>77855100</c:v>
                </c:pt>
                <c:pt idx="13">
                  <c:v>87839100</c:v>
                </c:pt>
                <c:pt idx="14">
                  <c:v>97746000</c:v>
                </c:pt>
                <c:pt idx="15">
                  <c:v>107576000</c:v>
                </c:pt>
                <c:pt idx="16">
                  <c:v>114999000</c:v>
                </c:pt>
                <c:pt idx="17">
                  <c:v>122276000</c:v>
                </c:pt>
                <c:pt idx="18">
                  <c:v>128804000</c:v>
                </c:pt>
                <c:pt idx="19">
                  <c:v>134564000</c:v>
                </c:pt>
                <c:pt idx="20">
                  <c:v>139525000</c:v>
                </c:pt>
                <c:pt idx="21">
                  <c:v>143648000</c:v>
                </c:pt>
                <c:pt idx="22">
                  <c:v>146920000</c:v>
                </c:pt>
                <c:pt idx="23">
                  <c:v>149327000</c:v>
                </c:pt>
                <c:pt idx="24">
                  <c:v>150995000</c:v>
                </c:pt>
                <c:pt idx="25">
                  <c:v>151932000</c:v>
                </c:pt>
                <c:pt idx="26">
                  <c:v>152151000</c:v>
                </c:pt>
                <c:pt idx="27">
                  <c:v>151668000</c:v>
                </c:pt>
                <c:pt idx="28">
                  <c:v>150504000</c:v>
                </c:pt>
                <c:pt idx="29">
                  <c:v>149301000</c:v>
                </c:pt>
                <c:pt idx="30">
                  <c:v>148047000</c:v>
                </c:pt>
                <c:pt idx="31">
                  <c:v>146741000</c:v>
                </c:pt>
                <c:pt idx="32">
                  <c:v>145376000</c:v>
                </c:pt>
                <c:pt idx="33">
                  <c:v>143944000</c:v>
                </c:pt>
                <c:pt idx="34">
                  <c:v>142438000</c:v>
                </c:pt>
                <c:pt idx="35">
                  <c:v>140868000</c:v>
                </c:pt>
                <c:pt idx="36">
                  <c:v>139254000</c:v>
                </c:pt>
                <c:pt idx="37">
                  <c:v>137593000</c:v>
                </c:pt>
                <c:pt idx="38">
                  <c:v>135889000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D3D-4F37-A7A2-C267DAFDD2BA}"/>
            </c:ext>
          </c:extLst>
        </c:ser>
        <c:ser>
          <c:idx val="2"/>
          <c:order val="6"/>
          <c:tx>
            <c:strRef>
              <c:f>'图12-保有量销量选择'!$C$10</c:f>
              <c:strCache>
                <c:ptCount val="1"/>
                <c:pt idx="0">
                  <c:v>hydrogen vehicle</c:v>
                </c:pt>
              </c:strCache>
            </c:strRef>
          </c:tx>
          <c:spPr>
            <a:ln w="25400">
              <a:noFill/>
            </a:ln>
          </c:spPr>
          <c:cat>
            <c:strRef>
              <c:f>'图12-保有量销量选择'!$D$42:$AP$42</c:f>
              <c:strCache>
                <c:ptCount val="39"/>
                <c:pt idx="0">
                  <c:v>First Year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strCache>
            </c:strRef>
          </c:cat>
          <c:val>
            <c:numRef>
              <c:f>'图12-保有量销量选择'!$D$10:$AP$10</c:f>
              <c:numCache>
                <c:formatCode>General</c:formatCode>
                <c:ptCount val="39"/>
                <c:pt idx="0">
                  <c:v>331</c:v>
                </c:pt>
                <c:pt idx="1">
                  <c:v>3947</c:v>
                </c:pt>
                <c:pt idx="2">
                  <c:v>8491</c:v>
                </c:pt>
                <c:pt idx="3">
                  <c:v>13278</c:v>
                </c:pt>
                <c:pt idx="4">
                  <c:v>18161</c:v>
                </c:pt>
                <c:pt idx="5">
                  <c:v>23080</c:v>
                </c:pt>
                <c:pt idx="6">
                  <c:v>28038</c:v>
                </c:pt>
                <c:pt idx="7">
                  <c:v>33101</c:v>
                </c:pt>
                <c:pt idx="8">
                  <c:v>38392</c:v>
                </c:pt>
                <c:pt idx="9">
                  <c:v>43923</c:v>
                </c:pt>
                <c:pt idx="10">
                  <c:v>49868</c:v>
                </c:pt>
                <c:pt idx="11">
                  <c:v>56404</c:v>
                </c:pt>
                <c:pt idx="12">
                  <c:v>63708</c:v>
                </c:pt>
                <c:pt idx="13">
                  <c:v>71945</c:v>
                </c:pt>
                <c:pt idx="14">
                  <c:v>80704</c:v>
                </c:pt>
                <c:pt idx="15">
                  <c:v>90006</c:v>
                </c:pt>
                <c:pt idx="16">
                  <c:v>96225</c:v>
                </c:pt>
                <c:pt idx="17">
                  <c:v>102012</c:v>
                </c:pt>
                <c:pt idx="18">
                  <c:v>107997</c:v>
                </c:pt>
                <c:pt idx="19">
                  <c:v>114258</c:v>
                </c:pt>
                <c:pt idx="20">
                  <c:v>120780</c:v>
                </c:pt>
                <c:pt idx="21">
                  <c:v>127476</c:v>
                </c:pt>
                <c:pt idx="22">
                  <c:v>134229</c:v>
                </c:pt>
                <c:pt idx="23">
                  <c:v>140856</c:v>
                </c:pt>
                <c:pt idx="24">
                  <c:v>147318</c:v>
                </c:pt>
                <c:pt idx="25">
                  <c:v>153390</c:v>
                </c:pt>
                <c:pt idx="26">
                  <c:v>158880</c:v>
                </c:pt>
                <c:pt idx="27">
                  <c:v>163578</c:v>
                </c:pt>
                <c:pt idx="28">
                  <c:v>167319</c:v>
                </c:pt>
                <c:pt idx="29">
                  <c:v>170790</c:v>
                </c:pt>
                <c:pt idx="30">
                  <c:v>173736</c:v>
                </c:pt>
                <c:pt idx="31">
                  <c:v>176154</c:v>
                </c:pt>
                <c:pt idx="32">
                  <c:v>178089</c:v>
                </c:pt>
                <c:pt idx="33">
                  <c:v>179562</c:v>
                </c:pt>
                <c:pt idx="34">
                  <c:v>180678</c:v>
                </c:pt>
                <c:pt idx="35">
                  <c:v>181437</c:v>
                </c:pt>
                <c:pt idx="36">
                  <c:v>182031</c:v>
                </c:pt>
                <c:pt idx="37">
                  <c:v>182307</c:v>
                </c:pt>
                <c:pt idx="38">
                  <c:v>182682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3D-4F37-A7A2-C267DAFDD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039416"/>
        <c:axId val="454044664"/>
        <c:extLst/>
      </c:areaChart>
      <c:catAx>
        <c:axId val="454039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44664"/>
        <c:crosses val="autoZero"/>
        <c:auto val="1"/>
        <c:lblAlgn val="ctr"/>
        <c:lblOffset val="100"/>
        <c:tickLblSkip val="10"/>
        <c:tickMarkSkip val="3"/>
        <c:noMultiLvlLbl val="0"/>
      </c:catAx>
      <c:valAx>
        <c:axId val="454044664"/>
        <c:scaling>
          <c:orientation val="minMax"/>
        </c:scaling>
        <c:delete val="0"/>
        <c:axPos val="l"/>
        <c:title>
          <c:tx>
            <c:strRef>
              <c:f>'图12-保有量销量选择'!$I$44</c:f>
              <c:strCache>
                <c:ptCount val="1"/>
                <c:pt idx="0">
                  <c:v>vehicle</c:v>
                </c:pt>
              </c:strCache>
            </c:strRef>
          </c:tx>
          <c:layout>
            <c:manualLayout>
              <c:xMode val="edge"/>
              <c:yMode val="edge"/>
              <c:x val="8.1190474668345058E-2"/>
              <c:y val="3.917590791695176E-2"/>
            </c:manualLayout>
          </c:layout>
          <c:overlay val="0"/>
          <c:txPr>
            <a:bodyPr rot="0" vert="horz"/>
            <a:lstStyle/>
            <a:p>
              <a:pPr>
                <a:defRPr/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39416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5.5261543591544268E-3"/>
          <c:y val="0.84644342552213536"/>
          <c:w val="0.98894747305500552"/>
          <c:h val="0.153556574477864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ln>
      <a:solidFill>
        <a:schemeClr val="tx1"/>
      </a:solidFill>
    </a:ln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'图12-保有量销量选择'!$L$44</c:f>
          <c:strCache>
            <c:ptCount val="1"/>
            <c:pt idx="0">
              <c:v>Sales Trends of passenger LDVs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6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6735322145944467"/>
          <c:y val="0.12436671411198186"/>
          <c:w val="0.79899887514060763"/>
          <c:h val="0.65769458642231116"/>
        </c:manualLayout>
      </c:layout>
      <c:areaChart>
        <c:grouping val="stacked"/>
        <c:varyColors val="0"/>
        <c:ser>
          <c:idx val="4"/>
          <c:order val="0"/>
          <c:tx>
            <c:strRef>
              <c:f>'图12-保有量销量选择'!$C$13</c:f>
              <c:strCache>
                <c:ptCount val="1"/>
                <c:pt idx="0">
                  <c:v>gasoline vehicle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</c:spPr>
          <c:cat>
            <c:numRef>
              <c:f>'图12-保有量销量选择'!$E$3:$AP$3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'图12-保有量销量选择'!$E$13:$AP$13</c:f>
              <c:numCache>
                <c:formatCode>General</c:formatCode>
                <c:ptCount val="38"/>
                <c:pt idx="0">
                  <c:v>20841800</c:v>
                </c:pt>
                <c:pt idx="1">
                  <c:v>18382700</c:v>
                </c:pt>
                <c:pt idx="2">
                  <c:v>17968300</c:v>
                </c:pt>
                <c:pt idx="3">
                  <c:v>17536000</c:v>
                </c:pt>
                <c:pt idx="4">
                  <c:v>17085300</c:v>
                </c:pt>
                <c:pt idx="5">
                  <c:v>16616600</c:v>
                </c:pt>
                <c:pt idx="6">
                  <c:v>16130700</c:v>
                </c:pt>
                <c:pt idx="7">
                  <c:v>15626900</c:v>
                </c:pt>
                <c:pt idx="8">
                  <c:v>14865700</c:v>
                </c:pt>
                <c:pt idx="9">
                  <c:v>14111600</c:v>
                </c:pt>
                <c:pt idx="10">
                  <c:v>13362400</c:v>
                </c:pt>
                <c:pt idx="11">
                  <c:v>12618700</c:v>
                </c:pt>
                <c:pt idx="12">
                  <c:v>11880200</c:v>
                </c:pt>
                <c:pt idx="13">
                  <c:v>11830800</c:v>
                </c:pt>
                <c:pt idx="14">
                  <c:v>11781000</c:v>
                </c:pt>
                <c:pt idx="15">
                  <c:v>11731600</c:v>
                </c:pt>
                <c:pt idx="16">
                  <c:v>11682400</c:v>
                </c:pt>
                <c:pt idx="17">
                  <c:v>11628400</c:v>
                </c:pt>
                <c:pt idx="18">
                  <c:v>11449700</c:v>
                </c:pt>
                <c:pt idx="19">
                  <c:v>11286000</c:v>
                </c:pt>
                <c:pt idx="20">
                  <c:v>11148500</c:v>
                </c:pt>
                <c:pt idx="21">
                  <c:v>11013400</c:v>
                </c:pt>
                <c:pt idx="22">
                  <c:v>10885400</c:v>
                </c:pt>
                <c:pt idx="23">
                  <c:v>10754700</c:v>
                </c:pt>
                <c:pt idx="24">
                  <c:v>10635500</c:v>
                </c:pt>
                <c:pt idx="25">
                  <c:v>10521100</c:v>
                </c:pt>
                <c:pt idx="26">
                  <c:v>10407700</c:v>
                </c:pt>
                <c:pt idx="27">
                  <c:v>10289800</c:v>
                </c:pt>
                <c:pt idx="28">
                  <c:v>10087600</c:v>
                </c:pt>
                <c:pt idx="29">
                  <c:v>9913470</c:v>
                </c:pt>
                <c:pt idx="30">
                  <c:v>9739130</c:v>
                </c:pt>
                <c:pt idx="31">
                  <c:v>9567690</c:v>
                </c:pt>
                <c:pt idx="32">
                  <c:v>9396580</c:v>
                </c:pt>
                <c:pt idx="33">
                  <c:v>9226940</c:v>
                </c:pt>
                <c:pt idx="34">
                  <c:v>9058280</c:v>
                </c:pt>
                <c:pt idx="35">
                  <c:v>8889850</c:v>
                </c:pt>
                <c:pt idx="36">
                  <c:v>8723040</c:v>
                </c:pt>
                <c:pt idx="37">
                  <c:v>8554990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63-444D-AD05-532C3440EDD3}"/>
            </c:ext>
          </c:extLst>
        </c:ser>
        <c:ser>
          <c:idx val="0"/>
          <c:order val="1"/>
          <c:tx>
            <c:strRef>
              <c:f>'图12-保有量销量选择'!$C$14</c:f>
              <c:strCache>
                <c:ptCount val="1"/>
                <c:pt idx="0">
                  <c:v>diesel vehicle</c:v>
                </c:pt>
              </c:strCache>
            </c:strRef>
          </c:tx>
          <c:spPr>
            <a:solidFill>
              <a:srgbClr val="002060"/>
            </a:solidFill>
            <a:ln w="25400">
              <a:noFill/>
            </a:ln>
          </c:spPr>
          <c:cat>
            <c:numRef>
              <c:f>'图12-保有量销量选择'!$E$3:$AP$3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'图12-保有量销量选择'!$E$14:$AP$14</c:f>
              <c:numCache>
                <c:formatCode>General</c:formatCode>
                <c:ptCount val="38"/>
                <c:pt idx="0">
                  <c:v>152496</c:v>
                </c:pt>
                <c:pt idx="1">
                  <c:v>150054</c:v>
                </c:pt>
                <c:pt idx="2">
                  <c:v>162366</c:v>
                </c:pt>
                <c:pt idx="3">
                  <c:v>173997</c:v>
                </c:pt>
                <c:pt idx="4">
                  <c:v>185031</c:v>
                </c:pt>
                <c:pt idx="5">
                  <c:v>195249</c:v>
                </c:pt>
                <c:pt idx="6">
                  <c:v>204378</c:v>
                </c:pt>
                <c:pt idx="7">
                  <c:v>212613</c:v>
                </c:pt>
                <c:pt idx="8">
                  <c:v>216957</c:v>
                </c:pt>
                <c:pt idx="9">
                  <c:v>218370</c:v>
                </c:pt>
                <c:pt idx="10">
                  <c:v>219081</c:v>
                </c:pt>
                <c:pt idx="11">
                  <c:v>218649</c:v>
                </c:pt>
                <c:pt idx="12">
                  <c:v>217449</c:v>
                </c:pt>
                <c:pt idx="13">
                  <c:v>227388</c:v>
                </c:pt>
                <c:pt idx="14">
                  <c:v>237663</c:v>
                </c:pt>
                <c:pt idx="15">
                  <c:v>247677</c:v>
                </c:pt>
                <c:pt idx="16">
                  <c:v>257724</c:v>
                </c:pt>
                <c:pt idx="17">
                  <c:v>267687</c:v>
                </c:pt>
                <c:pt idx="18">
                  <c:v>273759</c:v>
                </c:pt>
                <c:pt idx="19">
                  <c:v>280713</c:v>
                </c:pt>
                <c:pt idx="20">
                  <c:v>287409</c:v>
                </c:pt>
                <c:pt idx="21">
                  <c:v>294171</c:v>
                </c:pt>
                <c:pt idx="22">
                  <c:v>300879</c:v>
                </c:pt>
                <c:pt idx="23">
                  <c:v>307422</c:v>
                </c:pt>
                <c:pt idx="24">
                  <c:v>313914</c:v>
                </c:pt>
                <c:pt idx="25">
                  <c:v>320193</c:v>
                </c:pt>
                <c:pt idx="26">
                  <c:v>326565</c:v>
                </c:pt>
                <c:pt idx="27">
                  <c:v>332745</c:v>
                </c:pt>
                <c:pt idx="28">
                  <c:v>335169</c:v>
                </c:pt>
                <c:pt idx="29">
                  <c:v>338760</c:v>
                </c:pt>
                <c:pt idx="30">
                  <c:v>341880</c:v>
                </c:pt>
                <c:pt idx="31">
                  <c:v>344775</c:v>
                </c:pt>
                <c:pt idx="32">
                  <c:v>347361</c:v>
                </c:pt>
                <c:pt idx="33">
                  <c:v>349839</c:v>
                </c:pt>
                <c:pt idx="34">
                  <c:v>351891</c:v>
                </c:pt>
                <c:pt idx="35">
                  <c:v>353634</c:v>
                </c:pt>
                <c:pt idx="36">
                  <c:v>355134</c:v>
                </c:pt>
                <c:pt idx="37">
                  <c:v>356430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63-444D-AD05-532C3440EDD3}"/>
            </c:ext>
          </c:extLst>
        </c:ser>
        <c:ser>
          <c:idx val="3"/>
          <c:order val="2"/>
          <c:tx>
            <c:strRef>
              <c:f>'图12-保有量销量选择'!$C$15</c:f>
              <c:strCache>
                <c:ptCount val="1"/>
                <c:pt idx="0">
                  <c:v>natural gas vehicle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</c:spPr>
          <c:cat>
            <c:numRef>
              <c:f>'图12-保有量销量选择'!$E$3:$AP$3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'图12-保有量销量选择'!$E$15:$AP$15</c:f>
              <c:numCache>
                <c:formatCode>General</c:formatCode>
                <c:ptCount val="38"/>
                <c:pt idx="0">
                  <c:v>18786</c:v>
                </c:pt>
                <c:pt idx="1">
                  <c:v>16992</c:v>
                </c:pt>
                <c:pt idx="2">
                  <c:v>16866</c:v>
                </c:pt>
                <c:pt idx="3">
                  <c:v>16866</c:v>
                </c:pt>
                <c:pt idx="4">
                  <c:v>16830</c:v>
                </c:pt>
                <c:pt idx="5">
                  <c:v>17010</c:v>
                </c:pt>
                <c:pt idx="6">
                  <c:v>17496</c:v>
                </c:pt>
                <c:pt idx="7">
                  <c:v>18132</c:v>
                </c:pt>
                <c:pt idx="8">
                  <c:v>18636</c:v>
                </c:pt>
                <c:pt idx="9">
                  <c:v>19119</c:v>
                </c:pt>
                <c:pt idx="10">
                  <c:v>19686</c:v>
                </c:pt>
                <c:pt idx="11">
                  <c:v>20205</c:v>
                </c:pt>
                <c:pt idx="12">
                  <c:v>20643</c:v>
                </c:pt>
                <c:pt idx="13">
                  <c:v>22158</c:v>
                </c:pt>
                <c:pt idx="14">
                  <c:v>23664</c:v>
                </c:pt>
                <c:pt idx="15">
                  <c:v>25062</c:v>
                </c:pt>
                <c:pt idx="16">
                  <c:v>26295</c:v>
                </c:pt>
                <c:pt idx="17">
                  <c:v>27264</c:v>
                </c:pt>
                <c:pt idx="18">
                  <c:v>27765</c:v>
                </c:pt>
                <c:pt idx="19">
                  <c:v>28140</c:v>
                </c:pt>
                <c:pt idx="20">
                  <c:v>28356</c:v>
                </c:pt>
                <c:pt idx="21">
                  <c:v>28485</c:v>
                </c:pt>
                <c:pt idx="22">
                  <c:v>28512</c:v>
                </c:pt>
                <c:pt idx="23">
                  <c:v>28485</c:v>
                </c:pt>
                <c:pt idx="24">
                  <c:v>28407</c:v>
                </c:pt>
                <c:pt idx="25">
                  <c:v>28263</c:v>
                </c:pt>
                <c:pt idx="26">
                  <c:v>28104</c:v>
                </c:pt>
                <c:pt idx="27">
                  <c:v>27921</c:v>
                </c:pt>
                <c:pt idx="28">
                  <c:v>28200</c:v>
                </c:pt>
                <c:pt idx="29">
                  <c:v>28056</c:v>
                </c:pt>
                <c:pt idx="30">
                  <c:v>27930</c:v>
                </c:pt>
                <c:pt idx="31">
                  <c:v>27768</c:v>
                </c:pt>
                <c:pt idx="32">
                  <c:v>27618</c:v>
                </c:pt>
                <c:pt idx="33">
                  <c:v>27441</c:v>
                </c:pt>
                <c:pt idx="34">
                  <c:v>27276</c:v>
                </c:pt>
                <c:pt idx="35">
                  <c:v>27081</c:v>
                </c:pt>
                <c:pt idx="36">
                  <c:v>26895</c:v>
                </c:pt>
                <c:pt idx="37">
                  <c:v>26694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63-444D-AD05-532C3440EDD3}"/>
            </c:ext>
          </c:extLst>
        </c:ser>
        <c:ser>
          <c:idx val="5"/>
          <c:order val="3"/>
          <c:tx>
            <c:strRef>
              <c:f>'图12-保有量销量选择'!$C$16</c:f>
              <c:strCache>
                <c:ptCount val="1"/>
                <c:pt idx="0">
                  <c:v>LPG vehicle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 w="25400">
              <a:noFill/>
            </a:ln>
          </c:spPr>
          <c:cat>
            <c:numRef>
              <c:f>'图12-保有量销量选择'!$E$3:$AP$3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'图12-保有量销量选择'!$E$16:$AP$16</c:f>
              <c:numCache>
                <c:formatCode>General</c:formatCode>
                <c:ptCount val="38"/>
                <c:pt idx="0">
                  <c:v>62385</c:v>
                </c:pt>
                <c:pt idx="1">
                  <c:v>56820</c:v>
                </c:pt>
                <c:pt idx="2">
                  <c:v>57501</c:v>
                </c:pt>
                <c:pt idx="3">
                  <c:v>58119</c:v>
                </c:pt>
                <c:pt idx="4">
                  <c:v>59046</c:v>
                </c:pt>
                <c:pt idx="5">
                  <c:v>59841</c:v>
                </c:pt>
                <c:pt idx="6">
                  <c:v>59979</c:v>
                </c:pt>
                <c:pt idx="7">
                  <c:v>60072</c:v>
                </c:pt>
                <c:pt idx="8">
                  <c:v>58419</c:v>
                </c:pt>
                <c:pt idx="9">
                  <c:v>56901</c:v>
                </c:pt>
                <c:pt idx="10">
                  <c:v>55308</c:v>
                </c:pt>
                <c:pt idx="11">
                  <c:v>53628</c:v>
                </c:pt>
                <c:pt idx="12">
                  <c:v>51888</c:v>
                </c:pt>
                <c:pt idx="13">
                  <c:v>53124</c:v>
                </c:pt>
                <c:pt idx="14">
                  <c:v>54294</c:v>
                </c:pt>
                <c:pt idx="15">
                  <c:v>55533</c:v>
                </c:pt>
                <c:pt idx="16">
                  <c:v>56742</c:v>
                </c:pt>
                <c:pt idx="17">
                  <c:v>57921</c:v>
                </c:pt>
                <c:pt idx="18">
                  <c:v>58497</c:v>
                </c:pt>
                <c:pt idx="19">
                  <c:v>59157</c:v>
                </c:pt>
                <c:pt idx="20">
                  <c:v>59781</c:v>
                </c:pt>
                <c:pt idx="21">
                  <c:v>60591</c:v>
                </c:pt>
                <c:pt idx="22">
                  <c:v>61263</c:v>
                </c:pt>
                <c:pt idx="23">
                  <c:v>61992</c:v>
                </c:pt>
                <c:pt idx="24">
                  <c:v>62520</c:v>
                </c:pt>
                <c:pt idx="25">
                  <c:v>63150</c:v>
                </c:pt>
                <c:pt idx="26">
                  <c:v>63759</c:v>
                </c:pt>
                <c:pt idx="27">
                  <c:v>64263</c:v>
                </c:pt>
                <c:pt idx="28">
                  <c:v>64368</c:v>
                </c:pt>
                <c:pt idx="29">
                  <c:v>64506</c:v>
                </c:pt>
                <c:pt idx="30">
                  <c:v>64494</c:v>
                </c:pt>
                <c:pt idx="31">
                  <c:v>64557</c:v>
                </c:pt>
                <c:pt idx="32">
                  <c:v>64575</c:v>
                </c:pt>
                <c:pt idx="33">
                  <c:v>64563</c:v>
                </c:pt>
                <c:pt idx="34">
                  <c:v>64509</c:v>
                </c:pt>
                <c:pt idx="35">
                  <c:v>64416</c:v>
                </c:pt>
                <c:pt idx="36">
                  <c:v>64164</c:v>
                </c:pt>
                <c:pt idx="37">
                  <c:v>64014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63-444D-AD05-532C3440EDD3}"/>
            </c:ext>
          </c:extLst>
        </c:ser>
        <c:ser>
          <c:idx val="6"/>
          <c:order val="4"/>
          <c:tx>
            <c:strRef>
              <c:f>'图12-保有量销量选择'!$C$17</c:f>
              <c:strCache>
                <c:ptCount val="1"/>
                <c:pt idx="0">
                  <c:v>plugin hybrid vehicle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</c:spPr>
          <c:cat>
            <c:numRef>
              <c:f>'图12-保有量销量选择'!$E$3:$AP$3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'图12-保有量销量选择'!$E$17:$AP$17</c:f>
              <c:numCache>
                <c:formatCode>General</c:formatCode>
                <c:ptCount val="38"/>
                <c:pt idx="0">
                  <c:v>170034</c:v>
                </c:pt>
                <c:pt idx="1">
                  <c:v>227673</c:v>
                </c:pt>
                <c:pt idx="2">
                  <c:v>251985</c:v>
                </c:pt>
                <c:pt idx="3">
                  <c:v>270570</c:v>
                </c:pt>
                <c:pt idx="4">
                  <c:v>286173</c:v>
                </c:pt>
                <c:pt idx="5">
                  <c:v>301554</c:v>
                </c:pt>
                <c:pt idx="6">
                  <c:v>320823</c:v>
                </c:pt>
                <c:pt idx="7">
                  <c:v>346440</c:v>
                </c:pt>
                <c:pt idx="8">
                  <c:v>373761</c:v>
                </c:pt>
                <c:pt idx="9">
                  <c:v>413394</c:v>
                </c:pt>
                <c:pt idx="10">
                  <c:v>464181</c:v>
                </c:pt>
                <c:pt idx="11">
                  <c:v>526746</c:v>
                </c:pt>
                <c:pt idx="12">
                  <c:v>599562</c:v>
                </c:pt>
                <c:pt idx="13">
                  <c:v>642294</c:v>
                </c:pt>
                <c:pt idx="14">
                  <c:v>684585</c:v>
                </c:pt>
                <c:pt idx="15">
                  <c:v>724053</c:v>
                </c:pt>
                <c:pt idx="16">
                  <c:v>759450</c:v>
                </c:pt>
                <c:pt idx="17">
                  <c:v>790767</c:v>
                </c:pt>
                <c:pt idx="18">
                  <c:v>816369</c:v>
                </c:pt>
                <c:pt idx="19">
                  <c:v>835146</c:v>
                </c:pt>
                <c:pt idx="20">
                  <c:v>848013</c:v>
                </c:pt>
                <c:pt idx="21">
                  <c:v>856116</c:v>
                </c:pt>
                <c:pt idx="22">
                  <c:v>860301</c:v>
                </c:pt>
                <c:pt idx="23">
                  <c:v>861624</c:v>
                </c:pt>
                <c:pt idx="24">
                  <c:v>860352</c:v>
                </c:pt>
                <c:pt idx="25">
                  <c:v>857211</c:v>
                </c:pt>
                <c:pt idx="26">
                  <c:v>852846</c:v>
                </c:pt>
                <c:pt idx="27">
                  <c:v>847338</c:v>
                </c:pt>
                <c:pt idx="28">
                  <c:v>864243</c:v>
                </c:pt>
                <c:pt idx="29">
                  <c:v>863028</c:v>
                </c:pt>
                <c:pt idx="30">
                  <c:v>861303</c:v>
                </c:pt>
                <c:pt idx="31">
                  <c:v>859194</c:v>
                </c:pt>
                <c:pt idx="32">
                  <c:v>856863</c:v>
                </c:pt>
                <c:pt idx="33">
                  <c:v>854004</c:v>
                </c:pt>
                <c:pt idx="34">
                  <c:v>850806</c:v>
                </c:pt>
                <c:pt idx="35">
                  <c:v>847383</c:v>
                </c:pt>
                <c:pt idx="36">
                  <c:v>843477</c:v>
                </c:pt>
                <c:pt idx="37">
                  <c:v>839193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63-444D-AD05-532C3440EDD3}"/>
            </c:ext>
          </c:extLst>
        </c:ser>
        <c:ser>
          <c:idx val="1"/>
          <c:order val="5"/>
          <c:tx>
            <c:strRef>
              <c:f>'图12-保有量销量选择'!$C$18</c:f>
              <c:strCache>
                <c:ptCount val="1"/>
                <c:pt idx="0">
                  <c:v>battery electric vehicle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</c:spPr>
          <c:cat>
            <c:numRef>
              <c:f>'图12-保有量销量选择'!$E$3:$AP$3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'图12-保有量销量选择'!$E$18:$AP$18</c:f>
              <c:numCache>
                <c:formatCode>General</c:formatCode>
                <c:ptCount val="38"/>
                <c:pt idx="0">
                  <c:v>2975540</c:v>
                </c:pt>
                <c:pt idx="1">
                  <c:v>3051260</c:v>
                </c:pt>
                <c:pt idx="2">
                  <c:v>3739440</c:v>
                </c:pt>
                <c:pt idx="3">
                  <c:v>4452170</c:v>
                </c:pt>
                <c:pt idx="4">
                  <c:v>5186620</c:v>
                </c:pt>
                <c:pt idx="5">
                  <c:v>5939970</c:v>
                </c:pt>
                <c:pt idx="6">
                  <c:v>6708040</c:v>
                </c:pt>
                <c:pt idx="7">
                  <c:v>7488320</c:v>
                </c:pt>
                <c:pt idx="8">
                  <c:v>8148040</c:v>
                </c:pt>
                <c:pt idx="9">
                  <c:v>8791020</c:v>
                </c:pt>
                <c:pt idx="10">
                  <c:v>9418440</c:v>
                </c:pt>
                <c:pt idx="11">
                  <c:v>10029700</c:v>
                </c:pt>
                <c:pt idx="12">
                  <c:v>10626200</c:v>
                </c:pt>
                <c:pt idx="13">
                  <c:v>10549000</c:v>
                </c:pt>
                <c:pt idx="14">
                  <c:v>10472200</c:v>
                </c:pt>
                <c:pt idx="15">
                  <c:v>10398300</c:v>
                </c:pt>
                <c:pt idx="16">
                  <c:v>10328500</c:v>
                </c:pt>
                <c:pt idx="17">
                  <c:v>10267900</c:v>
                </c:pt>
                <c:pt idx="18">
                  <c:v>10212100</c:v>
                </c:pt>
                <c:pt idx="19">
                  <c:v>10147200</c:v>
                </c:pt>
                <c:pt idx="20">
                  <c:v>10062700</c:v>
                </c:pt>
                <c:pt idx="21">
                  <c:v>9980460</c:v>
                </c:pt>
                <c:pt idx="22">
                  <c:v>9895300</c:v>
                </c:pt>
                <c:pt idx="23">
                  <c:v>9815930</c:v>
                </c:pt>
                <c:pt idx="24">
                  <c:v>9728090</c:v>
                </c:pt>
                <c:pt idx="25">
                  <c:v>9637380</c:v>
                </c:pt>
                <c:pt idx="26">
                  <c:v>9546960</c:v>
                </c:pt>
                <c:pt idx="27">
                  <c:v>9462440</c:v>
                </c:pt>
                <c:pt idx="28">
                  <c:v>9345570</c:v>
                </c:pt>
                <c:pt idx="29">
                  <c:v>9218150</c:v>
                </c:pt>
                <c:pt idx="30">
                  <c:v>9092070</c:v>
                </c:pt>
                <c:pt idx="31">
                  <c:v>8963660</c:v>
                </c:pt>
                <c:pt idx="32">
                  <c:v>8835520</c:v>
                </c:pt>
                <c:pt idx="33">
                  <c:v>8706560</c:v>
                </c:pt>
                <c:pt idx="34">
                  <c:v>8577500</c:v>
                </c:pt>
                <c:pt idx="35">
                  <c:v>8448700</c:v>
                </c:pt>
                <c:pt idx="36">
                  <c:v>8319360</c:v>
                </c:pt>
                <c:pt idx="37">
                  <c:v>8191400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63-444D-AD05-532C3440EDD3}"/>
            </c:ext>
          </c:extLst>
        </c:ser>
        <c:ser>
          <c:idx val="2"/>
          <c:order val="6"/>
          <c:tx>
            <c:strRef>
              <c:f>'图12-保有量销量选择'!$C$19</c:f>
              <c:strCache>
                <c:ptCount val="1"/>
                <c:pt idx="0">
                  <c:v>hydrogen vehicle</c:v>
                </c:pt>
              </c:strCache>
            </c:strRef>
          </c:tx>
          <c:spPr>
            <a:solidFill>
              <a:srgbClr val="00B0F0"/>
            </a:solidFill>
            <a:ln w="25400">
              <a:noFill/>
            </a:ln>
          </c:spPr>
          <c:cat>
            <c:numRef>
              <c:f>'图12-保有量销量选择'!$E$3:$AP$3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'图12-保有量销量选择'!$E$19:$AP$19</c:f>
              <c:numCache>
                <c:formatCode>General</c:formatCode>
                <c:ptCount val="38"/>
                <c:pt idx="0">
                  <c:v>3639</c:v>
                </c:pt>
                <c:pt idx="1">
                  <c:v>4566</c:v>
                </c:pt>
                <c:pt idx="2">
                  <c:v>4809</c:v>
                </c:pt>
                <c:pt idx="3">
                  <c:v>4905</c:v>
                </c:pt>
                <c:pt idx="4">
                  <c:v>4941</c:v>
                </c:pt>
                <c:pt idx="5">
                  <c:v>4980</c:v>
                </c:pt>
                <c:pt idx="6">
                  <c:v>5085</c:v>
                </c:pt>
                <c:pt idx="7">
                  <c:v>5313</c:v>
                </c:pt>
                <c:pt idx="8">
                  <c:v>5553</c:v>
                </c:pt>
                <c:pt idx="9">
                  <c:v>5967</c:v>
                </c:pt>
                <c:pt idx="10">
                  <c:v>6558</c:v>
                </c:pt>
                <c:pt idx="11">
                  <c:v>7326</c:v>
                </c:pt>
                <c:pt idx="12">
                  <c:v>8259</c:v>
                </c:pt>
                <c:pt idx="13">
                  <c:v>8781</c:v>
                </c:pt>
                <c:pt idx="14">
                  <c:v>9324</c:v>
                </c:pt>
                <c:pt idx="15">
                  <c:v>9858</c:v>
                </c:pt>
                <c:pt idx="16">
                  <c:v>10353</c:v>
                </c:pt>
                <c:pt idx="17">
                  <c:v>10794</c:v>
                </c:pt>
                <c:pt idx="18">
                  <c:v>11166</c:v>
                </c:pt>
                <c:pt idx="19">
                  <c:v>11463</c:v>
                </c:pt>
                <c:pt idx="20">
                  <c:v>11676</c:v>
                </c:pt>
                <c:pt idx="21">
                  <c:v>11838</c:v>
                </c:pt>
                <c:pt idx="22">
                  <c:v>11940</c:v>
                </c:pt>
                <c:pt idx="23">
                  <c:v>12015</c:v>
                </c:pt>
                <c:pt idx="24">
                  <c:v>12039</c:v>
                </c:pt>
                <c:pt idx="25">
                  <c:v>12048</c:v>
                </c:pt>
                <c:pt idx="26">
                  <c:v>12024</c:v>
                </c:pt>
                <c:pt idx="27">
                  <c:v>12000</c:v>
                </c:pt>
                <c:pt idx="28">
                  <c:v>12252</c:v>
                </c:pt>
                <c:pt idx="29">
                  <c:v>12270</c:v>
                </c:pt>
                <c:pt idx="30">
                  <c:v>12276</c:v>
                </c:pt>
                <c:pt idx="31">
                  <c:v>12288</c:v>
                </c:pt>
                <c:pt idx="32">
                  <c:v>12267</c:v>
                </c:pt>
                <c:pt idx="33">
                  <c:v>12282</c:v>
                </c:pt>
                <c:pt idx="34">
                  <c:v>12222</c:v>
                </c:pt>
                <c:pt idx="35">
                  <c:v>12270</c:v>
                </c:pt>
                <c:pt idx="36">
                  <c:v>12114</c:v>
                </c:pt>
                <c:pt idx="37">
                  <c:v>12315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63-444D-AD05-532C3440E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039416"/>
        <c:axId val="454044664"/>
        <c:extLst/>
      </c:areaChart>
      <c:catAx>
        <c:axId val="454039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44664"/>
        <c:crosses val="autoZero"/>
        <c:auto val="1"/>
        <c:lblAlgn val="ctr"/>
        <c:lblOffset val="100"/>
        <c:tickLblSkip val="10"/>
        <c:tickMarkSkip val="3"/>
        <c:noMultiLvlLbl val="0"/>
      </c:catAx>
      <c:valAx>
        <c:axId val="454044664"/>
        <c:scaling>
          <c:orientation val="minMax"/>
        </c:scaling>
        <c:delete val="0"/>
        <c:axPos val="l"/>
        <c:title>
          <c:tx>
            <c:strRef>
              <c:f>'图12-保有量销量选择'!$P$44</c:f>
              <c:strCache>
                <c:ptCount val="1"/>
                <c:pt idx="0">
                  <c:v>vehicle</c:v>
                </c:pt>
              </c:strCache>
            </c:strRef>
          </c:tx>
          <c:layout>
            <c:manualLayout>
              <c:xMode val="edge"/>
              <c:yMode val="edge"/>
              <c:x val="8.1190474668345058E-2"/>
              <c:y val="3.917590791695176E-2"/>
            </c:manualLayout>
          </c:layout>
          <c:overlay val="0"/>
          <c:txPr>
            <a:bodyPr rot="0" vert="horz"/>
            <a:lstStyle/>
            <a:p>
              <a:pPr>
                <a:defRPr/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039416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86748354839071307"/>
          <c:w val="1"/>
          <c:h val="0.13173651160220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ln>
      <a:solidFill>
        <a:schemeClr val="tx1"/>
      </a:solidFill>
    </a:ln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600"/>
              <a:t>Light Duty Vehicles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0469816272965886E-2"/>
          <c:y val="0.17171296296296296"/>
          <c:w val="0.88897462817147854"/>
          <c:h val="0.6094287693205016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LDVs!$B$2</c:f>
              <c:strCache>
                <c:ptCount val="1"/>
                <c:pt idx="0">
                  <c:v>Gasoline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LDVs!$C$1:$H$1</c:f>
              <c:strCache>
                <c:ptCount val="6"/>
                <c:pt idx="0">
                  <c:v>Start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LDVs!$C$2:$H$2</c:f>
              <c:numCache>
                <c:formatCode>General</c:formatCode>
                <c:ptCount val="6"/>
                <c:pt idx="0">
                  <c:v>274398400</c:v>
                </c:pt>
                <c:pt idx="1">
                  <c:v>277989100</c:v>
                </c:pt>
                <c:pt idx="2">
                  <c:v>255924800</c:v>
                </c:pt>
                <c:pt idx="3">
                  <c:v>203031300</c:v>
                </c:pt>
                <c:pt idx="4">
                  <c:v>171113660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40-40DC-B7D6-5314CAC6A432}"/>
            </c:ext>
          </c:extLst>
        </c:ser>
        <c:ser>
          <c:idx val="2"/>
          <c:order val="1"/>
          <c:tx>
            <c:strRef>
              <c:f>LDVs!$B$3</c:f>
              <c:strCache>
                <c:ptCount val="1"/>
                <c:pt idx="0">
                  <c:v>Diesel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LDVs!$C$1:$H$1</c:f>
              <c:strCache>
                <c:ptCount val="6"/>
                <c:pt idx="0">
                  <c:v>Start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LDVs!$C$3:$H$3</c:f>
              <c:numCache>
                <c:formatCode>General</c:formatCode>
                <c:ptCount val="6"/>
                <c:pt idx="0">
                  <c:v>11786450</c:v>
                </c:pt>
                <c:pt idx="1">
                  <c:v>11664310</c:v>
                </c:pt>
                <c:pt idx="2">
                  <c:v>9668310</c:v>
                </c:pt>
                <c:pt idx="3">
                  <c:v>9878480</c:v>
                </c:pt>
                <c:pt idx="4">
                  <c:v>10227010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40-40DC-B7D6-5314CAC6A432}"/>
            </c:ext>
          </c:extLst>
        </c:ser>
        <c:ser>
          <c:idx val="3"/>
          <c:order val="2"/>
          <c:tx>
            <c:strRef>
              <c:f>LDVs!$B$4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LDVs!$C$1:$H$1</c:f>
              <c:strCache>
                <c:ptCount val="6"/>
                <c:pt idx="0">
                  <c:v>Start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LDVs!$C$4:$H$4</c:f>
              <c:numCache>
                <c:formatCode>General</c:formatCode>
                <c:ptCount val="6"/>
                <c:pt idx="0">
                  <c:v>139521</c:v>
                </c:pt>
                <c:pt idx="1">
                  <c:v>150606</c:v>
                </c:pt>
                <c:pt idx="2">
                  <c:v>271709</c:v>
                </c:pt>
                <c:pt idx="3">
                  <c:v>365147</c:v>
                </c:pt>
                <c:pt idx="4">
                  <c:v>441743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40-40DC-B7D6-5314CAC6A432}"/>
            </c:ext>
          </c:extLst>
        </c:ser>
        <c:ser>
          <c:idx val="4"/>
          <c:order val="3"/>
          <c:tx>
            <c:strRef>
              <c:f>LDVs!$B$5</c:f>
              <c:strCache>
                <c:ptCount val="1"/>
                <c:pt idx="0">
                  <c:v>LPG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LDVs!$C$1:$H$1</c:f>
              <c:strCache>
                <c:ptCount val="6"/>
                <c:pt idx="0">
                  <c:v>Start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LDVs!$C$5:$H$5</c:f>
              <c:numCache>
                <c:formatCode>General</c:formatCode>
                <c:ptCount val="6"/>
                <c:pt idx="0">
                  <c:v>3345</c:v>
                </c:pt>
                <c:pt idx="1">
                  <c:v>66359</c:v>
                </c:pt>
                <c:pt idx="2">
                  <c:v>761375</c:v>
                </c:pt>
                <c:pt idx="3">
                  <c:v>861333</c:v>
                </c:pt>
                <c:pt idx="4">
                  <c:v>932301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40-40DC-B7D6-5314CAC6A432}"/>
            </c:ext>
          </c:extLst>
        </c:ser>
        <c:ser>
          <c:idx val="5"/>
          <c:order val="4"/>
          <c:tx>
            <c:strRef>
              <c:f>LDVs!$B$6</c:f>
              <c:strCache>
                <c:ptCount val="1"/>
                <c:pt idx="0">
                  <c:v>PHV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LDVs!$C$1:$H$1</c:f>
              <c:strCache>
                <c:ptCount val="6"/>
                <c:pt idx="0">
                  <c:v>Start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LDVs!$C$6:$H$6</c:f>
              <c:numCache>
                <c:formatCode>General</c:formatCode>
                <c:ptCount val="6"/>
                <c:pt idx="0">
                  <c:v>2169710</c:v>
                </c:pt>
                <c:pt idx="1">
                  <c:v>2207253</c:v>
                </c:pt>
                <c:pt idx="2">
                  <c:v>5694262</c:v>
                </c:pt>
                <c:pt idx="3">
                  <c:v>10961350</c:v>
                </c:pt>
                <c:pt idx="4">
                  <c:v>15066760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40-40DC-B7D6-5314CAC6A432}"/>
            </c:ext>
          </c:extLst>
        </c:ser>
        <c:ser>
          <c:idx val="6"/>
          <c:order val="5"/>
          <c:tx>
            <c:strRef>
              <c:f>LDVs!$B$7</c:f>
              <c:strCache>
                <c:ptCount val="1"/>
                <c:pt idx="0">
                  <c:v>BEV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LDVs!$C$1:$H$1</c:f>
              <c:strCache>
                <c:ptCount val="6"/>
                <c:pt idx="0">
                  <c:v>Start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LDVs!$C$7:$H$7</c:f>
              <c:numCache>
                <c:formatCode>General</c:formatCode>
                <c:ptCount val="6"/>
                <c:pt idx="0">
                  <c:v>9933928</c:v>
                </c:pt>
                <c:pt idx="1">
                  <c:v>12342996</c:v>
                </c:pt>
                <c:pt idx="2">
                  <c:v>94265710</c:v>
                </c:pt>
                <c:pt idx="3">
                  <c:v>157665100</c:v>
                </c:pt>
                <c:pt idx="4">
                  <c:v>166398200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40-40DC-B7D6-5314CAC6A432}"/>
            </c:ext>
          </c:extLst>
        </c:ser>
        <c:ser>
          <c:idx val="7"/>
          <c:order val="6"/>
          <c:tx>
            <c:strRef>
              <c:f>LDVs!$B$8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LDVs!$C$1:$H$1</c:f>
              <c:strCache>
                <c:ptCount val="6"/>
                <c:pt idx="0">
                  <c:v>Start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LDVs!$C$8:$H$8</c:f>
              <c:numCache>
                <c:formatCode>General</c:formatCode>
                <c:ptCount val="6"/>
                <c:pt idx="0">
                  <c:v>1143</c:v>
                </c:pt>
                <c:pt idx="1">
                  <c:v>4707</c:v>
                </c:pt>
                <c:pt idx="2">
                  <c:v>73379</c:v>
                </c:pt>
                <c:pt idx="3">
                  <c:v>131808</c:v>
                </c:pt>
                <c:pt idx="4">
                  <c:v>185091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40-40DC-B7D6-5314CAC6A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38849775"/>
        <c:axId val="138848111"/>
      </c:barChart>
      <c:catAx>
        <c:axId val="13884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848111"/>
        <c:crosses val="autoZero"/>
        <c:auto val="1"/>
        <c:lblAlgn val="ctr"/>
        <c:lblOffset val="100"/>
        <c:noMultiLvlLbl val="0"/>
      </c:catAx>
      <c:valAx>
        <c:axId val="13884811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849775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0555555555555555E-2"/>
                <c:y val="7.9120370370370396E-2"/>
              </c:manualLayout>
            </c:layout>
            <c:tx>
              <c:rich>
                <a:bodyPr rot="0" spcFirstLastPara="1" vertOverflow="ellipsis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altLang="zh-CN" sz="1200"/>
                    <a:t>million</a:t>
                  </a:r>
                  <a:endParaRPr lang="zh-CN" altLang="en-US" sz="1200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5415135608049002E-2"/>
          <c:y val="0.87728200641586473"/>
          <c:w val="0.94639195100612428"/>
          <c:h val="9.49402158063575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600"/>
              <a:t>Heavy Duty Vehicles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0469816272965886E-2"/>
          <c:y val="0.17171296296296296"/>
          <c:w val="0.88897462817147854"/>
          <c:h val="0.6094287693205016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HDVs!$B$2</c:f>
              <c:strCache>
                <c:ptCount val="1"/>
                <c:pt idx="0">
                  <c:v>Gasoline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HDVs!$C$1:$H$1</c:f>
              <c:strCache>
                <c:ptCount val="6"/>
                <c:pt idx="0">
                  <c:v>Start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HDVs!$C$2:$H$2</c:f>
              <c:numCache>
                <c:formatCode>General</c:formatCode>
                <c:ptCount val="6"/>
                <c:pt idx="0">
                  <c:v>631888</c:v>
                </c:pt>
                <c:pt idx="1">
                  <c:v>570757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6-43DC-A730-5F7AE5596DF2}"/>
            </c:ext>
          </c:extLst>
        </c:ser>
        <c:ser>
          <c:idx val="2"/>
          <c:order val="1"/>
          <c:tx>
            <c:strRef>
              <c:f>HDVs!$B$3</c:f>
              <c:strCache>
                <c:ptCount val="1"/>
                <c:pt idx="0">
                  <c:v>Diesel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HDVs!$C$1:$H$1</c:f>
              <c:strCache>
                <c:ptCount val="6"/>
                <c:pt idx="0">
                  <c:v>Start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HDVs!$C$3:$H$3</c:f>
              <c:numCache>
                <c:formatCode>General</c:formatCode>
                <c:ptCount val="6"/>
                <c:pt idx="0">
                  <c:v>9445964</c:v>
                </c:pt>
                <c:pt idx="1">
                  <c:v>9512836</c:v>
                </c:pt>
                <c:pt idx="2">
                  <c:v>10908900</c:v>
                </c:pt>
                <c:pt idx="3">
                  <c:v>11349900</c:v>
                </c:pt>
                <c:pt idx="4">
                  <c:v>10947200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36-43DC-A730-5F7AE5596DF2}"/>
            </c:ext>
          </c:extLst>
        </c:ser>
        <c:ser>
          <c:idx val="3"/>
          <c:order val="2"/>
          <c:tx>
            <c:strRef>
              <c:f>HDVs!$B$4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HDVs!$C$1:$H$1</c:f>
              <c:strCache>
                <c:ptCount val="6"/>
                <c:pt idx="0">
                  <c:v>Start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HDVs!$C$4:$H$4</c:f>
              <c:numCache>
                <c:formatCode>General</c:formatCode>
                <c:ptCount val="6"/>
                <c:pt idx="0">
                  <c:v>429608</c:v>
                </c:pt>
                <c:pt idx="1">
                  <c:v>417730</c:v>
                </c:pt>
                <c:pt idx="2">
                  <c:v>427540</c:v>
                </c:pt>
                <c:pt idx="3">
                  <c:v>944391</c:v>
                </c:pt>
                <c:pt idx="4">
                  <c:v>1698070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36-43DC-A730-5F7AE5596DF2}"/>
            </c:ext>
          </c:extLst>
        </c:ser>
        <c:ser>
          <c:idx val="4"/>
          <c:order val="3"/>
          <c:tx>
            <c:strRef>
              <c:f>HDVs!$B$5</c:f>
              <c:strCache>
                <c:ptCount val="1"/>
                <c:pt idx="0">
                  <c:v>LPG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HDVs!$C$1:$H$1</c:f>
              <c:strCache>
                <c:ptCount val="6"/>
                <c:pt idx="0">
                  <c:v>Start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HDVs!$C$5:$H$5</c:f>
              <c:numCache>
                <c:formatCode>General</c:formatCode>
                <c:ptCount val="6"/>
                <c:pt idx="0">
                  <c:v>0</c:v>
                </c:pt>
                <c:pt idx="1">
                  <c:v>4062</c:v>
                </c:pt>
                <c:pt idx="2">
                  <c:v>72633</c:v>
                </c:pt>
                <c:pt idx="3">
                  <c:v>118452</c:v>
                </c:pt>
                <c:pt idx="4">
                  <c:v>165042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36-43DC-A730-5F7AE5596DF2}"/>
            </c:ext>
          </c:extLst>
        </c:ser>
        <c:ser>
          <c:idx val="5"/>
          <c:order val="4"/>
          <c:tx>
            <c:strRef>
              <c:f>HDVs!$B$6</c:f>
              <c:strCache>
                <c:ptCount val="1"/>
                <c:pt idx="0">
                  <c:v>PHV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HDVs!$C$1:$H$1</c:f>
              <c:strCache>
                <c:ptCount val="6"/>
                <c:pt idx="0">
                  <c:v>Start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HDVs!$C$6:$H$6</c:f>
              <c:numCache>
                <c:formatCode>General</c:formatCode>
                <c:ptCount val="6"/>
                <c:pt idx="0">
                  <c:v>52452</c:v>
                </c:pt>
                <c:pt idx="1">
                  <c:v>64611</c:v>
                </c:pt>
                <c:pt idx="2">
                  <c:v>503932</c:v>
                </c:pt>
                <c:pt idx="3">
                  <c:v>1152263</c:v>
                </c:pt>
                <c:pt idx="4">
                  <c:v>1811870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36-43DC-A730-5F7AE5596DF2}"/>
            </c:ext>
          </c:extLst>
        </c:ser>
        <c:ser>
          <c:idx val="6"/>
          <c:order val="5"/>
          <c:tx>
            <c:strRef>
              <c:f>HDVs!$B$7</c:f>
              <c:strCache>
                <c:ptCount val="1"/>
                <c:pt idx="0">
                  <c:v>BEV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HDVs!$C$1:$H$1</c:f>
              <c:strCache>
                <c:ptCount val="6"/>
                <c:pt idx="0">
                  <c:v>Start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HDVs!$C$7:$H$7</c:f>
              <c:numCache>
                <c:formatCode>General</c:formatCode>
                <c:ptCount val="6"/>
                <c:pt idx="0">
                  <c:v>618159</c:v>
                </c:pt>
                <c:pt idx="1">
                  <c:v>604182</c:v>
                </c:pt>
                <c:pt idx="2">
                  <c:v>715032</c:v>
                </c:pt>
                <c:pt idx="3">
                  <c:v>758847</c:v>
                </c:pt>
                <c:pt idx="4">
                  <c:v>804690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36-43DC-A730-5F7AE5596DF2}"/>
            </c:ext>
          </c:extLst>
        </c:ser>
        <c:ser>
          <c:idx val="7"/>
          <c:order val="6"/>
          <c:tx>
            <c:strRef>
              <c:f>HDVs!$B$8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HDVs!$C$1:$H$1</c:f>
              <c:strCache>
                <c:ptCount val="6"/>
                <c:pt idx="0">
                  <c:v>Start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HDVs!$C$8:$H$8</c:f>
              <c:numCache>
                <c:formatCode>General</c:formatCode>
                <c:ptCount val="6"/>
                <c:pt idx="0">
                  <c:v>12450</c:v>
                </c:pt>
                <c:pt idx="1">
                  <c:v>25956</c:v>
                </c:pt>
                <c:pt idx="2">
                  <c:v>314324</c:v>
                </c:pt>
                <c:pt idx="3">
                  <c:v>476562</c:v>
                </c:pt>
                <c:pt idx="4">
                  <c:v>736356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36-43DC-A730-5F7AE5596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38849775"/>
        <c:axId val="138848111"/>
      </c:barChart>
      <c:catAx>
        <c:axId val="13884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848111"/>
        <c:crosses val="autoZero"/>
        <c:auto val="1"/>
        <c:lblAlgn val="ctr"/>
        <c:lblOffset val="100"/>
        <c:noMultiLvlLbl val="0"/>
      </c:catAx>
      <c:valAx>
        <c:axId val="13884811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849775"/>
        <c:crosses val="autoZero"/>
        <c:crossBetween val="between"/>
        <c:dispUnits>
          <c:builtInUnit val="tenThousands"/>
          <c:dispUnitsLbl>
            <c:layout>
              <c:manualLayout>
                <c:xMode val="edge"/>
                <c:yMode val="edge"/>
                <c:x val="3.0555555555555555E-2"/>
                <c:y val="7.9120370370370396E-2"/>
              </c:manualLayout>
            </c:layout>
            <c:spPr>
              <a:noFill/>
              <a:ln>
                <a:noFill/>
              </a:ln>
              <a:effectLst/>
            </c:spPr>
            <c:txPr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5415135608049002E-2"/>
          <c:y val="0.87728200641586473"/>
          <c:w val="0.94639195100612428"/>
          <c:h val="9.49402158063575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600"/>
              <a:t>Railways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0469816272965886E-2"/>
          <c:y val="0.17171296296296296"/>
          <c:w val="0.88897462817147854"/>
          <c:h val="0.60942876932050161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Rail!$B$3</c:f>
              <c:strCache>
                <c:ptCount val="1"/>
                <c:pt idx="0">
                  <c:v>Diesel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Rail!$C$1:$H$1</c:f>
              <c:strCache>
                <c:ptCount val="6"/>
                <c:pt idx="0">
                  <c:v>Start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Rail!$C$3:$H$3</c:f>
              <c:numCache>
                <c:formatCode>General</c:formatCode>
                <c:ptCount val="6"/>
                <c:pt idx="0">
                  <c:v>7799.9979999999996</c:v>
                </c:pt>
                <c:pt idx="1">
                  <c:v>7670.9979999999996</c:v>
                </c:pt>
                <c:pt idx="2">
                  <c:v>5766</c:v>
                </c:pt>
                <c:pt idx="3">
                  <c:v>4379</c:v>
                </c:pt>
                <c:pt idx="4">
                  <c:v>3816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13-48CB-9F57-27C9D44974A1}"/>
            </c:ext>
          </c:extLst>
        </c:ser>
        <c:ser>
          <c:idx val="6"/>
          <c:order val="5"/>
          <c:tx>
            <c:strRef>
              <c:f>Rail!$B$7</c:f>
              <c:strCache>
                <c:ptCount val="1"/>
                <c:pt idx="0">
                  <c:v>BEV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Rail!$C$1:$H$1</c:f>
              <c:strCache>
                <c:ptCount val="6"/>
                <c:pt idx="0">
                  <c:v>Start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Rail!$C$7:$H$7</c:f>
              <c:numCache>
                <c:formatCode>General</c:formatCode>
                <c:ptCount val="6"/>
                <c:pt idx="0">
                  <c:v>14200</c:v>
                </c:pt>
                <c:pt idx="1">
                  <c:v>14465</c:v>
                </c:pt>
                <c:pt idx="2">
                  <c:v>19971</c:v>
                </c:pt>
                <c:pt idx="3">
                  <c:v>26673</c:v>
                </c:pt>
                <c:pt idx="4">
                  <c:v>35836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13-48CB-9F57-27C9D4497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38849775"/>
        <c:axId val="138848111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Rail!$B$2</c15:sqref>
                        </c15:formulaRef>
                      </c:ext>
                    </c:extLst>
                    <c:strCache>
                      <c:ptCount val="1"/>
                      <c:pt idx="0">
                        <c:v>Gasoline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Rail!$C$1:$H$1</c15:sqref>
                        </c15:formulaRef>
                      </c:ext>
                    </c:extLst>
                    <c:strCache>
                      <c:ptCount val="6"/>
                      <c:pt idx="0">
                        <c:v>Start Year</c:v>
                      </c:pt>
                      <c:pt idx="1">
                        <c:v>2020</c:v>
                      </c:pt>
                      <c:pt idx="2">
                        <c:v>2030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Rail!$C$2:$H$2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613-48CB-9F57-27C9D44974A1}"/>
                  </c:ext>
                </c:extLst>
              </c15:ser>
            </c15:filteredBarSeries>
            <c15:filteredBar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Rail!$B$4</c15:sqref>
                        </c15:formulaRef>
                      </c:ext>
                    </c:extLst>
                    <c:strCache>
                      <c:ptCount val="1"/>
                      <c:pt idx="0">
                        <c:v>Natural Gas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Rail!$C$1:$H$1</c15:sqref>
                        </c15:formulaRef>
                      </c:ext>
                    </c:extLst>
                    <c:strCache>
                      <c:ptCount val="6"/>
                      <c:pt idx="0">
                        <c:v>Start Year</c:v>
                      </c:pt>
                      <c:pt idx="1">
                        <c:v>2020</c:v>
                      </c:pt>
                      <c:pt idx="2">
                        <c:v>2030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Rail!$C$4:$H$4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613-48CB-9F57-27C9D44974A1}"/>
                  </c:ext>
                </c:extLst>
              </c15:ser>
            </c15:filteredBarSeries>
            <c15:filteredBar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Rail!$B$5</c15:sqref>
                        </c15:formulaRef>
                      </c:ext>
                    </c:extLst>
                    <c:strCache>
                      <c:ptCount val="1"/>
                      <c:pt idx="0">
                        <c:v>LPG</c:v>
                      </c:pt>
                    </c:strCache>
                  </c:strRef>
                </c:tx>
                <c:spPr>
                  <a:solidFill>
                    <a:schemeClr val="accent5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Rail!$C$1:$H$1</c15:sqref>
                        </c15:formulaRef>
                      </c:ext>
                    </c:extLst>
                    <c:strCache>
                      <c:ptCount val="6"/>
                      <c:pt idx="0">
                        <c:v>Start Year</c:v>
                      </c:pt>
                      <c:pt idx="1">
                        <c:v>2020</c:v>
                      </c:pt>
                      <c:pt idx="2">
                        <c:v>2030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Rail!$C$5:$H$5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613-48CB-9F57-27C9D44974A1}"/>
                  </c:ext>
                </c:extLst>
              </c15:ser>
            </c15:filteredBarSeries>
            <c15:filteredBar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Rail!$B$6</c15:sqref>
                        </c15:formulaRef>
                      </c:ext>
                    </c:extLst>
                    <c:strCache>
                      <c:ptCount val="1"/>
                      <c:pt idx="0">
                        <c:v>PHV</c:v>
                      </c:pt>
                    </c:strCache>
                  </c:strRef>
                </c:tx>
                <c:spPr>
                  <a:solidFill>
                    <a:srgbClr val="00B050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Rail!$C$1:$H$1</c15:sqref>
                        </c15:formulaRef>
                      </c:ext>
                    </c:extLst>
                    <c:strCache>
                      <c:ptCount val="6"/>
                      <c:pt idx="0">
                        <c:v>Start Year</c:v>
                      </c:pt>
                      <c:pt idx="1">
                        <c:v>2020</c:v>
                      </c:pt>
                      <c:pt idx="2">
                        <c:v>2030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Rail!$C$6:$H$6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613-48CB-9F57-27C9D44974A1}"/>
                  </c:ext>
                </c:extLst>
              </c15:ser>
            </c15:filteredBarSeries>
            <c15:filteredBar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Rail!$B$8</c15:sqref>
                        </c15:formulaRef>
                      </c:ext>
                    </c:extLst>
                    <c:strCache>
                      <c:ptCount val="1"/>
                      <c:pt idx="0">
                        <c:v>Hydrogen</c:v>
                      </c:pt>
                    </c:strCache>
                  </c:strRef>
                </c:tx>
                <c:spPr>
                  <a:solidFill>
                    <a:srgbClr val="00B0F0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Rail!$C$1:$H$1</c15:sqref>
                        </c15:formulaRef>
                      </c:ext>
                    </c:extLst>
                    <c:strCache>
                      <c:ptCount val="6"/>
                      <c:pt idx="0">
                        <c:v>Start Year</c:v>
                      </c:pt>
                      <c:pt idx="1">
                        <c:v>2020</c:v>
                      </c:pt>
                      <c:pt idx="2">
                        <c:v>2030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Rail!$C$8:$H$8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613-48CB-9F57-27C9D44974A1}"/>
                  </c:ext>
                </c:extLst>
              </c15:ser>
            </c15:filteredBarSeries>
          </c:ext>
        </c:extLst>
      </c:barChart>
      <c:catAx>
        <c:axId val="13884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848111"/>
        <c:crosses val="autoZero"/>
        <c:auto val="1"/>
        <c:lblAlgn val="ctr"/>
        <c:lblOffset val="100"/>
        <c:noMultiLvlLbl val="0"/>
      </c:catAx>
      <c:valAx>
        <c:axId val="13884811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84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5415135608049002E-2"/>
          <c:y val="0.87728200641586473"/>
          <c:w val="0.94639195100612428"/>
          <c:h val="9.49402158063575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600"/>
              <a:t>Aircrafts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0469816272965886E-2"/>
          <c:y val="0.17171296296296296"/>
          <c:w val="0.88897462817147854"/>
          <c:h val="0.60942876932050161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Aircrafts!$B$3</c:f>
              <c:strCache>
                <c:ptCount val="1"/>
                <c:pt idx="0">
                  <c:v>Diesel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Aircrafts!$C$1:$H$1</c:f>
              <c:strCache>
                <c:ptCount val="6"/>
                <c:pt idx="0">
                  <c:v>Start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Aircrafts!$C$3:$H$3</c:f>
              <c:numCache>
                <c:formatCode>General</c:formatCode>
                <c:ptCount val="6"/>
                <c:pt idx="0">
                  <c:v>4165</c:v>
                </c:pt>
                <c:pt idx="1">
                  <c:v>4172</c:v>
                </c:pt>
                <c:pt idx="2">
                  <c:v>4190</c:v>
                </c:pt>
                <c:pt idx="3">
                  <c:v>4567</c:v>
                </c:pt>
                <c:pt idx="4">
                  <c:v>5601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33-45FE-BF99-23BFBF187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38849775"/>
        <c:axId val="138848111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Aircrafts!$B$2</c15:sqref>
                        </c15:formulaRef>
                      </c:ext>
                    </c:extLst>
                    <c:strCache>
                      <c:ptCount val="1"/>
                      <c:pt idx="0">
                        <c:v>Gasoline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Aircrafts!$C$1:$H$1</c15:sqref>
                        </c15:formulaRef>
                      </c:ext>
                    </c:extLst>
                    <c:strCache>
                      <c:ptCount val="6"/>
                      <c:pt idx="0">
                        <c:v>Start Year</c:v>
                      </c:pt>
                      <c:pt idx="1">
                        <c:v>2020</c:v>
                      </c:pt>
                      <c:pt idx="2">
                        <c:v>2030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Aircrafts!$C$2:$H$2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D33-45FE-BF99-23BFBF1871E4}"/>
                  </c:ext>
                </c:extLst>
              </c15:ser>
            </c15:filteredBarSeries>
            <c15:filteredBar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Aircrafts!$B$4</c15:sqref>
                        </c15:formulaRef>
                      </c:ext>
                    </c:extLst>
                    <c:strCache>
                      <c:ptCount val="1"/>
                      <c:pt idx="0">
                        <c:v>Natural Gas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Aircrafts!$C$1:$H$1</c15:sqref>
                        </c15:formulaRef>
                      </c:ext>
                    </c:extLst>
                    <c:strCache>
                      <c:ptCount val="6"/>
                      <c:pt idx="0">
                        <c:v>Start Year</c:v>
                      </c:pt>
                      <c:pt idx="1">
                        <c:v>2020</c:v>
                      </c:pt>
                      <c:pt idx="2">
                        <c:v>2030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Aircrafts!$C$4:$H$4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D33-45FE-BF99-23BFBF1871E4}"/>
                  </c:ext>
                </c:extLst>
              </c15:ser>
            </c15:filteredBarSeries>
            <c15:filteredBar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Aircrafts!$B$5</c15:sqref>
                        </c15:formulaRef>
                      </c:ext>
                    </c:extLst>
                    <c:strCache>
                      <c:ptCount val="1"/>
                      <c:pt idx="0">
                        <c:v>LPG</c:v>
                      </c:pt>
                    </c:strCache>
                  </c:strRef>
                </c:tx>
                <c:spPr>
                  <a:solidFill>
                    <a:schemeClr val="accent5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Aircrafts!$C$1:$H$1</c15:sqref>
                        </c15:formulaRef>
                      </c:ext>
                    </c:extLst>
                    <c:strCache>
                      <c:ptCount val="6"/>
                      <c:pt idx="0">
                        <c:v>Start Year</c:v>
                      </c:pt>
                      <c:pt idx="1">
                        <c:v>2020</c:v>
                      </c:pt>
                      <c:pt idx="2">
                        <c:v>2030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Aircrafts!$C$5:$H$5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D33-45FE-BF99-23BFBF1871E4}"/>
                  </c:ext>
                </c:extLst>
              </c15:ser>
            </c15:filteredBarSeries>
            <c15:filteredBar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Aircrafts!$B$6</c15:sqref>
                        </c15:formulaRef>
                      </c:ext>
                    </c:extLst>
                    <c:strCache>
                      <c:ptCount val="1"/>
                      <c:pt idx="0">
                        <c:v>PHV</c:v>
                      </c:pt>
                    </c:strCache>
                  </c:strRef>
                </c:tx>
                <c:spPr>
                  <a:solidFill>
                    <a:srgbClr val="00B050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Aircrafts!$C$1:$H$1</c15:sqref>
                        </c15:formulaRef>
                      </c:ext>
                    </c:extLst>
                    <c:strCache>
                      <c:ptCount val="6"/>
                      <c:pt idx="0">
                        <c:v>Start Year</c:v>
                      </c:pt>
                      <c:pt idx="1">
                        <c:v>2020</c:v>
                      </c:pt>
                      <c:pt idx="2">
                        <c:v>2030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Aircrafts!$C$6:$H$6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D33-45FE-BF99-23BFBF1871E4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Aircrafts!$B$7</c15:sqref>
                        </c15:formulaRef>
                      </c:ext>
                    </c:extLst>
                    <c:strCache>
                      <c:ptCount val="1"/>
                      <c:pt idx="0">
                        <c:v>BEV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Aircrafts!$C$1:$H$1</c15:sqref>
                        </c15:formulaRef>
                      </c:ext>
                    </c:extLst>
                    <c:strCache>
                      <c:ptCount val="6"/>
                      <c:pt idx="0">
                        <c:v>Start Year</c:v>
                      </c:pt>
                      <c:pt idx="1">
                        <c:v>2020</c:v>
                      </c:pt>
                      <c:pt idx="2">
                        <c:v>2030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Aircrafts!$C$7:$H$7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D33-45FE-BF99-23BFBF1871E4}"/>
                  </c:ext>
                </c:extLst>
              </c15:ser>
            </c15:filteredBarSeries>
            <c15:filteredBar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Aircrafts!$B$8</c15:sqref>
                        </c15:formulaRef>
                      </c:ext>
                    </c:extLst>
                    <c:strCache>
                      <c:ptCount val="1"/>
                      <c:pt idx="0">
                        <c:v>Hydrogen</c:v>
                      </c:pt>
                    </c:strCache>
                  </c:strRef>
                </c:tx>
                <c:spPr>
                  <a:solidFill>
                    <a:srgbClr val="00B0F0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Aircrafts!$C$1:$H$1</c15:sqref>
                        </c15:formulaRef>
                      </c:ext>
                    </c:extLst>
                    <c:strCache>
                      <c:ptCount val="6"/>
                      <c:pt idx="0">
                        <c:v>Start Year</c:v>
                      </c:pt>
                      <c:pt idx="1">
                        <c:v>2020</c:v>
                      </c:pt>
                      <c:pt idx="2">
                        <c:v>2030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Aircrafts!$C$8:$H$8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D33-45FE-BF99-23BFBF1871E4}"/>
                  </c:ext>
                </c:extLst>
              </c15:ser>
            </c15:filteredBarSeries>
          </c:ext>
        </c:extLst>
      </c:barChart>
      <c:catAx>
        <c:axId val="13884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848111"/>
        <c:crosses val="autoZero"/>
        <c:auto val="1"/>
        <c:lblAlgn val="ctr"/>
        <c:lblOffset val="100"/>
        <c:noMultiLvlLbl val="0"/>
      </c:catAx>
      <c:valAx>
        <c:axId val="13884811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84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5415135608049002E-2"/>
          <c:y val="0.87728200641586473"/>
          <c:w val="0.94639195100612428"/>
          <c:h val="9.49402158063575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Ships!$B$1</c:f>
          <c:strCache>
            <c:ptCount val="1"/>
            <c:pt idx="0">
              <c:v>Ships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0469816272965886E-2"/>
          <c:y val="0.17171296296296296"/>
          <c:w val="0.88897462817147854"/>
          <c:h val="0.6094287693205016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Ships!$B$2</c:f>
              <c:strCache>
                <c:ptCount val="1"/>
                <c:pt idx="0">
                  <c:v>Gasoline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Ships!$C$1:$H$1</c:f>
              <c:strCache>
                <c:ptCount val="6"/>
                <c:pt idx="0">
                  <c:v>Start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Ships!$C$2:$H$2</c:f>
              <c:numCache>
                <c:formatCode>General</c:formatCode>
                <c:ptCount val="6"/>
                <c:pt idx="0">
                  <c:v>0</c:v>
                </c:pt>
                <c:pt idx="1">
                  <c:v>17</c:v>
                </c:pt>
                <c:pt idx="2">
                  <c:v>174</c:v>
                </c:pt>
                <c:pt idx="3">
                  <c:v>247</c:v>
                </c:pt>
                <c:pt idx="4">
                  <c:v>288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7C-4146-89E8-4048134B9ED0}"/>
            </c:ext>
          </c:extLst>
        </c:ser>
        <c:ser>
          <c:idx val="2"/>
          <c:order val="1"/>
          <c:tx>
            <c:strRef>
              <c:f>Ships!$B$3</c:f>
              <c:strCache>
                <c:ptCount val="1"/>
                <c:pt idx="0">
                  <c:v>Diesel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Ships!$C$1:$H$1</c:f>
              <c:strCache>
                <c:ptCount val="6"/>
                <c:pt idx="0">
                  <c:v>Start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Ships!$C$3:$H$3</c:f>
              <c:numCache>
                <c:formatCode>General</c:formatCode>
                <c:ptCount val="6"/>
                <c:pt idx="0">
                  <c:v>121128</c:v>
                </c:pt>
                <c:pt idx="1">
                  <c:v>121685</c:v>
                </c:pt>
                <c:pt idx="2">
                  <c:v>137340</c:v>
                </c:pt>
                <c:pt idx="3">
                  <c:v>156019</c:v>
                </c:pt>
                <c:pt idx="4">
                  <c:v>185822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7C-4146-89E8-4048134B9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38849775"/>
        <c:axId val="138848111"/>
        <c:extLst>
          <c:ext xmlns:c15="http://schemas.microsoft.com/office/drawing/2012/chart" uri="{02D57815-91ED-43cb-92C2-25804820EDAC}">
            <c15:filteredBar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Ships!$B$4</c15:sqref>
                        </c15:formulaRef>
                      </c:ext>
                    </c:extLst>
                    <c:strCache>
                      <c:ptCount val="1"/>
                      <c:pt idx="0">
                        <c:v>Natural Gas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Ships!$C$1:$H$1</c15:sqref>
                        </c15:formulaRef>
                      </c:ext>
                    </c:extLst>
                    <c:strCache>
                      <c:ptCount val="6"/>
                      <c:pt idx="0">
                        <c:v>Start Year</c:v>
                      </c:pt>
                      <c:pt idx="1">
                        <c:v>2020</c:v>
                      </c:pt>
                      <c:pt idx="2">
                        <c:v>2030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Ships!$C$4:$H$4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490</c:v>
                      </c:pt>
                      <c:pt idx="1">
                        <c:v>474</c:v>
                      </c:pt>
                      <c:pt idx="2">
                        <c:v>294</c:v>
                      </c:pt>
                      <c:pt idx="3">
                        <c:v>174</c:v>
                      </c:pt>
                      <c:pt idx="4">
                        <c:v>25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D97C-4146-89E8-4048134B9ED0}"/>
                  </c:ext>
                </c:extLst>
              </c15:ser>
            </c15:filteredBarSeries>
            <c15:filteredBar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Ships!$B$5</c15:sqref>
                        </c15:formulaRef>
                      </c:ext>
                    </c:extLst>
                    <c:strCache>
                      <c:ptCount val="1"/>
                      <c:pt idx="0">
                        <c:v>LPG</c:v>
                      </c:pt>
                    </c:strCache>
                  </c:strRef>
                </c:tx>
                <c:spPr>
                  <a:solidFill>
                    <a:schemeClr val="accent5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Ships!$C$1:$H$1</c15:sqref>
                        </c15:formulaRef>
                      </c:ext>
                    </c:extLst>
                    <c:strCache>
                      <c:ptCount val="6"/>
                      <c:pt idx="0">
                        <c:v>Start Year</c:v>
                      </c:pt>
                      <c:pt idx="1">
                        <c:v>2020</c:v>
                      </c:pt>
                      <c:pt idx="2">
                        <c:v>2030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Ships!$C$5:$H$5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97C-4146-89E8-4048134B9ED0}"/>
                  </c:ext>
                </c:extLst>
              </c15:ser>
            </c15:filteredBarSeries>
            <c15:filteredBar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Ships!$B$6</c15:sqref>
                        </c15:formulaRef>
                      </c:ext>
                    </c:extLst>
                    <c:strCache>
                      <c:ptCount val="1"/>
                      <c:pt idx="0">
                        <c:v>PHV</c:v>
                      </c:pt>
                    </c:strCache>
                  </c:strRef>
                </c:tx>
                <c:spPr>
                  <a:solidFill>
                    <a:srgbClr val="00B050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Ships!$C$1:$H$1</c15:sqref>
                        </c15:formulaRef>
                      </c:ext>
                    </c:extLst>
                    <c:strCache>
                      <c:ptCount val="6"/>
                      <c:pt idx="0">
                        <c:v>Start Year</c:v>
                      </c:pt>
                      <c:pt idx="1">
                        <c:v>2020</c:v>
                      </c:pt>
                      <c:pt idx="2">
                        <c:v>2030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Ships!$C$6:$H$6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97C-4146-89E8-4048134B9ED0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Ships!$B$7</c15:sqref>
                        </c15:formulaRef>
                      </c:ext>
                    </c:extLst>
                    <c:strCache>
                      <c:ptCount val="1"/>
                      <c:pt idx="0">
                        <c:v>BEV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Ships!$C$1:$H$1</c15:sqref>
                        </c15:formulaRef>
                      </c:ext>
                    </c:extLst>
                    <c:strCache>
                      <c:ptCount val="6"/>
                      <c:pt idx="0">
                        <c:v>Start Year</c:v>
                      </c:pt>
                      <c:pt idx="1">
                        <c:v>2020</c:v>
                      </c:pt>
                      <c:pt idx="2">
                        <c:v>2030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Ships!$C$7:$H$7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250</c:v>
                      </c:pt>
                      <c:pt idx="1">
                        <c:v>241</c:v>
                      </c:pt>
                      <c:pt idx="2">
                        <c:v>133</c:v>
                      </c:pt>
                      <c:pt idx="3">
                        <c:v>64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97C-4146-89E8-4048134B9ED0}"/>
                  </c:ext>
                </c:extLst>
              </c15:ser>
            </c15:filteredBarSeries>
            <c15:filteredBar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Ships!$B$8</c15:sqref>
                        </c15:formulaRef>
                      </c:ext>
                    </c:extLst>
                    <c:strCache>
                      <c:ptCount val="1"/>
                      <c:pt idx="0">
                        <c:v>Hydrogen</c:v>
                      </c:pt>
                    </c:strCache>
                  </c:strRef>
                </c:tx>
                <c:spPr>
                  <a:solidFill>
                    <a:srgbClr val="00B0F0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Ships!$C$1:$H$1</c15:sqref>
                        </c15:formulaRef>
                      </c:ext>
                    </c:extLst>
                    <c:strCache>
                      <c:ptCount val="6"/>
                      <c:pt idx="0">
                        <c:v>Start Year</c:v>
                      </c:pt>
                      <c:pt idx="1">
                        <c:v>2020</c:v>
                      </c:pt>
                      <c:pt idx="2">
                        <c:v>2030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Ships!$C$8:$H$8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97C-4146-89E8-4048134B9ED0}"/>
                  </c:ext>
                </c:extLst>
              </c15:ser>
            </c15:filteredBarSeries>
          </c:ext>
        </c:extLst>
      </c:barChart>
      <c:catAx>
        <c:axId val="13884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848111"/>
        <c:crosses val="autoZero"/>
        <c:auto val="1"/>
        <c:lblAlgn val="ctr"/>
        <c:lblOffset val="100"/>
        <c:noMultiLvlLbl val="0"/>
      </c:catAx>
      <c:valAx>
        <c:axId val="13884811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84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5415135608049002E-2"/>
          <c:y val="0.87728200641586473"/>
          <c:w val="0.94639195100612428"/>
          <c:h val="9.49402158063575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600"/>
              <a:t>Motorbikes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0469816272965886E-2"/>
          <c:y val="0.17171296296296296"/>
          <c:w val="0.88897462817147854"/>
          <c:h val="0.6094287693205016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Motorbikes!$B$2</c:f>
              <c:strCache>
                <c:ptCount val="1"/>
                <c:pt idx="0">
                  <c:v>Gasoline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Motorbikes!$C$1:$H$1</c:f>
              <c:strCache>
                <c:ptCount val="6"/>
                <c:pt idx="0">
                  <c:v>Start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Motorbikes!$C$2:$H$2</c:f>
              <c:numCache>
                <c:formatCode>General</c:formatCode>
                <c:ptCount val="6"/>
                <c:pt idx="0">
                  <c:v>80720000</c:v>
                </c:pt>
                <c:pt idx="1">
                  <c:v>78481200</c:v>
                </c:pt>
                <c:pt idx="2">
                  <c:v>20495700</c:v>
                </c:pt>
                <c:pt idx="3">
                  <c:v>5033520</c:v>
                </c:pt>
                <c:pt idx="4">
                  <c:v>2727980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B9-4385-A4C3-5C955EB75DD8}"/>
            </c:ext>
          </c:extLst>
        </c:ser>
        <c:ser>
          <c:idx val="2"/>
          <c:order val="1"/>
          <c:tx>
            <c:strRef>
              <c:f>Motorbikes!$B$3</c:f>
              <c:strCache>
                <c:ptCount val="1"/>
                <c:pt idx="0">
                  <c:v>Diesel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Motorbikes!$C$1:$H$1</c:f>
              <c:strCache>
                <c:ptCount val="6"/>
                <c:pt idx="0">
                  <c:v>Start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Motorbikes!$C$3:$H$3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B9-4385-A4C3-5C955EB75DD8}"/>
            </c:ext>
          </c:extLst>
        </c:ser>
        <c:ser>
          <c:idx val="6"/>
          <c:order val="5"/>
          <c:tx>
            <c:strRef>
              <c:f>Motorbikes!$B$7</c:f>
              <c:strCache>
                <c:ptCount val="1"/>
                <c:pt idx="0">
                  <c:v>BEV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Motorbikes!$C$1:$H$1</c:f>
              <c:strCache>
                <c:ptCount val="6"/>
                <c:pt idx="0">
                  <c:v>Start Year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</c:strCache>
            </c:strRef>
          </c:cat>
          <c:val>
            <c:numRef>
              <c:f>Motorbikes!$C$7:$H$7</c:f>
              <c:numCache>
                <c:formatCode>General</c:formatCode>
                <c:ptCount val="6"/>
                <c:pt idx="0">
                  <c:v>0</c:v>
                </c:pt>
                <c:pt idx="1">
                  <c:v>2753550</c:v>
                </c:pt>
                <c:pt idx="2">
                  <c:v>58102700</c:v>
                </c:pt>
                <c:pt idx="3">
                  <c:v>72830400</c:v>
                </c:pt>
                <c:pt idx="4">
                  <c:v>75136000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5B9-4385-A4C3-5C955EB75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38849775"/>
        <c:axId val="138848111"/>
        <c:extLst>
          <c:ext xmlns:c15="http://schemas.microsoft.com/office/drawing/2012/chart" uri="{02D57815-91ED-43cb-92C2-25804820EDAC}">
            <c15:filteredBar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Motorbikes!$B$4</c15:sqref>
                        </c15:formulaRef>
                      </c:ext>
                    </c:extLst>
                    <c:strCache>
                      <c:ptCount val="1"/>
                      <c:pt idx="0">
                        <c:v>Natural Gas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Motorbikes!$C$1:$H$1</c15:sqref>
                        </c15:formulaRef>
                      </c:ext>
                    </c:extLst>
                    <c:strCache>
                      <c:ptCount val="6"/>
                      <c:pt idx="0">
                        <c:v>Start Year</c:v>
                      </c:pt>
                      <c:pt idx="1">
                        <c:v>2020</c:v>
                      </c:pt>
                      <c:pt idx="2">
                        <c:v>2030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Motorbikes!$C$4:$H$4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85B9-4385-A4C3-5C955EB75DD8}"/>
                  </c:ext>
                </c:extLst>
              </c15:ser>
            </c15:filteredBarSeries>
            <c15:filteredBar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Motorbikes!$B$5</c15:sqref>
                        </c15:formulaRef>
                      </c:ext>
                    </c:extLst>
                    <c:strCache>
                      <c:ptCount val="1"/>
                      <c:pt idx="0">
                        <c:v>LPG</c:v>
                      </c:pt>
                    </c:strCache>
                  </c:strRef>
                </c:tx>
                <c:spPr>
                  <a:solidFill>
                    <a:schemeClr val="accent5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Motorbikes!$C$1:$H$1</c15:sqref>
                        </c15:formulaRef>
                      </c:ext>
                    </c:extLst>
                    <c:strCache>
                      <c:ptCount val="6"/>
                      <c:pt idx="0">
                        <c:v>Start Year</c:v>
                      </c:pt>
                      <c:pt idx="1">
                        <c:v>2020</c:v>
                      </c:pt>
                      <c:pt idx="2">
                        <c:v>2030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Motorbikes!$C$5:$H$5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5B9-4385-A4C3-5C955EB75DD8}"/>
                  </c:ext>
                </c:extLst>
              </c15:ser>
            </c15:filteredBarSeries>
            <c15:filteredBar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Motorbikes!$B$6</c15:sqref>
                        </c15:formulaRef>
                      </c:ext>
                    </c:extLst>
                    <c:strCache>
                      <c:ptCount val="1"/>
                      <c:pt idx="0">
                        <c:v>PHV</c:v>
                      </c:pt>
                    </c:strCache>
                  </c:strRef>
                </c:tx>
                <c:spPr>
                  <a:solidFill>
                    <a:srgbClr val="00B050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Motorbikes!$C$1:$H$1</c15:sqref>
                        </c15:formulaRef>
                      </c:ext>
                    </c:extLst>
                    <c:strCache>
                      <c:ptCount val="6"/>
                      <c:pt idx="0">
                        <c:v>Start Year</c:v>
                      </c:pt>
                      <c:pt idx="1">
                        <c:v>2020</c:v>
                      </c:pt>
                      <c:pt idx="2">
                        <c:v>2030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Motorbikes!$C$6:$H$6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5B9-4385-A4C3-5C955EB75DD8}"/>
                  </c:ext>
                </c:extLst>
              </c15:ser>
            </c15:filteredBarSeries>
            <c15:filteredBar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Motorbikes!$B$8</c15:sqref>
                        </c15:formulaRef>
                      </c:ext>
                    </c:extLst>
                    <c:strCache>
                      <c:ptCount val="1"/>
                      <c:pt idx="0">
                        <c:v>Hydrogen</c:v>
                      </c:pt>
                    </c:strCache>
                  </c:strRef>
                </c:tx>
                <c:spPr>
                  <a:solidFill>
                    <a:srgbClr val="00B0F0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Motorbikes!$C$1:$H$1</c15:sqref>
                        </c15:formulaRef>
                      </c:ext>
                    </c:extLst>
                    <c:strCache>
                      <c:ptCount val="6"/>
                      <c:pt idx="0">
                        <c:v>Start Year</c:v>
                      </c:pt>
                      <c:pt idx="1">
                        <c:v>2020</c:v>
                      </c:pt>
                      <c:pt idx="2">
                        <c:v>2030</c:v>
                      </c:pt>
                      <c:pt idx="3">
                        <c:v>2040</c:v>
                      </c:pt>
                      <c:pt idx="4">
                        <c:v>2050</c:v>
                      </c:pt>
                      <c:pt idx="5">
                        <c:v>2060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Motorbikes!$C$8:$H$8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5B9-4385-A4C3-5C955EB75DD8}"/>
                  </c:ext>
                </c:extLst>
              </c15:ser>
            </c15:filteredBarSeries>
          </c:ext>
        </c:extLst>
      </c:barChart>
      <c:catAx>
        <c:axId val="13884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848111"/>
        <c:crosses val="autoZero"/>
        <c:auto val="1"/>
        <c:lblAlgn val="ctr"/>
        <c:lblOffset val="100"/>
        <c:noMultiLvlLbl val="0"/>
      </c:catAx>
      <c:valAx>
        <c:axId val="13884811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849775"/>
        <c:crosses val="autoZero"/>
        <c:crossBetween val="between"/>
        <c:dispUnits>
          <c:builtInUnit val="tenThousands"/>
          <c:dispUnitsLbl>
            <c:layout>
              <c:manualLayout>
                <c:xMode val="edge"/>
                <c:yMode val="edge"/>
                <c:x val="3.0555555555555555E-2"/>
                <c:y val="7.9120370370370396E-2"/>
              </c:manualLayout>
            </c:layout>
            <c:spPr>
              <a:noFill/>
              <a:ln>
                <a:noFill/>
              </a:ln>
              <a:effectLst/>
            </c:spPr>
            <c:txPr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5415135608049002E-2"/>
          <c:y val="0.87728200641586473"/>
          <c:w val="0.94639195100612428"/>
          <c:h val="9.49402158063575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8.xml"/><Relationship Id="rId13" Type="http://schemas.openxmlformats.org/officeDocument/2006/relationships/chart" Target="../charts/chart43.xml"/><Relationship Id="rId18" Type="http://schemas.openxmlformats.org/officeDocument/2006/relationships/chart" Target="../charts/chart48.xml"/><Relationship Id="rId26" Type="http://schemas.openxmlformats.org/officeDocument/2006/relationships/chart" Target="../charts/chart56.xml"/><Relationship Id="rId3" Type="http://schemas.openxmlformats.org/officeDocument/2006/relationships/chart" Target="../charts/chart33.xml"/><Relationship Id="rId21" Type="http://schemas.openxmlformats.org/officeDocument/2006/relationships/chart" Target="../charts/chart51.xml"/><Relationship Id="rId7" Type="http://schemas.openxmlformats.org/officeDocument/2006/relationships/chart" Target="../charts/chart37.xml"/><Relationship Id="rId12" Type="http://schemas.openxmlformats.org/officeDocument/2006/relationships/chart" Target="../charts/chart42.xml"/><Relationship Id="rId17" Type="http://schemas.openxmlformats.org/officeDocument/2006/relationships/chart" Target="../charts/chart47.xml"/><Relationship Id="rId25" Type="http://schemas.openxmlformats.org/officeDocument/2006/relationships/chart" Target="../charts/chart55.xml"/><Relationship Id="rId2" Type="http://schemas.openxmlformats.org/officeDocument/2006/relationships/chart" Target="../charts/chart32.xml"/><Relationship Id="rId16" Type="http://schemas.openxmlformats.org/officeDocument/2006/relationships/chart" Target="../charts/chart46.xml"/><Relationship Id="rId20" Type="http://schemas.openxmlformats.org/officeDocument/2006/relationships/chart" Target="../charts/chart50.xml"/><Relationship Id="rId29" Type="http://schemas.openxmlformats.org/officeDocument/2006/relationships/chart" Target="../charts/chart59.xml"/><Relationship Id="rId1" Type="http://schemas.openxmlformats.org/officeDocument/2006/relationships/chart" Target="../charts/chart31.xml"/><Relationship Id="rId6" Type="http://schemas.openxmlformats.org/officeDocument/2006/relationships/chart" Target="../charts/chart36.xml"/><Relationship Id="rId11" Type="http://schemas.openxmlformats.org/officeDocument/2006/relationships/chart" Target="../charts/chart41.xml"/><Relationship Id="rId24" Type="http://schemas.openxmlformats.org/officeDocument/2006/relationships/chart" Target="../charts/chart54.xml"/><Relationship Id="rId5" Type="http://schemas.openxmlformats.org/officeDocument/2006/relationships/chart" Target="../charts/chart35.xml"/><Relationship Id="rId15" Type="http://schemas.openxmlformats.org/officeDocument/2006/relationships/chart" Target="../charts/chart45.xml"/><Relationship Id="rId23" Type="http://schemas.openxmlformats.org/officeDocument/2006/relationships/chart" Target="../charts/chart53.xml"/><Relationship Id="rId28" Type="http://schemas.openxmlformats.org/officeDocument/2006/relationships/chart" Target="../charts/chart58.xml"/><Relationship Id="rId10" Type="http://schemas.openxmlformats.org/officeDocument/2006/relationships/chart" Target="../charts/chart40.xml"/><Relationship Id="rId19" Type="http://schemas.openxmlformats.org/officeDocument/2006/relationships/chart" Target="../charts/chart49.xml"/><Relationship Id="rId4" Type="http://schemas.openxmlformats.org/officeDocument/2006/relationships/chart" Target="../charts/chart34.xml"/><Relationship Id="rId9" Type="http://schemas.openxmlformats.org/officeDocument/2006/relationships/chart" Target="../charts/chart39.xml"/><Relationship Id="rId14" Type="http://schemas.openxmlformats.org/officeDocument/2006/relationships/chart" Target="../charts/chart44.xml"/><Relationship Id="rId22" Type="http://schemas.openxmlformats.org/officeDocument/2006/relationships/chart" Target="../charts/chart52.xml"/><Relationship Id="rId27" Type="http://schemas.openxmlformats.org/officeDocument/2006/relationships/chart" Target="../charts/chart57.xml"/><Relationship Id="rId30" Type="http://schemas.openxmlformats.org/officeDocument/2006/relationships/chart" Target="../charts/chart6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5.xml"/><Relationship Id="rId1" Type="http://schemas.openxmlformats.org/officeDocument/2006/relationships/chart" Target="../charts/chart6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8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4" Type="http://schemas.openxmlformats.org/officeDocument/2006/relationships/chart" Target="../charts/chart6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1.xml"/><Relationship Id="rId1" Type="http://schemas.openxmlformats.org/officeDocument/2006/relationships/chart" Target="../charts/chart7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4.xml"/><Relationship Id="rId2" Type="http://schemas.openxmlformats.org/officeDocument/2006/relationships/chart" Target="../charts/chart73.xml"/><Relationship Id="rId1" Type="http://schemas.openxmlformats.org/officeDocument/2006/relationships/chart" Target="../charts/chart72.xml"/><Relationship Id="rId4" Type="http://schemas.openxmlformats.org/officeDocument/2006/relationships/chart" Target="../charts/chart7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8.xml"/><Relationship Id="rId2" Type="http://schemas.openxmlformats.org/officeDocument/2006/relationships/chart" Target="../charts/chart77.xml"/><Relationship Id="rId1" Type="http://schemas.openxmlformats.org/officeDocument/2006/relationships/chart" Target="../charts/chart76.xml"/><Relationship Id="rId4" Type="http://schemas.openxmlformats.org/officeDocument/2006/relationships/chart" Target="../charts/chart7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2.xml"/><Relationship Id="rId2" Type="http://schemas.openxmlformats.org/officeDocument/2006/relationships/chart" Target="../charts/chart81.xml"/><Relationship Id="rId1" Type="http://schemas.openxmlformats.org/officeDocument/2006/relationships/chart" Target="../charts/chart80.xml"/><Relationship Id="rId4" Type="http://schemas.openxmlformats.org/officeDocument/2006/relationships/chart" Target="../charts/chart83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6.xml"/><Relationship Id="rId2" Type="http://schemas.openxmlformats.org/officeDocument/2006/relationships/chart" Target="../charts/chart85.xml"/><Relationship Id="rId1" Type="http://schemas.openxmlformats.org/officeDocument/2006/relationships/chart" Target="../charts/chart84.xml"/><Relationship Id="rId4" Type="http://schemas.openxmlformats.org/officeDocument/2006/relationships/chart" Target="../charts/chart87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9.xml"/><Relationship Id="rId1" Type="http://schemas.openxmlformats.org/officeDocument/2006/relationships/chart" Target="../charts/chart88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2.xml"/><Relationship Id="rId2" Type="http://schemas.openxmlformats.org/officeDocument/2006/relationships/chart" Target="../charts/chart91.xml"/><Relationship Id="rId1" Type="http://schemas.openxmlformats.org/officeDocument/2006/relationships/chart" Target="../charts/chart90.xml"/><Relationship Id="rId4" Type="http://schemas.openxmlformats.org/officeDocument/2006/relationships/chart" Target="../charts/chart9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6.xml"/><Relationship Id="rId2" Type="http://schemas.openxmlformats.org/officeDocument/2006/relationships/chart" Target="../charts/chart95.xml"/><Relationship Id="rId1" Type="http://schemas.openxmlformats.org/officeDocument/2006/relationships/chart" Target="../charts/chart94.xml"/><Relationship Id="rId4" Type="http://schemas.openxmlformats.org/officeDocument/2006/relationships/chart" Target="../charts/chart9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0.xml"/><Relationship Id="rId2" Type="http://schemas.openxmlformats.org/officeDocument/2006/relationships/chart" Target="../charts/chart99.xml"/><Relationship Id="rId1" Type="http://schemas.openxmlformats.org/officeDocument/2006/relationships/chart" Target="../charts/chart98.xml"/><Relationship Id="rId6" Type="http://schemas.openxmlformats.org/officeDocument/2006/relationships/chart" Target="../charts/chart103.xml"/><Relationship Id="rId5" Type="http://schemas.openxmlformats.org/officeDocument/2006/relationships/chart" Target="../charts/chart102.xml"/><Relationship Id="rId4" Type="http://schemas.openxmlformats.org/officeDocument/2006/relationships/chart" Target="../charts/chart101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5.xml"/><Relationship Id="rId1" Type="http://schemas.openxmlformats.org/officeDocument/2006/relationships/chart" Target="../charts/chart104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7.xml"/><Relationship Id="rId1" Type="http://schemas.openxmlformats.org/officeDocument/2006/relationships/chart" Target="../charts/chart106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9.xml"/><Relationship Id="rId1" Type="http://schemas.openxmlformats.org/officeDocument/2006/relationships/chart" Target="../charts/chart108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1.xml"/><Relationship Id="rId1" Type="http://schemas.openxmlformats.org/officeDocument/2006/relationships/chart" Target="../charts/chart110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4.xml"/><Relationship Id="rId2" Type="http://schemas.openxmlformats.org/officeDocument/2006/relationships/chart" Target="../charts/chart113.xml"/><Relationship Id="rId1" Type="http://schemas.openxmlformats.org/officeDocument/2006/relationships/chart" Target="../charts/chart112.xml"/><Relationship Id="rId4" Type="http://schemas.openxmlformats.org/officeDocument/2006/relationships/chart" Target="../charts/chart115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6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7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8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9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0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37</xdr:row>
      <xdr:rowOff>0</xdr:rowOff>
    </xdr:from>
    <xdr:to>
      <xdr:col>24</xdr:col>
      <xdr:colOff>0</xdr:colOff>
      <xdr:row>54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ECD185DC-334C-4A9B-8ED3-DB6F85A0CB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0</xdr:colOff>
      <xdr:row>37</xdr:row>
      <xdr:rowOff>0</xdr:rowOff>
    </xdr:from>
    <xdr:to>
      <xdr:col>32</xdr:col>
      <xdr:colOff>0</xdr:colOff>
      <xdr:row>54</xdr:row>
      <xdr:rowOff>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63077023-CC8E-495B-978D-3525E02C5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108</xdr:row>
      <xdr:rowOff>0</xdr:rowOff>
    </xdr:from>
    <xdr:to>
      <xdr:col>8</xdr:col>
      <xdr:colOff>0</xdr:colOff>
      <xdr:row>108</xdr:row>
      <xdr:rowOff>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7583BB87-4F8B-4C4E-A5EA-0FA52BE53C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108</xdr:row>
      <xdr:rowOff>0</xdr:rowOff>
    </xdr:from>
    <xdr:to>
      <xdr:col>16</xdr:col>
      <xdr:colOff>0</xdr:colOff>
      <xdr:row>108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2786C7D4-FEB2-431D-A6FD-E5CCDA4EA4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91</xdr:row>
      <xdr:rowOff>0</xdr:rowOff>
    </xdr:from>
    <xdr:to>
      <xdr:col>24</xdr:col>
      <xdr:colOff>0</xdr:colOff>
      <xdr:row>108</xdr:row>
      <xdr:rowOff>0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C7162FA8-4406-4748-BC22-3AC5F2F125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19</xdr:row>
      <xdr:rowOff>0</xdr:rowOff>
    </xdr:from>
    <xdr:to>
      <xdr:col>24</xdr:col>
      <xdr:colOff>0</xdr:colOff>
      <xdr:row>36</xdr:row>
      <xdr:rowOff>0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74223087-1A9C-4E00-9633-D48C8EC23A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</xdr:row>
      <xdr:rowOff>0</xdr:rowOff>
    </xdr:from>
    <xdr:to>
      <xdr:col>8</xdr:col>
      <xdr:colOff>0</xdr:colOff>
      <xdr:row>18</xdr:row>
      <xdr:rowOff>0</xdr:rowOff>
    </xdr:to>
    <xdr:graphicFrame macro="">
      <xdr:nvGraphicFramePr>
        <xdr:cNvPr id="32" name="图表 31">
          <a:extLst>
            <a:ext uri="{FF2B5EF4-FFF2-40B4-BE49-F238E27FC236}">
              <a16:creationId xmlns:a16="http://schemas.microsoft.com/office/drawing/2014/main" id="{2BF6A15B-FCED-4C8D-8302-17C3E923E3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A8BC6B3F-F3CA-4386-A061-E4ADFFF7A3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0</xdr:colOff>
      <xdr:row>18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54D02C10-5DF7-438B-9047-05788AC9AF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0</xdr:colOff>
      <xdr:row>1</xdr:row>
      <xdr:rowOff>0</xdr:rowOff>
    </xdr:from>
    <xdr:to>
      <xdr:col>32</xdr:col>
      <xdr:colOff>0</xdr:colOff>
      <xdr:row>17</xdr:row>
      <xdr:rowOff>170089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FC1195C3-98FF-4530-8262-D32F81B450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33</xdr:col>
      <xdr:colOff>0</xdr:colOff>
      <xdr:row>0</xdr:row>
      <xdr:rowOff>185056</xdr:rowOff>
    </xdr:from>
    <xdr:to>
      <xdr:col>39</xdr:col>
      <xdr:colOff>598714</xdr:colOff>
      <xdr:row>18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2603B0D5-932A-4761-99CE-E2689C58BC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13607</xdr:colOff>
      <xdr:row>19</xdr:row>
      <xdr:rowOff>0</xdr:rowOff>
    </xdr:from>
    <xdr:to>
      <xdr:col>16</xdr:col>
      <xdr:colOff>0</xdr:colOff>
      <xdr:row>36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F4ADE219-4A7E-4E1D-9A4D-3D2B938299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19</xdr:row>
      <xdr:rowOff>0</xdr:rowOff>
    </xdr:from>
    <xdr:to>
      <xdr:col>40</xdr:col>
      <xdr:colOff>2720</xdr:colOff>
      <xdr:row>36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6DE54A84-DB60-4E04-B689-683826E79A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25</xdr:col>
      <xdr:colOff>0</xdr:colOff>
      <xdr:row>19</xdr:row>
      <xdr:rowOff>0</xdr:rowOff>
    </xdr:from>
    <xdr:to>
      <xdr:col>31</xdr:col>
      <xdr:colOff>605790</xdr:colOff>
      <xdr:row>36</xdr:row>
      <xdr:rowOff>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1C6D49BA-2DB1-4FBB-B415-E2C6514F3C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13607</xdr:colOff>
      <xdr:row>55</xdr:row>
      <xdr:rowOff>0</xdr:rowOff>
    </xdr:from>
    <xdr:to>
      <xdr:col>32</xdr:col>
      <xdr:colOff>0</xdr:colOff>
      <xdr:row>72</xdr:row>
      <xdr:rowOff>0</xdr:rowOff>
    </xdr:to>
    <xdr:graphicFrame macro="">
      <xdr:nvGraphicFramePr>
        <xdr:cNvPr id="38" name="图表 37">
          <a:extLst>
            <a:ext uri="{FF2B5EF4-FFF2-40B4-BE49-F238E27FC236}">
              <a16:creationId xmlns:a16="http://schemas.microsoft.com/office/drawing/2014/main" id="{8A041DF1-9993-4E4D-9DFA-F3A95ECA1B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0</xdr:colOff>
      <xdr:row>55</xdr:row>
      <xdr:rowOff>0</xdr:rowOff>
    </xdr:from>
    <xdr:to>
      <xdr:col>16</xdr:col>
      <xdr:colOff>0</xdr:colOff>
      <xdr:row>72</xdr:row>
      <xdr:rowOff>0</xdr:rowOff>
    </xdr:to>
    <xdr:graphicFrame macro="">
      <xdr:nvGraphicFramePr>
        <xdr:cNvPr id="40" name="图表 39">
          <a:extLst>
            <a:ext uri="{FF2B5EF4-FFF2-40B4-BE49-F238E27FC236}">
              <a16:creationId xmlns:a16="http://schemas.microsoft.com/office/drawing/2014/main" id="{ED186640-3E63-4F50-9E60-571476D89C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13608</xdr:colOff>
      <xdr:row>55</xdr:row>
      <xdr:rowOff>0</xdr:rowOff>
    </xdr:from>
    <xdr:to>
      <xdr:col>23</xdr:col>
      <xdr:colOff>605790</xdr:colOff>
      <xdr:row>72</xdr:row>
      <xdr:rowOff>0</xdr:rowOff>
    </xdr:to>
    <xdr:graphicFrame macro="">
      <xdr:nvGraphicFramePr>
        <xdr:cNvPr id="42" name="图表 41">
          <a:extLst>
            <a:ext uri="{FF2B5EF4-FFF2-40B4-BE49-F238E27FC236}">
              <a16:creationId xmlns:a16="http://schemas.microsoft.com/office/drawing/2014/main" id="{DACB3F17-F4C0-4D20-9DA4-79D95F6E36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33</xdr:col>
      <xdr:colOff>1</xdr:colOff>
      <xdr:row>55</xdr:row>
      <xdr:rowOff>0</xdr:rowOff>
    </xdr:from>
    <xdr:to>
      <xdr:col>40</xdr:col>
      <xdr:colOff>0</xdr:colOff>
      <xdr:row>72</xdr:row>
      <xdr:rowOff>0</xdr:rowOff>
    </xdr:to>
    <xdr:graphicFrame macro="">
      <xdr:nvGraphicFramePr>
        <xdr:cNvPr id="43" name="图表 42">
          <a:extLst>
            <a:ext uri="{FF2B5EF4-FFF2-40B4-BE49-F238E27FC236}">
              <a16:creationId xmlns:a16="http://schemas.microsoft.com/office/drawing/2014/main" id="{59A181C9-944D-4362-86FF-900F400FD5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25</xdr:col>
      <xdr:colOff>0</xdr:colOff>
      <xdr:row>91</xdr:row>
      <xdr:rowOff>0</xdr:rowOff>
    </xdr:from>
    <xdr:to>
      <xdr:col>32</xdr:col>
      <xdr:colOff>1089</xdr:colOff>
      <xdr:row>108</xdr:row>
      <xdr:rowOff>0</xdr:rowOff>
    </xdr:to>
    <xdr:graphicFrame macro="">
      <xdr:nvGraphicFramePr>
        <xdr:cNvPr id="47" name="图表 46">
          <a:extLst>
            <a:ext uri="{FF2B5EF4-FFF2-40B4-BE49-F238E27FC236}">
              <a16:creationId xmlns:a16="http://schemas.microsoft.com/office/drawing/2014/main" id="{2FB60482-F2A7-41C0-B4E8-67C2379ABC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33</xdr:col>
      <xdr:colOff>0</xdr:colOff>
      <xdr:row>91</xdr:row>
      <xdr:rowOff>0</xdr:rowOff>
    </xdr:from>
    <xdr:to>
      <xdr:col>39</xdr:col>
      <xdr:colOff>435428</xdr:colOff>
      <xdr:row>108</xdr:row>
      <xdr:rowOff>0</xdr:rowOff>
    </xdr:to>
    <xdr:graphicFrame macro="">
      <xdr:nvGraphicFramePr>
        <xdr:cNvPr id="48" name="图表 47">
          <a:extLst>
            <a:ext uri="{FF2B5EF4-FFF2-40B4-BE49-F238E27FC236}">
              <a16:creationId xmlns:a16="http://schemas.microsoft.com/office/drawing/2014/main" id="{28665A73-F0E1-4FB8-820B-2C1EE5ACC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639534</xdr:colOff>
      <xdr:row>91</xdr:row>
      <xdr:rowOff>0</xdr:rowOff>
    </xdr:from>
    <xdr:to>
      <xdr:col>8</xdr:col>
      <xdr:colOff>0</xdr:colOff>
      <xdr:row>108</xdr:row>
      <xdr:rowOff>0</xdr:rowOff>
    </xdr:to>
    <xdr:graphicFrame macro="">
      <xdr:nvGraphicFramePr>
        <xdr:cNvPr id="49" name="图表 48">
          <a:extLst>
            <a:ext uri="{FF2B5EF4-FFF2-40B4-BE49-F238E27FC236}">
              <a16:creationId xmlns:a16="http://schemas.microsoft.com/office/drawing/2014/main" id="{B76FF242-738A-4B75-A7BC-30F8EC749E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9</xdr:col>
      <xdr:colOff>13607</xdr:colOff>
      <xdr:row>91</xdr:row>
      <xdr:rowOff>0</xdr:rowOff>
    </xdr:from>
    <xdr:to>
      <xdr:col>16</xdr:col>
      <xdr:colOff>0</xdr:colOff>
      <xdr:row>108</xdr:row>
      <xdr:rowOff>0</xdr:rowOff>
    </xdr:to>
    <xdr:graphicFrame macro="">
      <xdr:nvGraphicFramePr>
        <xdr:cNvPr id="50" name="图表 49">
          <a:extLst>
            <a:ext uri="{FF2B5EF4-FFF2-40B4-BE49-F238E27FC236}">
              <a16:creationId xmlns:a16="http://schemas.microsoft.com/office/drawing/2014/main" id="{F0A571F8-8DC8-441F-BD6B-A6AC9F483E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9</xdr:col>
      <xdr:colOff>2</xdr:colOff>
      <xdr:row>73</xdr:row>
      <xdr:rowOff>13606</xdr:rowOff>
    </xdr:from>
    <xdr:to>
      <xdr:col>16</xdr:col>
      <xdr:colOff>0</xdr:colOff>
      <xdr:row>90</xdr:row>
      <xdr:rowOff>0</xdr:rowOff>
    </xdr:to>
    <xdr:graphicFrame macro="">
      <xdr:nvGraphicFramePr>
        <xdr:cNvPr id="53" name="Chart 2">
          <a:extLst>
            <a:ext uri="{FF2B5EF4-FFF2-40B4-BE49-F238E27FC236}">
              <a16:creationId xmlns:a16="http://schemas.microsoft.com/office/drawing/2014/main" id="{3A20D763-7C05-4E05-9F7D-AC237FC02F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16</xdr:col>
      <xdr:colOff>607423</xdr:colOff>
      <xdr:row>73</xdr:row>
      <xdr:rowOff>13606</xdr:rowOff>
    </xdr:from>
    <xdr:to>
      <xdr:col>23</xdr:col>
      <xdr:colOff>605790</xdr:colOff>
      <xdr:row>90</xdr:row>
      <xdr:rowOff>0</xdr:rowOff>
    </xdr:to>
    <xdr:graphicFrame macro="">
      <xdr:nvGraphicFramePr>
        <xdr:cNvPr id="54" name="图表 53">
          <a:extLst>
            <a:ext uri="{FF2B5EF4-FFF2-40B4-BE49-F238E27FC236}">
              <a16:creationId xmlns:a16="http://schemas.microsoft.com/office/drawing/2014/main" id="{B93578E0-BBDE-4056-AFCF-2D8129CCB9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25</xdr:col>
      <xdr:colOff>0</xdr:colOff>
      <xdr:row>73</xdr:row>
      <xdr:rowOff>27213</xdr:rowOff>
    </xdr:from>
    <xdr:to>
      <xdr:col>32</xdr:col>
      <xdr:colOff>0</xdr:colOff>
      <xdr:row>90</xdr:row>
      <xdr:rowOff>0</xdr:rowOff>
    </xdr:to>
    <xdr:graphicFrame macro="">
      <xdr:nvGraphicFramePr>
        <xdr:cNvPr id="55" name="图表 54">
          <a:extLst>
            <a:ext uri="{FF2B5EF4-FFF2-40B4-BE49-F238E27FC236}">
              <a16:creationId xmlns:a16="http://schemas.microsoft.com/office/drawing/2014/main" id="{3CCC4BCB-5A2B-48F0-A7A8-F34019578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2" name="图表 38">
          <a:extLst>
            <a:ext uri="{FF2B5EF4-FFF2-40B4-BE49-F238E27FC236}">
              <a16:creationId xmlns:a16="http://schemas.microsoft.com/office/drawing/2014/main" id="{22AE1E74-70F8-453F-8353-542632ACA6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</xdr:col>
      <xdr:colOff>0</xdr:colOff>
      <xdr:row>54</xdr:row>
      <xdr:rowOff>185056</xdr:rowOff>
    </xdr:from>
    <xdr:to>
      <xdr:col>8</xdr:col>
      <xdr:colOff>0</xdr:colOff>
      <xdr:row>72</xdr:row>
      <xdr:rowOff>0</xdr:rowOff>
    </xdr:to>
    <xdr:graphicFrame macro="">
      <xdr:nvGraphicFramePr>
        <xdr:cNvPr id="4" name="图表 32">
          <a:extLst>
            <a:ext uri="{FF2B5EF4-FFF2-40B4-BE49-F238E27FC236}">
              <a16:creationId xmlns:a16="http://schemas.microsoft.com/office/drawing/2014/main" id="{35FA7DA9-2833-4C15-A512-99E6E2BDC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</xdr:col>
      <xdr:colOff>0</xdr:colOff>
      <xdr:row>73</xdr:row>
      <xdr:rowOff>0</xdr:rowOff>
    </xdr:from>
    <xdr:to>
      <xdr:col>8</xdr:col>
      <xdr:colOff>0</xdr:colOff>
      <xdr:row>89</xdr:row>
      <xdr:rowOff>171451</xdr:rowOff>
    </xdr:to>
    <xdr:graphicFrame macro="">
      <xdr:nvGraphicFramePr>
        <xdr:cNvPr id="7" name="图表 50">
          <a:extLst>
            <a:ext uri="{FF2B5EF4-FFF2-40B4-BE49-F238E27FC236}">
              <a16:creationId xmlns:a16="http://schemas.microsoft.com/office/drawing/2014/main" id="{340FAF36-E5C1-4F65-9EA9-CAF11D6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8</xdr:col>
      <xdr:colOff>0</xdr:colOff>
      <xdr:row>54</xdr:row>
      <xdr:rowOff>0</xdr:rowOff>
    </xdr:to>
    <xdr:graphicFrame macro="">
      <xdr:nvGraphicFramePr>
        <xdr:cNvPr id="8" name="图表 45">
          <a:extLst>
            <a:ext uri="{FF2B5EF4-FFF2-40B4-BE49-F238E27FC236}">
              <a16:creationId xmlns:a16="http://schemas.microsoft.com/office/drawing/2014/main" id="{EBF15757-05E4-4FF2-A51F-36A775FA91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16</xdr:col>
      <xdr:colOff>0</xdr:colOff>
      <xdr:row>54</xdr:row>
      <xdr:rowOff>0</xdr:rowOff>
    </xdr:to>
    <xdr:graphicFrame macro="">
      <xdr:nvGraphicFramePr>
        <xdr:cNvPr id="9" name="图表 43">
          <a:extLst>
            <a:ext uri="{FF2B5EF4-FFF2-40B4-BE49-F238E27FC236}">
              <a16:creationId xmlns:a16="http://schemas.microsoft.com/office/drawing/2014/main" id="{E6EA164A-BF53-4E23-B8BD-9C471A70F0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692726</xdr:colOff>
      <xdr:row>55</xdr:row>
      <xdr:rowOff>0</xdr:rowOff>
    </xdr:from>
    <xdr:to>
      <xdr:col>8</xdr:col>
      <xdr:colOff>0</xdr:colOff>
      <xdr:row>72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6270697-C180-4928-8516-DE0D413AF0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55</xdr:row>
      <xdr:rowOff>0</xdr:rowOff>
    </xdr:from>
    <xdr:to>
      <xdr:col>16</xdr:col>
      <xdr:colOff>0</xdr:colOff>
      <xdr:row>72</xdr:row>
      <xdr:rowOff>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1F350505-033D-4958-9A9D-4B8D3B9552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16</xdr:col>
      <xdr:colOff>0</xdr:colOff>
      <xdr:row>54</xdr:row>
      <xdr:rowOff>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EF48BB78-7617-4E9C-9221-8C398E9B83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8</xdr:col>
      <xdr:colOff>0</xdr:colOff>
      <xdr:row>54</xdr:row>
      <xdr:rowOff>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C7A523DB-42B8-4C11-9328-8717276DB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37</xdr:row>
      <xdr:rowOff>0</xdr:rowOff>
    </xdr:from>
    <xdr:to>
      <xdr:col>24</xdr:col>
      <xdr:colOff>0</xdr:colOff>
      <xdr:row>54</xdr:row>
      <xdr:rowOff>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687042E9-A44F-4BEA-B832-6F00B27CAF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692726</xdr:colOff>
      <xdr:row>73</xdr:row>
      <xdr:rowOff>0</xdr:rowOff>
    </xdr:from>
    <xdr:to>
      <xdr:col>8</xdr:col>
      <xdr:colOff>0</xdr:colOff>
      <xdr:row>90</xdr:row>
      <xdr:rowOff>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0316B3A5-2763-4E29-BF74-6BF285810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73</xdr:row>
      <xdr:rowOff>0</xdr:rowOff>
    </xdr:from>
    <xdr:to>
      <xdr:col>16</xdr:col>
      <xdr:colOff>0</xdr:colOff>
      <xdr:row>90</xdr:row>
      <xdr:rowOff>0</xdr:rowOff>
    </xdr:to>
    <xdr:graphicFrame macro="">
      <xdr:nvGraphicFramePr>
        <xdr:cNvPr id="14" name="Chart 2">
          <a:extLst>
            <a:ext uri="{FF2B5EF4-FFF2-40B4-BE49-F238E27FC236}">
              <a16:creationId xmlns:a16="http://schemas.microsoft.com/office/drawing/2014/main" id="{8E5618B6-A1C8-4CF4-9D16-A8557D25B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1</xdr:colOff>
      <xdr:row>73</xdr:row>
      <xdr:rowOff>0</xdr:rowOff>
    </xdr:from>
    <xdr:to>
      <xdr:col>24</xdr:col>
      <xdr:colOff>0</xdr:colOff>
      <xdr:row>90</xdr:row>
      <xdr:rowOff>0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7A806931-BB03-40A2-A8E3-62B4230884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0</xdr:colOff>
      <xdr:row>37</xdr:row>
      <xdr:rowOff>0</xdr:rowOff>
    </xdr:from>
    <xdr:to>
      <xdr:col>32</xdr:col>
      <xdr:colOff>0</xdr:colOff>
      <xdr:row>54</xdr:row>
      <xdr:rowOff>0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3D4B178E-C7B6-417C-8304-FE48D94A9E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683201</xdr:colOff>
      <xdr:row>1</xdr:row>
      <xdr:rowOff>1</xdr:rowOff>
    </xdr:from>
    <xdr:to>
      <xdr:col>8</xdr:col>
      <xdr:colOff>0</xdr:colOff>
      <xdr:row>18</xdr:row>
      <xdr:rowOff>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5ABF9572-2A86-43C5-A344-26067E7834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C37FB634-C8E9-4308-A193-FA15252BDB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0</xdr:colOff>
      <xdr:row>108</xdr:row>
      <xdr:rowOff>0</xdr:rowOff>
    </xdr:from>
    <xdr:to>
      <xdr:col>8</xdr:col>
      <xdr:colOff>0</xdr:colOff>
      <xdr:row>108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2A3AEB4B-6D36-4EF6-ABD1-3FEC85DB58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0</xdr:colOff>
      <xdr:row>108</xdr:row>
      <xdr:rowOff>0</xdr:rowOff>
    </xdr:from>
    <xdr:to>
      <xdr:col>16</xdr:col>
      <xdr:colOff>0</xdr:colOff>
      <xdr:row>108</xdr:row>
      <xdr:rowOff>0</xdr:rowOff>
    </xdr:to>
    <xdr:graphicFrame macro="">
      <xdr:nvGraphicFramePr>
        <xdr:cNvPr id="29" name="图表 28">
          <a:extLst>
            <a:ext uri="{FF2B5EF4-FFF2-40B4-BE49-F238E27FC236}">
              <a16:creationId xmlns:a16="http://schemas.microsoft.com/office/drawing/2014/main" id="{A857339F-B566-477F-8EB3-FEE2B96D80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0</xdr:colOff>
      <xdr:row>18</xdr:row>
      <xdr:rowOff>1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F98EBBB9-EA18-402B-851D-2AAFE762BA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2C1AE0C-C33C-446C-811E-22CED8A913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16</xdr:col>
      <xdr:colOff>0</xdr:colOff>
      <xdr:row>36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4F9F885-4A43-473B-A5DD-3DBE1C2B0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-1</xdr:colOff>
      <xdr:row>19</xdr:row>
      <xdr:rowOff>0</xdr:rowOff>
    </xdr:from>
    <xdr:to>
      <xdr:col>32</xdr:col>
      <xdr:colOff>0</xdr:colOff>
      <xdr:row>36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2E9F5EC6-A2B2-4738-92BA-7ECEE326D1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0</xdr:colOff>
      <xdr:row>18</xdr:row>
      <xdr:rowOff>0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5558A31D-1AB3-4BA4-A863-A6EAAA5C7C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0</xdr:colOff>
      <xdr:row>91</xdr:row>
      <xdr:rowOff>0</xdr:rowOff>
    </xdr:from>
    <xdr:to>
      <xdr:col>16</xdr:col>
      <xdr:colOff>0</xdr:colOff>
      <xdr:row>108</xdr:row>
      <xdr:rowOff>0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2677146D-388D-4546-83A7-EA7DA5D7B7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17</xdr:col>
      <xdr:colOff>0</xdr:colOff>
      <xdr:row>91</xdr:row>
      <xdr:rowOff>0</xdr:rowOff>
    </xdr:from>
    <xdr:to>
      <xdr:col>24</xdr:col>
      <xdr:colOff>0</xdr:colOff>
      <xdr:row>108</xdr:row>
      <xdr:rowOff>0</xdr:rowOff>
    </xdr:to>
    <xdr:graphicFrame macro="">
      <xdr:nvGraphicFramePr>
        <xdr:cNvPr id="32" name="图表 31">
          <a:extLst>
            <a:ext uri="{FF2B5EF4-FFF2-40B4-BE49-F238E27FC236}">
              <a16:creationId xmlns:a16="http://schemas.microsoft.com/office/drawing/2014/main" id="{4A399377-067C-46D4-ACA1-EFE0474901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33</xdr:col>
      <xdr:colOff>0</xdr:colOff>
      <xdr:row>55</xdr:row>
      <xdr:rowOff>0</xdr:rowOff>
    </xdr:from>
    <xdr:to>
      <xdr:col>40</xdr:col>
      <xdr:colOff>0</xdr:colOff>
      <xdr:row>72</xdr:row>
      <xdr:rowOff>0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560F0FDF-2FFD-4741-9698-867418D640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17</xdr:col>
      <xdr:colOff>0</xdr:colOff>
      <xdr:row>55</xdr:row>
      <xdr:rowOff>1</xdr:rowOff>
    </xdr:from>
    <xdr:to>
      <xdr:col>24</xdr:col>
      <xdr:colOff>0</xdr:colOff>
      <xdr:row>72</xdr:row>
      <xdr:rowOff>0</xdr:rowOff>
    </xdr:to>
    <xdr:graphicFrame macro="">
      <xdr:nvGraphicFramePr>
        <xdr:cNvPr id="39" name="图表 38">
          <a:extLst>
            <a:ext uri="{FF2B5EF4-FFF2-40B4-BE49-F238E27FC236}">
              <a16:creationId xmlns:a16="http://schemas.microsoft.com/office/drawing/2014/main" id="{8784E06E-5663-43C1-BA34-30E309E93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25</xdr:col>
      <xdr:colOff>0</xdr:colOff>
      <xdr:row>55</xdr:row>
      <xdr:rowOff>0</xdr:rowOff>
    </xdr:from>
    <xdr:to>
      <xdr:col>32</xdr:col>
      <xdr:colOff>0</xdr:colOff>
      <xdr:row>72</xdr:row>
      <xdr:rowOff>0</xdr:rowOff>
    </xdr:to>
    <xdr:graphicFrame macro="">
      <xdr:nvGraphicFramePr>
        <xdr:cNvPr id="40" name="图表 39">
          <a:extLst>
            <a:ext uri="{FF2B5EF4-FFF2-40B4-BE49-F238E27FC236}">
              <a16:creationId xmlns:a16="http://schemas.microsoft.com/office/drawing/2014/main" id="{768CABF6-E65B-4C9B-853E-C5BA41019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17</xdr:col>
      <xdr:colOff>0</xdr:colOff>
      <xdr:row>19</xdr:row>
      <xdr:rowOff>0</xdr:rowOff>
    </xdr:from>
    <xdr:to>
      <xdr:col>24</xdr:col>
      <xdr:colOff>0</xdr:colOff>
      <xdr:row>36</xdr:row>
      <xdr:rowOff>0</xdr:rowOff>
    </xdr:to>
    <xdr:graphicFrame macro="">
      <xdr:nvGraphicFramePr>
        <xdr:cNvPr id="43" name="图表 42">
          <a:extLst>
            <a:ext uri="{FF2B5EF4-FFF2-40B4-BE49-F238E27FC236}">
              <a16:creationId xmlns:a16="http://schemas.microsoft.com/office/drawing/2014/main" id="{2324720D-E60F-4F57-9BAA-B6BD83AC45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33</xdr:col>
      <xdr:colOff>0</xdr:colOff>
      <xdr:row>19</xdr:row>
      <xdr:rowOff>0</xdr:rowOff>
    </xdr:from>
    <xdr:to>
      <xdr:col>40</xdr:col>
      <xdr:colOff>0</xdr:colOff>
      <xdr:row>36</xdr:row>
      <xdr:rowOff>0</xdr:rowOff>
    </xdr:to>
    <xdr:graphicFrame macro="">
      <xdr:nvGraphicFramePr>
        <xdr:cNvPr id="44" name="图表 43">
          <a:extLst>
            <a:ext uri="{FF2B5EF4-FFF2-40B4-BE49-F238E27FC236}">
              <a16:creationId xmlns:a16="http://schemas.microsoft.com/office/drawing/2014/main" id="{0913974F-20C3-4ECB-A339-F91766212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25</xdr:col>
      <xdr:colOff>0</xdr:colOff>
      <xdr:row>73</xdr:row>
      <xdr:rowOff>0</xdr:rowOff>
    </xdr:from>
    <xdr:to>
      <xdr:col>32</xdr:col>
      <xdr:colOff>0</xdr:colOff>
      <xdr:row>90</xdr:row>
      <xdr:rowOff>0</xdr:rowOff>
    </xdr:to>
    <xdr:graphicFrame macro="">
      <xdr:nvGraphicFramePr>
        <xdr:cNvPr id="45" name="图表 44">
          <a:extLst>
            <a:ext uri="{FF2B5EF4-FFF2-40B4-BE49-F238E27FC236}">
              <a16:creationId xmlns:a16="http://schemas.microsoft.com/office/drawing/2014/main" id="{E514CED6-F114-4245-8E17-28E242D5A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25</xdr:col>
      <xdr:colOff>0</xdr:colOff>
      <xdr:row>1</xdr:row>
      <xdr:rowOff>0</xdr:rowOff>
    </xdr:from>
    <xdr:to>
      <xdr:col>32</xdr:col>
      <xdr:colOff>0</xdr:colOff>
      <xdr:row>18</xdr:row>
      <xdr:rowOff>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3288A297-0776-40A3-82C5-9388D24014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</xdr:col>
      <xdr:colOff>0</xdr:colOff>
      <xdr:row>91</xdr:row>
      <xdr:rowOff>0</xdr:rowOff>
    </xdr:from>
    <xdr:to>
      <xdr:col>8</xdr:col>
      <xdr:colOff>15688</xdr:colOff>
      <xdr:row>108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FAAB5986-5215-4297-8C15-EB81D5C114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25</xdr:col>
      <xdr:colOff>0</xdr:colOff>
      <xdr:row>91</xdr:row>
      <xdr:rowOff>0</xdr:rowOff>
    </xdr:from>
    <xdr:to>
      <xdr:col>32</xdr:col>
      <xdr:colOff>0</xdr:colOff>
      <xdr:row>108</xdr:row>
      <xdr:rowOff>0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5F495EE8-F223-42CA-AFBF-DCEFDFF65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33</xdr:col>
      <xdr:colOff>0</xdr:colOff>
      <xdr:row>91</xdr:row>
      <xdr:rowOff>0</xdr:rowOff>
    </xdr:from>
    <xdr:to>
      <xdr:col>40</xdr:col>
      <xdr:colOff>0</xdr:colOff>
      <xdr:row>108</xdr:row>
      <xdr:rowOff>0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77E0FD83-17A7-4D59-80EA-CD2CFD626F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114299</xdr:colOff>
      <xdr:row>17</xdr:row>
      <xdr:rowOff>95250</xdr:rowOff>
    </xdr:from>
    <xdr:to>
      <xdr:col>8</xdr:col>
      <xdr:colOff>567975</xdr:colOff>
      <xdr:row>34</xdr:row>
      <xdr:rowOff>106815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F57D0EC-41ED-4702-BEDD-CDCBD2FFA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18</xdr:row>
      <xdr:rowOff>0</xdr:rowOff>
    </xdr:from>
    <xdr:to>
      <xdr:col>26</xdr:col>
      <xdr:colOff>142873</xdr:colOff>
      <xdr:row>34</xdr:row>
      <xdr:rowOff>114300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7464D92-9713-456A-875D-8E2BA723A1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69</xdr:row>
      <xdr:rowOff>0</xdr:rowOff>
    </xdr:from>
    <xdr:to>
      <xdr:col>16</xdr:col>
      <xdr:colOff>530127</xdr:colOff>
      <xdr:row>97</xdr:row>
      <xdr:rowOff>89807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17674605-3939-46EC-BDF8-8BFECE6348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238125</xdr:colOff>
      <xdr:row>14</xdr:row>
      <xdr:rowOff>57151</xdr:rowOff>
    </xdr:from>
    <xdr:to>
      <xdr:col>13</xdr:col>
      <xdr:colOff>276224</xdr:colOff>
      <xdr:row>32</xdr:row>
      <xdr:rowOff>38101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9A7432E-A670-4579-89C6-F191C787C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219074</xdr:colOff>
      <xdr:row>14</xdr:row>
      <xdr:rowOff>38100</xdr:rowOff>
    </xdr:from>
    <xdr:to>
      <xdr:col>25</xdr:col>
      <xdr:colOff>247649</xdr:colOff>
      <xdr:row>31</xdr:row>
      <xdr:rowOff>180974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5B1E97D-0976-42F5-BD24-5A6D02F5F1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266700</xdr:colOff>
      <xdr:row>25</xdr:row>
      <xdr:rowOff>85726</xdr:rowOff>
    </xdr:from>
    <xdr:to>
      <xdr:col>19</xdr:col>
      <xdr:colOff>276224</xdr:colOff>
      <xdr:row>42</xdr:row>
      <xdr:rowOff>171451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FC8D4DB4-1705-4302-9BB4-3F7025304E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361949</xdr:colOff>
      <xdr:row>24</xdr:row>
      <xdr:rowOff>171450</xdr:rowOff>
    </xdr:from>
    <xdr:to>
      <xdr:col>8</xdr:col>
      <xdr:colOff>352424</xdr:colOff>
      <xdr:row>42</xdr:row>
      <xdr:rowOff>171449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C640BFBD-1F76-4A24-B311-310534E5AC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304799</xdr:colOff>
      <xdr:row>25</xdr:row>
      <xdr:rowOff>85725</xdr:rowOff>
    </xdr:from>
    <xdr:to>
      <xdr:col>27</xdr:col>
      <xdr:colOff>266700</xdr:colOff>
      <xdr:row>42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9D12204-F577-45BC-A8FC-D18BDB65E2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523875</xdr:colOff>
      <xdr:row>25</xdr:row>
      <xdr:rowOff>38100</xdr:rowOff>
    </xdr:from>
    <xdr:to>
      <xdr:col>34</xdr:col>
      <xdr:colOff>561975</xdr:colOff>
      <xdr:row>41</xdr:row>
      <xdr:rowOff>154441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300E1C4-29DD-41A8-AC98-2DAD393E5B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11</xdr:row>
      <xdr:rowOff>0</xdr:rowOff>
    </xdr:from>
    <xdr:to>
      <xdr:col>8</xdr:col>
      <xdr:colOff>414337</xdr:colOff>
      <xdr:row>28</xdr:row>
      <xdr:rowOff>161925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7E61514-E5A1-48C6-9733-96E7781AC5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11</xdr:row>
      <xdr:rowOff>0</xdr:rowOff>
    </xdr:from>
    <xdr:to>
      <xdr:col>20</xdr:col>
      <xdr:colOff>57149</xdr:colOff>
      <xdr:row>28</xdr:row>
      <xdr:rowOff>161925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761637A-1A4E-45EC-BF37-3AA0FEAA8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12</xdr:row>
      <xdr:rowOff>28575</xdr:rowOff>
    </xdr:from>
    <xdr:to>
      <xdr:col>8</xdr:col>
      <xdr:colOff>65087</xdr:colOff>
      <xdr:row>29</xdr:row>
      <xdr:rowOff>87695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FB44E3C-34E6-48B6-87D7-3493A413AE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219075</xdr:colOff>
      <xdr:row>12</xdr:row>
      <xdr:rowOff>47624</xdr:rowOff>
    </xdr:from>
    <xdr:to>
      <xdr:col>15</xdr:col>
      <xdr:colOff>390525</xdr:colOff>
      <xdr:row>29</xdr:row>
      <xdr:rowOff>47624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5C47FA0-394C-4CAC-A0D8-F316183AE8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85725</xdr:colOff>
      <xdr:row>12</xdr:row>
      <xdr:rowOff>38100</xdr:rowOff>
    </xdr:from>
    <xdr:to>
      <xdr:col>23</xdr:col>
      <xdr:colOff>179387</xdr:colOff>
      <xdr:row>29</xdr:row>
      <xdr:rowOff>97220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CCBAFBC-0D71-4C03-839C-D31328884A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12</xdr:row>
      <xdr:rowOff>0</xdr:rowOff>
    </xdr:from>
    <xdr:to>
      <xdr:col>31</xdr:col>
      <xdr:colOff>171450</xdr:colOff>
      <xdr:row>29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4E0B6AE9-C19F-4AF1-AEDE-84FC8C75F4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195</xdr:row>
      <xdr:rowOff>0</xdr:rowOff>
    </xdr:from>
    <xdr:to>
      <xdr:col>14</xdr:col>
      <xdr:colOff>27174</xdr:colOff>
      <xdr:row>210</xdr:row>
      <xdr:rowOff>58550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2CDB237E-BFAC-4D15-9D9F-8C11154C5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195</xdr:row>
      <xdr:rowOff>0</xdr:rowOff>
    </xdr:from>
    <xdr:to>
      <xdr:col>22</xdr:col>
      <xdr:colOff>22411</xdr:colOff>
      <xdr:row>210</xdr:row>
      <xdr:rowOff>53788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7DD80380-B735-4FB3-A2D0-6261472741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212</xdr:row>
      <xdr:rowOff>67235</xdr:rowOff>
    </xdr:from>
    <xdr:to>
      <xdr:col>14</xdr:col>
      <xdr:colOff>27174</xdr:colOff>
      <xdr:row>227</xdr:row>
      <xdr:rowOff>125785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8C36471-B21C-4A0F-8CA5-4496DE0A67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212</xdr:row>
      <xdr:rowOff>0</xdr:rowOff>
    </xdr:from>
    <xdr:to>
      <xdr:col>22</xdr:col>
      <xdr:colOff>27173</xdr:colOff>
      <xdr:row>227</xdr:row>
      <xdr:rowOff>58550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4F944D7-916E-4402-858F-AFFA47E354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7</xdr:col>
      <xdr:colOff>383599</xdr:colOff>
      <xdr:row>31</xdr:row>
      <xdr:rowOff>161925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D7DB5601-578F-42C9-AFA9-36E45125A3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561975</xdr:colOff>
      <xdr:row>14</xdr:row>
      <xdr:rowOff>0</xdr:rowOff>
    </xdr:from>
    <xdr:to>
      <xdr:col>14</xdr:col>
      <xdr:colOff>438149</xdr:colOff>
      <xdr:row>31</xdr:row>
      <xdr:rowOff>161925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EE7CE3B0-9D3A-44ED-83CA-532BBE03CA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133350</xdr:colOff>
      <xdr:row>14</xdr:row>
      <xdr:rowOff>28575</xdr:rowOff>
    </xdr:from>
    <xdr:to>
      <xdr:col>22</xdr:col>
      <xdr:colOff>209550</xdr:colOff>
      <xdr:row>32</xdr:row>
      <xdr:rowOff>123825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D54CA10-E1D0-426C-B635-593EF44439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381000</xdr:colOff>
      <xdr:row>14</xdr:row>
      <xdr:rowOff>38100</xdr:rowOff>
    </xdr:from>
    <xdr:to>
      <xdr:col>29</xdr:col>
      <xdr:colOff>257174</xdr:colOff>
      <xdr:row>32</xdr:row>
      <xdr:rowOff>19050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5FFEFFC-85C9-445E-8E0F-3CD5C86465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7</xdr:col>
      <xdr:colOff>376237</xdr:colOff>
      <xdr:row>31</xdr:row>
      <xdr:rowOff>161925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9F2F612-4274-4CD7-B6FD-F189506A39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14</xdr:row>
      <xdr:rowOff>0</xdr:rowOff>
    </xdr:from>
    <xdr:to>
      <xdr:col>15</xdr:col>
      <xdr:colOff>33337</xdr:colOff>
      <xdr:row>31</xdr:row>
      <xdr:rowOff>161924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D81F8B71-B709-4486-8531-4070AD6267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476250</xdr:colOff>
      <xdr:row>13</xdr:row>
      <xdr:rowOff>171450</xdr:rowOff>
    </xdr:from>
    <xdr:to>
      <xdr:col>22</xdr:col>
      <xdr:colOff>523874</xdr:colOff>
      <xdr:row>31</xdr:row>
      <xdr:rowOff>152400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9C84318-A694-4E17-A210-F954A88DD2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161925</xdr:colOff>
      <xdr:row>13</xdr:row>
      <xdr:rowOff>171450</xdr:rowOff>
    </xdr:from>
    <xdr:to>
      <xdr:col>30</xdr:col>
      <xdr:colOff>200024</xdr:colOff>
      <xdr:row>31</xdr:row>
      <xdr:rowOff>152399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D457654-6CF8-4755-A1C3-8846A679EA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16</xdr:row>
      <xdr:rowOff>0</xdr:rowOff>
    </xdr:from>
    <xdr:to>
      <xdr:col>9</xdr:col>
      <xdr:colOff>547687</xdr:colOff>
      <xdr:row>33</xdr:row>
      <xdr:rowOff>161925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1F4BA82-EA9F-4453-ABBD-B5083C92A6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16</xdr:row>
      <xdr:rowOff>0</xdr:rowOff>
    </xdr:from>
    <xdr:to>
      <xdr:col>17</xdr:col>
      <xdr:colOff>552449</xdr:colOff>
      <xdr:row>33</xdr:row>
      <xdr:rowOff>161925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89BA4FF-311E-40FC-AEAB-6A7401546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542925</xdr:colOff>
      <xdr:row>17</xdr:row>
      <xdr:rowOff>171450</xdr:rowOff>
    </xdr:from>
    <xdr:to>
      <xdr:col>17</xdr:col>
      <xdr:colOff>276225</xdr:colOff>
      <xdr:row>33</xdr:row>
      <xdr:rowOff>19050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76D6BE9-6E42-4656-A067-E58BD22A36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18</xdr:row>
      <xdr:rowOff>0</xdr:rowOff>
    </xdr:from>
    <xdr:to>
      <xdr:col>9</xdr:col>
      <xdr:colOff>304800</xdr:colOff>
      <xdr:row>33</xdr:row>
      <xdr:rowOff>28575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D1E0232-8B76-45BD-9B06-220986261E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18</xdr:row>
      <xdr:rowOff>0</xdr:rowOff>
    </xdr:from>
    <xdr:to>
      <xdr:col>25</xdr:col>
      <xdr:colOff>304800</xdr:colOff>
      <xdr:row>33</xdr:row>
      <xdr:rowOff>28575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970A357-EC2E-41B0-9DC6-31D51B7DB2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0</xdr:colOff>
      <xdr:row>18</xdr:row>
      <xdr:rowOff>0</xdr:rowOff>
    </xdr:from>
    <xdr:to>
      <xdr:col>33</xdr:col>
      <xdr:colOff>304800</xdr:colOff>
      <xdr:row>33</xdr:row>
      <xdr:rowOff>28575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47B33F2-7B46-49DB-BEA5-D49E5FF4AD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4DE9B1E-DACE-4F6F-AB19-78509518FD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16</xdr:col>
      <xdr:colOff>0</xdr:colOff>
      <xdr:row>40</xdr:row>
      <xdr:rowOff>66675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21BDA68-6F6D-4D64-B793-8B77157F78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2</xdr:row>
      <xdr:rowOff>0</xdr:rowOff>
    </xdr:from>
    <xdr:to>
      <xdr:col>24</xdr:col>
      <xdr:colOff>0</xdr:colOff>
      <xdr:row>20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1454DD4-FD03-4765-BBB4-5283416AE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22</xdr:row>
      <xdr:rowOff>0</xdr:rowOff>
    </xdr:from>
    <xdr:to>
      <xdr:col>24</xdr:col>
      <xdr:colOff>0</xdr:colOff>
      <xdr:row>40</xdr:row>
      <xdr:rowOff>66675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6829D7B-E300-4B03-AB63-B85409E612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B5D0BBB-8E29-4AA6-9669-43B3370822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16</xdr:col>
      <xdr:colOff>0</xdr:colOff>
      <xdr:row>39</xdr:row>
      <xdr:rowOff>66675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B0FC77C1-E80B-4723-A352-7EE0099E2D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9525</xdr:colOff>
      <xdr:row>42</xdr:row>
      <xdr:rowOff>9525</xdr:rowOff>
    </xdr:from>
    <xdr:to>
      <xdr:col>16</xdr:col>
      <xdr:colOff>9525</xdr:colOff>
      <xdr:row>60</xdr:row>
      <xdr:rowOff>76200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5948E6BB-3254-43AE-8BA4-0D2C5E40AA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2</xdr:row>
      <xdr:rowOff>0</xdr:rowOff>
    </xdr:from>
    <xdr:to>
      <xdr:col>24</xdr:col>
      <xdr:colOff>0</xdr:colOff>
      <xdr:row>20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4D95D33-B435-4EA1-9B12-D79ACA0AD5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20</xdr:row>
      <xdr:rowOff>171450</xdr:rowOff>
    </xdr:from>
    <xdr:to>
      <xdr:col>24</xdr:col>
      <xdr:colOff>0</xdr:colOff>
      <xdr:row>39</xdr:row>
      <xdr:rowOff>57150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57C873F-1237-4D8E-975C-F2D83DD24D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638175</xdr:colOff>
      <xdr:row>41</xdr:row>
      <xdr:rowOff>171450</xdr:rowOff>
    </xdr:from>
    <xdr:to>
      <xdr:col>23</xdr:col>
      <xdr:colOff>638175</xdr:colOff>
      <xdr:row>60</xdr:row>
      <xdr:rowOff>57150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684BA5DE-11B9-4D71-B33D-EB9B786F4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11</xdr:row>
      <xdr:rowOff>114300</xdr:rowOff>
    </xdr:from>
    <xdr:to>
      <xdr:col>7</xdr:col>
      <xdr:colOff>180975</xdr:colOff>
      <xdr:row>29</xdr:row>
      <xdr:rowOff>114300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CCBB8BA-6AA4-4BD5-BCF2-6F0C31D150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12</xdr:row>
      <xdr:rowOff>0</xdr:rowOff>
    </xdr:from>
    <xdr:to>
      <xdr:col>16</xdr:col>
      <xdr:colOff>0</xdr:colOff>
      <xdr:row>30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AB9452A-24B1-4802-8350-69B4D8CE02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0</xdr:rowOff>
    </xdr:from>
    <xdr:to>
      <xdr:col>10</xdr:col>
      <xdr:colOff>152400</xdr:colOff>
      <xdr:row>33</xdr:row>
      <xdr:rowOff>95313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24728663-CCF4-4271-99F2-5CB89C42DD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16</xdr:row>
      <xdr:rowOff>0</xdr:rowOff>
    </xdr:from>
    <xdr:to>
      <xdr:col>19</xdr:col>
      <xdr:colOff>219075</xdr:colOff>
      <xdr:row>33</xdr:row>
      <xdr:rowOff>95313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0ADC96-185D-41B4-B65E-86D96EC481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6F7ED3D8-98EC-4856-A069-5A4A4C9B54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3</xdr:row>
      <xdr:rowOff>0</xdr:rowOff>
    </xdr:from>
    <xdr:to>
      <xdr:col>25</xdr:col>
      <xdr:colOff>0</xdr:colOff>
      <xdr:row>21</xdr:row>
      <xdr:rowOff>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36CF6071-0F64-44ED-8EB3-0F2EF423EE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1314450</xdr:colOff>
      <xdr:row>8</xdr:row>
      <xdr:rowOff>0</xdr:rowOff>
    </xdr:from>
    <xdr:to>
      <xdr:col>8</xdr:col>
      <xdr:colOff>619125</xdr:colOff>
      <xdr:row>26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2AEF04B-A810-4B1F-BC44-A1BB8A1923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8</xdr:row>
      <xdr:rowOff>0</xdr:rowOff>
    </xdr:from>
    <xdr:to>
      <xdr:col>17</xdr:col>
      <xdr:colOff>28575</xdr:colOff>
      <xdr:row>26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C7E2069-5699-4E08-977E-25AF22382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22</xdr:row>
      <xdr:rowOff>0</xdr:rowOff>
    </xdr:from>
    <xdr:to>
      <xdr:col>10</xdr:col>
      <xdr:colOff>248516</xdr:colOff>
      <xdr:row>39</xdr:row>
      <xdr:rowOff>40698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0448A23-6A7F-412B-B2CB-A6EECFE52F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22</xdr:row>
      <xdr:rowOff>0</xdr:rowOff>
    </xdr:from>
    <xdr:to>
      <xdr:col>18</xdr:col>
      <xdr:colOff>248516</xdr:colOff>
      <xdr:row>39</xdr:row>
      <xdr:rowOff>40698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9F70846-D1F4-4A77-8565-91772ADD5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1466850</xdr:colOff>
      <xdr:row>44</xdr:row>
      <xdr:rowOff>38100</xdr:rowOff>
    </xdr:from>
    <xdr:to>
      <xdr:col>10</xdr:col>
      <xdr:colOff>238991</xdr:colOff>
      <xdr:row>61</xdr:row>
      <xdr:rowOff>83560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A436C6A3-7452-44C4-97EF-69DDF0ECD7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609600</xdr:colOff>
      <xdr:row>44</xdr:row>
      <xdr:rowOff>28575</xdr:rowOff>
    </xdr:from>
    <xdr:to>
      <xdr:col>18</xdr:col>
      <xdr:colOff>238991</xdr:colOff>
      <xdr:row>61</xdr:row>
      <xdr:rowOff>74035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358B59B4-8B9D-4C57-86AC-EAC14F53D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7</xdr:col>
      <xdr:colOff>572366</xdr:colOff>
      <xdr:row>26</xdr:row>
      <xdr:rowOff>40698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2E5D7358-701E-40D0-9D3E-8EF2012B0C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9</xdr:row>
      <xdr:rowOff>0</xdr:rowOff>
    </xdr:from>
    <xdr:to>
      <xdr:col>7</xdr:col>
      <xdr:colOff>600941</xdr:colOff>
      <xdr:row>26</xdr:row>
      <xdr:rowOff>40698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A19BCF8-A61B-4A38-AE14-6DE9608295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7</xdr:col>
      <xdr:colOff>572366</xdr:colOff>
      <xdr:row>26</xdr:row>
      <xdr:rowOff>40698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B4D0B7B-E98E-4D45-B844-EC6B34B26D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7</xdr:col>
      <xdr:colOff>572366</xdr:colOff>
      <xdr:row>26</xdr:row>
      <xdr:rowOff>40698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42F4E13-7DFE-45EF-85BE-A4C4668A98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7</xdr:col>
      <xdr:colOff>572366</xdr:colOff>
      <xdr:row>26</xdr:row>
      <xdr:rowOff>40698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522628F-F91B-43CD-9482-38BCD4209E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7</xdr:col>
      <xdr:colOff>572366</xdr:colOff>
      <xdr:row>26</xdr:row>
      <xdr:rowOff>40698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EF54D78-E343-4417-9B8C-9A8FD85167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等线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等线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等线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等线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等线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等线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等线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等线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等线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等线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等线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等线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等线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等线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等线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等线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等线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等线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等线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等线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等线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等线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等线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等线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等线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等线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等线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等线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等线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等线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等线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等线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等线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等线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等线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等线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等线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等线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等线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等线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ABE1-76E4-4404-97F1-235E52EB495E}">
  <sheetPr>
    <tabColor rgb="FF002060"/>
  </sheetPr>
  <dimension ref="Q20:AI113"/>
  <sheetViews>
    <sheetView topLeftCell="A52" zoomScale="55" zoomScaleNormal="55" workbookViewId="0">
      <selection activeCell="Q34" sqref="Q34"/>
    </sheetView>
  </sheetViews>
  <sheetFormatPr defaultRowHeight="14.25"/>
  <sheetData>
    <row r="20" spans="17:35">
      <c r="Q20" s="27" t="s">
        <v>3354</v>
      </c>
      <c r="R20" s="44"/>
      <c r="S20" s="44" t="str">
        <f>VLOOKUP(Q20,'图11-工业强度'!$B$195:$C$219,2,FALSE)</f>
        <v>石油、天然气开采</v>
      </c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</row>
    <row r="21" spans="17:35">
      <c r="R21" t="s">
        <v>792</v>
      </c>
      <c r="S21" t="s">
        <v>2424</v>
      </c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</row>
    <row r="22" spans="17:35">
      <c r="R22" t="str">
        <f>R21&amp;Q20</f>
        <v>Energy CONS for Extraction of Petroleum and Natural Gas</v>
      </c>
      <c r="S22" t="str">
        <f>S20&amp;S21</f>
        <v>石油、天然气开采能源消费及碳排放</v>
      </c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  <row r="23" spans="17:35"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</row>
    <row r="24" spans="17:35"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</row>
    <row r="25" spans="17:35"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</row>
    <row r="26" spans="17:35"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</row>
    <row r="27" spans="17:35"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</row>
    <row r="28" spans="17:35"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</row>
    <row r="29" spans="17:35"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</row>
    <row r="30" spans="17:35"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</row>
    <row r="31" spans="17:35"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</row>
    <row r="32" spans="17:35"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</row>
    <row r="33" spans="17:35"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</row>
    <row r="34" spans="17:35"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</row>
    <row r="35" spans="17:35"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</row>
    <row r="36" spans="17:35"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</row>
    <row r="37" spans="17:35"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</row>
    <row r="38" spans="17:35">
      <c r="Q38" s="15" t="s">
        <v>110</v>
      </c>
    </row>
    <row r="39" spans="17:35">
      <c r="Q39" s="15" t="s">
        <v>109</v>
      </c>
    </row>
    <row r="56" spans="17:17">
      <c r="Q56" s="15" t="s">
        <v>109</v>
      </c>
    </row>
    <row r="109" spans="18:35">
      <c r="R109" s="44"/>
      <c r="AB109" s="44"/>
      <c r="AC109" s="44"/>
      <c r="AD109" s="44"/>
      <c r="AE109" s="44"/>
      <c r="AF109" s="44"/>
      <c r="AG109" s="44"/>
      <c r="AH109" s="44"/>
      <c r="AI109" s="44"/>
    </row>
    <row r="110" spans="18:35">
      <c r="R110" s="44"/>
      <c r="AB110" s="44"/>
      <c r="AC110" s="44"/>
      <c r="AD110" s="44"/>
      <c r="AE110" s="44"/>
      <c r="AF110" s="44"/>
      <c r="AG110" s="44"/>
      <c r="AH110" s="44"/>
      <c r="AI110" s="44"/>
    </row>
    <row r="111" spans="18:35">
      <c r="R111" s="44"/>
      <c r="AB111" s="44"/>
      <c r="AC111" s="44"/>
      <c r="AD111" s="44"/>
      <c r="AE111" s="44"/>
      <c r="AF111" s="44"/>
      <c r="AG111" s="44"/>
      <c r="AH111" s="44"/>
      <c r="AI111" s="44"/>
    </row>
    <row r="112" spans="18:35">
      <c r="R112" s="44"/>
      <c r="AB112" s="44"/>
      <c r="AC112" s="44"/>
      <c r="AD112" s="44"/>
      <c r="AE112" s="44"/>
      <c r="AF112" s="44"/>
      <c r="AG112" s="44"/>
      <c r="AH112" s="44"/>
      <c r="AI112" s="44"/>
    </row>
    <row r="113" spans="18:35">
      <c r="R113" s="44"/>
      <c r="AB113" s="44"/>
      <c r="AC113" s="44"/>
      <c r="AD113" s="44"/>
      <c r="AE113" s="44"/>
      <c r="AF113" s="44"/>
      <c r="AG113" s="44"/>
      <c r="AH113" s="44"/>
      <c r="AI113" s="44"/>
    </row>
  </sheetData>
  <phoneticPr fontId="8" type="noConversion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5773B3B-0F96-42AD-914A-3B1169DFB11C}">
          <x14:formula1>
            <xm:f>'图11-工业强度'!$B$195:$B$219</xm:f>
          </x14:formula1>
          <xm:sqref>Q20</xm:sqref>
        </x14:dataValidation>
        <x14:dataValidation type="list" allowBlank="1" showInputMessage="1" showErrorMessage="1" xr:uid="{81BA2BDD-C106-4423-BB83-BE8088AC8CB9}">
          <x14:formula1>
            <xm:f>'图12-保有量销量选择'!$E$1:$J$1</xm:f>
          </x14:formula1>
          <xm:sqref>Q39 Q56</xm:sqref>
        </x14:dataValidation>
        <x14:dataValidation type="list" allowBlank="1" showInputMessage="1" showErrorMessage="1" xr:uid="{665AFE04-DD44-479D-9163-5EA846F2E369}">
          <x14:formula1>
            <xm:f>'图12-保有量销量选择'!$L$1:$M$1</xm:f>
          </x14:formula1>
          <xm:sqref>Q38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8F4DD-9CE3-4980-990C-A3D457B656C6}">
  <sheetPr>
    <tabColor rgb="FF002060"/>
  </sheetPr>
  <dimension ref="Q20:AI56"/>
  <sheetViews>
    <sheetView topLeftCell="A34" zoomScale="55" zoomScaleNormal="55" workbookViewId="0">
      <selection activeCell="AK46" sqref="AK46"/>
    </sheetView>
  </sheetViews>
  <sheetFormatPr defaultRowHeight="14.25"/>
  <cols>
    <col min="41" max="41" width="9" customWidth="1"/>
  </cols>
  <sheetData>
    <row r="20" spans="17:35">
      <c r="Q20" s="27" t="s">
        <v>2479</v>
      </c>
      <c r="R20" s="44"/>
      <c r="S20" s="44" t="str">
        <f>VLOOKUP(Q20,'图11-工业强度'!$B$195:$C$219,2,FALSE)</f>
        <v>橡胶和塑料制品业</v>
      </c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</row>
    <row r="21" spans="17:35">
      <c r="R21" t="s">
        <v>792</v>
      </c>
      <c r="S21" t="s">
        <v>2424</v>
      </c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</row>
    <row r="22" spans="17:35">
      <c r="R22" t="str">
        <f>R21&amp;Q20</f>
        <v>Energy CONS for Rubber and Plastics Products</v>
      </c>
      <c r="S22" t="str">
        <f>S20&amp;S21</f>
        <v>橡胶和塑料制品业能源消费及碳排放</v>
      </c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  <row r="23" spans="17:35"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</row>
    <row r="24" spans="17:35"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</row>
    <row r="25" spans="17:35"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</row>
    <row r="26" spans="17:35"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</row>
    <row r="27" spans="17:35"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</row>
    <row r="28" spans="17:35"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</row>
    <row r="29" spans="17:35"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</row>
    <row r="30" spans="17:35"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</row>
    <row r="31" spans="17:35"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</row>
    <row r="32" spans="17:35"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</row>
    <row r="33" spans="17:35"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</row>
    <row r="34" spans="17:35"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</row>
    <row r="35" spans="17:35"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</row>
    <row r="36" spans="17:35"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</row>
    <row r="38" spans="17:35">
      <c r="Q38" s="15" t="s">
        <v>128</v>
      </c>
    </row>
    <row r="39" spans="17:35">
      <c r="Q39" s="15" t="s">
        <v>109</v>
      </c>
    </row>
    <row r="55" spans="17:35">
      <c r="R55" s="44"/>
      <c r="T55" s="44"/>
      <c r="U55" s="44"/>
      <c r="AB55" s="44"/>
      <c r="AC55" s="44"/>
      <c r="AD55" s="44"/>
      <c r="AE55" s="44"/>
      <c r="AF55" s="44"/>
      <c r="AG55" s="44"/>
      <c r="AH55" s="44"/>
      <c r="AI55" s="44"/>
    </row>
    <row r="56" spans="17:35">
      <c r="Q56" s="15" t="s">
        <v>109</v>
      </c>
    </row>
  </sheetData>
  <phoneticPr fontId="8" type="noConversion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EC390DC-29A1-411D-AEE3-DC2ADDEEA54C}">
          <x14:formula1>
            <xm:f>'图12-保有量销量选择'!$L$1:$M$1</xm:f>
          </x14:formula1>
          <xm:sqref>Q38</xm:sqref>
        </x14:dataValidation>
        <x14:dataValidation type="list" allowBlank="1" showInputMessage="1" showErrorMessage="1" xr:uid="{6123E0C2-0678-44F2-8470-D78CBE73AC98}">
          <x14:formula1>
            <xm:f>'图12-保有量销量选择'!$E$1:$J$1</xm:f>
          </x14:formula1>
          <xm:sqref>Q39 Q56</xm:sqref>
        </x14:dataValidation>
        <x14:dataValidation type="list" allowBlank="1" showInputMessage="1" showErrorMessage="1" xr:uid="{67382E44-9A71-4F40-9D60-E6B1AA3B0400}">
          <x14:formula1>
            <xm:f>'图11-工业强度'!$B$195:$B$219</xm:f>
          </x14:formula1>
          <xm:sqref>Q20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CE8FE-E74F-48F7-9F95-6753CD46B5F9}">
  <sheetPr>
    <tabColor theme="9"/>
  </sheetPr>
  <dimension ref="A1:AM68"/>
  <sheetViews>
    <sheetView topLeftCell="A13" workbookViewId="0">
      <selection activeCell="B38" sqref="B38:AM38"/>
    </sheetView>
  </sheetViews>
  <sheetFormatPr defaultColWidth="9" defaultRowHeight="14.25"/>
  <cols>
    <col min="1" max="1" width="21" style="1" bestFit="1" customWidth="1"/>
    <col min="2" max="32" width="8.125" style="1" customWidth="1"/>
    <col min="33" max="16384" width="9" style="1"/>
  </cols>
  <sheetData>
    <row r="1" spans="1:39">
      <c r="C1" s="1" t="s">
        <v>160</v>
      </c>
      <c r="D1" s="1" t="s">
        <v>161</v>
      </c>
      <c r="E1" s="1" t="s">
        <v>1647</v>
      </c>
      <c r="F1" s="1" t="s">
        <v>2491</v>
      </c>
      <c r="G1" s="52" t="s">
        <v>3321</v>
      </c>
    </row>
    <row r="2" spans="1:39">
      <c r="C2" s="1" t="s">
        <v>1648</v>
      </c>
      <c r="D2" s="1">
        <v>1</v>
      </c>
      <c r="E2" s="1">
        <f>10^-14</f>
        <v>1E-14</v>
      </c>
      <c r="G2" s="52" t="s">
        <v>1649</v>
      </c>
    </row>
    <row r="3" spans="1:39">
      <c r="B3" s="1">
        <v>2023</v>
      </c>
      <c r="I3" s="1">
        <v>2030</v>
      </c>
      <c r="N3" s="1">
        <v>2035</v>
      </c>
      <c r="S3" s="1">
        <v>2040</v>
      </c>
      <c r="X3" s="1">
        <v>2045</v>
      </c>
      <c r="AC3" s="1">
        <v>2050</v>
      </c>
      <c r="AH3" s="1">
        <v>2055</v>
      </c>
      <c r="AM3" s="1">
        <v>2060</v>
      </c>
    </row>
    <row r="4" spans="1:39">
      <c r="A4" s="1" t="s">
        <v>154</v>
      </c>
      <c r="B4" s="13">
        <f>二氧化碳排放!B2*$E$2</f>
        <v>15.635899999999999</v>
      </c>
      <c r="C4" s="13">
        <f>二氧化碳排放!C2*$E$2</f>
        <v>15.576700000000001</v>
      </c>
      <c r="D4" s="13">
        <f>二氧化碳排放!D2*$E$2</f>
        <v>15.5182</v>
      </c>
      <c r="E4" s="13">
        <f>二氧化碳排放!E2*$E$2</f>
        <v>15.4621</v>
      </c>
      <c r="F4" s="13">
        <f>二氧化碳排放!F2*$E$2</f>
        <v>15.393700000000001</v>
      </c>
      <c r="G4" s="13">
        <f>二氧化碳排放!G2*$E$2</f>
        <v>15.3141</v>
      </c>
      <c r="H4" s="13">
        <f>二氧化碳排放!H2*$E$2</f>
        <v>15.2196</v>
      </c>
      <c r="I4" s="13">
        <f>二氧化碳排放!I2*$E$2</f>
        <v>15.1044</v>
      </c>
      <c r="J4" s="13">
        <f>二氧化碳排放!J2*$E$2</f>
        <v>14.872</v>
      </c>
      <c r="K4" s="13">
        <f>二氧化碳排放!K2*$E$2</f>
        <v>14.6233</v>
      </c>
      <c r="L4" s="13">
        <f>二氧化碳排放!L2*$E$2</f>
        <v>14.4024</v>
      </c>
      <c r="M4" s="13">
        <f>二氧化碳排放!M2*$E$2</f>
        <v>14.1813</v>
      </c>
      <c r="N4" s="13">
        <f>二氧化碳排放!N2*$E$2</f>
        <v>13.9541</v>
      </c>
      <c r="O4" s="13">
        <f>二氧化碳排放!O2*$E$2</f>
        <v>13.7745</v>
      </c>
      <c r="P4" s="13">
        <f>二氧化碳排放!P2*$E$2</f>
        <v>13.570600000000001</v>
      </c>
      <c r="Q4" s="13">
        <f>二氧化碳排放!Q2*$E$2</f>
        <v>13.3217</v>
      </c>
      <c r="R4" s="13">
        <f>二氧化碳排放!R2*$E$2</f>
        <v>13.101800000000001</v>
      </c>
      <c r="S4" s="13">
        <f>二氧化碳排放!S2*$E$2</f>
        <v>12.908099999999999</v>
      </c>
      <c r="T4" s="13">
        <f>二氧化碳排放!T2*$E$2</f>
        <v>12.679</v>
      </c>
      <c r="U4" s="13">
        <f>二氧化碳排放!U2*$E$2</f>
        <v>12.470700000000001</v>
      </c>
      <c r="V4" s="13">
        <f>二氧化碳排放!V2*$E$2</f>
        <v>12.285500000000001</v>
      </c>
      <c r="W4" s="13">
        <f>二氧化碳排放!W2*$E$2</f>
        <v>12.1227</v>
      </c>
      <c r="X4" s="13">
        <f>二氧化碳排放!X2*$E$2</f>
        <v>11.983700000000001</v>
      </c>
      <c r="Y4" s="13">
        <f>二氧化碳排放!Y2*$E$2</f>
        <v>11.9008</v>
      </c>
      <c r="Z4" s="13">
        <f>二氧化碳排放!Z2*$E$2</f>
        <v>11.8407</v>
      </c>
      <c r="AA4" s="13">
        <f>二氧化碳排放!AA2*$E$2</f>
        <v>11.8026</v>
      </c>
      <c r="AB4" s="13">
        <f>二氧化碳排放!AB2*$E$2</f>
        <v>11.775</v>
      </c>
      <c r="AC4" s="13">
        <f>二氧化碳排放!AC2*$E$2</f>
        <v>11.7606</v>
      </c>
      <c r="AD4" s="13">
        <f>二氧化碳排放!AD2*$E$2</f>
        <v>11.7004</v>
      </c>
      <c r="AE4" s="13">
        <f>二氧化碳排放!AE2*$E$2</f>
        <v>11.6487</v>
      </c>
      <c r="AF4" s="13">
        <f>二氧化碳排放!AF2*$E$2</f>
        <v>11.601599999999999</v>
      </c>
      <c r="AG4" s="13">
        <f>二氧化碳排放!AG2*$E$2</f>
        <v>11.5566</v>
      </c>
      <c r="AH4" s="13">
        <f>二氧化碳排放!AH2*$E$2</f>
        <v>11.513500000000001</v>
      </c>
      <c r="AI4" s="13">
        <f>二氧化碳排放!AI2*$E$2</f>
        <v>11.473599999999999</v>
      </c>
      <c r="AJ4" s="13">
        <f>二氧化碳排放!AJ2*$E$2</f>
        <v>11.4339</v>
      </c>
      <c r="AK4" s="13">
        <f>二氧化碳排放!AK2*$E$2</f>
        <v>11.393700000000001</v>
      </c>
      <c r="AL4" s="13">
        <f>二氧化碳排放!AL2*$E$2</f>
        <v>11.352399999999999</v>
      </c>
      <c r="AM4" s="13">
        <f>二氧化碳排放!AM2*$E$2</f>
        <v>11.3117</v>
      </c>
    </row>
    <row r="5" spans="1:39">
      <c r="A5" s="1" t="s">
        <v>155</v>
      </c>
      <c r="B5" s="13">
        <f>二氧化碳排放!B3*$E$2</f>
        <v>41.247799999999998</v>
      </c>
      <c r="C5" s="13">
        <f>二氧化碳排放!C3*$E$2</f>
        <v>41.161299999999997</v>
      </c>
      <c r="D5" s="13">
        <f>二氧化碳排放!D3*$E$2</f>
        <v>43.7224</v>
      </c>
      <c r="E5" s="13">
        <f>二氧化碳排放!E3*$E$2</f>
        <v>45.805399999999999</v>
      </c>
      <c r="F5" s="13">
        <f>二氧化碳排放!F3*$E$2</f>
        <v>47.7911</v>
      </c>
      <c r="G5" s="13">
        <f>二氧化碳排放!G3*$E$2</f>
        <v>49.586199999999998</v>
      </c>
      <c r="H5" s="13">
        <f>二氧化碳排放!H3*$E$2</f>
        <v>51.137500000000003</v>
      </c>
      <c r="I5" s="13">
        <f>二氧化碳排放!I3*$E$2</f>
        <v>52.815899999999999</v>
      </c>
      <c r="J5" s="13">
        <f>二氧化碳排放!J3*$E$2</f>
        <v>53.2866</v>
      </c>
      <c r="K5" s="13">
        <f>二氧化碳排放!K3*$E$2</f>
        <v>53.6389</v>
      </c>
      <c r="L5" s="13">
        <f>二氧化碳排放!L3*$E$2</f>
        <v>53.900100000000002</v>
      </c>
      <c r="M5" s="13">
        <f>二氧化碳排放!M3*$E$2</f>
        <v>54.108199999999997</v>
      </c>
      <c r="N5" s="13">
        <f>二氧化碳排放!N3*$E$2</f>
        <v>53.072400000000002</v>
      </c>
      <c r="O5" s="13">
        <f>二氧化碳排放!O3*$E$2</f>
        <v>52.0366</v>
      </c>
      <c r="P5" s="13">
        <f>二氧化碳排放!P3*$E$2</f>
        <v>50.835099999999997</v>
      </c>
      <c r="Q5" s="13">
        <f>二氧化碳排放!Q3*$E$2</f>
        <v>49.601599999999998</v>
      </c>
      <c r="R5" s="13">
        <f>二氧化碳排放!R3*$E$2</f>
        <v>48.286999999999999</v>
      </c>
      <c r="S5" s="13">
        <f>二氧化碳排放!S3*$E$2</f>
        <v>46.898400000000002</v>
      </c>
      <c r="T5" s="13">
        <f>二氧化碳排放!T3*$E$2</f>
        <v>45.430999999999997</v>
      </c>
      <c r="U5" s="13">
        <f>二氧化碳排放!U3*$E$2</f>
        <v>43.901800000000001</v>
      </c>
      <c r="V5" s="13">
        <f>二氧化碳排放!V3*$E$2</f>
        <v>42.334299999999999</v>
      </c>
      <c r="W5" s="13">
        <f>二氧化碳排放!W3*$E$2</f>
        <v>40.729999999999997</v>
      </c>
      <c r="X5" s="13">
        <f>二氧化碳排放!X3*$E$2</f>
        <v>39.086500000000001</v>
      </c>
      <c r="Y5" s="13">
        <f>二氧化碳排放!Y3*$E$2</f>
        <v>37.403599999999997</v>
      </c>
      <c r="Z5" s="13">
        <f>二氧化碳排放!Z3*$E$2</f>
        <v>35.686500000000002</v>
      </c>
      <c r="AA5" s="13">
        <f>二氧化碳排放!AA3*$E$2</f>
        <v>33.926900000000003</v>
      </c>
      <c r="AB5" s="13">
        <f>二氧化碳排放!AB3*$E$2</f>
        <v>32.145099999999999</v>
      </c>
      <c r="AC5" s="13">
        <f>二氧化碳排放!AC3*$E$2</f>
        <v>30.348500000000001</v>
      </c>
      <c r="AD5" s="13">
        <f>二氧化碳排放!AD3*$E$2</f>
        <v>28.581399999999999</v>
      </c>
      <c r="AE5" s="13">
        <f>二氧化碳排放!AE3*$E$2</f>
        <v>26.770800000000001</v>
      </c>
      <c r="AF5" s="13">
        <f>二氧化碳排放!AF3*$E$2</f>
        <v>24.973700000000001</v>
      </c>
      <c r="AG5" s="13">
        <f>二氧化碳排放!AG3*$E$2</f>
        <v>23.1997</v>
      </c>
      <c r="AH5" s="13">
        <f>二氧化碳排放!AH3*$E$2</f>
        <v>21.429400000000001</v>
      </c>
      <c r="AI5" s="13">
        <f>二氧化碳排放!AI3*$E$2</f>
        <v>19.7072</v>
      </c>
      <c r="AJ5" s="13">
        <f>二氧化碳排放!AJ3*$E$2</f>
        <v>18.015499999999999</v>
      </c>
      <c r="AK5" s="13">
        <f>二氧化碳排放!AK3*$E$2</f>
        <v>16.373100000000001</v>
      </c>
      <c r="AL5" s="13">
        <f>二氧化碳排放!AL3*$E$2</f>
        <v>14.849299999999999</v>
      </c>
      <c r="AM5" s="13">
        <f>二氧化碳排放!AM3*$E$2</f>
        <v>13.520799999999999</v>
      </c>
    </row>
    <row r="6" spans="1:39">
      <c r="A6" s="1" t="s">
        <v>156</v>
      </c>
      <c r="B6" s="13">
        <f>二氧化碳排放!B4*$E$2</f>
        <v>3.2021999999999999</v>
      </c>
      <c r="C6" s="13">
        <f>二氧化碳排放!C4*$E$2</f>
        <v>3.20086</v>
      </c>
      <c r="D6" s="13">
        <f>二氧化碳排放!D4*$E$2</f>
        <v>3.1957499999999999</v>
      </c>
      <c r="E6" s="13">
        <f>二氧化碳排放!E4*$E$2</f>
        <v>3.1839300000000001</v>
      </c>
      <c r="F6" s="13">
        <f>二氧化碳排放!F4*$E$2</f>
        <v>3.1736399999999998</v>
      </c>
      <c r="G6" s="13">
        <f>二氧化碳排放!G4*$E$2</f>
        <v>3.1694800000000001</v>
      </c>
      <c r="H6" s="13">
        <f>二氧化碳排放!H4*$E$2</f>
        <v>3.1607699999999999</v>
      </c>
      <c r="I6" s="13">
        <f>二氧化碳排放!I4*$E$2</f>
        <v>3.1554699999999998</v>
      </c>
      <c r="J6" s="13">
        <f>二氧化碳排放!J4*$E$2</f>
        <v>3.14655</v>
      </c>
      <c r="K6" s="13">
        <f>二氧化碳排放!K4*$E$2</f>
        <v>3.1274700000000002</v>
      </c>
      <c r="L6" s="13">
        <f>二氧化碳排放!L4*$E$2</f>
        <v>3.12025</v>
      </c>
      <c r="M6" s="13">
        <f>二氧化碳排放!M4*$E$2</f>
        <v>3.10026</v>
      </c>
      <c r="N6" s="13">
        <f>二氧化碳排放!N4*$E$2</f>
        <v>3.0747900000000001</v>
      </c>
      <c r="O6" s="13">
        <f>二氧化碳排放!O4*$E$2</f>
        <v>3.0460699999999998</v>
      </c>
      <c r="P6" s="13">
        <f>二氧化碳排放!P4*$E$2</f>
        <v>3.0280800000000001</v>
      </c>
      <c r="Q6" s="13">
        <f>二氧化碳排放!Q4*$E$2</f>
        <v>3.00963</v>
      </c>
      <c r="R6" s="13">
        <f>二氧化碳排放!R4*$E$2</f>
        <v>3.00345</v>
      </c>
      <c r="S6" s="13">
        <f>二氧化碳排放!S4*$E$2</f>
        <v>2.9784199999999998</v>
      </c>
      <c r="T6" s="13">
        <f>二氧化碳排放!T4*$E$2</f>
        <v>2.9527600000000001</v>
      </c>
      <c r="U6" s="13">
        <f>二氧化碳排放!U4*$E$2</f>
        <v>2.93127</v>
      </c>
      <c r="V6" s="13">
        <f>二氧化碳排放!V4*$E$2</f>
        <v>2.90985</v>
      </c>
      <c r="W6" s="13">
        <f>二氧化碳排放!W4*$E$2</f>
        <v>2.8951699999999998</v>
      </c>
      <c r="X6" s="13">
        <f>二氧化碳排放!X4*$E$2</f>
        <v>2.8729900000000002</v>
      </c>
      <c r="Y6" s="13">
        <f>二氧化碳排放!Y4*$E$2</f>
        <v>2.84571</v>
      </c>
      <c r="Z6" s="13">
        <f>二氧化碳排放!Z4*$E$2</f>
        <v>2.8085200000000001</v>
      </c>
      <c r="AA6" s="13">
        <f>二氧化碳排放!AA4*$E$2</f>
        <v>2.7844699999999998</v>
      </c>
      <c r="AB6" s="13">
        <f>二氧化碳排放!AB4*$E$2</f>
        <v>2.7589899999999998</v>
      </c>
      <c r="AC6" s="13">
        <f>二氧化碳排放!AC4*$E$2</f>
        <v>2.7232599999999998</v>
      </c>
      <c r="AD6" s="13">
        <f>二氧化碳排放!AD4*$E$2</f>
        <v>2.6912400000000001</v>
      </c>
      <c r="AE6" s="13">
        <f>二氧化碳排放!AE4*$E$2</f>
        <v>2.6523400000000001</v>
      </c>
      <c r="AF6" s="13">
        <f>二氧化碳排放!AF4*$E$2</f>
        <v>2.6060500000000002</v>
      </c>
      <c r="AG6" s="13">
        <f>二氧化碳排放!AG4*$E$2</f>
        <v>2.56636</v>
      </c>
      <c r="AH6" s="13">
        <f>二氧化碳排放!AH4*$E$2</f>
        <v>2.5325500000000001</v>
      </c>
      <c r="AI6" s="13">
        <f>二氧化碳排放!AI4*$E$2</f>
        <v>2.48454</v>
      </c>
      <c r="AJ6" s="13">
        <f>二氧化碳排放!AJ4*$E$2</f>
        <v>2.4362300000000001</v>
      </c>
      <c r="AK6" s="13">
        <f>二氧化碳排放!AK4*$E$2</f>
        <v>2.3887100000000001</v>
      </c>
      <c r="AL6" s="13">
        <f>二氧化碳排放!AL4*$E$2</f>
        <v>2.34056</v>
      </c>
      <c r="AM6" s="13">
        <f>二氧化碳排放!AM4*$E$2</f>
        <v>2.63523</v>
      </c>
    </row>
    <row r="7" spans="1:39">
      <c r="A7" s="1" t="s">
        <v>157</v>
      </c>
      <c r="B7" s="13">
        <f>二氧化碳排放!B5*$E$2</f>
        <v>1.2831900000000001</v>
      </c>
      <c r="C7" s="13">
        <f>二氧化碳排放!C5*$E$2</f>
        <v>1.3106</v>
      </c>
      <c r="D7" s="13">
        <f>二氧化碳排放!D5*$E$2</f>
        <v>1.3341799999999999</v>
      </c>
      <c r="E7" s="13">
        <f>二氧化碳排放!E5*$E$2</f>
        <v>1.3514200000000001</v>
      </c>
      <c r="F7" s="13">
        <f>二氧化碳排放!F5*$E$2</f>
        <v>1.36808</v>
      </c>
      <c r="G7" s="13">
        <f>二氧化碳排放!G5*$E$2</f>
        <v>1.3860999999999999</v>
      </c>
      <c r="H7" s="13">
        <f>二氧化碳排放!H5*$E$2</f>
        <v>1.40341</v>
      </c>
      <c r="I7" s="13">
        <f>二氧化碳排放!I5*$E$2</f>
        <v>1.4192499999999999</v>
      </c>
      <c r="J7" s="13">
        <f>二氧化碳排放!J5*$E$2</f>
        <v>1.4364999999999999</v>
      </c>
      <c r="K7" s="13">
        <f>二氧化碳排放!K5*$E$2</f>
        <v>1.45194</v>
      </c>
      <c r="L7" s="13">
        <f>二氧化碳排放!L5*$E$2</f>
        <v>1.4673700000000001</v>
      </c>
      <c r="M7" s="13">
        <f>二氧化碳排放!M5*$E$2</f>
        <v>1.48339</v>
      </c>
      <c r="N7" s="13">
        <f>二氧化碳排放!N5*$E$2</f>
        <v>1.4963599999999999</v>
      </c>
      <c r="O7" s="13">
        <f>二氧化碳排放!O5*$E$2</f>
        <v>1.5005299999999999</v>
      </c>
      <c r="P7" s="13">
        <f>二氧化碳排放!P5*$E$2</f>
        <v>1.5062</v>
      </c>
      <c r="Q7" s="13">
        <f>二氧化碳排放!Q5*$E$2</f>
        <v>1.51111</v>
      </c>
      <c r="R7" s="13">
        <f>二氧化碳排放!R5*$E$2</f>
        <v>1.51755</v>
      </c>
      <c r="S7" s="13">
        <f>二氧化碳排放!S5*$E$2</f>
        <v>1.5208699999999999</v>
      </c>
      <c r="T7" s="13">
        <f>二氧化碳排放!T5*$E$2</f>
        <v>1.5208699999999999</v>
      </c>
      <c r="U7" s="13">
        <f>二氧化碳排放!U5*$E$2</f>
        <v>1.5208699999999999</v>
      </c>
      <c r="V7" s="13">
        <f>二氧化碳排放!V5*$E$2</f>
        <v>1.5211300000000001</v>
      </c>
      <c r="W7" s="13">
        <f>二氧化碳排放!W5*$E$2</f>
        <v>1.5211300000000001</v>
      </c>
      <c r="X7" s="13">
        <f>二氧化碳排放!X5*$E$2</f>
        <v>1.5196099999999999</v>
      </c>
      <c r="Y7" s="13">
        <f>二氧化碳排放!Y5*$E$2</f>
        <v>1.5171399999999999</v>
      </c>
      <c r="Z7" s="13">
        <f>二氧化碳排放!Z5*$E$2</f>
        <v>1.51176</v>
      </c>
      <c r="AA7" s="13">
        <f>二氧化碳排放!AA5*$E$2</f>
        <v>1.5092000000000001</v>
      </c>
      <c r="AB7" s="13">
        <f>二氧化碳排放!AB5*$E$2</f>
        <v>1.50512</v>
      </c>
      <c r="AC7" s="13">
        <f>二氧化碳排放!AC5*$E$2</f>
        <v>1.49979</v>
      </c>
      <c r="AD7" s="13">
        <f>二氧化碳排放!AD5*$E$2</f>
        <v>1.49072</v>
      </c>
      <c r="AE7" s="13">
        <f>二氧化碳排放!AE5*$E$2</f>
        <v>1.4819199999999999</v>
      </c>
      <c r="AF7" s="13">
        <f>二氧化碳排放!AF5*$E$2</f>
        <v>1.4739599999999999</v>
      </c>
      <c r="AG7" s="13">
        <f>二氧化碳排放!AG5*$E$2</f>
        <v>1.46428</v>
      </c>
      <c r="AH7" s="13">
        <f>二氧化碳排放!AH5*$E$2</f>
        <v>1.4546300000000001</v>
      </c>
      <c r="AI7" s="13">
        <f>二氧化碳排放!AI5*$E$2</f>
        <v>1.4418200000000001</v>
      </c>
      <c r="AJ7" s="13">
        <f>二氧化碳排放!AJ5*$E$2</f>
        <v>1.42913</v>
      </c>
      <c r="AK7" s="13">
        <f>二氧化碳排放!AK5*$E$2</f>
        <v>1.41614</v>
      </c>
      <c r="AL7" s="13">
        <f>二氧化碳排放!AL5*$E$2</f>
        <v>1.4034199999999999</v>
      </c>
      <c r="AM7" s="13">
        <f>二氧化碳排放!AM5*$E$2</f>
        <v>1.58751</v>
      </c>
    </row>
    <row r="8" spans="1:39">
      <c r="A8" s="1" t="s">
        <v>2071</v>
      </c>
      <c r="B8" s="13">
        <f>二氧化碳排放!B6*$E$2-B9</f>
        <v>28.117980299999999</v>
      </c>
      <c r="C8" s="13">
        <f>二氧化碳排放!C6*$E$2-C9</f>
        <v>28.197062499999994</v>
      </c>
      <c r="D8" s="13">
        <f>二氧化碳排放!D6*$E$2-D9</f>
        <v>29.4508747</v>
      </c>
      <c r="E8" s="13">
        <f>二氧化碳排放!E6*$E$2-E9</f>
        <v>29.794726600000004</v>
      </c>
      <c r="F8" s="13">
        <f>二氧化碳排放!F6*$E$2-F9</f>
        <v>30.151667000000003</v>
      </c>
      <c r="G8" s="13">
        <f>二氧化碳排放!G6*$E$2-G9</f>
        <v>30.499536699999997</v>
      </c>
      <c r="H8" s="13">
        <f>二氧化碳排放!H6*$E$2-H9</f>
        <v>30.798146099999997</v>
      </c>
      <c r="I8" s="13">
        <f>二氧化碳排放!I6*$E$2-I9</f>
        <v>31.168946200000001</v>
      </c>
      <c r="J8" s="13">
        <f>二氧化碳排放!J6*$E$2-J9</f>
        <v>31.119816899999996</v>
      </c>
      <c r="K8" s="13">
        <f>二氧化碳排放!K6*$E$2-K9</f>
        <v>31.085597200000002</v>
      </c>
      <c r="L8" s="13">
        <f>二氧化碳排放!L6*$E$2-L9</f>
        <v>31.049607899999998</v>
      </c>
      <c r="M8" s="13">
        <f>二氧化碳排放!M6*$E$2-M9</f>
        <v>31.107198000000004</v>
      </c>
      <c r="N8" s="13">
        <f>二氧化碳排放!N6*$E$2-N9</f>
        <v>31.070518999999997</v>
      </c>
      <c r="O8" s="13">
        <f>二氧化碳排放!O6*$E$2-O9</f>
        <v>30.881850100000001</v>
      </c>
      <c r="P8" s="13">
        <f>二氧化碳排放!P6*$E$2-P9</f>
        <v>30.578221599999999</v>
      </c>
      <c r="Q8" s="13">
        <f>二氧化碳排放!Q6*$E$2-Q9</f>
        <v>30.356443900000002</v>
      </c>
      <c r="R8" s="13">
        <f>二氧化碳排放!R6*$E$2-R9</f>
        <v>30.142925499999997</v>
      </c>
      <c r="S8" s="13">
        <f>二氧化碳排放!S6*$E$2-S9</f>
        <v>29.9201184</v>
      </c>
      <c r="T8" s="13">
        <f>二氧化碳排放!T6*$E$2-T9</f>
        <v>29.538559200000002</v>
      </c>
      <c r="U8" s="13">
        <f>二氧化碳排放!U6*$E$2-U9</f>
        <v>29.175600099999997</v>
      </c>
      <c r="V8" s="13">
        <f>二氧化碳排放!V6*$E$2-V9</f>
        <v>28.787791299999995</v>
      </c>
      <c r="W8" s="13">
        <f>二氧化碳排放!W6*$E$2-W9</f>
        <v>28.414122200000001</v>
      </c>
      <c r="X8" s="13">
        <f>二氧化碳排放!X6*$E$2-X9</f>
        <v>28.032173100000001</v>
      </c>
      <c r="Y8" s="13">
        <f>二氧化碳排放!Y6*$E$2-Y9</f>
        <v>27.732542699999996</v>
      </c>
      <c r="Z8" s="13">
        <f>二氧化碳排放!Z6*$E$2-Z9</f>
        <v>27.338691299999997</v>
      </c>
      <c r="AA8" s="13">
        <f>二氧化碳排放!AA6*$E$2-AA9</f>
        <v>27.035039899999997</v>
      </c>
      <c r="AB8" s="13">
        <f>二氧化碳排放!AB6*$E$2-AB9</f>
        <v>26.668449000000003</v>
      </c>
      <c r="AC8" s="13">
        <f>二氧化碳排放!AC6*$E$2-AC9</f>
        <v>26.302937100000001</v>
      </c>
      <c r="AD8" s="13">
        <f>二氧化碳排放!AD6*$E$2-AD9</f>
        <v>25.937744799999997</v>
      </c>
      <c r="AE8" s="13">
        <f>二氧化碳排放!AE6*$E$2-AE9</f>
        <v>25.5645624</v>
      </c>
      <c r="AF8" s="13">
        <f>二氧化碳排放!AF6*$E$2-AF9</f>
        <v>25.167499999999997</v>
      </c>
      <c r="AG8" s="13">
        <f>二氧化碳排放!AG6*$E$2-AG9</f>
        <v>24.785857700000001</v>
      </c>
      <c r="AH8" s="13">
        <f>二氧化碳排放!AH6*$E$2-AH9</f>
        <v>24.384015300000002</v>
      </c>
      <c r="AI8" s="13">
        <f>二氧化碳排放!AI6*$E$2-AI9</f>
        <v>24.054003500000004</v>
      </c>
      <c r="AJ8" s="13">
        <f>二氧化碳排放!AJ6*$E$2-AJ9</f>
        <v>23.740661600000003</v>
      </c>
      <c r="AK8" s="13">
        <f>二氧化碳排放!AK6*$E$2-AK9</f>
        <v>23.400909899999998</v>
      </c>
      <c r="AL8" s="13">
        <f>二氧化碳排放!AL6*$E$2-AL9</f>
        <v>23.051467799999998</v>
      </c>
      <c r="AM8" s="13">
        <f>二氧化碳排放!AM6*$E$2-AM9</f>
        <v>22.672216599999999</v>
      </c>
    </row>
    <row r="9" spans="1:39">
      <c r="A9" s="1" t="s">
        <v>2070</v>
      </c>
      <c r="B9" s="13">
        <f>SUM(二氧化碳排放!B32:B56)*$E2</f>
        <v>14.5111197</v>
      </c>
      <c r="C9" s="13">
        <f>SUM(二氧化碳排放!C32:C56)*$E2</f>
        <v>14.450737500000001</v>
      </c>
      <c r="D9" s="13">
        <f>SUM(二氧化碳排放!D32:D56)*$E2</f>
        <v>14.5667253</v>
      </c>
      <c r="E9" s="13">
        <f>SUM(二氧化碳排放!E32:E56)*$E2</f>
        <v>14.522373399999999</v>
      </c>
      <c r="F9" s="13">
        <f>SUM(二氧化碳排放!F32:F56)*$E2</f>
        <v>14.436133</v>
      </c>
      <c r="G9" s="13">
        <f>SUM(二氧化碳排放!G32:G56)*$E2</f>
        <v>14.294263300000001</v>
      </c>
      <c r="H9" s="13">
        <f>SUM(二氧化碳排放!H32:H56)*$E2</f>
        <v>14.158553899999999</v>
      </c>
      <c r="I9" s="13">
        <f>SUM(二氧化碳排放!I32:I56)*$E2</f>
        <v>14.024753799999999</v>
      </c>
      <c r="J9" s="13">
        <f>SUM(二氧化碳排放!J32:J56)*$E2</f>
        <v>13.7923831</v>
      </c>
      <c r="K9" s="13">
        <f>SUM(二氧化碳排放!K32:K56)*$E2</f>
        <v>13.5649028</v>
      </c>
      <c r="L9" s="13">
        <f>SUM(二氧化碳排放!L32:L56)*$E2</f>
        <v>13.339692100000001</v>
      </c>
      <c r="M9" s="13">
        <f>SUM(二氧化碳排放!M32:M56)*$E2</f>
        <v>13.120402</v>
      </c>
      <c r="N9" s="13">
        <f>SUM(二氧化碳排放!N32:N56)*$E2</f>
        <v>12.910581000000001</v>
      </c>
      <c r="O9" s="13">
        <f>SUM(二氧化碳排放!O32:O56)*$E2</f>
        <v>12.7236499</v>
      </c>
      <c r="P9" s="13">
        <f>SUM(二氧化碳排放!P32:P56)*$E2</f>
        <v>12.532178399999999</v>
      </c>
      <c r="Q9" s="13">
        <f>SUM(二氧化碳排放!Q32:Q56)*$E2</f>
        <v>12.3402561</v>
      </c>
      <c r="R9" s="13">
        <f>SUM(二氧化碳排放!R32:R56)*$E2</f>
        <v>12.1474745</v>
      </c>
      <c r="S9" s="13">
        <f>SUM(二氧化碳排放!S32:S56)*$E2</f>
        <v>11.9548816</v>
      </c>
      <c r="T9" s="13">
        <f>SUM(二氧化碳排放!T32:T56)*$E2</f>
        <v>11.733940799999999</v>
      </c>
      <c r="U9" s="13">
        <f>SUM(二氧化碳排放!U32:U56)*$E2</f>
        <v>11.511199899999999</v>
      </c>
      <c r="V9" s="13">
        <f>SUM(二氧化碳排放!V32:V56)*$E2</f>
        <v>11.2896087</v>
      </c>
      <c r="W9" s="13">
        <f>SUM(二氧化碳排放!W32:W56)*$E2</f>
        <v>11.0662778</v>
      </c>
      <c r="X9" s="13">
        <f>SUM(二氧化碳排放!X32:X56)*$E2</f>
        <v>10.843226899999999</v>
      </c>
      <c r="Y9" s="13">
        <f>SUM(二氧化碳排放!Y32:Y56)*$E2</f>
        <v>10.628457299999999</v>
      </c>
      <c r="Z9" s="13">
        <f>SUM(二氧化碳排放!Z32:Z56)*$E2</f>
        <v>10.4108087</v>
      </c>
      <c r="AA9" s="13">
        <f>SUM(二氧化碳排放!AA32:AA56)*$E2</f>
        <v>10.194360100000001</v>
      </c>
      <c r="AB9" s="13">
        <f>SUM(二氧化碳排放!AB32:AB56)*$E2</f>
        <v>9.9777509999999996</v>
      </c>
      <c r="AC9" s="13">
        <f>SUM(二氧化碳排放!AC32:AC56)*$E2</f>
        <v>9.7593628999999993</v>
      </c>
      <c r="AD9" s="13">
        <f>SUM(二氧化碳排放!AD32:AD56)*$E2</f>
        <v>9.5801552000000001</v>
      </c>
      <c r="AE9" s="13">
        <f>SUM(二氧化碳排放!AE32:AE56)*$E2</f>
        <v>9.3984375999999994</v>
      </c>
      <c r="AF9" s="13">
        <f>SUM(二氧化碳排放!AF32:AF56)*$E2</f>
        <v>9.2164000000000001</v>
      </c>
      <c r="AG9" s="13">
        <f>SUM(二氧化碳排放!AG32:AG56)*$E2</f>
        <v>9.0356422999999992</v>
      </c>
      <c r="AH9" s="13">
        <f>SUM(二氧化碳排放!AH32:AH56)*$E2</f>
        <v>8.8531846999999999</v>
      </c>
      <c r="AI9" s="13">
        <f>SUM(二氧化碳排放!AI32:AI56)*$E2</f>
        <v>8.7127964999999996</v>
      </c>
      <c r="AJ9" s="13">
        <f>SUM(二氧化碳排放!AJ32:AJ56)*$E2</f>
        <v>8.5704384000000005</v>
      </c>
      <c r="AK9" s="13">
        <f>SUM(二氧化碳排放!AK32:AK56)*$E2</f>
        <v>8.4287901000000005</v>
      </c>
      <c r="AL9" s="13">
        <f>SUM(二氧化碳排放!AL32:AL56)*$E2</f>
        <v>8.2860321999999993</v>
      </c>
      <c r="AM9" s="13">
        <f>SUM(二氧化碳排放!AM32:AM56)*$E2</f>
        <v>8.1439833999999998</v>
      </c>
    </row>
    <row r="10" spans="1:39">
      <c r="A10" s="1" t="s">
        <v>577</v>
      </c>
      <c r="B10" s="13">
        <f>二氧化碳排放!B7*$E$2</f>
        <v>6.0022200000000003</v>
      </c>
      <c r="C10" s="13">
        <f>二氧化碳排放!C7*$E$2</f>
        <v>6.1635799999999996</v>
      </c>
      <c r="D10" s="13">
        <f>二氧化碳排放!D7*$E$2</f>
        <v>6.3363300000000002</v>
      </c>
      <c r="E10" s="13">
        <f>二氧化碳排放!E7*$E$2</f>
        <v>6.4784100000000002</v>
      </c>
      <c r="F10" s="13">
        <f>二氧化碳排放!F7*$E$2</f>
        <v>6.6256399999999998</v>
      </c>
      <c r="G10" s="13">
        <f>二氧化碳排放!G7*$E$2</f>
        <v>6.7714400000000001</v>
      </c>
      <c r="H10" s="13">
        <f>二氧化碳排放!H7*$E$2</f>
        <v>6.9346300000000003</v>
      </c>
      <c r="I10" s="13">
        <f>二氧化碳排放!I7*$E$2</f>
        <v>7.0930299999999997</v>
      </c>
      <c r="J10" s="13">
        <f>二氧化碳排放!J7*$E$2</f>
        <v>7.2188100000000004</v>
      </c>
      <c r="K10" s="13">
        <f>二氧化碳排放!K7*$E$2</f>
        <v>7.3586499999999999</v>
      </c>
      <c r="L10" s="13">
        <f>二氧化碳排放!L7*$E$2</f>
        <v>7.4455400000000003</v>
      </c>
      <c r="M10" s="13">
        <f>二氧化碳排放!M7*$E$2</f>
        <v>7.5282999999999998</v>
      </c>
      <c r="N10" s="13">
        <f>二氧化碳排放!N7*$E$2</f>
        <v>7.6129199999999999</v>
      </c>
      <c r="O10" s="13">
        <f>二氧化碳排放!O7*$E$2</f>
        <v>7.6377600000000001</v>
      </c>
      <c r="P10" s="13">
        <f>二氧化碳排放!P7*$E$2</f>
        <v>7.6668799999999999</v>
      </c>
      <c r="Q10" s="13">
        <f>二氧化碳排放!Q7*$E$2</f>
        <v>7.6994499999999997</v>
      </c>
      <c r="R10" s="13">
        <f>二氧化碳排放!R7*$E$2</f>
        <v>7.7237299999999998</v>
      </c>
      <c r="S10" s="13">
        <f>二氧化碳排放!S7*$E$2</f>
        <v>7.7562600000000002</v>
      </c>
      <c r="T10" s="13">
        <f>二氧化碳排放!T7*$E$2</f>
        <v>7.7644000000000002</v>
      </c>
      <c r="U10" s="13">
        <f>二氧化碳排放!U7*$E$2</f>
        <v>7.7576900000000002</v>
      </c>
      <c r="V10" s="13">
        <f>二氧化碳排放!V7*$E$2</f>
        <v>7.76647</v>
      </c>
      <c r="W10" s="13">
        <f>二氧化碳排放!W7*$E$2</f>
        <v>7.7772699999999997</v>
      </c>
      <c r="X10" s="13">
        <f>二氧化碳排放!X7*$E$2</f>
        <v>7.78104</v>
      </c>
      <c r="Y10" s="13">
        <f>二氧化碳排放!Y7*$E$2</f>
        <v>7.7703899999999999</v>
      </c>
      <c r="Z10" s="13">
        <f>二氧化碳排放!Z7*$E$2</f>
        <v>7.7759299999999998</v>
      </c>
      <c r="AA10" s="13">
        <f>二氧化碳排放!AA7*$E$2</f>
        <v>7.7677800000000001</v>
      </c>
      <c r="AB10" s="13">
        <f>二氧化碳排放!AB7*$E$2</f>
        <v>7.7601599999999999</v>
      </c>
      <c r="AC10" s="13">
        <f>二氧化碳排放!AC7*$E$2</f>
        <v>7.7671700000000001</v>
      </c>
      <c r="AD10" s="13">
        <f>二氧化碳排放!AD7*$E$2</f>
        <v>7.7451600000000003</v>
      </c>
      <c r="AE10" s="13">
        <f>二氧化碳排放!AE7*$E$2</f>
        <v>7.7305299999999999</v>
      </c>
      <c r="AF10" s="13">
        <f>二氧化碳排放!AF7*$E$2</f>
        <v>7.7166300000000003</v>
      </c>
      <c r="AG10" s="13">
        <f>二氧化碳排放!AG7*$E$2</f>
        <v>7.7062400000000002</v>
      </c>
      <c r="AH10" s="13">
        <f>二氧化碳排放!AH7*$E$2</f>
        <v>7.6849299999999996</v>
      </c>
      <c r="AI10" s="13">
        <f>二氧化碳排放!AI7*$E$2</f>
        <v>7.6771099999999999</v>
      </c>
      <c r="AJ10" s="13">
        <f>二氧化碳排放!AJ7*$E$2</f>
        <v>7.6669400000000003</v>
      </c>
      <c r="AK10" s="13">
        <f>二氧化碳排放!AK7*$E$2</f>
        <v>7.6569000000000003</v>
      </c>
      <c r="AL10" s="13">
        <f>二氧化碳排放!AL7*$E$2</f>
        <v>7.6361100000000004</v>
      </c>
      <c r="AM10" s="13">
        <f>二氧化碳排放!AM7*$E$2</f>
        <v>7.8597999999999999</v>
      </c>
    </row>
    <row r="11" spans="1:39">
      <c r="A11" s="1" t="s">
        <v>152</v>
      </c>
      <c r="B11" s="13">
        <f>二氧化碳排放!B8*$E$2</f>
        <v>-4.34</v>
      </c>
      <c r="C11" s="13">
        <f>二氧化碳排放!C8*$E$2</f>
        <v>-4.34</v>
      </c>
      <c r="D11" s="13">
        <f>二氧化碳排放!D8*$E$2</f>
        <v>-4.34</v>
      </c>
      <c r="E11" s="13">
        <f>二氧化碳排放!E8*$E$2</f>
        <v>-4.34</v>
      </c>
      <c r="F11" s="13">
        <f>二氧化碳排放!F8*$E$2</f>
        <v>-4.34</v>
      </c>
      <c r="G11" s="13">
        <f>二氧化碳排放!G8*$E$2</f>
        <v>-4.34</v>
      </c>
      <c r="H11" s="13">
        <f>二氧化碳排放!H8*$E$2</f>
        <v>-4.34</v>
      </c>
      <c r="I11" s="13">
        <f>二氧化碳排放!I8*$E$2</f>
        <v>-4.34</v>
      </c>
      <c r="J11" s="13">
        <f>二氧化碳排放!J8*$E$2</f>
        <v>-4.34</v>
      </c>
      <c r="K11" s="13">
        <f>二氧化碳排放!K8*$E$2</f>
        <v>-4.34</v>
      </c>
      <c r="L11" s="13">
        <f>二氧化碳排放!L8*$E$2</f>
        <v>-4.34</v>
      </c>
      <c r="M11" s="13">
        <f>二氧化碳排放!M8*$E$2</f>
        <v>-4.34</v>
      </c>
      <c r="N11" s="13">
        <f>二氧化碳排放!N8*$E$2</f>
        <v>-4.34</v>
      </c>
      <c r="O11" s="13">
        <f>二氧化碳排放!O8*$E$2</f>
        <v>-4.34</v>
      </c>
      <c r="P11" s="13">
        <f>二氧化碳排放!P8*$E$2</f>
        <v>-4.34</v>
      </c>
      <c r="Q11" s="13">
        <f>二氧化碳排放!Q8*$E$2</f>
        <v>-4.34</v>
      </c>
      <c r="R11" s="13">
        <f>二氧化碳排放!R8*$E$2</f>
        <v>-4.34</v>
      </c>
      <c r="S11" s="13">
        <f>二氧化碳排放!S8*$E$2</f>
        <v>-4.34</v>
      </c>
      <c r="T11" s="13">
        <f>二氧化碳排放!T8*$E$2</f>
        <v>-4.34</v>
      </c>
      <c r="U11" s="13">
        <f>二氧化碳排放!U8*$E$2</f>
        <v>-4.34</v>
      </c>
      <c r="V11" s="13">
        <f>二氧化碳排放!V8*$E$2</f>
        <v>-4.34</v>
      </c>
      <c r="W11" s="13">
        <f>二氧化碳排放!W8*$E$2</f>
        <v>-4.34</v>
      </c>
      <c r="X11" s="13">
        <f>二氧化碳排放!X8*$E$2</f>
        <v>-4.34</v>
      </c>
      <c r="Y11" s="13">
        <f>二氧化碳排放!Y8*$E$2</f>
        <v>-4.34</v>
      </c>
      <c r="Z11" s="13">
        <f>二氧化碳排放!Z8*$E$2</f>
        <v>-4.34</v>
      </c>
      <c r="AA11" s="13">
        <f>二氧化碳排放!AA8*$E$2</f>
        <v>-4.34</v>
      </c>
      <c r="AB11" s="13">
        <f>二氧化碳排放!AB8*$E$2</f>
        <v>-4.34</v>
      </c>
      <c r="AC11" s="13">
        <f>二氧化碳排放!AC8*$E$2</f>
        <v>-4.34</v>
      </c>
      <c r="AD11" s="13">
        <f>二氧化碳排放!AD8*$E$2</f>
        <v>-4.34</v>
      </c>
      <c r="AE11" s="13">
        <f>二氧化碳排放!AE8*$E$2</f>
        <v>-4.34</v>
      </c>
      <c r="AF11" s="13">
        <f>二氧化碳排放!AF8*$E$2</f>
        <v>-4.34</v>
      </c>
      <c r="AG11" s="13">
        <f>二氧化碳排放!AG8*$E$2</f>
        <v>-4.34</v>
      </c>
      <c r="AH11" s="13">
        <f>二氧化碳排放!AH8*$E$2</f>
        <v>-4.34</v>
      </c>
      <c r="AI11" s="13">
        <f>二氧化碳排放!AI8*$E$2</f>
        <v>-4.34</v>
      </c>
      <c r="AJ11" s="13">
        <f>二氧化碳排放!AJ8*$E$2</f>
        <v>-4.34</v>
      </c>
      <c r="AK11" s="13">
        <f>二氧化碳排放!AK8*$E$2</f>
        <v>-4.34</v>
      </c>
      <c r="AL11" s="13">
        <f>二氧化碳排放!AL8*$E$2</f>
        <v>-4.34</v>
      </c>
      <c r="AM11" s="13">
        <f>二氧化碳排放!AM8*$E$2</f>
        <v>-4.34</v>
      </c>
    </row>
    <row r="12" spans="1:39">
      <c r="A12" s="1" t="s">
        <v>153</v>
      </c>
      <c r="B12" s="13">
        <f>二氧化碳排放!B9*$E$2</f>
        <v>0</v>
      </c>
      <c r="C12" s="13">
        <f>二氧化碳排放!C9*$E$2</f>
        <v>0</v>
      </c>
      <c r="D12" s="13">
        <f>二氧化碳排放!D9*$E$2</f>
        <v>0</v>
      </c>
      <c r="E12" s="13">
        <f>二氧化碳排放!E9*$E$2</f>
        <v>0</v>
      </c>
      <c r="F12" s="13">
        <f>二氧化碳排放!F9*$E$2</f>
        <v>0</v>
      </c>
      <c r="G12" s="13">
        <f>二氧化碳排放!G9*$E$2</f>
        <v>0</v>
      </c>
      <c r="H12" s="13">
        <f>二氧化碳排放!H9*$E$2</f>
        <v>0</v>
      </c>
      <c r="I12" s="13">
        <f>二氧化碳排放!I9*$E$2</f>
        <v>0</v>
      </c>
      <c r="J12" s="13">
        <f>二氧化碳排放!J9*$E$2</f>
        <v>0</v>
      </c>
      <c r="K12" s="13">
        <f>二氧化碳排放!K9*$E$2</f>
        <v>0</v>
      </c>
      <c r="L12" s="13">
        <f>二氧化碳排放!L9*$E$2</f>
        <v>0</v>
      </c>
      <c r="M12" s="13">
        <f>二氧化碳排放!M9*$E$2</f>
        <v>0</v>
      </c>
      <c r="N12" s="13">
        <f>二氧化碳排放!N9*$E$2</f>
        <v>0</v>
      </c>
      <c r="O12" s="13">
        <f>二氧化碳排放!O9*$E$2</f>
        <v>0</v>
      </c>
      <c r="P12" s="13">
        <f>二氧化碳排放!P9*$E$2</f>
        <v>0</v>
      </c>
      <c r="Q12" s="13">
        <f>二氧化碳排放!Q9*$E$2</f>
        <v>0</v>
      </c>
      <c r="R12" s="13">
        <f>二氧化碳排放!R9*$E$2</f>
        <v>0</v>
      </c>
      <c r="S12" s="13">
        <f>二氧化碳排放!S9*$E$2</f>
        <v>0</v>
      </c>
      <c r="T12" s="13">
        <f>二氧化碳排放!T9*$E$2</f>
        <v>0</v>
      </c>
      <c r="U12" s="13">
        <f>二氧化碳排放!U9*$E$2</f>
        <v>0</v>
      </c>
      <c r="V12" s="13">
        <f>二氧化碳排放!V9*$E$2</f>
        <v>0</v>
      </c>
      <c r="W12" s="13">
        <f>二氧化碳排放!W9*$E$2</f>
        <v>0</v>
      </c>
      <c r="X12" s="13">
        <f>二氧化碳排放!X9*$E$2</f>
        <v>0</v>
      </c>
      <c r="Y12" s="13">
        <f>二氧化碳排放!Y9*$E$2</f>
        <v>0</v>
      </c>
      <c r="Z12" s="13">
        <f>二氧化碳排放!Z9*$E$2</f>
        <v>0</v>
      </c>
      <c r="AA12" s="13">
        <f>二氧化碳排放!AA9*$E$2</f>
        <v>0</v>
      </c>
      <c r="AB12" s="13">
        <f>二氧化碳排放!AB9*$E$2</f>
        <v>0</v>
      </c>
      <c r="AC12" s="13">
        <f>二氧化碳排放!AC9*$E$2</f>
        <v>0</v>
      </c>
      <c r="AD12" s="13">
        <f>二氧化碳排放!AD9*$E$2</f>
        <v>0</v>
      </c>
      <c r="AE12" s="13">
        <f>二氧化碳排放!AE9*$E$2</f>
        <v>0</v>
      </c>
      <c r="AF12" s="13">
        <f>二氧化碳排放!AF9*$E$2</f>
        <v>0</v>
      </c>
      <c r="AG12" s="13">
        <f>二氧化碳排放!AG9*$E$2</f>
        <v>0</v>
      </c>
      <c r="AH12" s="13">
        <f>二氧化碳排放!AH9*$E$2</f>
        <v>0</v>
      </c>
      <c r="AI12" s="13">
        <f>二氧化碳排放!AI9*$E$2</f>
        <v>0</v>
      </c>
      <c r="AJ12" s="13">
        <f>二氧化碳排放!AJ9*$E$2</f>
        <v>0</v>
      </c>
      <c r="AK12" s="13">
        <f>二氧化碳排放!AK9*$E$2</f>
        <v>0</v>
      </c>
      <c r="AL12" s="13">
        <f>二氧化碳排放!AL9*$E$2</f>
        <v>0</v>
      </c>
      <c r="AM12" s="13">
        <f>二氧化碳排放!AM9*$E$2</f>
        <v>0</v>
      </c>
    </row>
    <row r="13" spans="1:39">
      <c r="A13" s="1" t="s">
        <v>227</v>
      </c>
      <c r="B13" s="13">
        <f>二氧化碳排放!B12*$E$2</f>
        <v>5.97593</v>
      </c>
      <c r="C13" s="13">
        <f>二氧化碳排放!C12*$E$2</f>
        <v>6.1253900000000003</v>
      </c>
      <c r="D13" s="13">
        <f>二氧化碳排放!D12*$E$2</f>
        <v>6.2802300000000004</v>
      </c>
      <c r="E13" s="13">
        <f>二氧化碳排放!E12*$E$2</f>
        <v>6.4003500000000004</v>
      </c>
      <c r="F13" s="13">
        <f>二氧化碳排放!F12*$E$2</f>
        <v>6.5205799999999998</v>
      </c>
      <c r="G13" s="13">
        <f>二氧化碳排放!G12*$E$2</f>
        <v>6.6331100000000003</v>
      </c>
      <c r="H13" s="13">
        <f>二氧化碳排放!H12*$E$2</f>
        <v>6.7553400000000003</v>
      </c>
      <c r="I13" s="13">
        <f>二氧化碳排放!I12*$E$2</f>
        <v>6.8630000000000004</v>
      </c>
      <c r="J13" s="13">
        <f>二氧化碳排放!J12*$E$2</f>
        <v>6.9302799999999998</v>
      </c>
      <c r="K13" s="13">
        <f>二氧化碳排放!K12*$E$2</f>
        <v>6.9982199999999999</v>
      </c>
      <c r="L13" s="13">
        <f>二氧化碳排放!L12*$E$2</f>
        <v>7.0567299999999999</v>
      </c>
      <c r="M13" s="13">
        <f>二氧化碳排放!M12*$E$2</f>
        <v>7.1142099999999999</v>
      </c>
      <c r="N13" s="13">
        <f>二氧化碳排放!N12*$E$2</f>
        <v>7.1778599999999999</v>
      </c>
      <c r="O13" s="13">
        <f>二氧化碳排放!O12*$E$2</f>
        <v>7.1804399999999999</v>
      </c>
      <c r="P13" s="13">
        <f>二氧化碳排放!P12*$E$2</f>
        <v>7.1861199999999998</v>
      </c>
      <c r="Q13" s="13">
        <f>二氧化碳排放!Q12*$E$2</f>
        <v>7.1927099999999999</v>
      </c>
      <c r="R13" s="13">
        <f>二氧化碳排放!R12*$E$2</f>
        <v>7.1894299999999998</v>
      </c>
      <c r="S13" s="13">
        <f>二氧化碳排放!S12*$E$2</f>
        <v>7.1930300000000003</v>
      </c>
      <c r="T13" s="13">
        <f>二氧化碳排放!T12*$E$2</f>
        <v>7.1742699999999999</v>
      </c>
      <c r="U13" s="13">
        <f>二氧化碳排放!U12*$E$2</f>
        <v>7.1395900000000001</v>
      </c>
      <c r="V13" s="13">
        <f>二氧化碳排放!V12*$E$2</f>
        <v>7.1191699999999996</v>
      </c>
      <c r="W13" s="13">
        <f>二氧化碳排放!W12*$E$2</f>
        <v>7.0994099999999998</v>
      </c>
      <c r="X13" s="13">
        <f>二氧化碳排放!X12*$E$2</f>
        <v>7.0714499999999996</v>
      </c>
      <c r="Y13" s="13">
        <f>二氧化碳排放!Y12*$E$2</f>
        <v>7.0276899999999998</v>
      </c>
      <c r="Z13" s="13">
        <f>二氧化碳排放!Z12*$E$2</f>
        <v>6.99925</v>
      </c>
      <c r="AA13" s="13">
        <f>二氧化碳排放!AA12*$E$2</f>
        <v>6.9555800000000003</v>
      </c>
      <c r="AB13" s="13">
        <f>二氧化碳排放!AB12*$E$2</f>
        <v>6.91167</v>
      </c>
      <c r="AC13" s="13">
        <f>二氧化碳排放!AC12*$E$2</f>
        <v>6.8810099999999998</v>
      </c>
      <c r="AD13" s="13">
        <f>二氧化碳排放!AD12*$E$2</f>
        <v>6.8235099999999997</v>
      </c>
      <c r="AE13" s="13">
        <f>二氧化碳排放!AE12*$E$2</f>
        <v>6.7720000000000002</v>
      </c>
      <c r="AF13" s="13">
        <f>二氧化碳排放!AF12*$E$2</f>
        <v>6.7202500000000001</v>
      </c>
      <c r="AG13" s="13">
        <f>二氧化碳排放!AG12*$E$2</f>
        <v>6.6698399999999998</v>
      </c>
      <c r="AH13" s="13">
        <f>二氧化碳排放!AH12*$E$2</f>
        <v>6.6077199999999996</v>
      </c>
      <c r="AI13" s="13">
        <f>二氧化碳排放!AI12*$E$2</f>
        <v>6.5555399999999997</v>
      </c>
      <c r="AJ13" s="13">
        <f>二氧化碳排放!AJ12*$E$2</f>
        <v>6.5022799999999998</v>
      </c>
      <c r="AK13" s="13">
        <f>二氧化碳排放!AK12*$E$2</f>
        <v>6.4405299999999999</v>
      </c>
      <c r="AL13" s="13">
        <f>二氧化碳排放!AL12*$E$2</f>
        <v>6.3776599999999997</v>
      </c>
      <c r="AM13" s="13">
        <f>二氧化碳排放!AM12*$E$2</f>
        <v>6.5326199999999996</v>
      </c>
    </row>
    <row r="14" spans="1:39">
      <c r="A14" s="1" t="s">
        <v>165</v>
      </c>
      <c r="B14" s="13">
        <f>SUM(二氧化碳排放!B15:B24)*$E$2</f>
        <v>2.6286750000000001E-2</v>
      </c>
      <c r="C14" s="13">
        <f>SUM(二氧化碳排放!C15:C24)*$E$2</f>
        <v>3.8193110000000002E-2</v>
      </c>
      <c r="D14" s="13">
        <f>SUM(二氧化碳排放!D15:D24)*$E$2</f>
        <v>5.6092639999999999E-2</v>
      </c>
      <c r="E14" s="13">
        <f>SUM(二氧化碳排放!E15:E24)*$E$2</f>
        <v>7.8050900000000006E-2</v>
      </c>
      <c r="F14" s="13">
        <f>SUM(二氧化碳排放!F15:F24)*$E$2</f>
        <v>0.10506459999999999</v>
      </c>
      <c r="G14" s="13">
        <f>SUM(二氧化碳排放!G15:G24)*$E$2</f>
        <v>0.1383316</v>
      </c>
      <c r="H14" s="13">
        <f>SUM(二氧化碳排放!H15:H24)*$E$2</f>
        <v>0.17928630000000001</v>
      </c>
      <c r="I14" s="13">
        <f>SUM(二氧化碳排放!I15:I24)*$E$2</f>
        <v>0.23002710000000001</v>
      </c>
      <c r="J14" s="13">
        <f>SUM(二氧化碳排放!J15:J24)*$E$2</f>
        <v>0.288524</v>
      </c>
      <c r="K14" s="13">
        <f>SUM(二氧化碳排放!K15:K24)*$E$2</f>
        <v>0.3604308</v>
      </c>
      <c r="L14" s="13">
        <f>SUM(二氧化碳排放!L15:L24)*$E$2</f>
        <v>0.3888085</v>
      </c>
      <c r="M14" s="13">
        <f>SUM(二氧化碳排放!M15:M24)*$E$2</f>
        <v>0.41408879999999998</v>
      </c>
      <c r="N14" s="13">
        <f>SUM(二氧化碳排放!N15:N24)*$E$2</f>
        <v>0.43506129999999998</v>
      </c>
      <c r="O14" s="13">
        <f>SUM(二氧化碳排放!O15:O24)*$E$2</f>
        <v>0.45732</v>
      </c>
      <c r="P14" s="13">
        <f>SUM(二氧化碳排放!P15:P24)*$E$2</f>
        <v>0.48075990000000002</v>
      </c>
      <c r="Q14" s="13">
        <f>SUM(二氧化碳排放!Q15:Q24)*$E$2</f>
        <v>0.50673849999999998</v>
      </c>
      <c r="R14" s="13">
        <f>SUM(二氧化碳排放!R15:R24)*$E$2</f>
        <v>0.53429530000000003</v>
      </c>
      <c r="S14" s="13">
        <f>SUM(二氧化碳排放!S15:S24)*$E$2</f>
        <v>0.56323069999999997</v>
      </c>
      <c r="T14" s="13">
        <f>SUM(二氧化碳排放!T15:T24)*$E$2</f>
        <v>0.59013110000000002</v>
      </c>
      <c r="U14" s="13">
        <f>SUM(二氧化碳排放!U15:U24)*$E$2</f>
        <v>0.61809999999999998</v>
      </c>
      <c r="V14" s="13">
        <f>SUM(二氧化碳排放!V15:V24)*$E$2</f>
        <v>0.64730200000000004</v>
      </c>
      <c r="W14" s="13">
        <f>SUM(二氧化碳排放!W15:W24)*$E$2</f>
        <v>0.67785899999999999</v>
      </c>
      <c r="X14" s="13">
        <f>SUM(二氧化碳排放!X15:X24)*$E$2</f>
        <v>0.70958900000000003</v>
      </c>
      <c r="Y14" s="13">
        <f>SUM(二氧化碳排放!Y15:Y24)*$E$2</f>
        <v>0.74270000000000003</v>
      </c>
      <c r="Z14" s="13">
        <f>SUM(二氧化碳排放!Z15:Z24)*$E$2</f>
        <v>0.77668099999999995</v>
      </c>
      <c r="AA14" s="13">
        <f>SUM(二氧化碳排放!AA15:AA24)*$E$2</f>
        <v>0.81219200000000003</v>
      </c>
      <c r="AB14" s="13">
        <f>SUM(二氧化碳排放!AB15:AB24)*$E$2</f>
        <v>0.84848800000000002</v>
      </c>
      <c r="AC14" s="13">
        <f>SUM(二氧化碳排放!AC15:AC24)*$E$2</f>
        <v>0.886158</v>
      </c>
      <c r="AD14" s="13">
        <f>SUM(二氧化碳排放!AD15:AD24)*$E$2</f>
        <v>0.92164599999999997</v>
      </c>
      <c r="AE14" s="13">
        <f>SUM(二氧化碳排放!AE15:AE24)*$E$2</f>
        <v>0.95852899999999996</v>
      </c>
      <c r="AF14" s="13">
        <f>SUM(二氧化碳排放!AF15:AF24)*$E$2</f>
        <v>0.99637600000000004</v>
      </c>
      <c r="AG14" s="13">
        <f>SUM(二氧化碳排放!AG15:AG24)*$E$2</f>
        <v>1.0363979999999999</v>
      </c>
      <c r="AH14" s="13">
        <f>SUM(二氧化碳排放!AH15:AH24)*$E$2</f>
        <v>1.077205</v>
      </c>
      <c r="AI14" s="13">
        <f>SUM(二氧化碳排放!AI15:AI24)*$E$2</f>
        <v>1.1215729999999999</v>
      </c>
      <c r="AJ14" s="13">
        <f>SUM(二氧化碳排放!AJ15:AJ24)*$E$2</f>
        <v>1.1646609999999999</v>
      </c>
      <c r="AK14" s="13">
        <f>SUM(二氧化碳排放!AK15:AK24)*$E$2</f>
        <v>1.2163790000000001</v>
      </c>
      <c r="AL14" s="13">
        <f>SUM(二氧化碳排放!AL15:AL24)*$E$2</f>
        <v>1.258448</v>
      </c>
      <c r="AM14" s="13">
        <f>SUM(二氧化碳排放!AM15:AM24)*$E$2</f>
        <v>1.327186</v>
      </c>
    </row>
    <row r="15" spans="1:39">
      <c r="A15" s="1" t="s">
        <v>576</v>
      </c>
      <c r="B15" s="13">
        <f>二氧化碳排放!B27*$E$2-SUM(B4:B14)</f>
        <v>23.073373250000003</v>
      </c>
      <c r="C15" s="13">
        <f>二氧化碳排放!C27*$E$2-SUM(C4:C14)</f>
        <v>23.41357689000003</v>
      </c>
      <c r="D15" s="13">
        <f>二氧化碳排放!D27*$E$2-SUM(D4:D14)</f>
        <v>23.746217359999989</v>
      </c>
      <c r="E15" s="13">
        <f>二氧化碳排放!E27*$E$2-SUM(E4:E14)</f>
        <v>23.756239099999988</v>
      </c>
      <c r="F15" s="13">
        <f>二氧化碳排放!F27*$E$2-SUM(F4:F14)</f>
        <v>23.755395399999983</v>
      </c>
      <c r="G15" s="13">
        <f>二氧化碳排放!G27*$E$2-SUM(G4:G14)</f>
        <v>23.755438400000003</v>
      </c>
      <c r="H15" s="13">
        <f>二氧化碳排放!H27*$E$2-SUM(H4:H14)</f>
        <v>23.731763700000016</v>
      </c>
      <c r="I15" s="13">
        <f>二氧化碳排放!I27*$E$2-SUM(I4:I14)</f>
        <v>23.696222899999995</v>
      </c>
      <c r="J15" s="13">
        <f>二氧化碳排放!J27*$E$2-SUM(J4:J14)</f>
        <v>23.565536000000009</v>
      </c>
      <c r="K15" s="13">
        <f>二氧化碳排放!K27*$E$2-SUM(K4:K14)</f>
        <v>23.406589200000013</v>
      </c>
      <c r="L15" s="13">
        <f>二氧化碳排放!L27*$E$2-SUM(L4:L14)</f>
        <v>23.293501499999991</v>
      </c>
      <c r="M15" s="13">
        <f>二氧化碳排放!M27*$E$2-SUM(M4:M14)</f>
        <v>23.174651199999971</v>
      </c>
      <c r="N15" s="13">
        <f>二氧化碳排放!N27*$E$2-SUM(N4:N14)</f>
        <v>23.063408699999982</v>
      </c>
      <c r="O15" s="13">
        <f>二氧化碳排放!O27*$E$2-SUM(O4:O14)</f>
        <v>22.984280000000012</v>
      </c>
      <c r="P15" s="13">
        <f>二氧化碳排放!P27*$E$2-SUM(P4:P14)</f>
        <v>22.892860100000021</v>
      </c>
      <c r="Q15" s="13">
        <f>二氧化碳排放!Q27*$E$2-SUM(Q4:Q14)</f>
        <v>22.792361499999984</v>
      </c>
      <c r="R15" s="13">
        <f>二氧化碳排放!R27*$E$2-SUM(R4:R14)</f>
        <v>22.692344699999992</v>
      </c>
      <c r="S15" s="13">
        <f>二氧化碳排放!S27*$E$2-SUM(S4:S14)</f>
        <v>22.579689299999998</v>
      </c>
      <c r="T15" s="13">
        <f>二氧化碳排放!T27*$E$2-SUM(T4:T14)</f>
        <v>22.464068899999987</v>
      </c>
      <c r="U15" s="13">
        <f>二氧化碳排放!U27*$E$2-SUM(U4:U14)</f>
        <v>22.354180000000014</v>
      </c>
      <c r="V15" s="13">
        <f>二氧化碳排放!V27*$E$2-SUM(V4:V14)</f>
        <v>22.218878000000018</v>
      </c>
      <c r="W15" s="13">
        <f>二氧化碳排放!W27*$E$2-SUM(W4:W14)</f>
        <v>22.076060999999996</v>
      </c>
      <c r="X15" s="13">
        <f>二氧化碳排放!X27*$E$2-SUM(X4:X14)</f>
        <v>21.935720999999987</v>
      </c>
      <c r="Y15" s="13">
        <f>二氧化碳排放!Y27*$E$2-SUM(Y4:Y14)</f>
        <v>21.797970000000021</v>
      </c>
      <c r="Z15" s="13">
        <f>二氧化碳排放!Z27*$E$2-SUM(Z4:Z14)</f>
        <v>21.631158999999997</v>
      </c>
      <c r="AA15" s="13">
        <f>二氧化碳排放!AA27*$E$2-SUM(AA4:AA14)</f>
        <v>21.476878000000013</v>
      </c>
      <c r="AB15" s="13">
        <f>二氧化碳排放!AB27*$E$2-SUM(AB4:AB14)</f>
        <v>21.313272000000012</v>
      </c>
      <c r="AC15" s="13">
        <f>二氧化碳排放!AC27*$E$2-SUM(AC4:AC14)</f>
        <v>21.128212000000005</v>
      </c>
      <c r="AD15" s="13">
        <f>二氧化碳排放!AD27*$E$2-SUM(AD4:AD14)</f>
        <v>20.923024000000012</v>
      </c>
      <c r="AE15" s="13">
        <f>二氧化碳排放!AE27*$E$2-SUM(AE4:AE14)</f>
        <v>20.702180999999996</v>
      </c>
      <c r="AF15" s="13">
        <f>二氧化碳排放!AF27*$E$2-SUM(AF4:AF14)</f>
        <v>20.47553400000001</v>
      </c>
      <c r="AG15" s="13">
        <f>二氧化碳排放!AG27*$E$2-SUM(AG4:AG14)</f>
        <v>20.242082000000011</v>
      </c>
      <c r="AH15" s="13">
        <f>二氧化碳排放!AH27*$E$2-SUM(AH4:AH14)</f>
        <v>20.005865</v>
      </c>
      <c r="AI15" s="13">
        <f>二氧化碳排放!AI27*$E$2-SUM(AI4:AI14)</f>
        <v>19.722717000000017</v>
      </c>
      <c r="AJ15" s="13">
        <f>二氧化碳排放!AJ27*$E$2-SUM(AJ4:AJ14)</f>
        <v>19.439159000000004</v>
      </c>
      <c r="AK15" s="13">
        <f>二氧化碳排放!AK27*$E$2-SUM(AK4:AK14)</f>
        <v>19.147041000000002</v>
      </c>
      <c r="AL15" s="13">
        <f>二氧化碳排放!AL27*$E$2-SUM(AL4:AL14)</f>
        <v>18.859102000000007</v>
      </c>
      <c r="AM15" s="13">
        <f>二氧化碳排放!AM27*$E$2-SUM(AM4:AM14)</f>
        <v>18.345354000000029</v>
      </c>
    </row>
    <row r="16" spans="1:39">
      <c r="A16" s="1" t="s">
        <v>720</v>
      </c>
      <c r="B16" s="13">
        <f>SUM(B4:B12)</f>
        <v>105.66040999999998</v>
      </c>
      <c r="C16" s="13">
        <f t="shared" ref="C16:AM16" si="0">SUM(C4:C12)</f>
        <v>105.72083999999998</v>
      </c>
      <c r="D16" s="13">
        <f t="shared" si="0"/>
        <v>109.78446</v>
      </c>
      <c r="E16" s="13">
        <f t="shared" si="0"/>
        <v>112.25836000000001</v>
      </c>
      <c r="F16" s="13">
        <f t="shared" si="0"/>
        <v>114.59996000000001</v>
      </c>
      <c r="G16" s="13">
        <f t="shared" si="0"/>
        <v>116.68111999999999</v>
      </c>
      <c r="H16" s="13">
        <f t="shared" si="0"/>
        <v>118.47260999999999</v>
      </c>
      <c r="I16" s="13">
        <f t="shared" si="0"/>
        <v>120.44175</v>
      </c>
      <c r="J16" s="13">
        <f t="shared" si="0"/>
        <v>120.53266000000001</v>
      </c>
      <c r="K16" s="13">
        <f t="shared" si="0"/>
        <v>120.51075999999999</v>
      </c>
      <c r="L16" s="13">
        <f t="shared" si="0"/>
        <v>120.38496000000001</v>
      </c>
      <c r="M16" s="13">
        <f t="shared" si="0"/>
        <v>120.28905000000002</v>
      </c>
      <c r="N16" s="13">
        <f t="shared" si="0"/>
        <v>118.85167000000001</v>
      </c>
      <c r="O16" s="13">
        <f t="shared" si="0"/>
        <v>117.26096</v>
      </c>
      <c r="P16" s="13">
        <f t="shared" si="0"/>
        <v>115.37725999999999</v>
      </c>
      <c r="Q16" s="13">
        <f t="shared" si="0"/>
        <v>113.50019</v>
      </c>
      <c r="R16" s="13">
        <f t="shared" si="0"/>
        <v>111.58393000000001</v>
      </c>
      <c r="S16" s="13">
        <f t="shared" si="0"/>
        <v>109.59705</v>
      </c>
      <c r="T16" s="13">
        <f t="shared" si="0"/>
        <v>107.28053</v>
      </c>
      <c r="U16" s="13">
        <f t="shared" si="0"/>
        <v>104.92912999999999</v>
      </c>
      <c r="V16" s="13">
        <f t="shared" si="0"/>
        <v>102.55464999999998</v>
      </c>
      <c r="W16" s="13">
        <f t="shared" si="0"/>
        <v>100.18666999999999</v>
      </c>
      <c r="X16" s="13">
        <f t="shared" si="0"/>
        <v>97.779240000000016</v>
      </c>
      <c r="Y16" s="13">
        <f t="shared" si="0"/>
        <v>95.458639999999988</v>
      </c>
      <c r="Z16" s="13">
        <f t="shared" si="0"/>
        <v>93.032910000000001</v>
      </c>
      <c r="AA16" s="13">
        <f t="shared" si="0"/>
        <v>90.68034999999999</v>
      </c>
      <c r="AB16" s="13">
        <f t="shared" si="0"/>
        <v>88.250569999999982</v>
      </c>
      <c r="AC16" s="13">
        <f t="shared" si="0"/>
        <v>85.821619999999996</v>
      </c>
      <c r="AD16" s="13">
        <f t="shared" si="0"/>
        <v>83.38682</v>
      </c>
      <c r="AE16" s="13">
        <f t="shared" si="0"/>
        <v>80.907290000000003</v>
      </c>
      <c r="AF16" s="13">
        <f t="shared" si="0"/>
        <v>78.415839999999989</v>
      </c>
      <c r="AG16" s="13">
        <f t="shared" si="0"/>
        <v>75.974679999999992</v>
      </c>
      <c r="AH16" s="13">
        <f t="shared" si="0"/>
        <v>73.512209999999996</v>
      </c>
      <c r="AI16" s="13">
        <f t="shared" si="0"/>
        <v>71.211069999999992</v>
      </c>
      <c r="AJ16" s="13">
        <f t="shared" si="0"/>
        <v>68.952799999999996</v>
      </c>
      <c r="AK16" s="13">
        <f t="shared" si="0"/>
        <v>66.718249999999998</v>
      </c>
      <c r="AL16" s="13">
        <f t="shared" si="0"/>
        <v>64.579289999999986</v>
      </c>
      <c r="AM16" s="13">
        <f t="shared" si="0"/>
        <v>63.391239999999982</v>
      </c>
    </row>
    <row r="17" spans="1:39">
      <c r="A17" s="1" t="s">
        <v>721</v>
      </c>
      <c r="B17" s="13">
        <f>B15+B16</f>
        <v>128.73378324999999</v>
      </c>
      <c r="C17" s="13">
        <f t="shared" ref="C17:AM17" si="1">C15+C16</f>
        <v>129.13441689000001</v>
      </c>
      <c r="D17" s="13">
        <f t="shared" si="1"/>
        <v>133.53067735999997</v>
      </c>
      <c r="E17" s="13">
        <f t="shared" si="1"/>
        <v>136.0145991</v>
      </c>
      <c r="F17" s="13">
        <f t="shared" si="1"/>
        <v>138.35535540000001</v>
      </c>
      <c r="G17" s="13">
        <f t="shared" si="1"/>
        <v>140.4365584</v>
      </c>
      <c r="H17" s="13">
        <f t="shared" si="1"/>
        <v>142.20437370000002</v>
      </c>
      <c r="I17" s="13">
        <f t="shared" si="1"/>
        <v>144.13797289999999</v>
      </c>
      <c r="J17" s="13">
        <f t="shared" si="1"/>
        <v>144.09819600000003</v>
      </c>
      <c r="K17" s="13">
        <f t="shared" si="1"/>
        <v>143.91734919999999</v>
      </c>
      <c r="L17" s="13">
        <f t="shared" si="1"/>
        <v>143.6784615</v>
      </c>
      <c r="M17" s="13">
        <f t="shared" si="1"/>
        <v>143.4637012</v>
      </c>
      <c r="N17" s="13">
        <f t="shared" si="1"/>
        <v>141.91507869999998</v>
      </c>
      <c r="O17" s="13">
        <f t="shared" si="1"/>
        <v>140.24524000000002</v>
      </c>
      <c r="P17" s="13">
        <f t="shared" si="1"/>
        <v>138.27012010000001</v>
      </c>
      <c r="Q17" s="13">
        <f t="shared" si="1"/>
        <v>136.2925515</v>
      </c>
      <c r="R17" s="13">
        <f t="shared" si="1"/>
        <v>134.27627469999999</v>
      </c>
      <c r="S17" s="13">
        <f t="shared" si="1"/>
        <v>132.17673930000001</v>
      </c>
      <c r="T17" s="13">
        <f t="shared" si="1"/>
        <v>129.74459889999997</v>
      </c>
      <c r="U17" s="13">
        <f t="shared" si="1"/>
        <v>127.28331</v>
      </c>
      <c r="V17" s="13">
        <f t="shared" si="1"/>
        <v>124.773528</v>
      </c>
      <c r="W17" s="13">
        <f t="shared" si="1"/>
        <v>122.26273099999999</v>
      </c>
      <c r="X17" s="13">
        <f t="shared" si="1"/>
        <v>119.714961</v>
      </c>
      <c r="Y17" s="13">
        <f t="shared" si="1"/>
        <v>117.25661000000001</v>
      </c>
      <c r="Z17" s="13">
        <f t="shared" si="1"/>
        <v>114.664069</v>
      </c>
      <c r="AA17" s="13">
        <f t="shared" si="1"/>
        <v>112.157228</v>
      </c>
      <c r="AB17" s="13">
        <f t="shared" si="1"/>
        <v>109.56384199999999</v>
      </c>
      <c r="AC17" s="13">
        <f t="shared" si="1"/>
        <v>106.949832</v>
      </c>
      <c r="AD17" s="13">
        <f t="shared" si="1"/>
        <v>104.30984400000001</v>
      </c>
      <c r="AE17" s="13">
        <f t="shared" si="1"/>
        <v>101.609471</v>
      </c>
      <c r="AF17" s="13">
        <f t="shared" si="1"/>
        <v>98.891373999999999</v>
      </c>
      <c r="AG17" s="13">
        <f t="shared" si="1"/>
        <v>96.216762000000003</v>
      </c>
      <c r="AH17" s="13">
        <f t="shared" si="1"/>
        <v>93.518074999999996</v>
      </c>
      <c r="AI17" s="13">
        <f t="shared" si="1"/>
        <v>90.933787000000009</v>
      </c>
      <c r="AJ17" s="13">
        <f t="shared" si="1"/>
        <v>88.391959</v>
      </c>
      <c r="AK17" s="13">
        <f t="shared" si="1"/>
        <v>85.865290999999999</v>
      </c>
      <c r="AL17" s="13">
        <f t="shared" si="1"/>
        <v>83.438391999999993</v>
      </c>
      <c r="AM17" s="13">
        <f t="shared" si="1"/>
        <v>81.736594000000011</v>
      </c>
    </row>
    <row r="19" spans="1:39">
      <c r="Q19" s="1" t="s">
        <v>1646</v>
      </c>
    </row>
    <row r="20" spans="1:39">
      <c r="O20" s="1" t="s">
        <v>154</v>
      </c>
      <c r="P20" s="1" t="s">
        <v>1634</v>
      </c>
      <c r="Q20" s="4">
        <f t="shared" ref="Q20:Q33" si="2">MAX(4:4)</f>
        <v>15.635899999999999</v>
      </c>
    </row>
    <row r="21" spans="1:39">
      <c r="O21" s="1" t="s">
        <v>155</v>
      </c>
      <c r="P21" s="1" t="s">
        <v>1635</v>
      </c>
      <c r="Q21" s="4">
        <f t="shared" si="2"/>
        <v>54.108199999999997</v>
      </c>
    </row>
    <row r="22" spans="1:39">
      <c r="O22" s="1" t="s">
        <v>156</v>
      </c>
      <c r="P22" s="1" t="s">
        <v>1636</v>
      </c>
      <c r="Q22" s="4">
        <f t="shared" si="2"/>
        <v>3.2021999999999999</v>
      </c>
    </row>
    <row r="23" spans="1:39">
      <c r="O23" s="1" t="s">
        <v>157</v>
      </c>
      <c r="P23" s="1" t="s">
        <v>1705</v>
      </c>
      <c r="Q23" s="4">
        <f t="shared" si="2"/>
        <v>1.58751</v>
      </c>
    </row>
    <row r="24" spans="1:39">
      <c r="B24" s="3"/>
      <c r="O24" s="1" t="s">
        <v>2071</v>
      </c>
      <c r="P24" s="1" t="s">
        <v>2072</v>
      </c>
      <c r="Q24" s="4">
        <f t="shared" si="2"/>
        <v>31.168946200000001</v>
      </c>
    </row>
    <row r="25" spans="1:39">
      <c r="O25" s="1" t="s">
        <v>2070</v>
      </c>
      <c r="P25" s="1" t="s">
        <v>2073</v>
      </c>
      <c r="Q25" s="4">
        <f t="shared" si="2"/>
        <v>14.5667253</v>
      </c>
    </row>
    <row r="26" spans="1:39">
      <c r="O26" s="1" t="s">
        <v>577</v>
      </c>
      <c r="P26" s="1" t="s">
        <v>1639</v>
      </c>
      <c r="Q26" s="4">
        <f t="shared" si="2"/>
        <v>7.8597999999999999</v>
      </c>
    </row>
    <row r="27" spans="1:39">
      <c r="O27" s="1" t="s">
        <v>152</v>
      </c>
      <c r="P27" s="1" t="s">
        <v>1650</v>
      </c>
      <c r="Q27" s="4">
        <f t="shared" si="2"/>
        <v>-4.34</v>
      </c>
    </row>
    <row r="28" spans="1:39">
      <c r="O28" s="1" t="s">
        <v>153</v>
      </c>
      <c r="P28" s="1" t="s">
        <v>1640</v>
      </c>
      <c r="Q28" s="4">
        <f t="shared" si="2"/>
        <v>0</v>
      </c>
    </row>
    <row r="29" spans="1:39">
      <c r="O29" s="1" t="s">
        <v>227</v>
      </c>
      <c r="P29" s="1" t="s">
        <v>1641</v>
      </c>
      <c r="Q29" s="4">
        <f t="shared" si="2"/>
        <v>7.1930300000000003</v>
      </c>
    </row>
    <row r="30" spans="1:39">
      <c r="O30" s="1" t="s">
        <v>165</v>
      </c>
      <c r="P30" s="1" t="s">
        <v>1642</v>
      </c>
      <c r="Q30" s="4">
        <f t="shared" si="2"/>
        <v>1.327186</v>
      </c>
    </row>
    <row r="31" spans="1:39">
      <c r="O31" s="1" t="s">
        <v>576</v>
      </c>
      <c r="P31" s="1" t="s">
        <v>1643</v>
      </c>
      <c r="Q31" s="4">
        <f t="shared" si="2"/>
        <v>23.756239099999988</v>
      </c>
    </row>
    <row r="32" spans="1:39">
      <c r="O32" s="1" t="s">
        <v>720</v>
      </c>
      <c r="P32" s="1" t="s">
        <v>1644</v>
      </c>
      <c r="Q32" s="4">
        <f t="shared" si="2"/>
        <v>120.53266000000001</v>
      </c>
    </row>
    <row r="33" spans="1:39">
      <c r="O33" s="1" t="s">
        <v>721</v>
      </c>
      <c r="P33" s="1" t="s">
        <v>1645</v>
      </c>
      <c r="Q33" s="4">
        <f t="shared" si="2"/>
        <v>144.13797289999999</v>
      </c>
    </row>
    <row r="38" spans="1:39">
      <c r="B38" s="1">
        <v>2023</v>
      </c>
      <c r="I38" s="1">
        <v>2030</v>
      </c>
      <c r="N38" s="1">
        <v>2035</v>
      </c>
      <c r="S38" s="1">
        <v>2040</v>
      </c>
      <c r="X38" s="1">
        <v>2045</v>
      </c>
      <c r="AC38" s="1">
        <v>2050</v>
      </c>
      <c r="AH38" s="1">
        <v>2055</v>
      </c>
      <c r="AM38" s="1">
        <v>2060</v>
      </c>
    </row>
    <row r="39" spans="1:39">
      <c r="A39" s="1" t="s">
        <v>2584</v>
      </c>
      <c r="B39" s="13">
        <f>BAU二氧化碳排放!B2*'图1-二氧化碳排放'!$E$2</f>
        <v>15.635899999999999</v>
      </c>
      <c r="C39" s="13">
        <f>BAU二氧化碳排放!C2*'图1-二氧化碳排放'!$E$2</f>
        <v>15.576700000000001</v>
      </c>
      <c r="D39" s="13">
        <f>BAU二氧化碳排放!D2*'图1-二氧化碳排放'!$E$2</f>
        <v>15.5182</v>
      </c>
      <c r="E39" s="13">
        <f>BAU二氧化碳排放!E2*'图1-二氧化碳排放'!$E$2</f>
        <v>15.4621</v>
      </c>
      <c r="F39" s="13">
        <f>BAU二氧化碳排放!F2*'图1-二氧化碳排放'!$E$2</f>
        <v>15.393700000000001</v>
      </c>
      <c r="G39" s="13">
        <f>BAU二氧化碳排放!G2*'图1-二氧化碳排放'!$E$2</f>
        <v>15.3141</v>
      </c>
      <c r="H39" s="13">
        <f>BAU二氧化碳排放!H2*'图1-二氧化碳排放'!$E$2</f>
        <v>15.2196</v>
      </c>
      <c r="I39" s="13">
        <f>BAU二氧化碳排放!I2*'图1-二氧化碳排放'!$E$2</f>
        <v>15.1044</v>
      </c>
      <c r="J39" s="13">
        <f>BAU二氧化碳排放!J2*'图1-二氧化碳排放'!$E$2</f>
        <v>14.872</v>
      </c>
      <c r="K39" s="13">
        <f>BAU二氧化碳排放!K2*'图1-二氧化碳排放'!$E$2</f>
        <v>14.6233</v>
      </c>
      <c r="L39" s="13">
        <f>BAU二氧化碳排放!L2*'图1-二氧化碳排放'!$E$2</f>
        <v>14.4024</v>
      </c>
      <c r="M39" s="13">
        <f>BAU二氧化碳排放!M2*'图1-二氧化碳排放'!$E$2</f>
        <v>14.1812</v>
      </c>
      <c r="N39" s="13">
        <f>BAU二氧化碳排放!N2*'图1-二氧化碳排放'!$E$2</f>
        <v>13.9541</v>
      </c>
      <c r="O39" s="13">
        <f>BAU二氧化碳排放!O2*'图1-二氧化碳排放'!$E$2</f>
        <v>13.7744</v>
      </c>
      <c r="P39" s="13">
        <f>BAU二氧化碳排放!P2*'图1-二氧化碳排放'!$E$2</f>
        <v>13.570600000000001</v>
      </c>
      <c r="Q39" s="13">
        <f>BAU二氧化碳排放!Q2*'图1-二氧化碳排放'!$E$2</f>
        <v>13.3216</v>
      </c>
      <c r="R39" s="13">
        <f>BAU二氧化碳排放!R2*'图1-二氧化碳排放'!$E$2</f>
        <v>13.101800000000001</v>
      </c>
      <c r="S39" s="13">
        <f>BAU二氧化碳排放!S2*'图1-二氧化碳排放'!$E$2</f>
        <v>12.907999999999999</v>
      </c>
      <c r="T39" s="13">
        <f>BAU二氧化碳排放!T2*'图1-二氧化碳排放'!$E$2</f>
        <v>12.679</v>
      </c>
      <c r="U39" s="13">
        <f>BAU二氧化碳排放!U2*'图1-二氧化碳排放'!$E$2</f>
        <v>12.470700000000001</v>
      </c>
      <c r="V39" s="13">
        <f>BAU二氧化碳排放!V2*'图1-二氧化碳排放'!$E$2</f>
        <v>12.285500000000001</v>
      </c>
      <c r="W39" s="13">
        <f>BAU二氧化碳排放!W2*'图1-二氧化碳排放'!$E$2</f>
        <v>12.1227</v>
      </c>
      <c r="X39" s="13">
        <f>BAU二氧化碳排放!X2*'图1-二氧化碳排放'!$E$2</f>
        <v>11.983700000000001</v>
      </c>
      <c r="Y39" s="13">
        <f>BAU二氧化碳排放!Y2*'图1-二氧化碳排放'!$E$2</f>
        <v>11.9008</v>
      </c>
      <c r="Z39" s="13">
        <f>BAU二氧化碳排放!Z2*'图1-二氧化碳排放'!$E$2</f>
        <v>11.8408</v>
      </c>
      <c r="AA39" s="13">
        <f>BAU二氧化碳排放!AA2*'图1-二氧化碳排放'!$E$2</f>
        <v>11.8026</v>
      </c>
      <c r="AB39" s="13">
        <f>BAU二氧化碳排放!AB2*'图1-二氧化碳排放'!$E$2</f>
        <v>11.775</v>
      </c>
      <c r="AC39" s="13">
        <f>BAU二氧化碳排放!AC2*'图1-二氧化碳排放'!$E$2</f>
        <v>11.7607</v>
      </c>
      <c r="AD39" s="13">
        <f>BAU二氧化碳排放!AD2*'图1-二氧化碳排放'!$E$2</f>
        <v>11.7005</v>
      </c>
      <c r="AE39" s="13">
        <f>BAU二氧化碳排放!AE2*'图1-二氧化碳排放'!$E$2</f>
        <v>11.6487</v>
      </c>
      <c r="AF39" s="13">
        <f>BAU二氧化碳排放!AF2*'图1-二氧化碳排放'!$E$2</f>
        <v>11.601599999999999</v>
      </c>
      <c r="AG39" s="13">
        <f>BAU二氧化碳排放!AG2*'图1-二氧化碳排放'!$E$2</f>
        <v>11.556699999999999</v>
      </c>
      <c r="AH39" s="13">
        <f>BAU二氧化碳排放!AH2*'图1-二氧化碳排放'!$E$2</f>
        <v>11.5136</v>
      </c>
      <c r="AI39" s="13">
        <f>BAU二氧化碳排放!AI2*'图1-二氧化碳排放'!$E$2</f>
        <v>11.473599999999999</v>
      </c>
      <c r="AJ39" s="13">
        <f>BAU二氧化碳排放!AJ2*'图1-二氧化碳排放'!$E$2</f>
        <v>11.434100000000001</v>
      </c>
      <c r="AK39" s="13">
        <f>BAU二氧化碳排放!AK2*'图1-二氧化碳排放'!$E$2</f>
        <v>11.3935</v>
      </c>
      <c r="AL39" s="13">
        <f>BAU二氧化碳排放!AL2*'图1-二氧化碳排放'!$E$2</f>
        <v>11.3531</v>
      </c>
      <c r="AM39" s="13">
        <f>BAU二氧化碳排放!AM2*'图1-二氧化碳排放'!$E$2</f>
        <v>11.310700000000001</v>
      </c>
    </row>
    <row r="40" spans="1:39">
      <c r="A40" s="1" t="s">
        <v>2585</v>
      </c>
      <c r="B40" s="13">
        <f>BAU二氧化碳排放!B3*'图1-二氧化碳排放'!$E$2</f>
        <v>41.247799999999998</v>
      </c>
      <c r="C40" s="13">
        <f>BAU二氧化碳排放!C3*'图1-二氧化碳排放'!$E$2</f>
        <v>41.161299999999997</v>
      </c>
      <c r="D40" s="13">
        <f>BAU二氧化碳排放!D3*'图1-二氧化碳排放'!$E$2</f>
        <v>43.722099999999998</v>
      </c>
      <c r="E40" s="13">
        <f>BAU二氧化碳排放!E3*'图1-二氧化碳排放'!$E$2</f>
        <v>45.805100000000003</v>
      </c>
      <c r="F40" s="13">
        <f>BAU二氧化碳排放!F3*'图1-二氧化碳排放'!$E$2</f>
        <v>47.790300000000002</v>
      </c>
      <c r="G40" s="13">
        <f>BAU二氧化碳排放!G3*'图1-二氧化碳排放'!$E$2</f>
        <v>49.5852</v>
      </c>
      <c r="H40" s="13">
        <f>BAU二氧化碳排放!H3*'图1-二氧化碳排放'!$E$2</f>
        <v>51.136299999999999</v>
      </c>
      <c r="I40" s="13">
        <f>BAU二氧化碳排放!I3*'图1-二氧化碳排放'!$E$2</f>
        <v>52.814799999999998</v>
      </c>
      <c r="J40" s="13">
        <f>BAU二氧化碳排放!J3*'图1-二氧化碳排放'!$E$2</f>
        <v>53.285699999999999</v>
      </c>
      <c r="K40" s="13">
        <f>BAU二氧化碳排放!K3*'图1-二氧化碳排放'!$E$2</f>
        <v>53.637799999999999</v>
      </c>
      <c r="L40" s="13">
        <f>BAU二氧化碳排放!L3*'图1-二氧化碳排放'!$E$2</f>
        <v>53.899099999999997</v>
      </c>
      <c r="M40" s="13">
        <f>BAU二氧化碳排放!M3*'图1-二氧化碳排放'!$E$2</f>
        <v>54.1081</v>
      </c>
      <c r="N40" s="13">
        <f>BAU二氧化碳排放!N3*'图1-二氧化碳排放'!$E$2</f>
        <v>53.072400000000002</v>
      </c>
      <c r="O40" s="13">
        <f>BAU二氧化碳排放!O3*'图1-二氧化碳排放'!$E$2</f>
        <v>52.0366</v>
      </c>
      <c r="P40" s="13">
        <f>BAU二氧化碳排放!P3*'图1-二氧化碳排放'!$E$2</f>
        <v>50.835099999999997</v>
      </c>
      <c r="Q40" s="13">
        <f>BAU二氧化碳排放!Q3*'图1-二氧化碳排放'!$E$2</f>
        <v>49.601599999999998</v>
      </c>
      <c r="R40" s="13">
        <f>BAU二氧化碳排放!R3*'图1-二氧化碳排放'!$E$2</f>
        <v>48.286900000000003</v>
      </c>
      <c r="S40" s="13">
        <f>BAU二氧化碳排放!S3*'图1-二氧化碳排放'!$E$2</f>
        <v>46.898400000000002</v>
      </c>
      <c r="T40" s="13">
        <f>BAU二氧化碳排放!T3*'图1-二氧化碳排放'!$E$2</f>
        <v>45.430900000000001</v>
      </c>
      <c r="U40" s="13">
        <f>BAU二氧化碳排放!U3*'图1-二氧化碳排放'!$E$2</f>
        <v>43.902500000000003</v>
      </c>
      <c r="V40" s="13">
        <f>BAU二氧化碳排放!V3*'图1-二氧化碳排放'!$E$2</f>
        <v>42.334299999999999</v>
      </c>
      <c r="W40" s="13">
        <f>BAU二氧化碳排放!W3*'图1-二氧化碳排放'!$E$2</f>
        <v>40.729999999999997</v>
      </c>
      <c r="X40" s="13">
        <f>BAU二氧化碳排放!X3*'图1-二氧化碳排放'!$E$2</f>
        <v>39.086500000000001</v>
      </c>
      <c r="Y40" s="13">
        <f>BAU二氧化碳排放!Y3*'图1-二氧化碳排放'!$E$2</f>
        <v>37.403599999999997</v>
      </c>
      <c r="Z40" s="13">
        <f>BAU二氧化碳排放!Z3*'图1-二氧化碳排放'!$E$2</f>
        <v>35.686399999999999</v>
      </c>
      <c r="AA40" s="13">
        <f>BAU二氧化碳排放!AA3*'图1-二氧化碳排放'!$E$2</f>
        <v>33.9268</v>
      </c>
      <c r="AB40" s="13">
        <f>BAU二氧化碳排放!AB3*'图1-二氧化碳排放'!$E$2</f>
        <v>32.145000000000003</v>
      </c>
      <c r="AC40" s="13">
        <f>BAU二氧化碳排放!AC3*'图1-二氧化碳排放'!$E$2</f>
        <v>30.348500000000001</v>
      </c>
      <c r="AD40" s="13">
        <f>BAU二氧化碳排放!AD3*'图1-二氧化碳排放'!$E$2</f>
        <v>28.581399999999999</v>
      </c>
      <c r="AE40" s="13">
        <f>BAU二氧化碳排放!AE3*'图1-二氧化碳排放'!$E$2</f>
        <v>26.770800000000001</v>
      </c>
      <c r="AF40" s="13">
        <f>BAU二氧化碳排放!AF3*'图1-二氧化碳排放'!$E$2</f>
        <v>24.973700000000001</v>
      </c>
      <c r="AG40" s="13">
        <f>BAU二氧化碳排放!AG3*'图1-二氧化碳排放'!$E$2</f>
        <v>23.1996</v>
      </c>
      <c r="AH40" s="13">
        <f>BAU二氧化碳排放!AH3*'图1-二氧化碳排放'!$E$2</f>
        <v>21.429400000000001</v>
      </c>
      <c r="AI40" s="13">
        <f>BAU二氧化碳排放!AI3*'图1-二氧化碳排放'!$E$2</f>
        <v>19.707100000000001</v>
      </c>
      <c r="AJ40" s="13">
        <f>BAU二氧化碳排放!AJ3*'图1-二氧化碳排放'!$E$2</f>
        <v>18.015499999999999</v>
      </c>
      <c r="AK40" s="13">
        <f>BAU二氧化碳排放!AK3*'图1-二氧化碳排放'!$E$2</f>
        <v>16.373100000000001</v>
      </c>
      <c r="AL40" s="13">
        <f>BAU二氧化碳排放!AL3*'图1-二氧化碳排放'!$E$2</f>
        <v>14.848800000000001</v>
      </c>
      <c r="AM40" s="13">
        <f>BAU二氧化碳排放!AM3*'图1-二氧化碳排放'!$E$2</f>
        <v>13.5207</v>
      </c>
    </row>
    <row r="41" spans="1:39">
      <c r="A41" s="1" t="s">
        <v>2586</v>
      </c>
      <c r="B41" s="13">
        <f>BAU二氧化碳排放!B4*'图1-二氧化碳排放'!$E$2</f>
        <v>3.2021999999999999</v>
      </c>
      <c r="C41" s="13">
        <f>BAU二氧化碳排放!C4*'图1-二氧化碳排放'!$E$2</f>
        <v>3.20086</v>
      </c>
      <c r="D41" s="13">
        <f>BAU二氧化碳排放!D4*'图1-二氧化碳排放'!$E$2</f>
        <v>3.1957499999999999</v>
      </c>
      <c r="E41" s="13">
        <f>BAU二氧化碳排放!E4*'图1-二氧化碳排放'!$E$2</f>
        <v>3.1839300000000001</v>
      </c>
      <c r="F41" s="13">
        <f>BAU二氧化碳排放!F4*'图1-二氧化碳排放'!$E$2</f>
        <v>3.1736399999999998</v>
      </c>
      <c r="G41" s="13">
        <f>BAU二氧化碳排放!G4*'图1-二氧化碳排放'!$E$2</f>
        <v>3.1694800000000001</v>
      </c>
      <c r="H41" s="13">
        <f>BAU二氧化碳排放!H4*'图1-二氧化碳排放'!$E$2</f>
        <v>3.1607699999999999</v>
      </c>
      <c r="I41" s="13">
        <f>BAU二氧化碳排放!I4*'图1-二氧化碳排放'!$E$2</f>
        <v>3.1554699999999998</v>
      </c>
      <c r="J41" s="13">
        <f>BAU二氧化碳排放!J4*'图1-二氧化碳排放'!$E$2</f>
        <v>3.14655</v>
      </c>
      <c r="K41" s="13">
        <f>BAU二氧化碳排放!K4*'图1-二氧化碳排放'!$E$2</f>
        <v>3.1274700000000002</v>
      </c>
      <c r="L41" s="13">
        <f>BAU二氧化碳排放!L4*'图1-二氧化碳排放'!$E$2</f>
        <v>3.12025</v>
      </c>
      <c r="M41" s="13">
        <f>BAU二氧化碳排放!M4*'图1-二氧化碳排放'!$E$2</f>
        <v>3.10026</v>
      </c>
      <c r="N41" s="13">
        <f>BAU二氧化碳排放!N4*'图1-二氧化碳排放'!$E$2</f>
        <v>3.0747900000000001</v>
      </c>
      <c r="O41" s="13">
        <f>BAU二氧化碳排放!O4*'图1-二氧化碳排放'!$E$2</f>
        <v>3.0460699999999998</v>
      </c>
      <c r="P41" s="13">
        <f>BAU二氧化碳排放!P4*'图1-二氧化碳排放'!$E$2</f>
        <v>3.0280800000000001</v>
      </c>
      <c r="Q41" s="13">
        <f>BAU二氧化碳排放!Q4*'图1-二氧化碳排放'!$E$2</f>
        <v>3.00963</v>
      </c>
      <c r="R41" s="13">
        <f>BAU二氧化碳排放!R4*'图1-二氧化碳排放'!$E$2</f>
        <v>3.00345</v>
      </c>
      <c r="S41" s="13">
        <f>BAU二氧化碳排放!S4*'图1-二氧化碳排放'!$E$2</f>
        <v>2.9784199999999998</v>
      </c>
      <c r="T41" s="13">
        <f>BAU二氧化碳排放!T4*'图1-二氧化碳排放'!$E$2</f>
        <v>2.9527600000000001</v>
      </c>
      <c r="U41" s="13">
        <f>BAU二氧化碳排放!U4*'图1-二氧化碳排放'!$E$2</f>
        <v>2.93127</v>
      </c>
      <c r="V41" s="13">
        <f>BAU二氧化碳排放!V4*'图1-二氧化碳排放'!$E$2</f>
        <v>2.90985</v>
      </c>
      <c r="W41" s="13">
        <f>BAU二氧化碳排放!W4*'图1-二氧化碳排放'!$E$2</f>
        <v>2.8951699999999998</v>
      </c>
      <c r="X41" s="13">
        <f>BAU二氧化碳排放!X4*'图1-二氧化碳排放'!$E$2</f>
        <v>2.8729900000000002</v>
      </c>
      <c r="Y41" s="13">
        <f>BAU二氧化碳排放!Y4*'图1-二氧化碳排放'!$E$2</f>
        <v>2.84571</v>
      </c>
      <c r="Z41" s="13">
        <f>BAU二氧化碳排放!Z4*'图1-二氧化碳排放'!$E$2</f>
        <v>2.8085200000000001</v>
      </c>
      <c r="AA41" s="13">
        <f>BAU二氧化碳排放!AA4*'图1-二氧化碳排放'!$E$2</f>
        <v>2.7844699999999998</v>
      </c>
      <c r="AB41" s="13">
        <f>BAU二氧化碳排放!AB4*'图1-二氧化碳排放'!$E$2</f>
        <v>2.7589899999999998</v>
      </c>
      <c r="AC41" s="13">
        <f>BAU二氧化碳排放!AC4*'图1-二氧化碳排放'!$E$2</f>
        <v>2.7232599999999998</v>
      </c>
      <c r="AD41" s="13">
        <f>BAU二氧化碳排放!AD4*'图1-二氧化碳排放'!$E$2</f>
        <v>2.6912400000000001</v>
      </c>
      <c r="AE41" s="13">
        <f>BAU二氧化碳排放!AE4*'图1-二氧化碳排放'!$E$2</f>
        <v>2.6523400000000001</v>
      </c>
      <c r="AF41" s="13">
        <f>BAU二氧化碳排放!AF4*'图1-二氧化碳排放'!$E$2</f>
        <v>2.6060500000000002</v>
      </c>
      <c r="AG41" s="13">
        <f>BAU二氧化碳排放!AG4*'图1-二氧化碳排放'!$E$2</f>
        <v>2.56636</v>
      </c>
      <c r="AH41" s="13">
        <f>BAU二氧化碳排放!AH4*'图1-二氧化碳排放'!$E$2</f>
        <v>2.5325500000000001</v>
      </c>
      <c r="AI41" s="13">
        <f>BAU二氧化碳排放!AI4*'图1-二氧化碳排放'!$E$2</f>
        <v>2.48454</v>
      </c>
      <c r="AJ41" s="13">
        <f>BAU二氧化碳排放!AJ4*'图1-二氧化碳排放'!$E$2</f>
        <v>2.4362300000000001</v>
      </c>
      <c r="AK41" s="13">
        <f>BAU二氧化碳排放!AK4*'图1-二氧化碳排放'!$E$2</f>
        <v>2.3887100000000001</v>
      </c>
      <c r="AL41" s="13">
        <f>BAU二氧化碳排放!AL4*'图1-二氧化碳排放'!$E$2</f>
        <v>2.34056</v>
      </c>
      <c r="AM41" s="13">
        <f>BAU二氧化碳排放!AM4*'图1-二氧化碳排放'!$E$2</f>
        <v>2.63523</v>
      </c>
    </row>
    <row r="42" spans="1:39">
      <c r="A42" s="1" t="s">
        <v>2587</v>
      </c>
      <c r="B42" s="13">
        <f>BAU二氧化碳排放!B5*'图1-二氧化碳排放'!$E$2</f>
        <v>1.2831900000000001</v>
      </c>
      <c r="C42" s="13">
        <f>BAU二氧化碳排放!C5*'图1-二氧化碳排放'!$E$2</f>
        <v>1.3106</v>
      </c>
      <c r="D42" s="13">
        <f>BAU二氧化碳排放!D5*'图1-二氧化碳排放'!$E$2</f>
        <v>1.3341799999999999</v>
      </c>
      <c r="E42" s="13">
        <f>BAU二氧化碳排放!E5*'图1-二氧化碳排放'!$E$2</f>
        <v>1.3514200000000001</v>
      </c>
      <c r="F42" s="13">
        <f>BAU二氧化碳排放!F5*'图1-二氧化碳排放'!$E$2</f>
        <v>1.36808</v>
      </c>
      <c r="G42" s="13">
        <f>BAU二氧化碳排放!G5*'图1-二氧化碳排放'!$E$2</f>
        <v>1.3860999999999999</v>
      </c>
      <c r="H42" s="13">
        <f>BAU二氧化碳排放!H5*'图1-二氧化碳排放'!$E$2</f>
        <v>1.40341</v>
      </c>
      <c r="I42" s="13">
        <f>BAU二氧化碳排放!I5*'图1-二氧化碳排放'!$E$2</f>
        <v>1.4192499999999999</v>
      </c>
      <c r="J42" s="13">
        <f>BAU二氧化碳排放!J5*'图1-二氧化碳排放'!$E$2</f>
        <v>1.4364999999999999</v>
      </c>
      <c r="K42" s="13">
        <f>BAU二氧化碳排放!K5*'图1-二氧化碳排放'!$E$2</f>
        <v>1.45194</v>
      </c>
      <c r="L42" s="13">
        <f>BAU二氧化碳排放!L5*'图1-二氧化碳排放'!$E$2</f>
        <v>1.4673700000000001</v>
      </c>
      <c r="M42" s="13">
        <f>BAU二氧化碳排放!M5*'图1-二氧化碳排放'!$E$2</f>
        <v>1.48339</v>
      </c>
      <c r="N42" s="13">
        <f>BAU二氧化碳排放!N5*'图1-二氧化碳排放'!$E$2</f>
        <v>1.4963599999999999</v>
      </c>
      <c r="O42" s="13">
        <f>BAU二氧化碳排放!O5*'图1-二氧化碳排放'!$E$2</f>
        <v>1.5005299999999999</v>
      </c>
      <c r="P42" s="13">
        <f>BAU二氧化碳排放!P5*'图1-二氧化碳排放'!$E$2</f>
        <v>1.5062</v>
      </c>
      <c r="Q42" s="13">
        <f>BAU二氧化碳排放!Q5*'图1-二氧化碳排放'!$E$2</f>
        <v>1.51111</v>
      </c>
      <c r="R42" s="13">
        <f>BAU二氧化碳排放!R5*'图1-二氧化碳排放'!$E$2</f>
        <v>1.51755</v>
      </c>
      <c r="S42" s="13">
        <f>BAU二氧化碳排放!S5*'图1-二氧化碳排放'!$E$2</f>
        <v>1.5208699999999999</v>
      </c>
      <c r="T42" s="13">
        <f>BAU二氧化碳排放!T5*'图1-二氧化碳排放'!$E$2</f>
        <v>1.5208699999999999</v>
      </c>
      <c r="U42" s="13">
        <f>BAU二氧化碳排放!U5*'图1-二氧化碳排放'!$E$2</f>
        <v>1.5208699999999999</v>
      </c>
      <c r="V42" s="13">
        <f>BAU二氧化碳排放!V5*'图1-二氧化碳排放'!$E$2</f>
        <v>1.5211300000000001</v>
      </c>
      <c r="W42" s="13">
        <f>BAU二氧化碳排放!W5*'图1-二氧化碳排放'!$E$2</f>
        <v>1.5211300000000001</v>
      </c>
      <c r="X42" s="13">
        <f>BAU二氧化碳排放!X5*'图1-二氧化碳排放'!$E$2</f>
        <v>1.5196099999999999</v>
      </c>
      <c r="Y42" s="13">
        <f>BAU二氧化碳排放!Y5*'图1-二氧化碳排放'!$E$2</f>
        <v>1.5171399999999999</v>
      </c>
      <c r="Z42" s="13">
        <f>BAU二氧化碳排放!Z5*'图1-二氧化碳排放'!$E$2</f>
        <v>1.51176</v>
      </c>
      <c r="AA42" s="13">
        <f>BAU二氧化碳排放!AA5*'图1-二氧化碳排放'!$E$2</f>
        <v>1.5092000000000001</v>
      </c>
      <c r="AB42" s="13">
        <f>BAU二氧化碳排放!AB5*'图1-二氧化碳排放'!$E$2</f>
        <v>1.50512</v>
      </c>
      <c r="AC42" s="13">
        <f>BAU二氧化碳排放!AC5*'图1-二氧化碳排放'!$E$2</f>
        <v>1.49979</v>
      </c>
      <c r="AD42" s="13">
        <f>BAU二氧化碳排放!AD5*'图1-二氧化碳排放'!$E$2</f>
        <v>1.49072</v>
      </c>
      <c r="AE42" s="13">
        <f>BAU二氧化碳排放!AE5*'图1-二氧化碳排放'!$E$2</f>
        <v>1.4819199999999999</v>
      </c>
      <c r="AF42" s="13">
        <f>BAU二氧化碳排放!AF5*'图1-二氧化碳排放'!$E$2</f>
        <v>1.4739599999999999</v>
      </c>
      <c r="AG42" s="13">
        <f>BAU二氧化碳排放!AG5*'图1-二氧化碳排放'!$E$2</f>
        <v>1.46428</v>
      </c>
      <c r="AH42" s="13">
        <f>BAU二氧化碳排放!AH5*'图1-二氧化碳排放'!$E$2</f>
        <v>1.4546300000000001</v>
      </c>
      <c r="AI42" s="13">
        <f>BAU二氧化碳排放!AI5*'图1-二氧化碳排放'!$E$2</f>
        <v>1.4418200000000001</v>
      </c>
      <c r="AJ42" s="13">
        <f>BAU二氧化碳排放!AJ5*'图1-二氧化碳排放'!$E$2</f>
        <v>1.42913</v>
      </c>
      <c r="AK42" s="13">
        <f>BAU二氧化碳排放!AK5*'图1-二氧化碳排放'!$E$2</f>
        <v>1.41614</v>
      </c>
      <c r="AL42" s="13">
        <f>BAU二氧化碳排放!AL5*'图1-二氧化碳排放'!$E$2</f>
        <v>1.4034199999999999</v>
      </c>
      <c r="AM42" s="13">
        <f>BAU二氧化碳排放!AM5*'图1-二氧化碳排放'!$E$2</f>
        <v>1.58751</v>
      </c>
    </row>
    <row r="43" spans="1:39">
      <c r="A43" s="1" t="s">
        <v>2588</v>
      </c>
      <c r="B43" s="13">
        <f>BAU二氧化碳排放!B6*'图1-二氧化碳排放'!$E$2-B44</f>
        <v>28.242920300000002</v>
      </c>
      <c r="C43" s="13">
        <f>BAU二氧化碳排放!C6*'图1-二氧化碳排放'!$E$2-C44</f>
        <v>28.404782499999996</v>
      </c>
      <c r="D43" s="13">
        <f>BAU二氧化碳排放!D6*'图1-二氧化碳排放'!$E$2-D44</f>
        <v>29.917034700000002</v>
      </c>
      <c r="E43" s="13">
        <f>BAU二氧化碳排放!E6*'图1-二氧化碳排放'!$E$2-E44</f>
        <v>30.243636800000004</v>
      </c>
      <c r="F43" s="13">
        <f>BAU二氧化碳排放!F6*'图1-二氧化碳排放'!$E$2-F44</f>
        <v>30.585297199999999</v>
      </c>
      <c r="G43" s="13">
        <f>BAU二氧化碳排放!G6*'图1-二氧化碳排放'!$E$2-G44</f>
        <v>30.912027200000001</v>
      </c>
      <c r="H43" s="13">
        <f>BAU二氧化碳排放!H6*'图1-二氧化碳排放'!$E$2-H44</f>
        <v>31.192957100000001</v>
      </c>
      <c r="I43" s="13">
        <f>BAU二氧化碳排放!I6*'图1-二氧化碳排放'!$E$2-I44</f>
        <v>31.544537699999999</v>
      </c>
      <c r="J43" s="13">
        <f>BAU二氧化碳排放!J6*'图1-二氧化碳排放'!$E$2-J44</f>
        <v>31.495688000000001</v>
      </c>
      <c r="K43" s="13">
        <f>BAU二氧化碳排放!K6*'图1-二氧化碳排放'!$E$2-K44</f>
        <v>31.460177800000004</v>
      </c>
      <c r="L43" s="13">
        <f>BAU二氧化碳排放!L6*'图1-二氧化碳排放'!$E$2-L44</f>
        <v>31.422927699999999</v>
      </c>
      <c r="M43" s="13">
        <f>BAU二氧化碳排放!M6*'图1-二氧化碳排放'!$E$2-M44</f>
        <v>31.477967</v>
      </c>
      <c r="N43" s="13">
        <f>BAU二氧化碳排放!N6*'图1-二氧化碳排放'!$E$2-N44</f>
        <v>31.439786699999999</v>
      </c>
      <c r="O43" s="13">
        <f>BAU二氧化碳排放!O6*'图1-二氧化碳排放'!$E$2-O44</f>
        <v>31.278116299999997</v>
      </c>
      <c r="P43" s="13">
        <f>BAU二氧化碳排放!P6*'图1-二氧化碳排放'!$E$2-P44</f>
        <v>31.003396100000003</v>
      </c>
      <c r="Q43" s="13">
        <f>BAU二氧化碳排放!Q6*'图1-二氧化碳排放'!$E$2-Q44</f>
        <v>30.810016699999998</v>
      </c>
      <c r="R43" s="13">
        <f>BAU二氧化碳排放!R6*'图1-二氧化碳排放'!$E$2-R44</f>
        <v>30.625136699999999</v>
      </c>
      <c r="S43" s="13">
        <f>BAU二氧化碳排放!S6*'图1-二氧化碳排放'!$E$2-S44</f>
        <v>30.429767899999995</v>
      </c>
      <c r="T43" s="13">
        <f>BAU二氧化碳排放!T6*'图1-二氧化碳排放'!$E$2-T44</f>
        <v>30.037597899999998</v>
      </c>
      <c r="U43" s="13">
        <f>BAU二氧化碳排放!U6*'图1-二氧化碳排放'!$E$2-U44</f>
        <v>29.662337900000004</v>
      </c>
      <c r="V43" s="13">
        <f>BAU二氧化碳排放!V6*'图1-二氧化碳排放'!$E$2-V44</f>
        <v>29.263808300000001</v>
      </c>
      <c r="W43" s="13">
        <f>BAU二氧化碳排放!W6*'图1-二氧化碳排放'!$E$2-W44</f>
        <v>28.877828100000002</v>
      </c>
      <c r="X43" s="13">
        <f>BAU二氧化碳排放!X6*'图1-二氧化碳排放'!$E$2-X44</f>
        <v>28.482388100000001</v>
      </c>
      <c r="Y43" s="13">
        <f>BAU二氧化碳排放!Y6*'图1-二氧化碳排放'!$E$2-Y44</f>
        <v>28.139169500000001</v>
      </c>
      <c r="Z43" s="13">
        <f>BAU二氧化碳排放!Z6*'图1-二氧化碳排放'!$E$2-Z44</f>
        <v>27.699870000000004</v>
      </c>
      <c r="AA43" s="13">
        <f>BAU二氧化碳排放!AA6*'图1-二氧化碳排放'!$E$2-AA44</f>
        <v>27.352130800000005</v>
      </c>
      <c r="AB43" s="13">
        <f>BAU二氧化碳排放!AB6*'图1-二氧化碳排放'!$E$2-AB44</f>
        <v>26.940781799999996</v>
      </c>
      <c r="AC43" s="13">
        <f>BAU二氧化碳排放!AC6*'图1-二氧化碳排放'!$E$2-AC44</f>
        <v>26.529491999999998</v>
      </c>
      <c r="AD43" s="13">
        <f>BAU二氧化碳排放!AD6*'图1-二氧化碳排放'!$E$2-AD44</f>
        <v>26.140591900000004</v>
      </c>
      <c r="AE43" s="13">
        <f>BAU二氧化碳排放!AE6*'图1-二氧化碳排放'!$E$2-AE44</f>
        <v>25.7428417</v>
      </c>
      <c r="AF43" s="13">
        <f>BAU二氧化碳排放!AF6*'图1-二氧化碳排放'!$E$2-AF44</f>
        <v>25.320601599999996</v>
      </c>
      <c r="AG43" s="13">
        <f>BAU二氧化碳排放!AG6*'图1-二氧化碳排放'!$E$2-AG44</f>
        <v>24.915671199999998</v>
      </c>
      <c r="AH43" s="13">
        <f>BAU二氧化碳排放!AH6*'图1-二氧化碳排放'!$E$2-AH44</f>
        <v>24.489661099999999</v>
      </c>
      <c r="AI43" s="13">
        <f>BAU二氧化碳排放!AI6*'图1-二氧化碳排放'!$E$2-AI44</f>
        <v>24.124780499999996</v>
      </c>
      <c r="AJ43" s="13">
        <f>BAU二氧化碳排放!AJ6*'图1-二氧化碳排放'!$E$2-AJ44</f>
        <v>23.774679999999996</v>
      </c>
      <c r="AK43" s="13">
        <f>BAU二氧化碳排放!AK6*'图1-二氧化碳排放'!$E$2-AK44</f>
        <v>23.397739000000001</v>
      </c>
      <c r="AL43" s="13">
        <f>BAU二氧化碳排放!AL6*'图1-二氧化碳排放'!$E$2-AL44</f>
        <v>23.012508499999999</v>
      </c>
      <c r="AM43" s="13">
        <f>BAU二氧化碳排放!AM6*'图1-二氧化碳排放'!$E$2-AM44</f>
        <v>22.5984579</v>
      </c>
    </row>
    <row r="44" spans="1:39">
      <c r="A44" s="1" t="s">
        <v>2589</v>
      </c>
      <c r="B44" s="13">
        <f>SUM(BAU二氧化碳排放!B32:B56)*'图1-二氧化碳排放'!$E2</f>
        <v>14.3861797</v>
      </c>
      <c r="C44" s="13">
        <f>SUM(BAU二氧化碳排放!C32:C56)*'图1-二氧化碳排放'!$E2</f>
        <v>14.243017500000001</v>
      </c>
      <c r="D44" s="13">
        <f>SUM(BAU二氧化碳排放!D32:D56)*'图1-二氧化碳排放'!$E2</f>
        <v>14.1005653</v>
      </c>
      <c r="E44" s="13">
        <f>SUM(BAU二氧化碳排放!E32:E56)*'图1-二氧化碳排放'!$E2</f>
        <v>14.073463200000001</v>
      </c>
      <c r="F44" s="13">
        <f>SUM(BAU二氧化碳排放!F32:F56)*'图1-二氧化碳排放'!$E2</f>
        <v>14.0025028</v>
      </c>
      <c r="G44" s="13">
        <f>SUM(BAU二氧化碳排放!G32:G56)*'图1-二氧化碳排放'!$E2</f>
        <v>13.8816728</v>
      </c>
      <c r="H44" s="13">
        <f>SUM(BAU二氧化碳排放!H32:H56)*'图1-二氧化碳排放'!$E2</f>
        <v>13.763642900000001</v>
      </c>
      <c r="I44" s="13">
        <f>SUM(BAU二氧化碳排放!I32:I56)*'图1-二氧化碳排放'!$E2</f>
        <v>13.648962299999999</v>
      </c>
      <c r="J44" s="13">
        <f>SUM(BAU二氧化碳排放!J32:J56)*'图1-二氧化碳排放'!$E2</f>
        <v>13.416312</v>
      </c>
      <c r="K44" s="13">
        <f>SUM(BAU二氧化碳排放!K32:K56)*'图1-二氧化碳排放'!$E2</f>
        <v>13.190122199999999</v>
      </c>
      <c r="L44" s="13">
        <f>SUM(BAU二氧化碳排放!L32:L56)*'图1-二氧化碳排放'!$E2</f>
        <v>12.9661723</v>
      </c>
      <c r="M44" s="13">
        <f>SUM(BAU二氧化碳排放!M32:M56)*'图1-二氧化碳排放'!$E2</f>
        <v>12.749333</v>
      </c>
      <c r="N44" s="13">
        <f>SUM(BAU二氧化碳排放!N32:N56)*'图1-二氧化碳排放'!$E2</f>
        <v>12.541113299999999</v>
      </c>
      <c r="O44" s="13">
        <f>SUM(BAU二氧化碳排放!O32:O56)*'图1-二氧化碳排放'!$E2</f>
        <v>12.327083699999999</v>
      </c>
      <c r="P44" s="13">
        <f>SUM(BAU二氧化碳排放!P32:P56)*'图1-二氧化碳排放'!$E2</f>
        <v>12.106703899999999</v>
      </c>
      <c r="Q44" s="13">
        <f>SUM(BAU二氧化碳排放!Q32:Q56)*'图1-二氧化碳排放'!$E2</f>
        <v>11.8864833</v>
      </c>
      <c r="R44" s="13">
        <f>SUM(BAU二氧化碳排放!R32:R56)*'图1-二氧化碳排放'!$E2</f>
        <v>11.6650633</v>
      </c>
      <c r="S44" s="13">
        <f>SUM(BAU二氧化碳排放!S32:S56)*'图1-二氧化碳排放'!$E2</f>
        <v>11.444932100000001</v>
      </c>
      <c r="T44" s="13">
        <f>SUM(BAU二氧化碳排放!T32:T56)*'图1-二氧化碳排放'!$E2</f>
        <v>11.2346021</v>
      </c>
      <c r="U44" s="13">
        <f>SUM(BAU二氧化碳排放!U32:U56)*'图1-二氧化碳排放'!$E2</f>
        <v>11.0241621</v>
      </c>
      <c r="V44" s="13">
        <f>SUM(BAU二氧化碳排放!V32:V56)*'图1-二氧化碳排放'!$E2</f>
        <v>10.813291700000001</v>
      </c>
      <c r="W44" s="13">
        <f>SUM(BAU二氧化碳排放!W32:W56)*'图1-二氧化碳排放'!$E2</f>
        <v>10.6022719</v>
      </c>
      <c r="X44" s="13">
        <f>SUM(BAU二氧化碳排放!X32:X56)*'图1-二氧化碳排放'!$E2</f>
        <v>10.3928119</v>
      </c>
      <c r="Y44" s="13">
        <f>SUM(BAU二氧化碳排放!Y32:Y56)*'图1-二氧化碳排放'!$E2</f>
        <v>10.2215305</v>
      </c>
      <c r="Z44" s="13">
        <f>SUM(BAU二氧化碳排放!Z32:Z56)*'图1-二氧化碳排放'!$E2</f>
        <v>10.049329999999999</v>
      </c>
      <c r="AA44" s="13">
        <f>SUM(BAU二氧化碳排放!AA32:AA56)*'图1-二氧化碳排放'!$E2</f>
        <v>9.8769691999999996</v>
      </c>
      <c r="AB44" s="13">
        <f>SUM(BAU二氧化碳排放!AB32:AB56)*'图1-二氧化碳排放'!$E2</f>
        <v>9.7051181999999994</v>
      </c>
      <c r="AC44" s="13">
        <f>SUM(BAU二氧化碳排放!AC32:AC56)*'图1-二氧化碳排放'!$E2</f>
        <v>9.532508</v>
      </c>
      <c r="AD44" s="13">
        <f>SUM(BAU二氧化碳排放!AD32:AD56)*'图1-二氧化碳排放'!$E2</f>
        <v>9.3770080999999994</v>
      </c>
      <c r="AE44" s="13">
        <f>SUM(BAU二氧化碳排放!AE32:AE56)*'图1-二氧化碳排放'!$E2</f>
        <v>9.2199583000000001</v>
      </c>
      <c r="AF44" s="13">
        <f>SUM(BAU二氧化碳排放!AF32:AF56)*'图1-二氧化碳排放'!$E2</f>
        <v>9.0630983999999994</v>
      </c>
      <c r="AG44" s="13">
        <f>SUM(BAU二氧化碳排放!AG32:AG56)*'图1-二氧化碳排放'!$E2</f>
        <v>8.9056288000000006</v>
      </c>
      <c r="AH44" s="13">
        <f>SUM(BAU二氧化碳排放!AH32:AH56)*'图1-二氧化碳排放'!$E2</f>
        <v>8.7473389000000008</v>
      </c>
      <c r="AI44" s="13">
        <f>SUM(BAU二氧化碳排放!AI32:AI56)*'图1-二氧化碳排放'!$E2</f>
        <v>8.6418195000000004</v>
      </c>
      <c r="AJ44" s="13">
        <f>SUM(BAU二氧化碳排放!AJ32:AJ56)*'图1-二氧化碳排放'!$E2</f>
        <v>8.5362200000000001</v>
      </c>
      <c r="AK44" s="13">
        <f>SUM(BAU二氧化碳排放!AK32:AK56)*'图1-二氧化碳排放'!$E2</f>
        <v>8.4317609999999998</v>
      </c>
      <c r="AL44" s="13">
        <f>SUM(BAU二氧化碳排放!AL32:AL56)*'图1-二氧化碳排放'!$E2</f>
        <v>8.3247914999999999</v>
      </c>
      <c r="AM44" s="13">
        <f>SUM(BAU二氧化碳排放!AM32:AM56)*'图1-二氧化碳排放'!$E2</f>
        <v>8.2176421000000008</v>
      </c>
    </row>
    <row r="45" spans="1:39">
      <c r="A45" s="1" t="s">
        <v>2590</v>
      </c>
      <c r="B45" s="13">
        <f>BAU二氧化碳排放!B7*'图1-二氧化碳排放'!$E$2</f>
        <v>6.0022200000000003</v>
      </c>
      <c r="C45" s="13">
        <f>BAU二氧化碳排放!C7*'图1-二氧化碳排放'!$E$2</f>
        <v>6.1635799999999996</v>
      </c>
      <c r="D45" s="13">
        <f>BAU二氧化碳排放!D7*'图1-二氧化碳排放'!$E$2</f>
        <v>6.3363300000000002</v>
      </c>
      <c r="E45" s="13">
        <f>BAU二氧化碳排放!E7*'图1-二氧化碳排放'!$E$2</f>
        <v>6.4784100000000002</v>
      </c>
      <c r="F45" s="13">
        <f>BAU二氧化碳排放!F7*'图1-二氧化碳排放'!$E$2</f>
        <v>6.6256399999999998</v>
      </c>
      <c r="G45" s="13">
        <f>BAU二氧化碳排放!G7*'图1-二氧化碳排放'!$E$2</f>
        <v>6.7714400000000001</v>
      </c>
      <c r="H45" s="13">
        <f>BAU二氧化碳排放!H7*'图1-二氧化碳排放'!$E$2</f>
        <v>6.9346199999999998</v>
      </c>
      <c r="I45" s="13">
        <f>BAU二氧化碳排放!I7*'图1-二氧化碳排放'!$E$2</f>
        <v>7.0930200000000001</v>
      </c>
      <c r="J45" s="13">
        <f>BAU二氧化碳排放!J7*'图1-二氧化碳排放'!$E$2</f>
        <v>7.2187900000000003</v>
      </c>
      <c r="K45" s="13">
        <f>BAU二氧化碳排放!K7*'图1-二氧化碳排放'!$E$2</f>
        <v>7.3586299999999998</v>
      </c>
      <c r="L45" s="13">
        <f>BAU二氧化碳排放!L7*'图1-二氧化碳排放'!$E$2</f>
        <v>7.4455200000000001</v>
      </c>
      <c r="M45" s="13">
        <f>BAU二氧化碳排放!M7*'图1-二氧化碳排放'!$E$2</f>
        <v>7.5282799999999996</v>
      </c>
      <c r="N45" s="13">
        <f>BAU二氧化碳排放!N7*'图1-二氧化碳排放'!$E$2</f>
        <v>7.6128999999999998</v>
      </c>
      <c r="O45" s="13">
        <f>BAU二氧化碳排放!O7*'图1-二氧化碳排放'!$E$2</f>
        <v>7.63774</v>
      </c>
      <c r="P45" s="13">
        <f>BAU二氧化碳排放!P7*'图1-二氧化碳排放'!$E$2</f>
        <v>7.6668500000000002</v>
      </c>
      <c r="Q45" s="13">
        <f>BAU二氧化碳排放!Q7*'图1-二氧化碳排放'!$E$2</f>
        <v>7.6994199999999999</v>
      </c>
      <c r="R45" s="13">
        <f>BAU二氧化碳排放!R7*'图1-二氧化碳排放'!$E$2</f>
        <v>7.7237</v>
      </c>
      <c r="S45" s="13">
        <f>BAU二氧化碳排放!S7*'图1-二氧化碳排放'!$E$2</f>
        <v>7.7562300000000004</v>
      </c>
      <c r="T45" s="13">
        <f>BAU二氧化碳排放!T7*'图1-二氧化碳排放'!$E$2</f>
        <v>7.7643800000000001</v>
      </c>
      <c r="U45" s="13">
        <f>BAU二氧化碳排放!U7*'图1-二氧化碳排放'!$E$2</f>
        <v>7.7576599999999996</v>
      </c>
      <c r="V45" s="13">
        <f>BAU二氧化碳排放!V7*'图1-二氧化碳排放'!$E$2</f>
        <v>7.7664400000000002</v>
      </c>
      <c r="W45" s="13">
        <f>BAU二氧化碳排放!W7*'图1-二氧化碳排放'!$E$2</f>
        <v>7.7772300000000003</v>
      </c>
      <c r="X45" s="13">
        <f>BAU二氧化碳排放!X7*'图1-二氧化碳排放'!$E$2</f>
        <v>7.7810199999999998</v>
      </c>
      <c r="Y45" s="13">
        <f>BAU二氧化碳排放!Y7*'图1-二氧化碳排放'!$E$2</f>
        <v>7.7703499999999996</v>
      </c>
      <c r="Z45" s="13">
        <f>BAU二氧化碳排放!Z7*'图1-二氧化碳排放'!$E$2</f>
        <v>7.7759200000000002</v>
      </c>
      <c r="AA45" s="13">
        <f>BAU二氧化碳排放!AA7*'图1-二氧化碳排放'!$E$2</f>
        <v>7.7677199999999997</v>
      </c>
      <c r="AB45" s="13">
        <f>BAU二氧化碳排放!AB7*'图1-二氧化碳排放'!$E$2</f>
        <v>7.7601599999999999</v>
      </c>
      <c r="AC45" s="13">
        <f>BAU二氧化碳排放!AC7*'图1-二氧化碳排放'!$E$2</f>
        <v>7.7671000000000001</v>
      </c>
      <c r="AD45" s="13">
        <f>BAU二氧化碳排放!AD7*'图1-二氧化碳排放'!$E$2</f>
        <v>7.74519</v>
      </c>
      <c r="AE45" s="13">
        <f>BAU二氧化碳排放!AE7*'图1-二氧化碳排放'!$E$2</f>
        <v>7.7304000000000004</v>
      </c>
      <c r="AF45" s="13">
        <f>BAU二氧化碳排放!AF7*'图1-二氧化碳排放'!$E$2</f>
        <v>7.7167500000000002</v>
      </c>
      <c r="AG45" s="13">
        <f>BAU二氧化碳排放!AG7*'图1-二氧化碳排放'!$E$2</f>
        <v>7.70594</v>
      </c>
      <c r="AH45" s="13">
        <f>BAU二氧化碳排放!AH7*'图1-二氧化碳排放'!$E$2</f>
        <v>7.6853499999999997</v>
      </c>
      <c r="AI45" s="13">
        <f>BAU二氧化碳排放!AI7*'图1-二氧化碳排放'!$E$2</f>
        <v>7.6762800000000002</v>
      </c>
      <c r="AJ45" s="13">
        <f>BAU二氧化碳排放!AJ7*'图1-二氧化碳排放'!$E$2</f>
        <v>7.6683599999999998</v>
      </c>
      <c r="AK45" s="13">
        <f>BAU二氧化碳排放!AK7*'图1-二氧化碳排放'!$E$2</f>
        <v>7.6541199999999998</v>
      </c>
      <c r="AL45" s="13">
        <f>BAU二氧化碳排放!AL7*'图1-二氧化碳排放'!$E$2</f>
        <v>7.6411800000000003</v>
      </c>
      <c r="AM45" s="13">
        <f>BAU二氧化碳排放!AM7*'图1-二氧化碳排放'!$E$2</f>
        <v>7.8489100000000001</v>
      </c>
    </row>
    <row r="46" spans="1:39">
      <c r="A46" s="1" t="s">
        <v>2591</v>
      </c>
      <c r="B46" s="13">
        <f>BAU二氧化碳排放!B8*'图1-二氧化碳排放'!$E$2</f>
        <v>-4.34</v>
      </c>
      <c r="C46" s="13">
        <f>BAU二氧化碳排放!C8*'图1-二氧化碳排放'!$E$2</f>
        <v>-4.34</v>
      </c>
      <c r="D46" s="13">
        <f>BAU二氧化碳排放!D8*'图1-二氧化碳排放'!$E$2</f>
        <v>-4.34</v>
      </c>
      <c r="E46" s="13">
        <f>BAU二氧化碳排放!E8*'图1-二氧化碳排放'!$E$2</f>
        <v>-4.34</v>
      </c>
      <c r="F46" s="13">
        <f>BAU二氧化碳排放!F8*'图1-二氧化碳排放'!$E$2</f>
        <v>-4.34</v>
      </c>
      <c r="G46" s="13">
        <f>BAU二氧化碳排放!G8*'图1-二氧化碳排放'!$E$2</f>
        <v>-4.34</v>
      </c>
      <c r="H46" s="13">
        <f>BAU二氧化碳排放!H8*'图1-二氧化碳排放'!$E$2</f>
        <v>-4.34</v>
      </c>
      <c r="I46" s="13">
        <f>BAU二氧化碳排放!I8*'图1-二氧化碳排放'!$E$2</f>
        <v>-4.34</v>
      </c>
      <c r="J46" s="13">
        <f>BAU二氧化碳排放!J8*'图1-二氧化碳排放'!$E$2</f>
        <v>-4.34</v>
      </c>
      <c r="K46" s="13">
        <f>BAU二氧化碳排放!K8*'图1-二氧化碳排放'!$E$2</f>
        <v>-4.34</v>
      </c>
      <c r="L46" s="13">
        <f>BAU二氧化碳排放!L8*'图1-二氧化碳排放'!$E$2</f>
        <v>-4.34</v>
      </c>
      <c r="M46" s="13">
        <f>BAU二氧化碳排放!M8*'图1-二氧化碳排放'!$E$2</f>
        <v>-4.34</v>
      </c>
      <c r="N46" s="13">
        <f>BAU二氧化碳排放!N8*'图1-二氧化碳排放'!$E$2</f>
        <v>-4.34</v>
      </c>
      <c r="O46" s="13">
        <f>BAU二氧化碳排放!O8*'图1-二氧化碳排放'!$E$2</f>
        <v>-4.34</v>
      </c>
      <c r="P46" s="13">
        <f>BAU二氧化碳排放!P8*'图1-二氧化碳排放'!$E$2</f>
        <v>-4.34</v>
      </c>
      <c r="Q46" s="13">
        <f>BAU二氧化碳排放!Q8*'图1-二氧化碳排放'!$E$2</f>
        <v>-4.34</v>
      </c>
      <c r="R46" s="13">
        <f>BAU二氧化碳排放!R8*'图1-二氧化碳排放'!$E$2</f>
        <v>-4.34</v>
      </c>
      <c r="S46" s="13">
        <f>BAU二氧化碳排放!S8*'图1-二氧化碳排放'!$E$2</f>
        <v>-4.34</v>
      </c>
      <c r="T46" s="13">
        <f>BAU二氧化碳排放!T8*'图1-二氧化碳排放'!$E$2</f>
        <v>-4.34</v>
      </c>
      <c r="U46" s="13">
        <f>BAU二氧化碳排放!U8*'图1-二氧化碳排放'!$E$2</f>
        <v>-4.34</v>
      </c>
      <c r="V46" s="13">
        <f>BAU二氧化碳排放!V8*'图1-二氧化碳排放'!$E$2</f>
        <v>-4.34</v>
      </c>
      <c r="W46" s="13">
        <f>BAU二氧化碳排放!W8*'图1-二氧化碳排放'!$E$2</f>
        <v>-4.34</v>
      </c>
      <c r="X46" s="13">
        <f>BAU二氧化碳排放!X8*'图1-二氧化碳排放'!$E$2</f>
        <v>-4.34</v>
      </c>
      <c r="Y46" s="13">
        <f>BAU二氧化碳排放!Y8*'图1-二氧化碳排放'!$E$2</f>
        <v>-4.34</v>
      </c>
      <c r="Z46" s="13">
        <f>BAU二氧化碳排放!Z8*'图1-二氧化碳排放'!$E$2</f>
        <v>-4.34</v>
      </c>
      <c r="AA46" s="13">
        <f>BAU二氧化碳排放!AA8*'图1-二氧化碳排放'!$E$2</f>
        <v>-4.34</v>
      </c>
      <c r="AB46" s="13">
        <f>BAU二氧化碳排放!AB8*'图1-二氧化碳排放'!$E$2</f>
        <v>-4.34</v>
      </c>
      <c r="AC46" s="13">
        <f>BAU二氧化碳排放!AC8*'图1-二氧化碳排放'!$E$2</f>
        <v>-4.34</v>
      </c>
      <c r="AD46" s="13">
        <f>BAU二氧化碳排放!AD8*'图1-二氧化碳排放'!$E$2</f>
        <v>-4.34</v>
      </c>
      <c r="AE46" s="13">
        <f>BAU二氧化碳排放!AE8*'图1-二氧化碳排放'!$E$2</f>
        <v>-4.34</v>
      </c>
      <c r="AF46" s="13">
        <f>BAU二氧化碳排放!AF8*'图1-二氧化碳排放'!$E$2</f>
        <v>-4.34</v>
      </c>
      <c r="AG46" s="13">
        <f>BAU二氧化碳排放!AG8*'图1-二氧化碳排放'!$E$2</f>
        <v>-4.34</v>
      </c>
      <c r="AH46" s="13">
        <f>BAU二氧化碳排放!AH8*'图1-二氧化碳排放'!$E$2</f>
        <v>-4.34</v>
      </c>
      <c r="AI46" s="13">
        <f>BAU二氧化碳排放!AI8*'图1-二氧化碳排放'!$E$2</f>
        <v>-4.34</v>
      </c>
      <c r="AJ46" s="13">
        <f>BAU二氧化碳排放!AJ8*'图1-二氧化碳排放'!$E$2</f>
        <v>-4.34</v>
      </c>
      <c r="AK46" s="13">
        <f>BAU二氧化碳排放!AK8*'图1-二氧化碳排放'!$E$2</f>
        <v>-4.34</v>
      </c>
      <c r="AL46" s="13">
        <f>BAU二氧化碳排放!AL8*'图1-二氧化碳排放'!$E$2</f>
        <v>-4.34</v>
      </c>
      <c r="AM46" s="13">
        <f>BAU二氧化碳排放!AM8*'图1-二氧化碳排放'!$E$2</f>
        <v>-4.34</v>
      </c>
    </row>
    <row r="47" spans="1:39">
      <c r="A47" s="1" t="s">
        <v>2592</v>
      </c>
      <c r="B47" s="13">
        <f>BAU二氧化碳排放!B9*'图1-二氧化碳排放'!$E$2</f>
        <v>0</v>
      </c>
      <c r="C47" s="13">
        <f>BAU二氧化碳排放!C9*'图1-二氧化碳排放'!$E$2</f>
        <v>0</v>
      </c>
      <c r="D47" s="13">
        <f>BAU二氧化碳排放!D9*'图1-二氧化碳排放'!$E$2</f>
        <v>0</v>
      </c>
      <c r="E47" s="13">
        <f>BAU二氧化碳排放!E9*'图1-二氧化碳排放'!$E$2</f>
        <v>0</v>
      </c>
      <c r="F47" s="13">
        <f>BAU二氧化碳排放!F9*'图1-二氧化碳排放'!$E$2</f>
        <v>0</v>
      </c>
      <c r="G47" s="13">
        <f>BAU二氧化碳排放!G9*'图1-二氧化碳排放'!$E$2</f>
        <v>0</v>
      </c>
      <c r="H47" s="13">
        <f>BAU二氧化碳排放!H9*'图1-二氧化碳排放'!$E$2</f>
        <v>0</v>
      </c>
      <c r="I47" s="13">
        <f>BAU二氧化碳排放!I9*'图1-二氧化碳排放'!$E$2</f>
        <v>0</v>
      </c>
      <c r="J47" s="13">
        <f>BAU二氧化碳排放!J9*'图1-二氧化碳排放'!$E$2</f>
        <v>0</v>
      </c>
      <c r="K47" s="13">
        <f>BAU二氧化碳排放!K9*'图1-二氧化碳排放'!$E$2</f>
        <v>0</v>
      </c>
      <c r="L47" s="13">
        <f>BAU二氧化碳排放!L9*'图1-二氧化碳排放'!$E$2</f>
        <v>0</v>
      </c>
      <c r="M47" s="13">
        <f>BAU二氧化碳排放!M9*'图1-二氧化碳排放'!$E$2</f>
        <v>0</v>
      </c>
      <c r="N47" s="13">
        <f>BAU二氧化碳排放!N9*'图1-二氧化碳排放'!$E$2</f>
        <v>0</v>
      </c>
      <c r="O47" s="13">
        <f>BAU二氧化碳排放!O9*'图1-二氧化碳排放'!$E$2</f>
        <v>0</v>
      </c>
      <c r="P47" s="13">
        <f>BAU二氧化碳排放!P9*'图1-二氧化碳排放'!$E$2</f>
        <v>0</v>
      </c>
      <c r="Q47" s="13">
        <f>BAU二氧化碳排放!Q9*'图1-二氧化碳排放'!$E$2</f>
        <v>0</v>
      </c>
      <c r="R47" s="13">
        <f>BAU二氧化碳排放!R9*'图1-二氧化碳排放'!$E$2</f>
        <v>0</v>
      </c>
      <c r="S47" s="13">
        <f>BAU二氧化碳排放!S9*'图1-二氧化碳排放'!$E$2</f>
        <v>0</v>
      </c>
      <c r="T47" s="13">
        <f>BAU二氧化碳排放!T9*'图1-二氧化碳排放'!$E$2</f>
        <v>0</v>
      </c>
      <c r="U47" s="13">
        <f>BAU二氧化碳排放!U9*'图1-二氧化碳排放'!$E$2</f>
        <v>0</v>
      </c>
      <c r="V47" s="13">
        <f>BAU二氧化碳排放!V9*'图1-二氧化碳排放'!$E$2</f>
        <v>0</v>
      </c>
      <c r="W47" s="13">
        <f>BAU二氧化碳排放!W9*'图1-二氧化碳排放'!$E$2</f>
        <v>0</v>
      </c>
      <c r="X47" s="13">
        <f>BAU二氧化碳排放!X9*'图1-二氧化碳排放'!$E$2</f>
        <v>0</v>
      </c>
      <c r="Y47" s="13">
        <f>BAU二氧化碳排放!Y9*'图1-二氧化碳排放'!$E$2</f>
        <v>0</v>
      </c>
      <c r="Z47" s="13">
        <f>BAU二氧化碳排放!Z9*'图1-二氧化碳排放'!$E$2</f>
        <v>0</v>
      </c>
      <c r="AA47" s="13">
        <f>BAU二氧化碳排放!AA9*'图1-二氧化碳排放'!$E$2</f>
        <v>0</v>
      </c>
      <c r="AB47" s="13">
        <f>BAU二氧化碳排放!AB9*'图1-二氧化碳排放'!$E$2</f>
        <v>0</v>
      </c>
      <c r="AC47" s="13">
        <f>BAU二氧化碳排放!AC9*'图1-二氧化碳排放'!$E$2</f>
        <v>0</v>
      </c>
      <c r="AD47" s="13">
        <f>BAU二氧化碳排放!AD9*'图1-二氧化碳排放'!$E$2</f>
        <v>0</v>
      </c>
      <c r="AE47" s="13">
        <f>BAU二氧化碳排放!AE9*'图1-二氧化碳排放'!$E$2</f>
        <v>0</v>
      </c>
      <c r="AF47" s="13">
        <f>BAU二氧化碳排放!AF9*'图1-二氧化碳排放'!$E$2</f>
        <v>0</v>
      </c>
      <c r="AG47" s="13">
        <f>BAU二氧化碳排放!AG9*'图1-二氧化碳排放'!$E$2</f>
        <v>0</v>
      </c>
      <c r="AH47" s="13">
        <f>BAU二氧化碳排放!AH9*'图1-二氧化碳排放'!$E$2</f>
        <v>0</v>
      </c>
      <c r="AI47" s="13">
        <f>BAU二氧化碳排放!AI9*'图1-二氧化碳排放'!$E$2</f>
        <v>0</v>
      </c>
      <c r="AJ47" s="13">
        <f>BAU二氧化碳排放!AJ9*'图1-二氧化碳排放'!$E$2</f>
        <v>0</v>
      </c>
      <c r="AK47" s="13">
        <f>BAU二氧化碳排放!AK9*'图1-二氧化碳排放'!$E$2</f>
        <v>0</v>
      </c>
      <c r="AL47" s="13">
        <f>BAU二氧化碳排放!AL9*'图1-二氧化碳排放'!$E$2</f>
        <v>0</v>
      </c>
      <c r="AM47" s="13">
        <f>BAU二氧化碳排放!AM9*'图1-二氧化碳排放'!$E$2</f>
        <v>0</v>
      </c>
    </row>
    <row r="48" spans="1:39">
      <c r="A48" s="1" t="s">
        <v>2593</v>
      </c>
      <c r="B48" s="13">
        <f>BAU二氧化碳排放!B12*'图1-二氧化碳排放'!$E$2</f>
        <v>5.97593</v>
      </c>
      <c r="C48" s="13">
        <f>BAU二氧化碳排放!C12*'图1-二氧化碳排放'!$E$2</f>
        <v>6.1253900000000003</v>
      </c>
      <c r="D48" s="13">
        <f>BAU二氧化碳排放!D12*'图1-二氧化碳排放'!$E$2</f>
        <v>6.2802300000000004</v>
      </c>
      <c r="E48" s="13">
        <f>BAU二氧化碳排放!E12*'图1-二氧化碳排放'!$E$2</f>
        <v>6.4003500000000004</v>
      </c>
      <c r="F48" s="13">
        <f>BAU二氧化碳排放!F12*'图1-二氧化碳排放'!$E$2</f>
        <v>6.5205799999999998</v>
      </c>
      <c r="G48" s="13">
        <f>BAU二氧化碳排放!G12*'图1-二氧化碳排放'!$E$2</f>
        <v>6.6331100000000003</v>
      </c>
      <c r="H48" s="13">
        <f>BAU二氧化碳排放!H12*'图1-二氧化碳排放'!$E$2</f>
        <v>6.7553299999999998</v>
      </c>
      <c r="I48" s="13">
        <f>BAU二氧化碳排放!I12*'图1-二氧化碳排放'!$E$2</f>
        <v>6.8629899999999999</v>
      </c>
      <c r="J48" s="13">
        <f>BAU二氧化碳排放!J12*'图1-二氧化碳排放'!$E$2</f>
        <v>6.9302700000000002</v>
      </c>
      <c r="K48" s="13">
        <f>BAU二氧化碳排放!K12*'图1-二氧化碳排放'!$E$2</f>
        <v>6.9981999999999998</v>
      </c>
      <c r="L48" s="13">
        <f>BAU二氧化碳排放!L12*'图1-二氧化碳排放'!$E$2</f>
        <v>7.0567099999999998</v>
      </c>
      <c r="M48" s="13">
        <f>BAU二氧化碳排放!M12*'图1-二氧化碳排放'!$E$2</f>
        <v>7.1141899999999998</v>
      </c>
      <c r="N48" s="13">
        <f>BAU二氧化碳排放!N12*'图1-二氧化碳排放'!$E$2</f>
        <v>7.1778399999999998</v>
      </c>
      <c r="O48" s="13">
        <f>BAU二氧化碳排放!O12*'图1-二氧化碳排放'!$E$2</f>
        <v>7.1804199999999998</v>
      </c>
      <c r="P48" s="13">
        <f>BAU二氧化碳排放!P12*'图1-二氧化碳排放'!$E$2</f>
        <v>7.1860900000000001</v>
      </c>
      <c r="Q48" s="13">
        <f>BAU二氧化碳排放!Q12*'图1-二氧化碳排放'!$E$2</f>
        <v>7.1926800000000002</v>
      </c>
      <c r="R48" s="13">
        <f>BAU二氧化碳排放!R12*'图1-二氧化碳排放'!$E$2</f>
        <v>7.1894</v>
      </c>
      <c r="S48" s="13">
        <f>BAU二氧化碳排放!S12*'图1-二氧化碳排放'!$E$2</f>
        <v>7.1929999999999996</v>
      </c>
      <c r="T48" s="13">
        <f>BAU二氧化碳排放!T12*'图1-二氧化碳排放'!$E$2</f>
        <v>7.1742400000000002</v>
      </c>
      <c r="U48" s="13">
        <f>BAU二氧化碳排放!U12*'图1-二氧化碳排放'!$E$2</f>
        <v>7.1395600000000004</v>
      </c>
      <c r="V48" s="13">
        <f>BAU二氧化碳排放!V12*'图1-二氧化碳排放'!$E$2</f>
        <v>7.1191300000000002</v>
      </c>
      <c r="W48" s="13">
        <f>BAU二氧化碳排放!W12*'图1-二氧化碳排放'!$E$2</f>
        <v>7.0993700000000004</v>
      </c>
      <c r="X48" s="13">
        <f>BAU二氧化碳排放!X12*'图1-二氧化碳排放'!$E$2</f>
        <v>7.0714199999999998</v>
      </c>
      <c r="Y48" s="13">
        <f>BAU二氧化碳排放!Y12*'图1-二氧化碳排放'!$E$2</f>
        <v>7.0276500000000004</v>
      </c>
      <c r="Z48" s="13">
        <f>BAU二氧化碳排放!Z12*'图1-二氧化碳排放'!$E$2</f>
        <v>6.9992200000000002</v>
      </c>
      <c r="AA48" s="13">
        <f>BAU二氧化碳排放!AA12*'图1-二氧化碳排放'!$E$2</f>
        <v>6.9555499999999997</v>
      </c>
      <c r="AB48" s="13">
        <f>BAU二氧化碳排放!AB12*'图1-二氧化碳排放'!$E$2</f>
        <v>6.9116400000000002</v>
      </c>
      <c r="AC48" s="13">
        <f>BAU二氧化碳排放!AC12*'图1-二氧化碳排放'!$E$2</f>
        <v>6.8809800000000001</v>
      </c>
      <c r="AD48" s="13">
        <f>BAU二氧化碳排放!AD12*'图1-二氧化碳排放'!$E$2</f>
        <v>6.8234700000000004</v>
      </c>
      <c r="AE48" s="13">
        <f>BAU二氧化碳排放!AE12*'图1-二氧化碳排放'!$E$2</f>
        <v>6.7719699999999996</v>
      </c>
      <c r="AF48" s="13">
        <f>BAU二氧化碳排放!AF12*'图1-二氧化碳排放'!$E$2</f>
        <v>6.7202200000000003</v>
      </c>
      <c r="AG48" s="13">
        <f>BAU二氧化碳排放!AG12*'图1-二氧化碳排放'!$E$2</f>
        <v>6.66981</v>
      </c>
      <c r="AH48" s="13">
        <f>BAU二氧化碳排放!AH12*'图1-二氧化碳排放'!$E$2</f>
        <v>6.6076899999999998</v>
      </c>
      <c r="AI48" s="13">
        <f>BAU二氧化碳排放!AI12*'图1-二氧化碳排放'!$E$2</f>
        <v>6.5555099999999999</v>
      </c>
      <c r="AJ48" s="13">
        <f>BAU二氧化碳排放!AJ12*'图1-二氧化碳排放'!$E$2</f>
        <v>6.5022500000000001</v>
      </c>
      <c r="AK48" s="13">
        <f>BAU二氧化碳排放!AK12*'图1-二氧化碳排放'!$E$2</f>
        <v>6.4405000000000001</v>
      </c>
      <c r="AL48" s="13">
        <f>BAU二氧化碳排放!AL12*'图1-二氧化碳排放'!$E$2</f>
        <v>6.3776200000000003</v>
      </c>
      <c r="AM48" s="13">
        <f>BAU二氧化碳排放!AM12*'图1-二氧化碳排放'!$E$2</f>
        <v>6.53261</v>
      </c>
    </row>
    <row r="49" spans="1:39">
      <c r="A49" s="1" t="s">
        <v>2594</v>
      </c>
      <c r="B49" s="13">
        <f>SUM(BAU二氧化碳排放!B15:B24)*'图1-二氧化碳排放'!$E$2</f>
        <v>2.62867E-2</v>
      </c>
      <c r="C49" s="13">
        <f>SUM(BAU二氧化碳排放!C15:C24)*'图1-二氧化碳排放'!$E$2</f>
        <v>3.8193100000000001E-2</v>
      </c>
      <c r="D49" s="13">
        <f>SUM(BAU二氧化碳排放!D15:D24)*'图1-二氧化碳排放'!$E$2</f>
        <v>5.6092599999999999E-2</v>
      </c>
      <c r="E49" s="13">
        <f>SUM(BAU二氧化碳排放!E15:E24)*'图1-二氧化碳排放'!$E$2</f>
        <v>7.8050800000000004E-2</v>
      </c>
      <c r="F49" s="13">
        <f>SUM(BAU二氧化碳排放!F15:F24)*'图1-二氧化碳排放'!$E$2</f>
        <v>0.105064</v>
      </c>
      <c r="G49" s="13">
        <f>SUM(BAU二氧化碳排放!G15:G24)*'图1-二氧化碳排放'!$E$2</f>
        <v>0.13833100000000001</v>
      </c>
      <c r="H49" s="13">
        <f>SUM(BAU二氧化碳排放!H15:H24)*'图1-二氧化碳排放'!$E$2</f>
        <v>0.179285</v>
      </c>
      <c r="I49" s="13">
        <f>SUM(BAU二氧化碳排放!I15:I24)*'图1-二氧化碳排放'!$E$2</f>
        <v>0.23002500000000001</v>
      </c>
      <c r="J49" s="13">
        <f>SUM(BAU二氧化碳排放!J15:J24)*'图1-二氧化碳排放'!$E$2</f>
        <v>0.288522</v>
      </c>
      <c r="K49" s="13">
        <f>SUM(BAU二氧化碳排放!K15:K24)*'图1-二氧化碳排放'!$E$2</f>
        <v>0.360433</v>
      </c>
      <c r="L49" s="13">
        <f>SUM(BAU二氧化碳排放!L15:L24)*'图1-二氧化碳排放'!$E$2</f>
        <v>0.38880900000000002</v>
      </c>
      <c r="M49" s="13">
        <f>SUM(BAU二氧化碳排放!M15:M24)*'图1-二氧化碳排放'!$E$2</f>
        <v>0.41409200000000002</v>
      </c>
      <c r="N49" s="13">
        <f>SUM(BAU二氧化碳排放!N15:N24)*'图1-二氧化碳排放'!$E$2</f>
        <v>0.43506299999999998</v>
      </c>
      <c r="O49" s="13">
        <f>SUM(BAU二氧化碳排放!O15:O24)*'图1-二氧化碳排放'!$E$2</f>
        <v>0.45732299999999998</v>
      </c>
      <c r="P49" s="13">
        <f>SUM(BAU二氧化碳排放!P15:P24)*'图1-二氧化碳排放'!$E$2</f>
        <v>0.48076099999999999</v>
      </c>
      <c r="Q49" s="13">
        <f>SUM(BAU二氧化碳排放!Q15:Q24)*'图1-二氧化碳排放'!$E$2</f>
        <v>0.50674200000000003</v>
      </c>
      <c r="R49" s="13">
        <f>SUM(BAU二氧化碳排放!R15:R24)*'图1-二氧化碳排放'!$E$2</f>
        <v>0.53429700000000002</v>
      </c>
      <c r="S49" s="13">
        <f>SUM(BAU二氧化碳排放!S15:S24)*'图1-二氧化碳排放'!$E$2</f>
        <v>0.56323400000000001</v>
      </c>
      <c r="T49" s="13">
        <f>SUM(BAU二氧化碳排放!T15:T24)*'图1-二氧化碳排放'!$E$2</f>
        <v>0.59013700000000002</v>
      </c>
      <c r="U49" s="13">
        <f>SUM(BAU二氧化碳排放!U15:U24)*'图1-二氧化碳排放'!$E$2</f>
        <v>0.61809999999999998</v>
      </c>
      <c r="V49" s="13">
        <f>SUM(BAU二氧化碳排放!V15:V24)*'图1-二氧化碳排放'!$E$2</f>
        <v>0.64731300000000003</v>
      </c>
      <c r="W49" s="13">
        <f>SUM(BAU二氧化碳排放!W15:W24)*'图1-二氧化碳排放'!$E$2</f>
        <v>0.67785799999999996</v>
      </c>
      <c r="X49" s="13">
        <f>SUM(BAU二氧化碳排放!X15:X24)*'图1-二氧化碳排放'!$E$2</f>
        <v>0.70960400000000001</v>
      </c>
      <c r="Y49" s="13">
        <f>SUM(BAU二氧化碳排放!Y15:Y24)*'图1-二氧化碳排放'!$E$2</f>
        <v>0.74269499999999999</v>
      </c>
      <c r="Z49" s="13">
        <f>SUM(BAU二氧化碳排放!Z15:Z24)*'图1-二氧化碳排放'!$E$2</f>
        <v>0.77670099999999997</v>
      </c>
      <c r="AA49" s="13">
        <f>SUM(BAU二氧化碳排放!AA15:AA24)*'图1-二氧化碳排放'!$E$2</f>
        <v>0.81217399999999995</v>
      </c>
      <c r="AB49" s="13">
        <f>SUM(BAU二氧化碳排放!AB15:AB24)*'图1-二氧化碳排放'!$E$2</f>
        <v>0.84852099999999997</v>
      </c>
      <c r="AC49" s="13">
        <f>SUM(BAU二氧化碳排放!AC15:AC24)*'图1-二氧化碳排放'!$E$2</f>
        <v>0.88612100000000005</v>
      </c>
      <c r="AD49" s="13">
        <f>SUM(BAU二氧化碳排放!AD15:AD24)*'图1-二氧化碳排放'!$E$2</f>
        <v>0.92171400000000003</v>
      </c>
      <c r="AE49" s="13">
        <f>SUM(BAU二氧化碳排放!AE15:AE24)*'图1-二氧化碳排放'!$E$2</f>
        <v>0.95843299999999998</v>
      </c>
      <c r="AF49" s="13">
        <f>SUM(BAU二氧化碳排放!AF15:AF24)*'图1-二氧化碳排放'!$E$2</f>
        <v>0.99653700000000001</v>
      </c>
      <c r="AG49" s="13">
        <f>SUM(BAU二氧化碳排放!AG15:AG24)*'图1-二氧化碳排放'!$E$2</f>
        <v>1.03613</v>
      </c>
      <c r="AH49" s="13">
        <f>SUM(BAU二氧化碳排放!AH15:AH24)*'图1-二氧化碳排放'!$E$2</f>
        <v>1.0776600000000001</v>
      </c>
      <c r="AI49" s="13">
        <f>SUM(BAU二氧化碳排放!AI15:AI24)*'图1-二氧化碳排放'!$E$2</f>
        <v>1.12077</v>
      </c>
      <c r="AJ49" s="13">
        <f>SUM(BAU二氧化碳排放!AJ15:AJ24)*'图1-二氧化碳排放'!$E$2</f>
        <v>1.16611</v>
      </c>
      <c r="AK49" s="13">
        <f>SUM(BAU二氧化碳排放!AK15:AK24)*'图1-二氧化碳排放'!$E$2</f>
        <v>1.2136100000000001</v>
      </c>
      <c r="AL49" s="13">
        <f>SUM(BAU二氧化碳排放!AL15:AL24)*'图1-二氧化碳排放'!$E$2</f>
        <v>1.26356</v>
      </c>
      <c r="AM49" s="13">
        <f>SUM(BAU二氧化碳排放!AM15:AM24)*'图1-二氧化碳排放'!$E$2</f>
        <v>1.31629</v>
      </c>
    </row>
    <row r="50" spans="1:39">
      <c r="A50" s="1" t="s">
        <v>2595</v>
      </c>
      <c r="B50" s="13">
        <f>BAU二氧化碳排放!B27*'图1-二氧化碳排放'!$E$2-SUM(B39:B49)</f>
        <v>23.0733733</v>
      </c>
      <c r="C50" s="13">
        <f>BAU二氧化碳排放!C27*'图1-二氧化碳排放'!$E$2-SUM(C39:C49)</f>
        <v>23.413576900000024</v>
      </c>
      <c r="D50" s="13">
        <f>BAU二氧化碳排放!D27*'图1-二氧化碳排放'!$E$2-SUM(D39:D49)</f>
        <v>23.746517399999988</v>
      </c>
      <c r="E50" s="13">
        <f>BAU二氧化碳排放!E27*'图1-二氧化碳排放'!$E$2-SUM(E39:E49)</f>
        <v>23.755539199999973</v>
      </c>
      <c r="F50" s="13">
        <f>BAU二氧化碳排放!F27*'图1-二氧化碳排放'!$E$2-SUM(F39:F49)</f>
        <v>23.756195999999989</v>
      </c>
      <c r="G50" s="13">
        <f>BAU二氧化碳排放!G27*'图1-二氧化碳排放'!$E$2-SUM(G39:G49)</f>
        <v>23.755538999999999</v>
      </c>
      <c r="H50" s="13">
        <f>BAU二氧化碳排放!H27*'图1-二氧化碳排放'!$E$2-SUM(H39:H49)</f>
        <v>23.732085000000026</v>
      </c>
      <c r="I50" s="13">
        <f>BAU二氧化碳排放!I27*'图1-二氧化碳排放'!$E$2-SUM(I39:I49)</f>
        <v>23.696545</v>
      </c>
      <c r="J50" s="13">
        <f>BAU二氧化碳排放!J27*'图1-二氧化碳排放'!$E$2-SUM(J39:J49)</f>
        <v>23.565667999999988</v>
      </c>
      <c r="K50" s="13">
        <f>BAU二氧化碳排放!K27*'图1-二氧化碳排放'!$E$2-SUM(K39:K49)</f>
        <v>23.405927000000005</v>
      </c>
      <c r="L50" s="13">
        <f>BAU二氧化碳排放!L27*'图1-二氧化碳排放'!$E$2-SUM(L39:L49)</f>
        <v>23.293740999999997</v>
      </c>
      <c r="M50" s="13">
        <f>BAU二氧化碳排放!M27*'图1-二氧化碳排放'!$E$2-SUM(M39:M49)</f>
        <v>23.175187999999991</v>
      </c>
      <c r="N50" s="13">
        <f>BAU二氧化碳排放!N27*'图1-二氧化碳排放'!$E$2-SUM(N39:N49)</f>
        <v>23.063646999999989</v>
      </c>
      <c r="O50" s="13">
        <f>BAU二氧化碳排放!O27*'图1-二氧化碳排放'!$E$2-SUM(O39:O49)</f>
        <v>22.983717000000013</v>
      </c>
      <c r="P50" s="13">
        <f>BAU二氧化碳排放!P27*'图1-二氧化碳排放'!$E$2-SUM(P39:P49)</f>
        <v>22.892219000000011</v>
      </c>
      <c r="Q50" s="13">
        <f>BAU二氧化碳排放!Q27*'图1-二氧化碳排放'!$E$2-SUM(Q39:Q49)</f>
        <v>22.791718000000017</v>
      </c>
      <c r="R50" s="13">
        <f>BAU二氧化碳排放!R27*'图1-二氧化碳排放'!$E$2-SUM(R39:R49)</f>
        <v>22.692703000000009</v>
      </c>
      <c r="S50" s="13">
        <f>BAU二氧化碳排放!S27*'图1-二氧化碳排放'!$E$2-SUM(S39:S49)</f>
        <v>22.579145999999994</v>
      </c>
      <c r="T50" s="13">
        <f>BAU二氧化碳排放!T27*'图1-二氧化碳排放'!$E$2-SUM(T39:T49)</f>
        <v>22.464512999999982</v>
      </c>
      <c r="U50" s="13">
        <f>BAU二氧化碳排放!U27*'图1-二氧化碳排放'!$E$2-SUM(U39:U49)</f>
        <v>22.353839999999991</v>
      </c>
      <c r="V50" s="13">
        <f>BAU二氧化碳排放!V27*'图1-二氧化碳排放'!$E$2-SUM(V39:V49)</f>
        <v>22.219236999999993</v>
      </c>
      <c r="W50" s="13">
        <f>BAU二氧化碳排放!W27*'图1-二氧化碳排放'!$E$2-SUM(W39:W49)</f>
        <v>22.076442</v>
      </c>
      <c r="X50" s="13">
        <f>BAU二氧化碳排放!X27*'图1-二氧化碳排放'!$E$2-SUM(X39:X49)</f>
        <v>21.935956000000004</v>
      </c>
      <c r="Y50" s="13">
        <f>BAU二氧化碳排放!Y27*'图1-二氧化碳排放'!$E$2-SUM(Y39:Y49)</f>
        <v>21.79735500000001</v>
      </c>
      <c r="Z50" s="13">
        <f>BAU二氧化碳排放!Z27*'图1-二氧化碳排放'!$E$2-SUM(Z39:Z49)</f>
        <v>21.631478999999999</v>
      </c>
      <c r="AA50" s="13">
        <f>BAU二氧化碳排放!AA27*'图1-二氧化碳排放'!$E$2-SUM(AA39:AA49)</f>
        <v>21.476386000000005</v>
      </c>
      <c r="AB50" s="13">
        <f>BAU二氧化碳排放!AB27*'图1-二氧化碳排放'!$E$2-SUM(AB39:AB49)</f>
        <v>21.312668999999985</v>
      </c>
      <c r="AC50" s="13">
        <f>BAU二氧化碳排放!AC27*'图1-二氧化碳排放'!$E$2-SUM(AC39:AC49)</f>
        <v>21.127549000000002</v>
      </c>
      <c r="AD50" s="13">
        <f>BAU二氧化碳排放!AD27*'图1-二氧化碳排放'!$E$2-SUM(AD39:AD49)</f>
        <v>20.922166000000004</v>
      </c>
      <c r="AE50" s="13">
        <f>BAU二氧化碳排放!AE27*'图1-二氧化碳排放'!$E$2-SUM(AE39:AE49)</f>
        <v>20.70263700000001</v>
      </c>
      <c r="AF50" s="13">
        <f>BAU二氧化碳排放!AF27*'图1-二氧化碳排放'!$E$2-SUM(AF39:AF49)</f>
        <v>20.475483000000011</v>
      </c>
      <c r="AG50" s="13">
        <f>BAU二氧化碳排放!AG27*'图1-二氧化碳排放'!$E$2-SUM(AG39:AG49)</f>
        <v>20.241880000000009</v>
      </c>
      <c r="AH50" s="13">
        <f>BAU二氧化碳排放!AH27*'图1-二氧化碳排放'!$E$2-SUM(AH39:AH49)</f>
        <v>20.005120000000005</v>
      </c>
      <c r="AI50" s="13">
        <f>BAU二氧化碳排放!AI27*'图1-二氧化碳排放'!$E$2-SUM(AI39:AI49)</f>
        <v>19.723579999999998</v>
      </c>
      <c r="AJ50" s="13">
        <f>BAU二氧化碳排放!AJ27*'图1-二氧化碳排放'!$E$2-SUM(AJ39:AJ49)</f>
        <v>19.437719999999999</v>
      </c>
      <c r="AK50" s="13">
        <f>BAU二氧化碳排放!AK27*'图1-二氧化碳排放'!$E$2-SUM(AK39:AK49)</f>
        <v>19.149720000000002</v>
      </c>
      <c r="AL50" s="13">
        <f>BAU二氧化碳排放!AL27*'图1-二氧化碳排放'!$E$2-SUM(AL39:AL49)</f>
        <v>18.853959999999987</v>
      </c>
      <c r="AM50" s="13">
        <f>BAU二氧化碳排放!AM27*'图1-二氧化碳排放'!$E$2-SUM(AM39:AM49)</f>
        <v>18.355950000000007</v>
      </c>
    </row>
    <row r="51" spans="1:39">
      <c r="A51" s="1" t="s">
        <v>2596</v>
      </c>
      <c r="B51" s="13">
        <f t="shared" ref="B51" si="3">SUM(B39:B47)</f>
        <v>105.66040999999998</v>
      </c>
      <c r="C51" s="13">
        <f t="shared" ref="C51:N51" si="4">SUM(C39:C47)</f>
        <v>105.72083999999998</v>
      </c>
      <c r="D51" s="13">
        <f t="shared" si="4"/>
        <v>109.78416</v>
      </c>
      <c r="E51" s="13">
        <f t="shared" si="4"/>
        <v>112.25806000000001</v>
      </c>
      <c r="F51" s="13">
        <f t="shared" si="4"/>
        <v>114.59916000000001</v>
      </c>
      <c r="G51" s="13">
        <f t="shared" si="4"/>
        <v>116.68002</v>
      </c>
      <c r="H51" s="13">
        <f t="shared" si="4"/>
        <v>118.47129999999999</v>
      </c>
      <c r="I51" s="13">
        <f t="shared" si="4"/>
        <v>120.44044</v>
      </c>
      <c r="J51" s="13">
        <f t="shared" si="4"/>
        <v>120.53154000000001</v>
      </c>
      <c r="K51" s="13">
        <f t="shared" si="4"/>
        <v>120.50944</v>
      </c>
      <c r="L51" s="13">
        <f t="shared" si="4"/>
        <v>120.38374</v>
      </c>
      <c r="M51" s="13">
        <f t="shared" si="4"/>
        <v>120.28853000000001</v>
      </c>
      <c r="N51" s="13">
        <f t="shared" si="4"/>
        <v>118.85145</v>
      </c>
      <c r="O51" s="13">
        <f t="shared" ref="O51:AM51" si="5">SUM(O39:O47)</f>
        <v>117.26053999999999</v>
      </c>
      <c r="P51" s="13">
        <f t="shared" si="5"/>
        <v>115.37693</v>
      </c>
      <c r="Q51" s="13">
        <f t="shared" si="5"/>
        <v>113.49986</v>
      </c>
      <c r="R51" s="13">
        <f t="shared" si="5"/>
        <v>111.58359999999999</v>
      </c>
      <c r="S51" s="13">
        <f t="shared" si="5"/>
        <v>109.59662</v>
      </c>
      <c r="T51" s="13">
        <f t="shared" si="5"/>
        <v>107.28011000000001</v>
      </c>
      <c r="U51" s="13">
        <f t="shared" si="5"/>
        <v>104.9295</v>
      </c>
      <c r="V51" s="13">
        <f t="shared" si="5"/>
        <v>102.55432</v>
      </c>
      <c r="W51" s="13">
        <f t="shared" si="5"/>
        <v>100.18633</v>
      </c>
      <c r="X51" s="13">
        <f t="shared" si="5"/>
        <v>97.779019999999988</v>
      </c>
      <c r="Y51" s="13">
        <f t="shared" si="5"/>
        <v>95.458299999999994</v>
      </c>
      <c r="Z51" s="13">
        <f t="shared" si="5"/>
        <v>93.032600000000002</v>
      </c>
      <c r="AA51" s="13">
        <f t="shared" si="5"/>
        <v>90.67989</v>
      </c>
      <c r="AB51" s="13">
        <f t="shared" si="5"/>
        <v>88.250169999999997</v>
      </c>
      <c r="AC51" s="13">
        <f t="shared" si="5"/>
        <v>85.821349999999995</v>
      </c>
      <c r="AD51" s="13">
        <f t="shared" si="5"/>
        <v>83.386650000000003</v>
      </c>
      <c r="AE51" s="13">
        <f t="shared" si="5"/>
        <v>80.906959999999998</v>
      </c>
      <c r="AF51" s="13">
        <f t="shared" si="5"/>
        <v>78.415759999999992</v>
      </c>
      <c r="AG51" s="13">
        <f t="shared" si="5"/>
        <v>75.97417999999999</v>
      </c>
      <c r="AH51" s="13">
        <f t="shared" si="5"/>
        <v>73.512529999999998</v>
      </c>
      <c r="AI51" s="13">
        <f t="shared" si="5"/>
        <v>71.209940000000003</v>
      </c>
      <c r="AJ51" s="13">
        <f t="shared" si="5"/>
        <v>68.954219999999992</v>
      </c>
      <c r="AK51" s="13">
        <f t="shared" si="5"/>
        <v>66.715069999999997</v>
      </c>
      <c r="AL51" s="13">
        <f t="shared" si="5"/>
        <v>64.584360000000004</v>
      </c>
      <c r="AM51" s="13">
        <f t="shared" si="5"/>
        <v>63.379149999999996</v>
      </c>
    </row>
    <row r="52" spans="1:39">
      <c r="A52" s="1" t="s">
        <v>2597</v>
      </c>
      <c r="B52" s="13">
        <f t="shared" ref="B52" si="6">B50+B51</f>
        <v>128.73378329999997</v>
      </c>
      <c r="C52" s="13">
        <f t="shared" ref="C52:N52" si="7">C50+C51</f>
        <v>129.13441690000002</v>
      </c>
      <c r="D52" s="13">
        <f t="shared" si="7"/>
        <v>133.5306774</v>
      </c>
      <c r="E52" s="13">
        <f t="shared" si="7"/>
        <v>136.01359919999999</v>
      </c>
      <c r="F52" s="13">
        <f t="shared" si="7"/>
        <v>138.355356</v>
      </c>
      <c r="G52" s="13">
        <f t="shared" si="7"/>
        <v>140.43555900000001</v>
      </c>
      <c r="H52" s="13">
        <f t="shared" si="7"/>
        <v>142.20338500000003</v>
      </c>
      <c r="I52" s="13">
        <f t="shared" si="7"/>
        <v>144.13698499999998</v>
      </c>
      <c r="J52" s="13">
        <f t="shared" si="7"/>
        <v>144.09720799999999</v>
      </c>
      <c r="K52" s="13">
        <f t="shared" si="7"/>
        <v>143.915367</v>
      </c>
      <c r="L52" s="13">
        <f t="shared" si="7"/>
        <v>143.677481</v>
      </c>
      <c r="M52" s="13">
        <f t="shared" si="7"/>
        <v>143.463718</v>
      </c>
      <c r="N52" s="13">
        <f t="shared" si="7"/>
        <v>141.915097</v>
      </c>
      <c r="O52" s="13">
        <f t="shared" ref="O52:AM52" si="8">O50+O51</f>
        <v>140.244257</v>
      </c>
      <c r="P52" s="13">
        <f t="shared" si="8"/>
        <v>138.26914900000003</v>
      </c>
      <c r="Q52" s="13">
        <f t="shared" si="8"/>
        <v>136.29157800000002</v>
      </c>
      <c r="R52" s="13">
        <f t="shared" si="8"/>
        <v>134.27630299999998</v>
      </c>
      <c r="S52" s="13">
        <f t="shared" si="8"/>
        <v>132.17576600000001</v>
      </c>
      <c r="T52" s="13">
        <f t="shared" si="8"/>
        <v>129.74462299999999</v>
      </c>
      <c r="U52" s="13">
        <f t="shared" si="8"/>
        <v>127.28334</v>
      </c>
      <c r="V52" s="13">
        <f t="shared" si="8"/>
        <v>124.773557</v>
      </c>
      <c r="W52" s="13">
        <f t="shared" si="8"/>
        <v>122.262772</v>
      </c>
      <c r="X52" s="13">
        <f t="shared" si="8"/>
        <v>119.71497599999999</v>
      </c>
      <c r="Y52" s="13">
        <f t="shared" si="8"/>
        <v>117.255655</v>
      </c>
      <c r="Z52" s="13">
        <f t="shared" si="8"/>
        <v>114.664079</v>
      </c>
      <c r="AA52" s="13">
        <f t="shared" si="8"/>
        <v>112.15627600000001</v>
      </c>
      <c r="AB52" s="13">
        <f t="shared" si="8"/>
        <v>109.56283899999998</v>
      </c>
      <c r="AC52" s="13">
        <f t="shared" si="8"/>
        <v>106.948899</v>
      </c>
      <c r="AD52" s="13">
        <f t="shared" si="8"/>
        <v>104.30881600000001</v>
      </c>
      <c r="AE52" s="13">
        <f t="shared" si="8"/>
        <v>101.60959700000001</v>
      </c>
      <c r="AF52" s="13">
        <f t="shared" si="8"/>
        <v>98.891243000000003</v>
      </c>
      <c r="AG52" s="13">
        <f t="shared" si="8"/>
        <v>96.216059999999999</v>
      </c>
      <c r="AH52" s="13">
        <f t="shared" si="8"/>
        <v>93.517650000000003</v>
      </c>
      <c r="AI52" s="13">
        <f t="shared" si="8"/>
        <v>90.933520000000001</v>
      </c>
      <c r="AJ52" s="13">
        <f t="shared" si="8"/>
        <v>88.391939999999991</v>
      </c>
      <c r="AK52" s="13">
        <f t="shared" si="8"/>
        <v>85.864789999999999</v>
      </c>
      <c r="AL52" s="13">
        <f t="shared" si="8"/>
        <v>83.43831999999999</v>
      </c>
      <c r="AM52" s="13">
        <f t="shared" si="8"/>
        <v>81.735100000000003</v>
      </c>
    </row>
    <row r="54" spans="1:39">
      <c r="B54" s="1">
        <v>2023</v>
      </c>
      <c r="C54" s="1">
        <v>2024</v>
      </c>
      <c r="D54" s="1">
        <v>2025</v>
      </c>
      <c r="E54" s="1">
        <v>2026</v>
      </c>
      <c r="F54" s="1">
        <v>2027</v>
      </c>
      <c r="G54" s="1">
        <v>2028</v>
      </c>
      <c r="H54" s="1">
        <v>2029</v>
      </c>
      <c r="I54" s="1">
        <v>2030</v>
      </c>
      <c r="J54" s="1">
        <v>2031</v>
      </c>
      <c r="K54" s="1">
        <v>2032</v>
      </c>
      <c r="L54" s="1">
        <v>2033</v>
      </c>
      <c r="M54" s="1">
        <v>2034</v>
      </c>
      <c r="N54" s="1">
        <v>2035</v>
      </c>
      <c r="O54" s="1">
        <v>2036</v>
      </c>
      <c r="P54" s="1">
        <v>2037</v>
      </c>
      <c r="Q54" s="1">
        <v>2038</v>
      </c>
      <c r="R54" s="1">
        <v>2039</v>
      </c>
      <c r="S54" s="1">
        <v>2040</v>
      </c>
      <c r="T54" s="1">
        <v>2041</v>
      </c>
      <c r="U54" s="1">
        <v>2042</v>
      </c>
      <c r="V54" s="1">
        <v>2043</v>
      </c>
      <c r="W54" s="1">
        <v>2044</v>
      </c>
      <c r="X54" s="1">
        <v>2045</v>
      </c>
      <c r="Y54" s="1">
        <v>2046</v>
      </c>
      <c r="Z54" s="1">
        <v>2047</v>
      </c>
      <c r="AA54" s="1">
        <v>2048</v>
      </c>
      <c r="AB54" s="1">
        <v>2049</v>
      </c>
      <c r="AC54" s="1">
        <v>2050</v>
      </c>
      <c r="AD54" s="1">
        <v>2051</v>
      </c>
      <c r="AE54" s="1">
        <v>2052</v>
      </c>
      <c r="AF54" s="1">
        <v>2053</v>
      </c>
      <c r="AG54" s="1">
        <v>2054</v>
      </c>
      <c r="AH54" s="1">
        <v>2055</v>
      </c>
      <c r="AI54" s="1">
        <v>2056</v>
      </c>
      <c r="AJ54" s="1">
        <v>2057</v>
      </c>
      <c r="AK54" s="1">
        <v>2058</v>
      </c>
      <c r="AL54" s="1">
        <v>2059</v>
      </c>
      <c r="AM54" s="1">
        <v>2060</v>
      </c>
    </row>
    <row r="55" spans="1:39">
      <c r="A55" s="1" t="s">
        <v>2598</v>
      </c>
      <c r="B55" s="13">
        <f>B4</f>
        <v>15.635899999999999</v>
      </c>
      <c r="C55" s="13">
        <f t="shared" ref="C55:L55" si="9">C4</f>
        <v>15.576700000000001</v>
      </c>
      <c r="D55" s="13">
        <f t="shared" si="9"/>
        <v>15.5182</v>
      </c>
      <c r="E55" s="13">
        <f t="shared" si="9"/>
        <v>15.4621</v>
      </c>
      <c r="F55" s="13">
        <f t="shared" si="9"/>
        <v>15.393700000000001</v>
      </c>
      <c r="G55" s="13">
        <f t="shared" si="9"/>
        <v>15.3141</v>
      </c>
      <c r="H55" s="13">
        <f t="shared" si="9"/>
        <v>15.2196</v>
      </c>
      <c r="I55" s="13">
        <f t="shared" si="9"/>
        <v>15.1044</v>
      </c>
      <c r="J55" s="13">
        <f t="shared" si="9"/>
        <v>14.872</v>
      </c>
      <c r="K55" s="13">
        <f t="shared" si="9"/>
        <v>14.6233</v>
      </c>
      <c r="L55" s="13">
        <f t="shared" si="9"/>
        <v>14.4024</v>
      </c>
      <c r="M55" s="13">
        <f t="shared" ref="M55:AM55" si="10">M4</f>
        <v>14.1813</v>
      </c>
      <c r="N55" s="13">
        <f t="shared" si="10"/>
        <v>13.9541</v>
      </c>
      <c r="O55" s="13">
        <f t="shared" si="10"/>
        <v>13.7745</v>
      </c>
      <c r="P55" s="13">
        <f t="shared" si="10"/>
        <v>13.570600000000001</v>
      </c>
      <c r="Q55" s="13">
        <f t="shared" si="10"/>
        <v>13.3217</v>
      </c>
      <c r="R55" s="13">
        <f t="shared" si="10"/>
        <v>13.101800000000001</v>
      </c>
      <c r="S55" s="13">
        <f t="shared" si="10"/>
        <v>12.908099999999999</v>
      </c>
      <c r="T55" s="13">
        <f t="shared" si="10"/>
        <v>12.679</v>
      </c>
      <c r="U55" s="13">
        <f t="shared" si="10"/>
        <v>12.470700000000001</v>
      </c>
      <c r="V55" s="13">
        <f t="shared" si="10"/>
        <v>12.285500000000001</v>
      </c>
      <c r="W55" s="13">
        <f t="shared" si="10"/>
        <v>12.1227</v>
      </c>
      <c r="X55" s="13">
        <f t="shared" si="10"/>
        <v>11.983700000000001</v>
      </c>
      <c r="Y55" s="13">
        <f t="shared" si="10"/>
        <v>11.9008</v>
      </c>
      <c r="Z55" s="13">
        <f t="shared" si="10"/>
        <v>11.8407</v>
      </c>
      <c r="AA55" s="13">
        <f t="shared" si="10"/>
        <v>11.8026</v>
      </c>
      <c r="AB55" s="13">
        <f t="shared" si="10"/>
        <v>11.775</v>
      </c>
      <c r="AC55" s="13">
        <f t="shared" si="10"/>
        <v>11.7606</v>
      </c>
      <c r="AD55" s="13">
        <f t="shared" si="10"/>
        <v>11.7004</v>
      </c>
      <c r="AE55" s="13">
        <f t="shared" si="10"/>
        <v>11.6487</v>
      </c>
      <c r="AF55" s="13">
        <f t="shared" si="10"/>
        <v>11.601599999999999</v>
      </c>
      <c r="AG55" s="13">
        <f t="shared" si="10"/>
        <v>11.5566</v>
      </c>
      <c r="AH55" s="13">
        <f t="shared" si="10"/>
        <v>11.513500000000001</v>
      </c>
      <c r="AI55" s="13">
        <f t="shared" si="10"/>
        <v>11.473599999999999</v>
      </c>
      <c r="AJ55" s="13">
        <f t="shared" si="10"/>
        <v>11.4339</v>
      </c>
      <c r="AK55" s="13">
        <f t="shared" si="10"/>
        <v>11.393700000000001</v>
      </c>
      <c r="AL55" s="13">
        <f t="shared" si="10"/>
        <v>11.352399999999999</v>
      </c>
      <c r="AM55" s="13">
        <f t="shared" si="10"/>
        <v>11.3117</v>
      </c>
    </row>
    <row r="56" spans="1:39">
      <c r="A56" s="1" t="s">
        <v>2599</v>
      </c>
      <c r="B56" s="13">
        <f>B5</f>
        <v>41.247799999999998</v>
      </c>
      <c r="C56" s="13">
        <f t="shared" ref="C56:L56" si="11">C5</f>
        <v>41.161299999999997</v>
      </c>
      <c r="D56" s="13">
        <f t="shared" si="11"/>
        <v>43.7224</v>
      </c>
      <c r="E56" s="13">
        <f t="shared" si="11"/>
        <v>45.805399999999999</v>
      </c>
      <c r="F56" s="13">
        <f t="shared" si="11"/>
        <v>47.7911</v>
      </c>
      <c r="G56" s="13">
        <f t="shared" si="11"/>
        <v>49.586199999999998</v>
      </c>
      <c r="H56" s="13">
        <f t="shared" si="11"/>
        <v>51.137500000000003</v>
      </c>
      <c r="I56" s="13">
        <f t="shared" si="11"/>
        <v>52.815899999999999</v>
      </c>
      <c r="J56" s="13">
        <f t="shared" si="11"/>
        <v>53.2866</v>
      </c>
      <c r="K56" s="13">
        <f t="shared" si="11"/>
        <v>53.6389</v>
      </c>
      <c r="L56" s="13">
        <f t="shared" si="11"/>
        <v>53.900100000000002</v>
      </c>
      <c r="M56" s="13">
        <f t="shared" ref="M56:AM56" si="12">M5</f>
        <v>54.108199999999997</v>
      </c>
      <c r="N56" s="13">
        <f t="shared" si="12"/>
        <v>53.072400000000002</v>
      </c>
      <c r="O56" s="13">
        <f t="shared" si="12"/>
        <v>52.0366</v>
      </c>
      <c r="P56" s="13">
        <f t="shared" si="12"/>
        <v>50.835099999999997</v>
      </c>
      <c r="Q56" s="13">
        <f t="shared" si="12"/>
        <v>49.601599999999998</v>
      </c>
      <c r="R56" s="13">
        <f t="shared" si="12"/>
        <v>48.286999999999999</v>
      </c>
      <c r="S56" s="13">
        <f t="shared" si="12"/>
        <v>46.898400000000002</v>
      </c>
      <c r="T56" s="13">
        <f t="shared" si="12"/>
        <v>45.430999999999997</v>
      </c>
      <c r="U56" s="13">
        <f t="shared" si="12"/>
        <v>43.901800000000001</v>
      </c>
      <c r="V56" s="13">
        <f t="shared" si="12"/>
        <v>42.334299999999999</v>
      </c>
      <c r="W56" s="13">
        <f t="shared" si="12"/>
        <v>40.729999999999997</v>
      </c>
      <c r="X56" s="13">
        <f t="shared" si="12"/>
        <v>39.086500000000001</v>
      </c>
      <c r="Y56" s="13">
        <f t="shared" si="12"/>
        <v>37.403599999999997</v>
      </c>
      <c r="Z56" s="13">
        <f t="shared" si="12"/>
        <v>35.686500000000002</v>
      </c>
      <c r="AA56" s="13">
        <f t="shared" si="12"/>
        <v>33.926900000000003</v>
      </c>
      <c r="AB56" s="13">
        <f t="shared" si="12"/>
        <v>32.145099999999999</v>
      </c>
      <c r="AC56" s="13">
        <f t="shared" si="12"/>
        <v>30.348500000000001</v>
      </c>
      <c r="AD56" s="13">
        <f t="shared" si="12"/>
        <v>28.581399999999999</v>
      </c>
      <c r="AE56" s="13">
        <f t="shared" si="12"/>
        <v>26.770800000000001</v>
      </c>
      <c r="AF56" s="13">
        <f t="shared" si="12"/>
        <v>24.973700000000001</v>
      </c>
      <c r="AG56" s="13">
        <f t="shared" si="12"/>
        <v>23.1997</v>
      </c>
      <c r="AH56" s="13">
        <f t="shared" si="12"/>
        <v>21.429400000000001</v>
      </c>
      <c r="AI56" s="13">
        <f t="shared" si="12"/>
        <v>19.7072</v>
      </c>
      <c r="AJ56" s="13">
        <f t="shared" si="12"/>
        <v>18.015499999999999</v>
      </c>
      <c r="AK56" s="13">
        <f t="shared" si="12"/>
        <v>16.373100000000001</v>
      </c>
      <c r="AL56" s="13">
        <f t="shared" si="12"/>
        <v>14.849299999999999</v>
      </c>
      <c r="AM56" s="13">
        <f t="shared" si="12"/>
        <v>13.520799999999999</v>
      </c>
    </row>
    <row r="57" spans="1:39">
      <c r="A57" s="1" t="s">
        <v>2600</v>
      </c>
      <c r="B57" s="13">
        <f>B7+B6</f>
        <v>4.4853899999999998</v>
      </c>
      <c r="C57" s="13">
        <f t="shared" ref="C57:L57" si="13">C7+C6</f>
        <v>4.5114599999999996</v>
      </c>
      <c r="D57" s="13">
        <f t="shared" si="13"/>
        <v>4.5299300000000002</v>
      </c>
      <c r="E57" s="13">
        <f t="shared" si="13"/>
        <v>4.5353500000000002</v>
      </c>
      <c r="F57" s="13">
        <f t="shared" si="13"/>
        <v>4.5417199999999998</v>
      </c>
      <c r="G57" s="13">
        <f t="shared" si="13"/>
        <v>4.55558</v>
      </c>
      <c r="H57" s="13">
        <f t="shared" si="13"/>
        <v>4.5641800000000003</v>
      </c>
      <c r="I57" s="13">
        <f t="shared" si="13"/>
        <v>4.5747199999999992</v>
      </c>
      <c r="J57" s="13">
        <f t="shared" si="13"/>
        <v>4.5830500000000001</v>
      </c>
      <c r="K57" s="13">
        <f t="shared" si="13"/>
        <v>4.5794100000000002</v>
      </c>
      <c r="L57" s="13">
        <f t="shared" si="13"/>
        <v>4.5876200000000003</v>
      </c>
      <c r="M57" s="13">
        <f t="shared" ref="M57:AM57" si="14">M7+M6</f>
        <v>4.5836500000000004</v>
      </c>
      <c r="N57" s="13">
        <f t="shared" si="14"/>
        <v>4.5711500000000003</v>
      </c>
      <c r="O57" s="13">
        <f t="shared" si="14"/>
        <v>4.5465999999999998</v>
      </c>
      <c r="P57" s="13">
        <f t="shared" si="14"/>
        <v>4.5342799999999999</v>
      </c>
      <c r="Q57" s="13">
        <f t="shared" si="14"/>
        <v>4.52074</v>
      </c>
      <c r="R57" s="13">
        <f t="shared" si="14"/>
        <v>4.5209999999999999</v>
      </c>
      <c r="S57" s="13">
        <f t="shared" si="14"/>
        <v>4.4992900000000002</v>
      </c>
      <c r="T57" s="13">
        <f t="shared" si="14"/>
        <v>4.47363</v>
      </c>
      <c r="U57" s="13">
        <f t="shared" si="14"/>
        <v>4.45214</v>
      </c>
      <c r="V57" s="13">
        <f t="shared" si="14"/>
        <v>4.4309799999999999</v>
      </c>
      <c r="W57" s="13">
        <f t="shared" si="14"/>
        <v>4.4162999999999997</v>
      </c>
      <c r="X57" s="13">
        <f t="shared" si="14"/>
        <v>4.3925999999999998</v>
      </c>
      <c r="Y57" s="13">
        <f t="shared" si="14"/>
        <v>4.3628499999999999</v>
      </c>
      <c r="Z57" s="13">
        <f t="shared" si="14"/>
        <v>4.3202800000000003</v>
      </c>
      <c r="AA57" s="13">
        <f t="shared" si="14"/>
        <v>4.2936699999999997</v>
      </c>
      <c r="AB57" s="13">
        <f t="shared" si="14"/>
        <v>4.2641099999999996</v>
      </c>
      <c r="AC57" s="13">
        <f t="shared" si="14"/>
        <v>4.2230499999999997</v>
      </c>
      <c r="AD57" s="13">
        <f t="shared" si="14"/>
        <v>4.1819600000000001</v>
      </c>
      <c r="AE57" s="13">
        <f t="shared" si="14"/>
        <v>4.1342600000000003</v>
      </c>
      <c r="AF57" s="13">
        <f t="shared" si="14"/>
        <v>4.0800099999999997</v>
      </c>
      <c r="AG57" s="13">
        <f t="shared" si="14"/>
        <v>4.03064</v>
      </c>
      <c r="AH57" s="13">
        <f t="shared" si="14"/>
        <v>3.9871800000000004</v>
      </c>
      <c r="AI57" s="13">
        <f t="shared" si="14"/>
        <v>3.9263599999999999</v>
      </c>
      <c r="AJ57" s="13">
        <f t="shared" si="14"/>
        <v>3.8653599999999999</v>
      </c>
      <c r="AK57" s="13">
        <f t="shared" si="14"/>
        <v>3.8048500000000001</v>
      </c>
      <c r="AL57" s="13">
        <f t="shared" si="14"/>
        <v>3.7439799999999996</v>
      </c>
      <c r="AM57" s="13">
        <f t="shared" si="14"/>
        <v>4.2227399999999999</v>
      </c>
    </row>
    <row r="58" spans="1:39">
      <c r="A58" s="1" t="s">
        <v>2601</v>
      </c>
      <c r="B58" s="13">
        <f>B8</f>
        <v>28.117980299999999</v>
      </c>
      <c r="C58" s="13">
        <f t="shared" ref="C58:L58" si="15">C8</f>
        <v>28.197062499999994</v>
      </c>
      <c r="D58" s="13">
        <f t="shared" si="15"/>
        <v>29.4508747</v>
      </c>
      <c r="E58" s="13">
        <f t="shared" si="15"/>
        <v>29.794726600000004</v>
      </c>
      <c r="F58" s="13">
        <f t="shared" si="15"/>
        <v>30.151667000000003</v>
      </c>
      <c r="G58" s="13">
        <f t="shared" si="15"/>
        <v>30.499536699999997</v>
      </c>
      <c r="H58" s="13">
        <f t="shared" si="15"/>
        <v>30.798146099999997</v>
      </c>
      <c r="I58" s="13">
        <f t="shared" si="15"/>
        <v>31.168946200000001</v>
      </c>
      <c r="J58" s="13">
        <f t="shared" si="15"/>
        <v>31.119816899999996</v>
      </c>
      <c r="K58" s="13">
        <f t="shared" si="15"/>
        <v>31.085597200000002</v>
      </c>
      <c r="L58" s="13">
        <f t="shared" si="15"/>
        <v>31.049607899999998</v>
      </c>
      <c r="M58" s="13">
        <f t="shared" ref="M58:AM58" si="16">M8</f>
        <v>31.107198000000004</v>
      </c>
      <c r="N58" s="13">
        <f t="shared" si="16"/>
        <v>31.070518999999997</v>
      </c>
      <c r="O58" s="13">
        <f t="shared" si="16"/>
        <v>30.881850100000001</v>
      </c>
      <c r="P58" s="13">
        <f t="shared" si="16"/>
        <v>30.578221599999999</v>
      </c>
      <c r="Q58" s="13">
        <f t="shared" si="16"/>
        <v>30.356443900000002</v>
      </c>
      <c r="R58" s="13">
        <f t="shared" si="16"/>
        <v>30.142925499999997</v>
      </c>
      <c r="S58" s="13">
        <f t="shared" si="16"/>
        <v>29.9201184</v>
      </c>
      <c r="T58" s="13">
        <f t="shared" si="16"/>
        <v>29.538559200000002</v>
      </c>
      <c r="U58" s="13">
        <f t="shared" si="16"/>
        <v>29.175600099999997</v>
      </c>
      <c r="V58" s="13">
        <f t="shared" si="16"/>
        <v>28.787791299999995</v>
      </c>
      <c r="W58" s="13">
        <f t="shared" si="16"/>
        <v>28.414122200000001</v>
      </c>
      <c r="X58" s="13">
        <f t="shared" si="16"/>
        <v>28.032173100000001</v>
      </c>
      <c r="Y58" s="13">
        <f t="shared" si="16"/>
        <v>27.732542699999996</v>
      </c>
      <c r="Z58" s="13">
        <f t="shared" si="16"/>
        <v>27.338691299999997</v>
      </c>
      <c r="AA58" s="13">
        <f t="shared" si="16"/>
        <v>27.035039899999997</v>
      </c>
      <c r="AB58" s="13">
        <f t="shared" si="16"/>
        <v>26.668449000000003</v>
      </c>
      <c r="AC58" s="13">
        <f t="shared" si="16"/>
        <v>26.302937100000001</v>
      </c>
      <c r="AD58" s="13">
        <f t="shared" si="16"/>
        <v>25.937744799999997</v>
      </c>
      <c r="AE58" s="13">
        <f t="shared" si="16"/>
        <v>25.5645624</v>
      </c>
      <c r="AF58" s="13">
        <f t="shared" si="16"/>
        <v>25.167499999999997</v>
      </c>
      <c r="AG58" s="13">
        <f t="shared" si="16"/>
        <v>24.785857700000001</v>
      </c>
      <c r="AH58" s="13">
        <f t="shared" si="16"/>
        <v>24.384015300000002</v>
      </c>
      <c r="AI58" s="13">
        <f t="shared" si="16"/>
        <v>24.054003500000004</v>
      </c>
      <c r="AJ58" s="13">
        <f t="shared" si="16"/>
        <v>23.740661600000003</v>
      </c>
      <c r="AK58" s="13">
        <f t="shared" si="16"/>
        <v>23.400909899999998</v>
      </c>
      <c r="AL58" s="13">
        <f t="shared" si="16"/>
        <v>23.051467799999998</v>
      </c>
      <c r="AM58" s="13">
        <f t="shared" si="16"/>
        <v>22.672216599999999</v>
      </c>
    </row>
    <row r="59" spans="1:39">
      <c r="A59" s="1" t="s">
        <v>2602</v>
      </c>
      <c r="B59" s="13">
        <f>B9</f>
        <v>14.5111197</v>
      </c>
      <c r="C59" s="13">
        <f t="shared" ref="C59:L59" si="17">C9</f>
        <v>14.450737500000001</v>
      </c>
      <c r="D59" s="13">
        <f t="shared" si="17"/>
        <v>14.5667253</v>
      </c>
      <c r="E59" s="13">
        <f t="shared" si="17"/>
        <v>14.522373399999999</v>
      </c>
      <c r="F59" s="13">
        <f t="shared" si="17"/>
        <v>14.436133</v>
      </c>
      <c r="G59" s="13">
        <f t="shared" si="17"/>
        <v>14.294263300000001</v>
      </c>
      <c r="H59" s="13">
        <f t="shared" si="17"/>
        <v>14.158553899999999</v>
      </c>
      <c r="I59" s="13">
        <f t="shared" si="17"/>
        <v>14.024753799999999</v>
      </c>
      <c r="J59" s="13">
        <f t="shared" si="17"/>
        <v>13.7923831</v>
      </c>
      <c r="K59" s="13">
        <f t="shared" si="17"/>
        <v>13.5649028</v>
      </c>
      <c r="L59" s="13">
        <f t="shared" si="17"/>
        <v>13.339692100000001</v>
      </c>
      <c r="M59" s="13">
        <f t="shared" ref="M59:AM59" si="18">M9</f>
        <v>13.120402</v>
      </c>
      <c r="N59" s="13">
        <f t="shared" si="18"/>
        <v>12.910581000000001</v>
      </c>
      <c r="O59" s="13">
        <f t="shared" si="18"/>
        <v>12.7236499</v>
      </c>
      <c r="P59" s="13">
        <f t="shared" si="18"/>
        <v>12.532178399999999</v>
      </c>
      <c r="Q59" s="13">
        <f t="shared" si="18"/>
        <v>12.3402561</v>
      </c>
      <c r="R59" s="13">
        <f t="shared" si="18"/>
        <v>12.1474745</v>
      </c>
      <c r="S59" s="13">
        <f t="shared" si="18"/>
        <v>11.9548816</v>
      </c>
      <c r="T59" s="13">
        <f t="shared" si="18"/>
        <v>11.733940799999999</v>
      </c>
      <c r="U59" s="13">
        <f t="shared" si="18"/>
        <v>11.511199899999999</v>
      </c>
      <c r="V59" s="13">
        <f t="shared" si="18"/>
        <v>11.2896087</v>
      </c>
      <c r="W59" s="13">
        <f t="shared" si="18"/>
        <v>11.0662778</v>
      </c>
      <c r="X59" s="13">
        <f t="shared" si="18"/>
        <v>10.843226899999999</v>
      </c>
      <c r="Y59" s="13">
        <f t="shared" si="18"/>
        <v>10.628457299999999</v>
      </c>
      <c r="Z59" s="13">
        <f t="shared" si="18"/>
        <v>10.4108087</v>
      </c>
      <c r="AA59" s="13">
        <f t="shared" si="18"/>
        <v>10.194360100000001</v>
      </c>
      <c r="AB59" s="13">
        <f t="shared" si="18"/>
        <v>9.9777509999999996</v>
      </c>
      <c r="AC59" s="13">
        <f t="shared" si="18"/>
        <v>9.7593628999999993</v>
      </c>
      <c r="AD59" s="13">
        <f t="shared" si="18"/>
        <v>9.5801552000000001</v>
      </c>
      <c r="AE59" s="13">
        <f t="shared" si="18"/>
        <v>9.3984375999999994</v>
      </c>
      <c r="AF59" s="13">
        <f t="shared" si="18"/>
        <v>9.2164000000000001</v>
      </c>
      <c r="AG59" s="13">
        <f t="shared" si="18"/>
        <v>9.0356422999999992</v>
      </c>
      <c r="AH59" s="13">
        <f t="shared" si="18"/>
        <v>8.8531846999999999</v>
      </c>
      <c r="AI59" s="13">
        <f t="shared" si="18"/>
        <v>8.7127964999999996</v>
      </c>
      <c r="AJ59" s="13">
        <f t="shared" si="18"/>
        <v>8.5704384000000005</v>
      </c>
      <c r="AK59" s="13">
        <f t="shared" si="18"/>
        <v>8.4287901000000005</v>
      </c>
      <c r="AL59" s="13">
        <f t="shared" si="18"/>
        <v>8.2860321999999993</v>
      </c>
      <c r="AM59" s="13">
        <f t="shared" si="18"/>
        <v>8.1439833999999998</v>
      </c>
    </row>
    <row r="60" spans="1:39">
      <c r="A60" s="1" t="s">
        <v>2603</v>
      </c>
      <c r="B60" s="13">
        <f>B10</f>
        <v>6.0022200000000003</v>
      </c>
      <c r="C60" s="13">
        <f t="shared" ref="C60:L60" si="19">C10</f>
        <v>6.1635799999999996</v>
      </c>
      <c r="D60" s="13">
        <f t="shared" si="19"/>
        <v>6.3363300000000002</v>
      </c>
      <c r="E60" s="13">
        <f t="shared" si="19"/>
        <v>6.4784100000000002</v>
      </c>
      <c r="F60" s="13">
        <f t="shared" si="19"/>
        <v>6.6256399999999998</v>
      </c>
      <c r="G60" s="13">
        <f t="shared" si="19"/>
        <v>6.7714400000000001</v>
      </c>
      <c r="H60" s="13">
        <f t="shared" si="19"/>
        <v>6.9346300000000003</v>
      </c>
      <c r="I60" s="13">
        <f t="shared" si="19"/>
        <v>7.0930299999999997</v>
      </c>
      <c r="J60" s="13">
        <f t="shared" si="19"/>
        <v>7.2188100000000004</v>
      </c>
      <c r="K60" s="13">
        <f t="shared" si="19"/>
        <v>7.3586499999999999</v>
      </c>
      <c r="L60" s="13">
        <f t="shared" si="19"/>
        <v>7.4455400000000003</v>
      </c>
      <c r="M60" s="13">
        <f t="shared" ref="M60:AM60" si="20">M10</f>
        <v>7.5282999999999998</v>
      </c>
      <c r="N60" s="13">
        <f t="shared" si="20"/>
        <v>7.6129199999999999</v>
      </c>
      <c r="O60" s="13">
        <f t="shared" si="20"/>
        <v>7.6377600000000001</v>
      </c>
      <c r="P60" s="13">
        <f t="shared" si="20"/>
        <v>7.6668799999999999</v>
      </c>
      <c r="Q60" s="13">
        <f t="shared" si="20"/>
        <v>7.6994499999999997</v>
      </c>
      <c r="R60" s="13">
        <f t="shared" si="20"/>
        <v>7.7237299999999998</v>
      </c>
      <c r="S60" s="13">
        <f t="shared" si="20"/>
        <v>7.7562600000000002</v>
      </c>
      <c r="T60" s="13">
        <f t="shared" si="20"/>
        <v>7.7644000000000002</v>
      </c>
      <c r="U60" s="13">
        <f t="shared" si="20"/>
        <v>7.7576900000000002</v>
      </c>
      <c r="V60" s="13">
        <f t="shared" si="20"/>
        <v>7.76647</v>
      </c>
      <c r="W60" s="13">
        <f t="shared" si="20"/>
        <v>7.7772699999999997</v>
      </c>
      <c r="X60" s="13">
        <f t="shared" si="20"/>
        <v>7.78104</v>
      </c>
      <c r="Y60" s="13">
        <f t="shared" si="20"/>
        <v>7.7703899999999999</v>
      </c>
      <c r="Z60" s="13">
        <f t="shared" si="20"/>
        <v>7.7759299999999998</v>
      </c>
      <c r="AA60" s="13">
        <f t="shared" si="20"/>
        <v>7.7677800000000001</v>
      </c>
      <c r="AB60" s="13">
        <f t="shared" si="20"/>
        <v>7.7601599999999999</v>
      </c>
      <c r="AC60" s="13">
        <f t="shared" si="20"/>
        <v>7.7671700000000001</v>
      </c>
      <c r="AD60" s="13">
        <f t="shared" si="20"/>
        <v>7.7451600000000003</v>
      </c>
      <c r="AE60" s="13">
        <f t="shared" si="20"/>
        <v>7.7305299999999999</v>
      </c>
      <c r="AF60" s="13">
        <f t="shared" si="20"/>
        <v>7.7166300000000003</v>
      </c>
      <c r="AG60" s="13">
        <f t="shared" si="20"/>
        <v>7.7062400000000002</v>
      </c>
      <c r="AH60" s="13">
        <f t="shared" si="20"/>
        <v>7.6849299999999996</v>
      </c>
      <c r="AI60" s="13">
        <f t="shared" si="20"/>
        <v>7.6771099999999999</v>
      </c>
      <c r="AJ60" s="13">
        <f t="shared" si="20"/>
        <v>7.6669400000000003</v>
      </c>
      <c r="AK60" s="13">
        <f t="shared" si="20"/>
        <v>7.6569000000000003</v>
      </c>
      <c r="AL60" s="13">
        <f t="shared" si="20"/>
        <v>7.6361100000000004</v>
      </c>
      <c r="AM60" s="13">
        <f t="shared" si="20"/>
        <v>7.8597999999999999</v>
      </c>
    </row>
    <row r="61" spans="1:39">
      <c r="A61" s="1" t="s">
        <v>2604</v>
      </c>
      <c r="B61" s="13">
        <f>B15</f>
        <v>23.073373250000003</v>
      </c>
      <c r="C61" s="13">
        <f t="shared" ref="C61:L61" si="21">C15</f>
        <v>23.41357689000003</v>
      </c>
      <c r="D61" s="13">
        <f t="shared" si="21"/>
        <v>23.746217359999989</v>
      </c>
      <c r="E61" s="13">
        <f t="shared" si="21"/>
        <v>23.756239099999988</v>
      </c>
      <c r="F61" s="13">
        <f t="shared" si="21"/>
        <v>23.755395399999983</v>
      </c>
      <c r="G61" s="13">
        <f t="shared" si="21"/>
        <v>23.755438400000003</v>
      </c>
      <c r="H61" s="13">
        <f t="shared" si="21"/>
        <v>23.731763700000016</v>
      </c>
      <c r="I61" s="13">
        <f t="shared" si="21"/>
        <v>23.696222899999995</v>
      </c>
      <c r="J61" s="13">
        <f t="shared" si="21"/>
        <v>23.565536000000009</v>
      </c>
      <c r="K61" s="13">
        <f t="shared" si="21"/>
        <v>23.406589200000013</v>
      </c>
      <c r="L61" s="13">
        <f t="shared" si="21"/>
        <v>23.293501499999991</v>
      </c>
      <c r="M61" s="13">
        <f t="shared" ref="M61:AM61" si="22">M15</f>
        <v>23.174651199999971</v>
      </c>
      <c r="N61" s="13">
        <f t="shared" si="22"/>
        <v>23.063408699999982</v>
      </c>
      <c r="O61" s="13">
        <f t="shared" si="22"/>
        <v>22.984280000000012</v>
      </c>
      <c r="P61" s="13">
        <f t="shared" si="22"/>
        <v>22.892860100000021</v>
      </c>
      <c r="Q61" s="13">
        <f t="shared" si="22"/>
        <v>22.792361499999984</v>
      </c>
      <c r="R61" s="13">
        <f t="shared" si="22"/>
        <v>22.692344699999992</v>
      </c>
      <c r="S61" s="13">
        <f t="shared" si="22"/>
        <v>22.579689299999998</v>
      </c>
      <c r="T61" s="13">
        <f t="shared" si="22"/>
        <v>22.464068899999987</v>
      </c>
      <c r="U61" s="13">
        <f t="shared" si="22"/>
        <v>22.354180000000014</v>
      </c>
      <c r="V61" s="13">
        <f t="shared" si="22"/>
        <v>22.218878000000018</v>
      </c>
      <c r="W61" s="13">
        <f t="shared" si="22"/>
        <v>22.076060999999996</v>
      </c>
      <c r="X61" s="13">
        <f t="shared" si="22"/>
        <v>21.935720999999987</v>
      </c>
      <c r="Y61" s="13">
        <f t="shared" si="22"/>
        <v>21.797970000000021</v>
      </c>
      <c r="Z61" s="13">
        <f t="shared" si="22"/>
        <v>21.631158999999997</v>
      </c>
      <c r="AA61" s="13">
        <f t="shared" si="22"/>
        <v>21.476878000000013</v>
      </c>
      <c r="AB61" s="13">
        <f t="shared" si="22"/>
        <v>21.313272000000012</v>
      </c>
      <c r="AC61" s="13">
        <f t="shared" si="22"/>
        <v>21.128212000000005</v>
      </c>
      <c r="AD61" s="13">
        <f t="shared" si="22"/>
        <v>20.923024000000012</v>
      </c>
      <c r="AE61" s="13">
        <f t="shared" si="22"/>
        <v>20.702180999999996</v>
      </c>
      <c r="AF61" s="13">
        <f t="shared" si="22"/>
        <v>20.47553400000001</v>
      </c>
      <c r="AG61" s="13">
        <f t="shared" si="22"/>
        <v>20.242082000000011</v>
      </c>
      <c r="AH61" s="13">
        <f t="shared" si="22"/>
        <v>20.005865</v>
      </c>
      <c r="AI61" s="13">
        <f t="shared" si="22"/>
        <v>19.722717000000017</v>
      </c>
      <c r="AJ61" s="13">
        <f t="shared" si="22"/>
        <v>19.439159000000004</v>
      </c>
      <c r="AK61" s="13">
        <f t="shared" si="22"/>
        <v>19.147041000000002</v>
      </c>
      <c r="AL61" s="13">
        <f t="shared" si="22"/>
        <v>18.859102000000007</v>
      </c>
      <c r="AM61" s="13">
        <f t="shared" si="22"/>
        <v>18.345354000000029</v>
      </c>
    </row>
    <row r="62" spans="1:39">
      <c r="A62" s="1" t="s">
        <v>2605</v>
      </c>
      <c r="B62" s="13">
        <f>B39</f>
        <v>15.635899999999999</v>
      </c>
      <c r="C62" s="13">
        <f t="shared" ref="C62:AM62" si="23">C39</f>
        <v>15.576700000000001</v>
      </c>
      <c r="D62" s="13">
        <f t="shared" si="23"/>
        <v>15.5182</v>
      </c>
      <c r="E62" s="13">
        <f t="shared" si="23"/>
        <v>15.4621</v>
      </c>
      <c r="F62" s="13">
        <f t="shared" si="23"/>
        <v>15.393700000000001</v>
      </c>
      <c r="G62" s="13">
        <f t="shared" si="23"/>
        <v>15.3141</v>
      </c>
      <c r="H62" s="13">
        <f t="shared" si="23"/>
        <v>15.2196</v>
      </c>
      <c r="I62" s="13">
        <f t="shared" si="23"/>
        <v>15.1044</v>
      </c>
      <c r="J62" s="13">
        <f t="shared" si="23"/>
        <v>14.872</v>
      </c>
      <c r="K62" s="13">
        <f t="shared" si="23"/>
        <v>14.6233</v>
      </c>
      <c r="L62" s="13">
        <f t="shared" si="23"/>
        <v>14.4024</v>
      </c>
      <c r="M62" s="13">
        <f t="shared" si="23"/>
        <v>14.1812</v>
      </c>
      <c r="N62" s="13">
        <f t="shared" si="23"/>
        <v>13.9541</v>
      </c>
      <c r="O62" s="13">
        <f t="shared" si="23"/>
        <v>13.7744</v>
      </c>
      <c r="P62" s="13">
        <f t="shared" si="23"/>
        <v>13.570600000000001</v>
      </c>
      <c r="Q62" s="13">
        <f t="shared" si="23"/>
        <v>13.3216</v>
      </c>
      <c r="R62" s="13">
        <f t="shared" si="23"/>
        <v>13.101800000000001</v>
      </c>
      <c r="S62" s="13">
        <f t="shared" si="23"/>
        <v>12.907999999999999</v>
      </c>
      <c r="T62" s="13">
        <f t="shared" si="23"/>
        <v>12.679</v>
      </c>
      <c r="U62" s="13">
        <f t="shared" si="23"/>
        <v>12.470700000000001</v>
      </c>
      <c r="V62" s="13">
        <f t="shared" si="23"/>
        <v>12.285500000000001</v>
      </c>
      <c r="W62" s="13">
        <f t="shared" si="23"/>
        <v>12.1227</v>
      </c>
      <c r="X62" s="13">
        <f t="shared" si="23"/>
        <v>11.983700000000001</v>
      </c>
      <c r="Y62" s="13">
        <f t="shared" si="23"/>
        <v>11.9008</v>
      </c>
      <c r="Z62" s="13">
        <f t="shared" si="23"/>
        <v>11.8408</v>
      </c>
      <c r="AA62" s="13">
        <f t="shared" si="23"/>
        <v>11.8026</v>
      </c>
      <c r="AB62" s="13">
        <f t="shared" si="23"/>
        <v>11.775</v>
      </c>
      <c r="AC62" s="13">
        <f t="shared" si="23"/>
        <v>11.7607</v>
      </c>
      <c r="AD62" s="13">
        <f t="shared" si="23"/>
        <v>11.7005</v>
      </c>
      <c r="AE62" s="13">
        <f t="shared" si="23"/>
        <v>11.6487</v>
      </c>
      <c r="AF62" s="13">
        <f t="shared" si="23"/>
        <v>11.601599999999999</v>
      </c>
      <c r="AG62" s="13">
        <f t="shared" si="23"/>
        <v>11.556699999999999</v>
      </c>
      <c r="AH62" s="13">
        <f t="shared" si="23"/>
        <v>11.5136</v>
      </c>
      <c r="AI62" s="13">
        <f t="shared" si="23"/>
        <v>11.473599999999999</v>
      </c>
      <c r="AJ62" s="13">
        <f t="shared" si="23"/>
        <v>11.434100000000001</v>
      </c>
      <c r="AK62" s="13">
        <f t="shared" si="23"/>
        <v>11.3935</v>
      </c>
      <c r="AL62" s="13">
        <f t="shared" si="23"/>
        <v>11.3531</v>
      </c>
      <c r="AM62" s="13">
        <f t="shared" si="23"/>
        <v>11.310700000000001</v>
      </c>
    </row>
    <row r="63" spans="1:39">
      <c r="A63" s="1" t="s">
        <v>2606</v>
      </c>
      <c r="B63" s="13">
        <f>B40</f>
        <v>41.247799999999998</v>
      </c>
      <c r="C63" s="13">
        <f t="shared" ref="C63:AM63" si="24">C40</f>
        <v>41.161299999999997</v>
      </c>
      <c r="D63" s="13">
        <f t="shared" si="24"/>
        <v>43.722099999999998</v>
      </c>
      <c r="E63" s="13">
        <f t="shared" si="24"/>
        <v>45.805100000000003</v>
      </c>
      <c r="F63" s="13">
        <f t="shared" si="24"/>
        <v>47.790300000000002</v>
      </c>
      <c r="G63" s="13">
        <f t="shared" si="24"/>
        <v>49.5852</v>
      </c>
      <c r="H63" s="13">
        <f t="shared" si="24"/>
        <v>51.136299999999999</v>
      </c>
      <c r="I63" s="13">
        <f t="shared" si="24"/>
        <v>52.814799999999998</v>
      </c>
      <c r="J63" s="13">
        <f t="shared" si="24"/>
        <v>53.285699999999999</v>
      </c>
      <c r="K63" s="13">
        <f t="shared" si="24"/>
        <v>53.637799999999999</v>
      </c>
      <c r="L63" s="13">
        <f t="shared" si="24"/>
        <v>53.899099999999997</v>
      </c>
      <c r="M63" s="13">
        <f t="shared" si="24"/>
        <v>54.1081</v>
      </c>
      <c r="N63" s="13">
        <f t="shared" si="24"/>
        <v>53.072400000000002</v>
      </c>
      <c r="O63" s="13">
        <f t="shared" si="24"/>
        <v>52.0366</v>
      </c>
      <c r="P63" s="13">
        <f t="shared" si="24"/>
        <v>50.835099999999997</v>
      </c>
      <c r="Q63" s="13">
        <f t="shared" si="24"/>
        <v>49.601599999999998</v>
      </c>
      <c r="R63" s="13">
        <f t="shared" si="24"/>
        <v>48.286900000000003</v>
      </c>
      <c r="S63" s="13">
        <f t="shared" si="24"/>
        <v>46.898400000000002</v>
      </c>
      <c r="T63" s="13">
        <f t="shared" si="24"/>
        <v>45.430900000000001</v>
      </c>
      <c r="U63" s="13">
        <f t="shared" si="24"/>
        <v>43.902500000000003</v>
      </c>
      <c r="V63" s="13">
        <f t="shared" si="24"/>
        <v>42.334299999999999</v>
      </c>
      <c r="W63" s="13">
        <f t="shared" si="24"/>
        <v>40.729999999999997</v>
      </c>
      <c r="X63" s="13">
        <f t="shared" si="24"/>
        <v>39.086500000000001</v>
      </c>
      <c r="Y63" s="13">
        <f t="shared" si="24"/>
        <v>37.403599999999997</v>
      </c>
      <c r="Z63" s="13">
        <f t="shared" si="24"/>
        <v>35.686399999999999</v>
      </c>
      <c r="AA63" s="13">
        <f t="shared" si="24"/>
        <v>33.9268</v>
      </c>
      <c r="AB63" s="13">
        <f t="shared" si="24"/>
        <v>32.145000000000003</v>
      </c>
      <c r="AC63" s="13">
        <f t="shared" si="24"/>
        <v>30.348500000000001</v>
      </c>
      <c r="AD63" s="13">
        <f t="shared" si="24"/>
        <v>28.581399999999999</v>
      </c>
      <c r="AE63" s="13">
        <f t="shared" si="24"/>
        <v>26.770800000000001</v>
      </c>
      <c r="AF63" s="13">
        <f t="shared" si="24"/>
        <v>24.973700000000001</v>
      </c>
      <c r="AG63" s="13">
        <f t="shared" si="24"/>
        <v>23.1996</v>
      </c>
      <c r="AH63" s="13">
        <f t="shared" si="24"/>
        <v>21.429400000000001</v>
      </c>
      <c r="AI63" s="13">
        <f t="shared" si="24"/>
        <v>19.707100000000001</v>
      </c>
      <c r="AJ63" s="13">
        <f t="shared" si="24"/>
        <v>18.015499999999999</v>
      </c>
      <c r="AK63" s="13">
        <f t="shared" si="24"/>
        <v>16.373100000000001</v>
      </c>
      <c r="AL63" s="13">
        <f t="shared" si="24"/>
        <v>14.848800000000001</v>
      </c>
      <c r="AM63" s="13">
        <f t="shared" si="24"/>
        <v>13.5207</v>
      </c>
    </row>
    <row r="64" spans="1:39">
      <c r="A64" s="1" t="s">
        <v>2607</v>
      </c>
      <c r="B64" s="13">
        <f>B41+B42</f>
        <v>4.4853899999999998</v>
      </c>
      <c r="C64" s="13">
        <f t="shared" ref="C64:AM64" si="25">C41+C42</f>
        <v>4.5114599999999996</v>
      </c>
      <c r="D64" s="13">
        <f t="shared" si="25"/>
        <v>4.5299300000000002</v>
      </c>
      <c r="E64" s="13">
        <f t="shared" si="25"/>
        <v>4.5353500000000002</v>
      </c>
      <c r="F64" s="13">
        <f t="shared" si="25"/>
        <v>4.5417199999999998</v>
      </c>
      <c r="G64" s="13">
        <f t="shared" si="25"/>
        <v>4.55558</v>
      </c>
      <c r="H64" s="13">
        <f t="shared" si="25"/>
        <v>4.5641800000000003</v>
      </c>
      <c r="I64" s="13">
        <f t="shared" si="25"/>
        <v>4.5747199999999992</v>
      </c>
      <c r="J64" s="13">
        <f t="shared" si="25"/>
        <v>4.5830500000000001</v>
      </c>
      <c r="K64" s="13">
        <f t="shared" si="25"/>
        <v>4.5794100000000002</v>
      </c>
      <c r="L64" s="13">
        <f t="shared" si="25"/>
        <v>4.5876200000000003</v>
      </c>
      <c r="M64" s="13">
        <f t="shared" si="25"/>
        <v>4.5836500000000004</v>
      </c>
      <c r="N64" s="13">
        <f t="shared" si="25"/>
        <v>4.5711500000000003</v>
      </c>
      <c r="O64" s="13">
        <f t="shared" si="25"/>
        <v>4.5465999999999998</v>
      </c>
      <c r="P64" s="13">
        <f t="shared" si="25"/>
        <v>4.5342799999999999</v>
      </c>
      <c r="Q64" s="13">
        <f t="shared" si="25"/>
        <v>4.52074</v>
      </c>
      <c r="R64" s="13">
        <f t="shared" si="25"/>
        <v>4.5209999999999999</v>
      </c>
      <c r="S64" s="13">
        <f t="shared" si="25"/>
        <v>4.4992900000000002</v>
      </c>
      <c r="T64" s="13">
        <f t="shared" si="25"/>
        <v>4.47363</v>
      </c>
      <c r="U64" s="13">
        <f t="shared" si="25"/>
        <v>4.45214</v>
      </c>
      <c r="V64" s="13">
        <f t="shared" si="25"/>
        <v>4.4309799999999999</v>
      </c>
      <c r="W64" s="13">
        <f t="shared" si="25"/>
        <v>4.4162999999999997</v>
      </c>
      <c r="X64" s="13">
        <f t="shared" si="25"/>
        <v>4.3925999999999998</v>
      </c>
      <c r="Y64" s="13">
        <f t="shared" si="25"/>
        <v>4.3628499999999999</v>
      </c>
      <c r="Z64" s="13">
        <f t="shared" si="25"/>
        <v>4.3202800000000003</v>
      </c>
      <c r="AA64" s="13">
        <f t="shared" si="25"/>
        <v>4.2936699999999997</v>
      </c>
      <c r="AB64" s="13">
        <f t="shared" si="25"/>
        <v>4.2641099999999996</v>
      </c>
      <c r="AC64" s="13">
        <f t="shared" si="25"/>
        <v>4.2230499999999997</v>
      </c>
      <c r="AD64" s="13">
        <f t="shared" si="25"/>
        <v>4.1819600000000001</v>
      </c>
      <c r="AE64" s="13">
        <f t="shared" si="25"/>
        <v>4.1342600000000003</v>
      </c>
      <c r="AF64" s="13">
        <f t="shared" si="25"/>
        <v>4.0800099999999997</v>
      </c>
      <c r="AG64" s="13">
        <f t="shared" si="25"/>
        <v>4.03064</v>
      </c>
      <c r="AH64" s="13">
        <f t="shared" si="25"/>
        <v>3.9871800000000004</v>
      </c>
      <c r="AI64" s="13">
        <f t="shared" si="25"/>
        <v>3.9263599999999999</v>
      </c>
      <c r="AJ64" s="13">
        <f t="shared" si="25"/>
        <v>3.8653599999999999</v>
      </c>
      <c r="AK64" s="13">
        <f t="shared" si="25"/>
        <v>3.8048500000000001</v>
      </c>
      <c r="AL64" s="13">
        <f t="shared" si="25"/>
        <v>3.7439799999999996</v>
      </c>
      <c r="AM64" s="13">
        <f t="shared" si="25"/>
        <v>4.2227399999999999</v>
      </c>
    </row>
    <row r="65" spans="1:39">
      <c r="A65" s="1" t="s">
        <v>2608</v>
      </c>
      <c r="B65" s="13">
        <f>B43</f>
        <v>28.242920300000002</v>
      </c>
      <c r="C65" s="13">
        <f t="shared" ref="C65:AM65" si="26">C43</f>
        <v>28.404782499999996</v>
      </c>
      <c r="D65" s="13">
        <f t="shared" si="26"/>
        <v>29.917034700000002</v>
      </c>
      <c r="E65" s="13">
        <f t="shared" si="26"/>
        <v>30.243636800000004</v>
      </c>
      <c r="F65" s="13">
        <f t="shared" si="26"/>
        <v>30.585297199999999</v>
      </c>
      <c r="G65" s="13">
        <f t="shared" si="26"/>
        <v>30.912027200000001</v>
      </c>
      <c r="H65" s="13">
        <f t="shared" si="26"/>
        <v>31.192957100000001</v>
      </c>
      <c r="I65" s="13">
        <f t="shared" si="26"/>
        <v>31.544537699999999</v>
      </c>
      <c r="J65" s="13">
        <f t="shared" si="26"/>
        <v>31.495688000000001</v>
      </c>
      <c r="K65" s="13">
        <f t="shared" si="26"/>
        <v>31.460177800000004</v>
      </c>
      <c r="L65" s="13">
        <f t="shared" si="26"/>
        <v>31.422927699999999</v>
      </c>
      <c r="M65" s="13">
        <f t="shared" si="26"/>
        <v>31.477967</v>
      </c>
      <c r="N65" s="13">
        <f t="shared" si="26"/>
        <v>31.439786699999999</v>
      </c>
      <c r="O65" s="13">
        <f t="shared" si="26"/>
        <v>31.278116299999997</v>
      </c>
      <c r="P65" s="13">
        <f t="shared" si="26"/>
        <v>31.003396100000003</v>
      </c>
      <c r="Q65" s="13">
        <f t="shared" si="26"/>
        <v>30.810016699999998</v>
      </c>
      <c r="R65" s="13">
        <f t="shared" si="26"/>
        <v>30.625136699999999</v>
      </c>
      <c r="S65" s="13">
        <f t="shared" si="26"/>
        <v>30.429767899999995</v>
      </c>
      <c r="T65" s="13">
        <f t="shared" si="26"/>
        <v>30.037597899999998</v>
      </c>
      <c r="U65" s="13">
        <f t="shared" si="26"/>
        <v>29.662337900000004</v>
      </c>
      <c r="V65" s="13">
        <f t="shared" si="26"/>
        <v>29.263808300000001</v>
      </c>
      <c r="W65" s="13">
        <f t="shared" si="26"/>
        <v>28.877828100000002</v>
      </c>
      <c r="X65" s="13">
        <f t="shared" si="26"/>
        <v>28.482388100000001</v>
      </c>
      <c r="Y65" s="13">
        <f t="shared" si="26"/>
        <v>28.139169500000001</v>
      </c>
      <c r="Z65" s="13">
        <f t="shared" si="26"/>
        <v>27.699870000000004</v>
      </c>
      <c r="AA65" s="13">
        <f t="shared" si="26"/>
        <v>27.352130800000005</v>
      </c>
      <c r="AB65" s="13">
        <f t="shared" si="26"/>
        <v>26.940781799999996</v>
      </c>
      <c r="AC65" s="13">
        <f t="shared" si="26"/>
        <v>26.529491999999998</v>
      </c>
      <c r="AD65" s="13">
        <f t="shared" si="26"/>
        <v>26.140591900000004</v>
      </c>
      <c r="AE65" s="13">
        <f t="shared" si="26"/>
        <v>25.7428417</v>
      </c>
      <c r="AF65" s="13">
        <f t="shared" si="26"/>
        <v>25.320601599999996</v>
      </c>
      <c r="AG65" s="13">
        <f t="shared" si="26"/>
        <v>24.915671199999998</v>
      </c>
      <c r="AH65" s="13">
        <f t="shared" si="26"/>
        <v>24.489661099999999</v>
      </c>
      <c r="AI65" s="13">
        <f t="shared" si="26"/>
        <v>24.124780499999996</v>
      </c>
      <c r="AJ65" s="13">
        <f t="shared" si="26"/>
        <v>23.774679999999996</v>
      </c>
      <c r="AK65" s="13">
        <f t="shared" si="26"/>
        <v>23.397739000000001</v>
      </c>
      <c r="AL65" s="13">
        <f t="shared" si="26"/>
        <v>23.012508499999999</v>
      </c>
      <c r="AM65" s="13">
        <f t="shared" si="26"/>
        <v>22.5984579</v>
      </c>
    </row>
    <row r="66" spans="1:39">
      <c r="A66" s="1" t="s">
        <v>2609</v>
      </c>
      <c r="B66" s="13">
        <f>B44</f>
        <v>14.3861797</v>
      </c>
      <c r="C66" s="13">
        <f t="shared" ref="C66:AM66" si="27">C44</f>
        <v>14.243017500000001</v>
      </c>
      <c r="D66" s="13">
        <f t="shared" si="27"/>
        <v>14.1005653</v>
      </c>
      <c r="E66" s="13">
        <f t="shared" si="27"/>
        <v>14.073463200000001</v>
      </c>
      <c r="F66" s="13">
        <f t="shared" si="27"/>
        <v>14.0025028</v>
      </c>
      <c r="G66" s="13">
        <f t="shared" si="27"/>
        <v>13.8816728</v>
      </c>
      <c r="H66" s="13">
        <f t="shared" si="27"/>
        <v>13.763642900000001</v>
      </c>
      <c r="I66" s="13">
        <f t="shared" si="27"/>
        <v>13.648962299999999</v>
      </c>
      <c r="J66" s="13">
        <f t="shared" si="27"/>
        <v>13.416312</v>
      </c>
      <c r="K66" s="13">
        <f t="shared" si="27"/>
        <v>13.190122199999999</v>
      </c>
      <c r="L66" s="13">
        <f t="shared" si="27"/>
        <v>12.9661723</v>
      </c>
      <c r="M66" s="13">
        <f t="shared" si="27"/>
        <v>12.749333</v>
      </c>
      <c r="N66" s="13">
        <f t="shared" si="27"/>
        <v>12.541113299999999</v>
      </c>
      <c r="O66" s="13">
        <f t="shared" si="27"/>
        <v>12.327083699999999</v>
      </c>
      <c r="P66" s="13">
        <f t="shared" si="27"/>
        <v>12.106703899999999</v>
      </c>
      <c r="Q66" s="13">
        <f t="shared" si="27"/>
        <v>11.8864833</v>
      </c>
      <c r="R66" s="13">
        <f t="shared" si="27"/>
        <v>11.6650633</v>
      </c>
      <c r="S66" s="13">
        <f t="shared" si="27"/>
        <v>11.444932100000001</v>
      </c>
      <c r="T66" s="13">
        <f t="shared" si="27"/>
        <v>11.2346021</v>
      </c>
      <c r="U66" s="13">
        <f t="shared" si="27"/>
        <v>11.0241621</v>
      </c>
      <c r="V66" s="13">
        <f t="shared" si="27"/>
        <v>10.813291700000001</v>
      </c>
      <c r="W66" s="13">
        <f t="shared" si="27"/>
        <v>10.6022719</v>
      </c>
      <c r="X66" s="13">
        <f t="shared" si="27"/>
        <v>10.3928119</v>
      </c>
      <c r="Y66" s="13">
        <f t="shared" si="27"/>
        <v>10.2215305</v>
      </c>
      <c r="Z66" s="13">
        <f t="shared" si="27"/>
        <v>10.049329999999999</v>
      </c>
      <c r="AA66" s="13">
        <f t="shared" si="27"/>
        <v>9.8769691999999996</v>
      </c>
      <c r="AB66" s="13">
        <f t="shared" si="27"/>
        <v>9.7051181999999994</v>
      </c>
      <c r="AC66" s="13">
        <f t="shared" si="27"/>
        <v>9.532508</v>
      </c>
      <c r="AD66" s="13">
        <f t="shared" si="27"/>
        <v>9.3770080999999994</v>
      </c>
      <c r="AE66" s="13">
        <f t="shared" si="27"/>
        <v>9.2199583000000001</v>
      </c>
      <c r="AF66" s="13">
        <f t="shared" si="27"/>
        <v>9.0630983999999994</v>
      </c>
      <c r="AG66" s="13">
        <f t="shared" si="27"/>
        <v>8.9056288000000006</v>
      </c>
      <c r="AH66" s="13">
        <f t="shared" si="27"/>
        <v>8.7473389000000008</v>
      </c>
      <c r="AI66" s="13">
        <f t="shared" si="27"/>
        <v>8.6418195000000004</v>
      </c>
      <c r="AJ66" s="13">
        <f t="shared" si="27"/>
        <v>8.5362200000000001</v>
      </c>
      <c r="AK66" s="13">
        <f t="shared" si="27"/>
        <v>8.4317609999999998</v>
      </c>
      <c r="AL66" s="13">
        <f t="shared" si="27"/>
        <v>8.3247914999999999</v>
      </c>
      <c r="AM66" s="13">
        <f t="shared" si="27"/>
        <v>8.2176421000000008</v>
      </c>
    </row>
    <row r="67" spans="1:39">
      <c r="A67" s="1" t="s">
        <v>2610</v>
      </c>
      <c r="B67" s="13">
        <f>B45</f>
        <v>6.0022200000000003</v>
      </c>
      <c r="C67" s="13">
        <f t="shared" ref="C67:AM67" si="28">C45</f>
        <v>6.1635799999999996</v>
      </c>
      <c r="D67" s="13">
        <f t="shared" si="28"/>
        <v>6.3363300000000002</v>
      </c>
      <c r="E67" s="13">
        <f t="shared" si="28"/>
        <v>6.4784100000000002</v>
      </c>
      <c r="F67" s="13">
        <f t="shared" si="28"/>
        <v>6.6256399999999998</v>
      </c>
      <c r="G67" s="13">
        <f t="shared" si="28"/>
        <v>6.7714400000000001</v>
      </c>
      <c r="H67" s="13">
        <f t="shared" si="28"/>
        <v>6.9346199999999998</v>
      </c>
      <c r="I67" s="13">
        <f t="shared" si="28"/>
        <v>7.0930200000000001</v>
      </c>
      <c r="J67" s="13">
        <f t="shared" si="28"/>
        <v>7.2187900000000003</v>
      </c>
      <c r="K67" s="13">
        <f t="shared" si="28"/>
        <v>7.3586299999999998</v>
      </c>
      <c r="L67" s="13">
        <f t="shared" si="28"/>
        <v>7.4455200000000001</v>
      </c>
      <c r="M67" s="13">
        <f t="shared" si="28"/>
        <v>7.5282799999999996</v>
      </c>
      <c r="N67" s="13">
        <f t="shared" si="28"/>
        <v>7.6128999999999998</v>
      </c>
      <c r="O67" s="13">
        <f t="shared" si="28"/>
        <v>7.63774</v>
      </c>
      <c r="P67" s="13">
        <f t="shared" si="28"/>
        <v>7.6668500000000002</v>
      </c>
      <c r="Q67" s="13">
        <f t="shared" si="28"/>
        <v>7.6994199999999999</v>
      </c>
      <c r="R67" s="13">
        <f t="shared" si="28"/>
        <v>7.7237</v>
      </c>
      <c r="S67" s="13">
        <f t="shared" si="28"/>
        <v>7.7562300000000004</v>
      </c>
      <c r="T67" s="13">
        <f t="shared" si="28"/>
        <v>7.7643800000000001</v>
      </c>
      <c r="U67" s="13">
        <f t="shared" si="28"/>
        <v>7.7576599999999996</v>
      </c>
      <c r="V67" s="13">
        <f t="shared" si="28"/>
        <v>7.7664400000000002</v>
      </c>
      <c r="W67" s="13">
        <f t="shared" si="28"/>
        <v>7.7772300000000003</v>
      </c>
      <c r="X67" s="13">
        <f t="shared" si="28"/>
        <v>7.7810199999999998</v>
      </c>
      <c r="Y67" s="13">
        <f t="shared" si="28"/>
        <v>7.7703499999999996</v>
      </c>
      <c r="Z67" s="13">
        <f t="shared" si="28"/>
        <v>7.7759200000000002</v>
      </c>
      <c r="AA67" s="13">
        <f t="shared" si="28"/>
        <v>7.7677199999999997</v>
      </c>
      <c r="AB67" s="13">
        <f t="shared" si="28"/>
        <v>7.7601599999999999</v>
      </c>
      <c r="AC67" s="13">
        <f t="shared" si="28"/>
        <v>7.7671000000000001</v>
      </c>
      <c r="AD67" s="13">
        <f t="shared" si="28"/>
        <v>7.74519</v>
      </c>
      <c r="AE67" s="13">
        <f t="shared" si="28"/>
        <v>7.7304000000000004</v>
      </c>
      <c r="AF67" s="13">
        <f t="shared" si="28"/>
        <v>7.7167500000000002</v>
      </c>
      <c r="AG67" s="13">
        <f t="shared" si="28"/>
        <v>7.70594</v>
      </c>
      <c r="AH67" s="13">
        <f t="shared" si="28"/>
        <v>7.6853499999999997</v>
      </c>
      <c r="AI67" s="13">
        <f t="shared" si="28"/>
        <v>7.6762800000000002</v>
      </c>
      <c r="AJ67" s="13">
        <f t="shared" si="28"/>
        <v>7.6683599999999998</v>
      </c>
      <c r="AK67" s="13">
        <f t="shared" si="28"/>
        <v>7.6541199999999998</v>
      </c>
      <c r="AL67" s="13">
        <f t="shared" si="28"/>
        <v>7.6411800000000003</v>
      </c>
      <c r="AM67" s="13">
        <f t="shared" si="28"/>
        <v>7.8489100000000001</v>
      </c>
    </row>
    <row r="68" spans="1:39">
      <c r="A68" s="1" t="s">
        <v>2595</v>
      </c>
      <c r="B68" s="13">
        <f>B50</f>
        <v>23.0733733</v>
      </c>
      <c r="C68" s="13">
        <f t="shared" ref="C68:AM68" si="29">C50</f>
        <v>23.413576900000024</v>
      </c>
      <c r="D68" s="13">
        <f t="shared" si="29"/>
        <v>23.746517399999988</v>
      </c>
      <c r="E68" s="13">
        <f>E50</f>
        <v>23.755539199999973</v>
      </c>
      <c r="F68" s="13">
        <f t="shared" si="29"/>
        <v>23.756195999999989</v>
      </c>
      <c r="G68" s="13">
        <f t="shared" si="29"/>
        <v>23.755538999999999</v>
      </c>
      <c r="H68" s="13">
        <f t="shared" si="29"/>
        <v>23.732085000000026</v>
      </c>
      <c r="I68" s="13">
        <f t="shared" si="29"/>
        <v>23.696545</v>
      </c>
      <c r="J68" s="13">
        <f t="shared" si="29"/>
        <v>23.565667999999988</v>
      </c>
      <c r="K68" s="13">
        <f t="shared" si="29"/>
        <v>23.405927000000005</v>
      </c>
      <c r="L68" s="13">
        <f t="shared" si="29"/>
        <v>23.293740999999997</v>
      </c>
      <c r="M68" s="13">
        <f t="shared" si="29"/>
        <v>23.175187999999991</v>
      </c>
      <c r="N68" s="13">
        <f t="shared" si="29"/>
        <v>23.063646999999989</v>
      </c>
      <c r="O68" s="13">
        <f t="shared" si="29"/>
        <v>22.983717000000013</v>
      </c>
      <c r="P68" s="13">
        <f t="shared" si="29"/>
        <v>22.892219000000011</v>
      </c>
      <c r="Q68" s="13">
        <f t="shared" si="29"/>
        <v>22.791718000000017</v>
      </c>
      <c r="R68" s="13">
        <f t="shared" si="29"/>
        <v>22.692703000000009</v>
      </c>
      <c r="S68" s="13">
        <f t="shared" si="29"/>
        <v>22.579145999999994</v>
      </c>
      <c r="T68" s="13">
        <f t="shared" si="29"/>
        <v>22.464512999999982</v>
      </c>
      <c r="U68" s="13">
        <f t="shared" si="29"/>
        <v>22.353839999999991</v>
      </c>
      <c r="V68" s="13">
        <f t="shared" si="29"/>
        <v>22.219236999999993</v>
      </c>
      <c r="W68" s="13">
        <f t="shared" si="29"/>
        <v>22.076442</v>
      </c>
      <c r="X68" s="13">
        <f t="shared" si="29"/>
        <v>21.935956000000004</v>
      </c>
      <c r="Y68" s="13">
        <f t="shared" si="29"/>
        <v>21.79735500000001</v>
      </c>
      <c r="Z68" s="13">
        <f t="shared" si="29"/>
        <v>21.631478999999999</v>
      </c>
      <c r="AA68" s="13">
        <f t="shared" si="29"/>
        <v>21.476386000000005</v>
      </c>
      <c r="AB68" s="13">
        <f t="shared" si="29"/>
        <v>21.312668999999985</v>
      </c>
      <c r="AC68" s="13">
        <f t="shared" si="29"/>
        <v>21.127549000000002</v>
      </c>
      <c r="AD68" s="13">
        <f t="shared" si="29"/>
        <v>20.922166000000004</v>
      </c>
      <c r="AE68" s="13">
        <f t="shared" si="29"/>
        <v>20.70263700000001</v>
      </c>
      <c r="AF68" s="13">
        <f t="shared" si="29"/>
        <v>20.475483000000011</v>
      </c>
      <c r="AG68" s="13">
        <f t="shared" si="29"/>
        <v>20.241880000000009</v>
      </c>
      <c r="AH68" s="13">
        <f t="shared" si="29"/>
        <v>20.005120000000005</v>
      </c>
      <c r="AI68" s="13">
        <f t="shared" si="29"/>
        <v>19.723579999999998</v>
      </c>
      <c r="AJ68" s="13">
        <f t="shared" si="29"/>
        <v>19.437719999999999</v>
      </c>
      <c r="AK68" s="13">
        <f t="shared" si="29"/>
        <v>19.149720000000002</v>
      </c>
      <c r="AL68" s="13">
        <f t="shared" si="29"/>
        <v>18.853959999999987</v>
      </c>
      <c r="AM68" s="13">
        <f t="shared" si="29"/>
        <v>18.355950000000007</v>
      </c>
    </row>
  </sheetData>
  <phoneticPr fontId="8" type="noConversion"/>
  <conditionalFormatting sqref="B39:AM42">
    <cfRule type="duplicateValues" dxfId="6" priority="12"/>
  </conditionalFormatting>
  <conditionalFormatting sqref="B43:AM52">
    <cfRule type="duplicateValues" dxfId="5" priority="13"/>
  </conditionalFormatting>
  <conditionalFormatting sqref="M18:M19 M33 Q20:Q33 B4:AM17">
    <cfRule type="duplicateValues" dxfId="4" priority="14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483ED-617A-46F9-983D-19C4A2F3BA68}">
  <sheetPr>
    <tabColor theme="9"/>
  </sheetPr>
  <dimension ref="A1:AM77"/>
  <sheetViews>
    <sheetView workbookViewId="0">
      <selection activeCell="B3" sqref="B3:AM3"/>
    </sheetView>
  </sheetViews>
  <sheetFormatPr defaultRowHeight="14.25"/>
  <cols>
    <col min="1" max="1" width="21" bestFit="1" customWidth="1"/>
    <col min="2" max="25" width="9" customWidth="1"/>
  </cols>
  <sheetData>
    <row r="1" spans="1:39">
      <c r="C1" s="1" t="s">
        <v>160</v>
      </c>
      <c r="D1" s="1" t="s">
        <v>161</v>
      </c>
      <c r="E1" s="1" t="s">
        <v>1647</v>
      </c>
      <c r="F1" s="1" t="s">
        <v>2491</v>
      </c>
      <c r="G1" s="52" t="s">
        <v>3322</v>
      </c>
    </row>
    <row r="2" spans="1:39">
      <c r="C2" s="1" t="s">
        <v>1648</v>
      </c>
      <c r="D2" s="1">
        <v>1</v>
      </c>
      <c r="E2" s="1">
        <f>10^-14</f>
        <v>1E-14</v>
      </c>
      <c r="G2" s="52" t="s">
        <v>3320</v>
      </c>
    </row>
    <row r="3" spans="1:39">
      <c r="A3" s="8" t="s">
        <v>185</v>
      </c>
      <c r="B3" s="1">
        <v>2023</v>
      </c>
      <c r="C3" s="1"/>
      <c r="D3" s="1"/>
      <c r="E3" s="1"/>
      <c r="F3" s="1"/>
      <c r="G3" s="1"/>
      <c r="H3" s="1"/>
      <c r="I3" s="1">
        <v>2030</v>
      </c>
      <c r="J3" s="1"/>
      <c r="K3" s="1"/>
      <c r="L3" s="1"/>
      <c r="M3" s="1"/>
      <c r="N3" s="1">
        <v>2035</v>
      </c>
      <c r="O3" s="1"/>
      <c r="P3" s="1"/>
      <c r="Q3" s="1"/>
      <c r="R3" s="1"/>
      <c r="S3" s="1">
        <v>2040</v>
      </c>
      <c r="T3" s="1"/>
      <c r="U3" s="1"/>
      <c r="V3" s="1"/>
      <c r="W3" s="1"/>
      <c r="X3" s="1">
        <v>2045</v>
      </c>
      <c r="Y3" s="1"/>
      <c r="Z3" s="1"/>
      <c r="AA3" s="1"/>
      <c r="AB3" s="1"/>
      <c r="AC3" s="1">
        <v>2050</v>
      </c>
      <c r="AD3" s="1"/>
      <c r="AE3" s="1"/>
      <c r="AF3" s="1"/>
      <c r="AG3" s="1"/>
      <c r="AH3" s="1">
        <v>2055</v>
      </c>
      <c r="AI3" s="1"/>
      <c r="AJ3" s="1"/>
      <c r="AK3" s="1"/>
      <c r="AL3" s="1"/>
      <c r="AM3" s="1">
        <v>2060</v>
      </c>
    </row>
    <row r="4" spans="1:39">
      <c r="A4" s="1" t="s">
        <v>154</v>
      </c>
      <c r="B4" s="10">
        <f t="shared" ref="B4:AM4" si="0">B35+B47+B59+B70</f>
        <v>16.722929430734933</v>
      </c>
      <c r="C4" s="10">
        <f t="shared" si="0"/>
        <v>16.695871355720961</v>
      </c>
      <c r="D4" s="10">
        <f t="shared" si="0"/>
        <v>16.724728676681561</v>
      </c>
      <c r="E4" s="10">
        <f t="shared" si="0"/>
        <v>16.772093644673333</v>
      </c>
      <c r="F4" s="10">
        <f t="shared" si="0"/>
        <v>16.834251286770897</v>
      </c>
      <c r="G4" s="10">
        <f t="shared" si="0"/>
        <v>16.907994150919382</v>
      </c>
      <c r="H4" s="10">
        <f t="shared" si="0"/>
        <v>16.98769401836379</v>
      </c>
      <c r="I4" s="10">
        <f t="shared" si="0"/>
        <v>17.077586939606579</v>
      </c>
      <c r="J4" s="10">
        <f t="shared" si="0"/>
        <v>17.047130615575849</v>
      </c>
      <c r="K4" s="10">
        <f t="shared" si="0"/>
        <v>17.012037758967278</v>
      </c>
      <c r="L4" s="10">
        <f t="shared" si="0"/>
        <v>16.935504160291778</v>
      </c>
      <c r="M4" s="10">
        <f t="shared" si="0"/>
        <v>16.848583906161615</v>
      </c>
      <c r="N4" s="10">
        <f t="shared" si="0"/>
        <v>16.696414221725917</v>
      </c>
      <c r="O4" s="10">
        <f t="shared" si="0"/>
        <v>16.571971195553704</v>
      </c>
      <c r="P4" s="10">
        <f t="shared" si="0"/>
        <v>16.422374595761802</v>
      </c>
      <c r="Q4" s="10">
        <f t="shared" si="0"/>
        <v>16.218155335283093</v>
      </c>
      <c r="R4" s="10">
        <f t="shared" si="0"/>
        <v>16.030136702208679</v>
      </c>
      <c r="S4" s="10">
        <f t="shared" si="0"/>
        <v>15.855926729582501</v>
      </c>
      <c r="T4" s="10">
        <f t="shared" si="0"/>
        <v>15.631712664874399</v>
      </c>
      <c r="U4" s="10">
        <f t="shared" si="0"/>
        <v>15.418819290851959</v>
      </c>
      <c r="V4" s="10">
        <f t="shared" si="0"/>
        <v>15.216490460806178</v>
      </c>
      <c r="W4" s="10">
        <f t="shared" si="0"/>
        <v>15.028759235534821</v>
      </c>
      <c r="X4" s="10">
        <f t="shared" si="0"/>
        <v>14.857572805533342</v>
      </c>
      <c r="Y4" s="10">
        <f t="shared" si="0"/>
        <v>14.725753236299136</v>
      </c>
      <c r="Z4" s="10">
        <f t="shared" si="0"/>
        <v>14.610947946560303</v>
      </c>
      <c r="AA4" s="10">
        <f t="shared" si="0"/>
        <v>14.513756758214569</v>
      </c>
      <c r="AB4" s="10">
        <f t="shared" si="0"/>
        <v>14.428379666913218</v>
      </c>
      <c r="AC4" s="10">
        <f t="shared" si="0"/>
        <v>14.351027335872173</v>
      </c>
      <c r="AD4" s="10">
        <f t="shared" si="0"/>
        <v>14.224076174941924</v>
      </c>
      <c r="AE4" s="10">
        <f t="shared" si="0"/>
        <v>14.108366970025051</v>
      </c>
      <c r="AF4" s="10">
        <f t="shared" si="0"/>
        <v>13.996255329904271</v>
      </c>
      <c r="AG4" s="10">
        <f t="shared" si="0"/>
        <v>13.893027519514016</v>
      </c>
      <c r="AH4" s="10">
        <f t="shared" si="0"/>
        <v>13.792971402298573</v>
      </c>
      <c r="AI4" s="10">
        <f t="shared" si="0"/>
        <v>13.704440202550368</v>
      </c>
      <c r="AJ4" s="10">
        <f t="shared" si="0"/>
        <v>13.616116546040008</v>
      </c>
      <c r="AK4" s="10">
        <f t="shared" si="0"/>
        <v>13.541358273304292</v>
      </c>
      <c r="AL4" s="10">
        <f t="shared" si="0"/>
        <v>13.460895518967604</v>
      </c>
      <c r="AM4" s="10">
        <f t="shared" si="0"/>
        <v>13.411887751187082</v>
      </c>
    </row>
    <row r="5" spans="1:39">
      <c r="A5" s="1" t="s">
        <v>156</v>
      </c>
      <c r="B5" s="10">
        <f t="shared" ref="B5:AM5" si="1">B37+B49+B61+B72</f>
        <v>11.227514713298039</v>
      </c>
      <c r="C5" s="10">
        <f t="shared" si="1"/>
        <v>10.998303747824961</v>
      </c>
      <c r="D5" s="10">
        <f t="shared" si="1"/>
        <v>11.482976988121226</v>
      </c>
      <c r="E5" s="10">
        <f t="shared" si="1"/>
        <v>11.905614118389341</v>
      </c>
      <c r="F5" s="10">
        <f t="shared" si="1"/>
        <v>12.311929605723289</v>
      </c>
      <c r="G5" s="10">
        <f t="shared" si="1"/>
        <v>12.67876358732503</v>
      </c>
      <c r="H5" s="10">
        <f t="shared" si="1"/>
        <v>12.974491533720714</v>
      </c>
      <c r="I5" s="10">
        <f t="shared" si="1"/>
        <v>13.30262746924474</v>
      </c>
      <c r="J5" s="10">
        <f t="shared" si="1"/>
        <v>13.416183635895102</v>
      </c>
      <c r="K5" s="10">
        <f t="shared" si="1"/>
        <v>13.508743594084519</v>
      </c>
      <c r="L5" s="10">
        <f t="shared" si="1"/>
        <v>13.600795540078334</v>
      </c>
      <c r="M5" s="10">
        <f t="shared" si="1"/>
        <v>13.670541305822274</v>
      </c>
      <c r="N5" s="10">
        <f t="shared" si="1"/>
        <v>13.527083933007773</v>
      </c>
      <c r="O5" s="10">
        <f t="shared" si="1"/>
        <v>13.391537549787605</v>
      </c>
      <c r="P5" s="10">
        <f t="shared" si="1"/>
        <v>13.266231478332593</v>
      </c>
      <c r="Q5" s="10">
        <f t="shared" si="1"/>
        <v>13.198150935446284</v>
      </c>
      <c r="R5" s="10">
        <f t="shared" si="1"/>
        <v>13.158783747344465</v>
      </c>
      <c r="S5" s="10">
        <f t="shared" si="1"/>
        <v>13.039787155412245</v>
      </c>
      <c r="T5" s="10">
        <f t="shared" si="1"/>
        <v>12.919547733231814</v>
      </c>
      <c r="U5" s="10">
        <f t="shared" si="1"/>
        <v>12.763998774115697</v>
      </c>
      <c r="V5" s="10">
        <f t="shared" si="1"/>
        <v>12.59418444033841</v>
      </c>
      <c r="W5" s="10">
        <f t="shared" si="1"/>
        <v>12.413507647288982</v>
      </c>
      <c r="X5" s="10">
        <f t="shared" si="1"/>
        <v>12.198767559908319</v>
      </c>
      <c r="Y5" s="10">
        <f t="shared" si="1"/>
        <v>11.947303510794157</v>
      </c>
      <c r="Z5" s="10">
        <f t="shared" si="1"/>
        <v>11.666768237142009</v>
      </c>
      <c r="AA5" s="10">
        <f t="shared" si="1"/>
        <v>11.370739914389329</v>
      </c>
      <c r="AB5" s="10">
        <f t="shared" si="1"/>
        <v>11.067558484010352</v>
      </c>
      <c r="AC5" s="10">
        <f t="shared" si="1"/>
        <v>10.726675959631329</v>
      </c>
      <c r="AD5" s="10">
        <f t="shared" si="1"/>
        <v>10.374890406645468</v>
      </c>
      <c r="AE5" s="10">
        <f t="shared" si="1"/>
        <v>10.008019118748885</v>
      </c>
      <c r="AF5" s="10">
        <f t="shared" si="1"/>
        <v>9.6023482061387444</v>
      </c>
      <c r="AG5" s="10">
        <f t="shared" si="1"/>
        <v>9.2014791612952429</v>
      </c>
      <c r="AH5" s="10">
        <f t="shared" si="1"/>
        <v>8.7884669008933507</v>
      </c>
      <c r="AI5" s="10">
        <f t="shared" si="1"/>
        <v>8.3662558558974816</v>
      </c>
      <c r="AJ5" s="10">
        <f t="shared" si="1"/>
        <v>7.9282749441663567</v>
      </c>
      <c r="AK5" s="10">
        <f t="shared" si="1"/>
        <v>7.5018504766232912</v>
      </c>
      <c r="AL5" s="10">
        <f t="shared" si="1"/>
        <v>7.0882973872125454</v>
      </c>
      <c r="AM5" s="10">
        <f t="shared" si="1"/>
        <v>7.2876192100727302</v>
      </c>
    </row>
    <row r="6" spans="1:39">
      <c r="A6" s="1" t="s">
        <v>157</v>
      </c>
      <c r="B6" s="10">
        <f t="shared" ref="B6:AM6" si="2">B38+B50+B62+B73</f>
        <v>7.916009388110063</v>
      </c>
      <c r="C6" s="10">
        <f t="shared" si="2"/>
        <v>7.8114383569194326</v>
      </c>
      <c r="D6" s="10">
        <f t="shared" si="2"/>
        <v>8.5604878391374388</v>
      </c>
      <c r="E6" s="10">
        <f t="shared" si="2"/>
        <v>9.228562825166696</v>
      </c>
      <c r="F6" s="10">
        <f t="shared" si="2"/>
        <v>9.8417466090556829</v>
      </c>
      <c r="G6" s="10">
        <f t="shared" si="2"/>
        <v>10.411529691777199</v>
      </c>
      <c r="H6" s="10">
        <f t="shared" si="2"/>
        <v>10.8941943809959</v>
      </c>
      <c r="I6" s="10">
        <f t="shared" si="2"/>
        <v>11.392622200525437</v>
      </c>
      <c r="J6" s="10">
        <f t="shared" si="2"/>
        <v>11.726626608943963</v>
      </c>
      <c r="K6" s="10">
        <f t="shared" si="2"/>
        <v>12.08562604534165</v>
      </c>
      <c r="L6" s="10">
        <f t="shared" si="2"/>
        <v>12.45498128570893</v>
      </c>
      <c r="M6" s="10">
        <f t="shared" si="2"/>
        <v>12.797104708408368</v>
      </c>
      <c r="N6" s="10">
        <f t="shared" si="2"/>
        <v>12.874024964875664</v>
      </c>
      <c r="O6" s="10">
        <f t="shared" si="2"/>
        <v>12.940775606663076</v>
      </c>
      <c r="P6" s="10">
        <f t="shared" si="2"/>
        <v>12.974668284642677</v>
      </c>
      <c r="Q6" s="10">
        <f t="shared" si="2"/>
        <v>12.946387434662251</v>
      </c>
      <c r="R6" s="10">
        <f t="shared" si="2"/>
        <v>12.893436558352015</v>
      </c>
      <c r="S6" s="10">
        <f t="shared" si="2"/>
        <v>12.805130799660168</v>
      </c>
      <c r="T6" s="10">
        <f t="shared" si="2"/>
        <v>12.691018612996581</v>
      </c>
      <c r="U6" s="10">
        <f t="shared" si="2"/>
        <v>12.531338681781268</v>
      </c>
      <c r="V6" s="10">
        <f t="shared" si="2"/>
        <v>12.361861541624673</v>
      </c>
      <c r="W6" s="10">
        <f t="shared" si="2"/>
        <v>12.179704938513584</v>
      </c>
      <c r="X6" s="10">
        <f t="shared" si="2"/>
        <v>11.947225879363415</v>
      </c>
      <c r="Y6" s="10">
        <f t="shared" si="2"/>
        <v>11.698196071002387</v>
      </c>
      <c r="Z6" s="10">
        <f t="shared" si="2"/>
        <v>11.401337999438969</v>
      </c>
      <c r="AA6" s="10">
        <f t="shared" si="2"/>
        <v>11.098048072684037</v>
      </c>
      <c r="AB6" s="10">
        <f t="shared" si="2"/>
        <v>10.725762685695438</v>
      </c>
      <c r="AC6" s="10">
        <f t="shared" si="2"/>
        <v>10.36857619442676</v>
      </c>
      <c r="AD6" s="10">
        <f t="shared" si="2"/>
        <v>9.9656870999895233</v>
      </c>
      <c r="AE6" s="10">
        <f t="shared" si="2"/>
        <v>9.4995011548639781</v>
      </c>
      <c r="AF6" s="10">
        <f t="shared" si="2"/>
        <v>9.0694254851883898</v>
      </c>
      <c r="AG6" s="10">
        <f t="shared" si="2"/>
        <v>8.6050467624063405</v>
      </c>
      <c r="AH6" s="10">
        <f t="shared" si="2"/>
        <v>8.1318241983804587</v>
      </c>
      <c r="AI6" s="10">
        <f t="shared" si="2"/>
        <v>7.6398626324726191</v>
      </c>
      <c r="AJ6" s="10">
        <f t="shared" si="2"/>
        <v>7.15066470034688</v>
      </c>
      <c r="AK6" s="10">
        <f t="shared" si="2"/>
        <v>6.6554998869283635</v>
      </c>
      <c r="AL6" s="10">
        <f t="shared" si="2"/>
        <v>6.1989450416802647</v>
      </c>
      <c r="AM6" s="10">
        <f t="shared" si="2"/>
        <v>6.051884028441763</v>
      </c>
    </row>
    <row r="7" spans="1:39">
      <c r="A7" s="1" t="s">
        <v>158</v>
      </c>
      <c r="B7" s="10">
        <f t="shared" ref="B7:AM7" si="3">B39+B51+B63+B74</f>
        <v>59.533006540887307</v>
      </c>
      <c r="C7" s="10">
        <f t="shared" si="3"/>
        <v>60.01659308975605</v>
      </c>
      <c r="D7" s="10">
        <f t="shared" si="3"/>
        <v>62.700794877952838</v>
      </c>
      <c r="E7" s="10">
        <f t="shared" si="3"/>
        <v>64.080461824247649</v>
      </c>
      <c r="F7" s="10">
        <f t="shared" si="3"/>
        <v>65.425749673186104</v>
      </c>
      <c r="G7" s="10">
        <f t="shared" si="3"/>
        <v>66.637489156883689</v>
      </c>
      <c r="H7" s="10">
        <f t="shared" si="3"/>
        <v>67.705821891142975</v>
      </c>
      <c r="I7" s="10">
        <f t="shared" si="3"/>
        <v>68.891211381824291</v>
      </c>
      <c r="J7" s="10">
        <f t="shared" si="3"/>
        <v>68.797833545159818</v>
      </c>
      <c r="K7" s="10">
        <f t="shared" si="3"/>
        <v>68.587643118998102</v>
      </c>
      <c r="L7" s="10">
        <f t="shared" si="3"/>
        <v>68.303720423744466</v>
      </c>
      <c r="M7" s="10">
        <f t="shared" si="3"/>
        <v>68.103801805284235</v>
      </c>
      <c r="N7" s="10">
        <f t="shared" si="3"/>
        <v>67.098499613339484</v>
      </c>
      <c r="O7" s="10">
        <f t="shared" si="3"/>
        <v>65.891055815702444</v>
      </c>
      <c r="P7" s="10">
        <f t="shared" si="3"/>
        <v>64.443162738035355</v>
      </c>
      <c r="Q7" s="10">
        <f t="shared" si="3"/>
        <v>63.061921119255672</v>
      </c>
      <c r="R7" s="10">
        <f t="shared" si="3"/>
        <v>61.622126079373388</v>
      </c>
      <c r="S7" s="10">
        <f t="shared" si="3"/>
        <v>60.212687312139316</v>
      </c>
      <c r="T7" s="10">
        <f t="shared" si="3"/>
        <v>58.578888882572706</v>
      </c>
      <c r="U7" s="10">
        <f t="shared" si="3"/>
        <v>56.981525510110352</v>
      </c>
      <c r="V7" s="10">
        <f t="shared" si="3"/>
        <v>55.373436355625479</v>
      </c>
      <c r="W7" s="10">
        <f t="shared" si="3"/>
        <v>53.782451326598398</v>
      </c>
      <c r="X7" s="10">
        <f t="shared" si="3"/>
        <v>52.219498323909178</v>
      </c>
      <c r="Y7" s="10">
        <f t="shared" si="3"/>
        <v>50.74887886641757</v>
      </c>
      <c r="Z7" s="10">
        <f t="shared" si="3"/>
        <v>49.235857733013553</v>
      </c>
      <c r="AA7" s="10">
        <f t="shared" si="3"/>
        <v>47.799065043837203</v>
      </c>
      <c r="AB7" s="10">
        <f t="shared" si="3"/>
        <v>46.349444989852103</v>
      </c>
      <c r="AC7" s="10">
        <f t="shared" si="3"/>
        <v>44.91702008493813</v>
      </c>
      <c r="AD7" s="10">
        <f t="shared" si="3"/>
        <v>43.545568180474909</v>
      </c>
      <c r="AE7" s="10">
        <f t="shared" si="3"/>
        <v>42.19897567506338</v>
      </c>
      <c r="AF7" s="10">
        <f t="shared" si="3"/>
        <v>40.839862930141265</v>
      </c>
      <c r="AG7" s="10">
        <f t="shared" si="3"/>
        <v>39.550237836994796</v>
      </c>
      <c r="AH7" s="10">
        <f t="shared" si="3"/>
        <v>38.258787131459783</v>
      </c>
      <c r="AI7" s="10">
        <f t="shared" si="3"/>
        <v>37.102859580009074</v>
      </c>
      <c r="AJ7" s="10">
        <f t="shared" si="3"/>
        <v>36.004555587122113</v>
      </c>
      <c r="AK7" s="10">
        <f t="shared" si="3"/>
        <v>34.909915458101224</v>
      </c>
      <c r="AL7" s="10">
        <f t="shared" si="3"/>
        <v>33.86617726400867</v>
      </c>
      <c r="AM7" s="10">
        <f t="shared" si="3"/>
        <v>32.81849574176956</v>
      </c>
    </row>
    <row r="8" spans="1:39" s="1" customFormat="1">
      <c r="A8" s="1" t="s">
        <v>2070</v>
      </c>
      <c r="B8" s="13">
        <f>SUM(二氧化碳排放!B32:B56)*$E2</f>
        <v>14.5111197</v>
      </c>
      <c r="C8" s="13">
        <f>SUM(二氧化碳排放!C32:C56)*$E2</f>
        <v>14.450737500000001</v>
      </c>
      <c r="D8" s="13">
        <f>SUM(二氧化碳排放!D32:D56)*$E2</f>
        <v>14.5667253</v>
      </c>
      <c r="E8" s="13">
        <f>SUM(二氧化碳排放!E32:E56)*$E2</f>
        <v>14.522373399999999</v>
      </c>
      <c r="F8" s="13">
        <f>SUM(二氧化碳排放!F32:F56)*$E2</f>
        <v>14.436133</v>
      </c>
      <c r="G8" s="13">
        <f>SUM(二氧化碳排放!G32:G56)*$E2</f>
        <v>14.294263300000001</v>
      </c>
      <c r="H8" s="13">
        <f>SUM(二氧化碳排放!H32:H56)*$E2</f>
        <v>14.158553899999999</v>
      </c>
      <c r="I8" s="13">
        <f>SUM(二氧化碳排放!I32:I56)*$E2</f>
        <v>14.024753799999999</v>
      </c>
      <c r="J8" s="13">
        <f>SUM(二氧化碳排放!J32:J56)*$E2</f>
        <v>13.7923831</v>
      </c>
      <c r="K8" s="13">
        <f>SUM(二氧化碳排放!K32:K56)*$E2</f>
        <v>13.5649028</v>
      </c>
      <c r="L8" s="13">
        <f>SUM(二氧化碳排放!L32:L56)*$E2</f>
        <v>13.339692100000001</v>
      </c>
      <c r="M8" s="13">
        <f>SUM(二氧化碳排放!M32:M56)*$E2</f>
        <v>13.120402</v>
      </c>
      <c r="N8" s="13">
        <f>SUM(二氧化碳排放!N32:N56)*$E2</f>
        <v>12.910581000000001</v>
      </c>
      <c r="O8" s="13">
        <f>SUM(二氧化碳排放!O32:O56)*$E2</f>
        <v>12.7236499</v>
      </c>
      <c r="P8" s="13">
        <f>SUM(二氧化碳排放!P32:P56)*$E2</f>
        <v>12.532178399999999</v>
      </c>
      <c r="Q8" s="13">
        <f>SUM(二氧化碳排放!Q32:Q56)*$E2</f>
        <v>12.3402561</v>
      </c>
      <c r="R8" s="13">
        <f>SUM(二氧化碳排放!R32:R56)*$E2</f>
        <v>12.1474745</v>
      </c>
      <c r="S8" s="13">
        <f>SUM(二氧化碳排放!S32:S56)*$E2</f>
        <v>11.9548816</v>
      </c>
      <c r="T8" s="13">
        <f>SUM(二氧化碳排放!T32:T56)*$E2</f>
        <v>11.733940799999999</v>
      </c>
      <c r="U8" s="13">
        <f>SUM(二氧化碳排放!U32:U56)*$E2</f>
        <v>11.511199899999999</v>
      </c>
      <c r="V8" s="13">
        <f>SUM(二氧化碳排放!V32:V56)*$E2</f>
        <v>11.2896087</v>
      </c>
      <c r="W8" s="13">
        <f>SUM(二氧化碳排放!W32:W56)*$E2</f>
        <v>11.0662778</v>
      </c>
      <c r="X8" s="13">
        <f>SUM(二氧化碳排放!X32:X56)*$E2</f>
        <v>10.843226899999999</v>
      </c>
      <c r="Y8" s="13">
        <f>SUM(二氧化碳排放!Y32:Y56)*$E2</f>
        <v>10.628457299999999</v>
      </c>
      <c r="Z8" s="13">
        <f>SUM(二氧化碳排放!Z32:Z56)*$E2</f>
        <v>10.4108087</v>
      </c>
      <c r="AA8" s="13">
        <f>SUM(二氧化碳排放!AA32:AA56)*$E2</f>
        <v>10.194360100000001</v>
      </c>
      <c r="AB8" s="13">
        <f>SUM(二氧化碳排放!AB32:AB56)*$E2</f>
        <v>9.9777509999999996</v>
      </c>
      <c r="AC8" s="13">
        <f>SUM(二氧化碳排放!AC32:AC56)*$E2</f>
        <v>9.7593628999999993</v>
      </c>
      <c r="AD8" s="13">
        <f>SUM(二氧化碳排放!AD32:AD56)*$E2</f>
        <v>9.5801552000000001</v>
      </c>
      <c r="AE8" s="13">
        <f>SUM(二氧化碳排放!AE32:AE56)*$E2</f>
        <v>9.3984375999999994</v>
      </c>
      <c r="AF8" s="13">
        <f>SUM(二氧化碳排放!AF32:AF56)*$E2</f>
        <v>9.2164000000000001</v>
      </c>
      <c r="AG8" s="13">
        <f>SUM(二氧化碳排放!AG32:AG56)*$E2</f>
        <v>9.0356422999999992</v>
      </c>
      <c r="AH8" s="13">
        <f>SUM(二氧化碳排放!AH32:AH56)*$E2</f>
        <v>8.8531846999999999</v>
      </c>
      <c r="AI8" s="13">
        <f>SUM(二氧化碳排放!AI32:AI56)*$E2</f>
        <v>8.7127964999999996</v>
      </c>
      <c r="AJ8" s="13">
        <f>SUM(二氧化碳排放!AJ32:AJ56)*$E2</f>
        <v>8.5704384000000005</v>
      </c>
      <c r="AK8" s="13">
        <f>SUM(二氧化碳排放!AK32:AK56)*$E2</f>
        <v>8.4287901000000005</v>
      </c>
      <c r="AL8" s="13">
        <f>SUM(二氧化碳排放!AL32:AL56)*$E2</f>
        <v>8.2860321999999993</v>
      </c>
      <c r="AM8" s="13">
        <f>SUM(二氧化碳排放!AM32:AM56)*$E2</f>
        <v>8.1439833999999998</v>
      </c>
    </row>
    <row r="9" spans="1:39" s="1" customFormat="1">
      <c r="A9" s="1" t="s">
        <v>2349</v>
      </c>
      <c r="B9" s="13">
        <f t="shared" ref="B9:AM9" si="4">B52</f>
        <v>8.9335182358148954E-2</v>
      </c>
      <c r="C9" s="13">
        <f t="shared" si="4"/>
        <v>8.7205540746207191E-2</v>
      </c>
      <c r="D9" s="13">
        <f t="shared" si="4"/>
        <v>8.7720241610012392E-2</v>
      </c>
      <c r="E9" s="13">
        <f t="shared" si="4"/>
        <v>8.7833786956328888E-2</v>
      </c>
      <c r="F9" s="13">
        <f t="shared" si="4"/>
        <v>8.8256288551861364E-2</v>
      </c>
      <c r="G9" s="13">
        <f t="shared" si="4"/>
        <v>8.8590419080667684E-2</v>
      </c>
      <c r="H9" s="13">
        <f t="shared" si="4"/>
        <v>8.863831954739905E-2</v>
      </c>
      <c r="I9" s="13">
        <f t="shared" si="4"/>
        <v>8.8837401407898489E-2</v>
      </c>
      <c r="J9" s="13">
        <f t="shared" si="4"/>
        <v>8.7436820169568857E-2</v>
      </c>
      <c r="K9" s="13">
        <f t="shared" si="4"/>
        <v>8.5645546175697362E-2</v>
      </c>
      <c r="L9" s="13">
        <f t="shared" si="4"/>
        <v>8.3778888972132246E-2</v>
      </c>
      <c r="M9" s="13">
        <f t="shared" si="4"/>
        <v>8.1891313488114043E-2</v>
      </c>
      <c r="N9" s="13">
        <f t="shared" si="4"/>
        <v>7.8338074011992748E-2</v>
      </c>
      <c r="O9" s="13">
        <f t="shared" si="4"/>
        <v>7.5199813759606951E-2</v>
      </c>
      <c r="P9" s="13">
        <f t="shared" si="4"/>
        <v>7.1869126996097113E-2</v>
      </c>
      <c r="Q9" s="13">
        <f t="shared" si="4"/>
        <v>6.8527311370487329E-2</v>
      </c>
      <c r="R9" s="13">
        <f t="shared" si="4"/>
        <v>6.5183935230921586E-2</v>
      </c>
      <c r="S9" s="13">
        <f t="shared" si="4"/>
        <v>6.1876660124057389E-2</v>
      </c>
      <c r="T9" s="13">
        <f t="shared" si="4"/>
        <v>5.8717127303437332E-2</v>
      </c>
      <c r="U9" s="13">
        <f t="shared" si="4"/>
        <v>5.5621841053713518E-2</v>
      </c>
      <c r="V9" s="13">
        <f t="shared" si="4"/>
        <v>5.2533775074762097E-2</v>
      </c>
      <c r="W9" s="13">
        <f t="shared" si="4"/>
        <v>4.9538271288840176E-2</v>
      </c>
      <c r="X9" s="13">
        <f t="shared" si="4"/>
        <v>4.6636233589314305E-2</v>
      </c>
      <c r="Y9" s="13">
        <f t="shared" si="4"/>
        <v>4.3855300492486461E-2</v>
      </c>
      <c r="Z9" s="13">
        <f t="shared" si="4"/>
        <v>4.1137034479968103E-2</v>
      </c>
      <c r="AA9" s="13">
        <f t="shared" si="4"/>
        <v>3.8474276113900231E-2</v>
      </c>
      <c r="AB9" s="13">
        <f t="shared" si="4"/>
        <v>3.5938988500777938E-2</v>
      </c>
      <c r="AC9" s="13">
        <f t="shared" si="4"/>
        <v>3.3404262913195988E-2</v>
      </c>
      <c r="AD9" s="13">
        <f t="shared" si="4"/>
        <v>3.1088147335342948E-2</v>
      </c>
      <c r="AE9" s="13">
        <f t="shared" si="4"/>
        <v>2.8842679178508066E-2</v>
      </c>
      <c r="AF9" s="13">
        <f t="shared" si="4"/>
        <v>2.6623202354589422E-2</v>
      </c>
      <c r="AG9" s="13">
        <f t="shared" si="4"/>
        <v>2.4538701266963014E-2</v>
      </c>
      <c r="AH9" s="13">
        <f t="shared" si="4"/>
        <v>2.2510139312423256E-2</v>
      </c>
      <c r="AI9" s="13">
        <f t="shared" si="4"/>
        <v>2.0607791407348454E-2</v>
      </c>
      <c r="AJ9" s="13">
        <f t="shared" si="4"/>
        <v>1.8765237674052731E-2</v>
      </c>
      <c r="AK9" s="13">
        <f t="shared" si="4"/>
        <v>1.7038147438870065E-2</v>
      </c>
      <c r="AL9" s="13">
        <f t="shared" si="4"/>
        <v>1.5448180543532355E-2</v>
      </c>
      <c r="AM9" s="13">
        <f t="shared" si="4"/>
        <v>1.3927456282951903E-2</v>
      </c>
    </row>
    <row r="10" spans="1:39">
      <c r="A10" s="1" t="s">
        <v>152</v>
      </c>
      <c r="B10" s="10">
        <f>'图1-二氧化碳排放'!B11</f>
        <v>-4.34</v>
      </c>
      <c r="C10" s="10">
        <f>'图1-二氧化碳排放'!C11</f>
        <v>-4.34</v>
      </c>
      <c r="D10" s="10">
        <f>'图1-二氧化碳排放'!D11</f>
        <v>-4.34</v>
      </c>
      <c r="E10" s="10">
        <f>'图1-二氧化碳排放'!E11</f>
        <v>-4.34</v>
      </c>
      <c r="F10" s="10">
        <f>'图1-二氧化碳排放'!F11</f>
        <v>-4.34</v>
      </c>
      <c r="G10" s="10">
        <f>'图1-二氧化碳排放'!G11</f>
        <v>-4.34</v>
      </c>
      <c r="H10" s="10">
        <f>'图1-二氧化碳排放'!H11</f>
        <v>-4.34</v>
      </c>
      <c r="I10" s="10">
        <f>'图1-二氧化碳排放'!I11</f>
        <v>-4.34</v>
      </c>
      <c r="J10" s="10">
        <f>'图1-二氧化碳排放'!J11</f>
        <v>-4.34</v>
      </c>
      <c r="K10" s="10">
        <f>'图1-二氧化碳排放'!K11</f>
        <v>-4.34</v>
      </c>
      <c r="L10" s="10">
        <f>'图1-二氧化碳排放'!L11</f>
        <v>-4.34</v>
      </c>
      <c r="M10" s="10">
        <f>'图1-二氧化碳排放'!M11</f>
        <v>-4.34</v>
      </c>
      <c r="N10" s="10">
        <f>'图1-二氧化碳排放'!N11</f>
        <v>-4.34</v>
      </c>
      <c r="O10" s="10">
        <f>'图1-二氧化碳排放'!O11</f>
        <v>-4.34</v>
      </c>
      <c r="P10" s="10">
        <f>'图1-二氧化碳排放'!P11</f>
        <v>-4.34</v>
      </c>
      <c r="Q10" s="10">
        <f>'图1-二氧化碳排放'!Q11</f>
        <v>-4.34</v>
      </c>
      <c r="R10" s="10">
        <f>'图1-二氧化碳排放'!R11</f>
        <v>-4.34</v>
      </c>
      <c r="S10" s="10">
        <f>'图1-二氧化碳排放'!S11</f>
        <v>-4.34</v>
      </c>
      <c r="T10" s="10">
        <f>'图1-二氧化碳排放'!T11</f>
        <v>-4.34</v>
      </c>
      <c r="U10" s="10">
        <f>'图1-二氧化碳排放'!U11</f>
        <v>-4.34</v>
      </c>
      <c r="V10" s="10">
        <f>'图1-二氧化碳排放'!V11</f>
        <v>-4.34</v>
      </c>
      <c r="W10" s="10">
        <f>'图1-二氧化碳排放'!W11</f>
        <v>-4.34</v>
      </c>
      <c r="X10" s="10">
        <f>'图1-二氧化碳排放'!X11</f>
        <v>-4.34</v>
      </c>
      <c r="Y10" s="10">
        <f>'图1-二氧化碳排放'!Y11</f>
        <v>-4.34</v>
      </c>
      <c r="Z10" s="10">
        <f>'图1-二氧化碳排放'!Z11</f>
        <v>-4.34</v>
      </c>
      <c r="AA10" s="10">
        <f>'图1-二氧化碳排放'!AA11</f>
        <v>-4.34</v>
      </c>
      <c r="AB10" s="10">
        <f>'图1-二氧化碳排放'!AB11</f>
        <v>-4.34</v>
      </c>
      <c r="AC10" s="10">
        <f>'图1-二氧化碳排放'!AC11</f>
        <v>-4.34</v>
      </c>
      <c r="AD10" s="10">
        <f>'图1-二氧化碳排放'!AD11</f>
        <v>-4.34</v>
      </c>
      <c r="AE10" s="10">
        <f>'图1-二氧化碳排放'!AE11</f>
        <v>-4.34</v>
      </c>
      <c r="AF10" s="10">
        <f>'图1-二氧化碳排放'!AF11</f>
        <v>-4.34</v>
      </c>
      <c r="AG10" s="10">
        <f>'图1-二氧化碳排放'!AG11</f>
        <v>-4.34</v>
      </c>
      <c r="AH10" s="10">
        <f>'图1-二氧化碳排放'!AH11</f>
        <v>-4.34</v>
      </c>
      <c r="AI10" s="10">
        <f>'图1-二氧化碳排放'!AI11</f>
        <v>-4.34</v>
      </c>
      <c r="AJ10" s="10">
        <f>'图1-二氧化碳排放'!AJ11</f>
        <v>-4.34</v>
      </c>
      <c r="AK10" s="10">
        <f>'图1-二氧化碳排放'!AK11</f>
        <v>-4.34</v>
      </c>
      <c r="AL10" s="10">
        <f>'图1-二氧化碳排放'!AL11</f>
        <v>-4.34</v>
      </c>
      <c r="AM10" s="10">
        <f>'图1-二氧化碳排放'!AM11</f>
        <v>-4.34</v>
      </c>
    </row>
    <row r="11" spans="1:39">
      <c r="A11" s="1" t="s">
        <v>153</v>
      </c>
      <c r="B11" s="10">
        <f>'图1-二氧化碳排放'!B12</f>
        <v>0</v>
      </c>
      <c r="C11" s="10">
        <f>'图1-二氧化碳排放'!C12</f>
        <v>0</v>
      </c>
      <c r="D11" s="10">
        <f>'图1-二氧化碳排放'!D12</f>
        <v>0</v>
      </c>
      <c r="E11" s="10">
        <f>'图1-二氧化碳排放'!E12</f>
        <v>0</v>
      </c>
      <c r="F11" s="10">
        <f>'图1-二氧化碳排放'!F12</f>
        <v>0</v>
      </c>
      <c r="G11" s="10">
        <f>'图1-二氧化碳排放'!G12</f>
        <v>0</v>
      </c>
      <c r="H11" s="10">
        <f>'图1-二氧化碳排放'!H12</f>
        <v>0</v>
      </c>
      <c r="I11" s="10">
        <f>'图1-二氧化碳排放'!I12</f>
        <v>0</v>
      </c>
      <c r="J11" s="10">
        <f>'图1-二氧化碳排放'!J12</f>
        <v>0</v>
      </c>
      <c r="K11" s="10">
        <f>'图1-二氧化碳排放'!K12</f>
        <v>0</v>
      </c>
      <c r="L11" s="10">
        <f>'图1-二氧化碳排放'!L12</f>
        <v>0</v>
      </c>
      <c r="M11" s="10">
        <f>'图1-二氧化碳排放'!M12</f>
        <v>0</v>
      </c>
      <c r="N11" s="10">
        <f>'图1-二氧化碳排放'!N12</f>
        <v>0</v>
      </c>
      <c r="O11" s="10">
        <f>'图1-二氧化碳排放'!O12</f>
        <v>0</v>
      </c>
      <c r="P11" s="10">
        <f>'图1-二氧化碳排放'!P12</f>
        <v>0</v>
      </c>
      <c r="Q11" s="10">
        <f>'图1-二氧化碳排放'!Q12</f>
        <v>0</v>
      </c>
      <c r="R11" s="10">
        <f>'图1-二氧化碳排放'!R12</f>
        <v>0</v>
      </c>
      <c r="S11" s="10">
        <f>'图1-二氧化碳排放'!S12</f>
        <v>0</v>
      </c>
      <c r="T11" s="10">
        <f>'图1-二氧化碳排放'!T12</f>
        <v>0</v>
      </c>
      <c r="U11" s="10">
        <f>'图1-二氧化碳排放'!U12</f>
        <v>0</v>
      </c>
      <c r="V11" s="10">
        <f>'图1-二氧化碳排放'!V12</f>
        <v>0</v>
      </c>
      <c r="W11" s="10">
        <f>'图1-二氧化碳排放'!W12</f>
        <v>0</v>
      </c>
      <c r="X11" s="10">
        <f>'图1-二氧化碳排放'!X12</f>
        <v>0</v>
      </c>
      <c r="Y11" s="10">
        <f>'图1-二氧化碳排放'!Y12</f>
        <v>0</v>
      </c>
      <c r="Z11" s="10">
        <f>'图1-二氧化碳排放'!Z12</f>
        <v>0</v>
      </c>
      <c r="AA11" s="10">
        <f>'图1-二氧化碳排放'!AA12</f>
        <v>0</v>
      </c>
      <c r="AB11" s="10">
        <f>'图1-二氧化碳排放'!AB12</f>
        <v>0</v>
      </c>
      <c r="AC11" s="10">
        <f>'图1-二氧化碳排放'!AC12</f>
        <v>0</v>
      </c>
      <c r="AD11" s="10">
        <f>'图1-二氧化碳排放'!AD12</f>
        <v>0</v>
      </c>
      <c r="AE11" s="10">
        <f>'图1-二氧化碳排放'!AE12</f>
        <v>0</v>
      </c>
      <c r="AF11" s="10">
        <f>'图1-二氧化碳排放'!AF12</f>
        <v>0</v>
      </c>
      <c r="AG11" s="10">
        <f>'图1-二氧化碳排放'!AG12</f>
        <v>0</v>
      </c>
      <c r="AH11" s="10">
        <f>'图1-二氧化碳排放'!AH12</f>
        <v>0</v>
      </c>
      <c r="AI11" s="10">
        <f>'图1-二氧化碳排放'!AI12</f>
        <v>0</v>
      </c>
      <c r="AJ11" s="10">
        <f>'图1-二氧化碳排放'!AJ12</f>
        <v>0</v>
      </c>
      <c r="AK11" s="10">
        <f>'图1-二氧化碳排放'!AK12</f>
        <v>0</v>
      </c>
      <c r="AL11" s="10">
        <f>'图1-二氧化碳排放'!AL12</f>
        <v>0</v>
      </c>
      <c r="AM11" s="10">
        <f>'图1-二氧化碳排放'!AM12</f>
        <v>0</v>
      </c>
    </row>
    <row r="12" spans="1:39">
      <c r="A12" s="1" t="s">
        <v>186</v>
      </c>
      <c r="B12" s="10">
        <f>SUM(B4:B11)</f>
        <v>105.65991495538849</v>
      </c>
      <c r="C12" s="10">
        <f>SUM(C4:C11)</f>
        <v>105.72014959096761</v>
      </c>
      <c r="D12" s="10">
        <f t="shared" ref="D12:AF12" si="5">SUM(D4:D11)</f>
        <v>109.78343392350308</v>
      </c>
      <c r="E12" s="10">
        <f t="shared" si="5"/>
        <v>112.25693959943332</v>
      </c>
      <c r="F12" s="10">
        <f t="shared" si="5"/>
        <v>114.59806646328782</v>
      </c>
      <c r="G12" s="10">
        <f t="shared" si="5"/>
        <v>116.67863030598598</v>
      </c>
      <c r="H12" s="10">
        <f t="shared" si="5"/>
        <v>118.46939404377078</v>
      </c>
      <c r="I12" s="10">
        <f t="shared" si="5"/>
        <v>120.43763919260894</v>
      </c>
      <c r="J12" s="10">
        <f t="shared" si="5"/>
        <v>120.52759432574429</v>
      </c>
      <c r="K12" s="10">
        <f t="shared" si="5"/>
        <v>120.50459886356724</v>
      </c>
      <c r="L12" s="10">
        <f t="shared" si="5"/>
        <v>120.37847239879564</v>
      </c>
      <c r="M12" s="10">
        <f t="shared" si="5"/>
        <v>120.2823250391646</v>
      </c>
      <c r="N12" s="10">
        <f t="shared" si="5"/>
        <v>118.84494180696085</v>
      </c>
      <c r="O12" s="10">
        <f t="shared" si="5"/>
        <v>117.25418988146643</v>
      </c>
      <c r="P12" s="10">
        <f t="shared" si="5"/>
        <v>115.3704846237685</v>
      </c>
      <c r="Q12" s="10">
        <f t="shared" si="5"/>
        <v>113.4933982360178</v>
      </c>
      <c r="R12" s="10">
        <f t="shared" si="5"/>
        <v>111.57714152250946</v>
      </c>
      <c r="S12" s="10">
        <f t="shared" si="5"/>
        <v>109.59029025691828</v>
      </c>
      <c r="T12" s="10">
        <f t="shared" si="5"/>
        <v>107.27382582097893</v>
      </c>
      <c r="U12" s="10">
        <f t="shared" si="5"/>
        <v>104.92250399791297</v>
      </c>
      <c r="V12" s="10">
        <f t="shared" si="5"/>
        <v>102.54811527346949</v>
      </c>
      <c r="W12" s="10">
        <f t="shared" si="5"/>
        <v>100.1802392192246</v>
      </c>
      <c r="X12" s="10">
        <f t="shared" si="5"/>
        <v>97.772927702303562</v>
      </c>
      <c r="Y12" s="10">
        <f t="shared" si="5"/>
        <v>95.452444285005711</v>
      </c>
      <c r="Z12" s="10">
        <f t="shared" si="5"/>
        <v>93.02685765063481</v>
      </c>
      <c r="AA12" s="10">
        <f t="shared" si="5"/>
        <v>90.674444165239038</v>
      </c>
      <c r="AB12" s="10">
        <f t="shared" si="5"/>
        <v>88.244835814971879</v>
      </c>
      <c r="AC12" s="10">
        <f t="shared" si="5"/>
        <v>85.816066737781583</v>
      </c>
      <c r="AD12" s="10">
        <f t="shared" si="5"/>
        <v>83.381465209387159</v>
      </c>
      <c r="AE12" s="10">
        <f t="shared" si="5"/>
        <v>80.902143197879795</v>
      </c>
      <c r="AF12" s="10">
        <f t="shared" si="5"/>
        <v>78.410915153727245</v>
      </c>
      <c r="AG12" s="10">
        <f t="shared" ref="AG12:AM12" si="6">SUM(AG4:AG11)</f>
        <v>75.969972281477354</v>
      </c>
      <c r="AH12" s="10">
        <f t="shared" si="6"/>
        <v>73.507744472344569</v>
      </c>
      <c r="AI12" s="10">
        <f t="shared" si="6"/>
        <v>71.206822562336882</v>
      </c>
      <c r="AJ12" s="10">
        <f t="shared" si="6"/>
        <v>68.948815415349401</v>
      </c>
      <c r="AK12" s="10">
        <f t="shared" si="6"/>
        <v>66.714452342396029</v>
      </c>
      <c r="AL12" s="10">
        <f t="shared" si="6"/>
        <v>64.575795592412604</v>
      </c>
      <c r="AM12" s="10">
        <f t="shared" si="6"/>
        <v>63.387797587754093</v>
      </c>
    </row>
    <row r="13" spans="1:39">
      <c r="A13" s="1" t="s">
        <v>187</v>
      </c>
      <c r="B13" s="10">
        <f>B12-SUM('图1-二氧化碳排放'!B4:B12)</f>
        <v>-4.9504461149751933E-4</v>
      </c>
      <c r="C13" s="10">
        <f>C12-SUM('图1-二氧化碳排放'!C4:C12)</f>
        <v>-6.904090323729406E-4</v>
      </c>
      <c r="D13" s="10">
        <f>D12-SUM('图1-二氧化碳排放'!D4:D12)</f>
        <v>-1.0260764969132197E-3</v>
      </c>
      <c r="E13" s="10">
        <f>E12-SUM('图1-二氧化碳排放'!E4:E12)</f>
        <v>-1.420400566686908E-3</v>
      </c>
      <c r="F13" s="10">
        <f>F12-SUM('图1-二氧化碳排放'!F4:F12)</f>
        <v>-1.8935367121883928E-3</v>
      </c>
      <c r="G13" s="10">
        <f>G12-SUM('图1-二氧化碳排放'!G4:G12)</f>
        <v>-2.4896940140166635E-3</v>
      </c>
      <c r="H13" s="10">
        <f>H12-SUM('图1-二氧化碳排放'!H4:H12)</f>
        <v>-3.2159562292122246E-3</v>
      </c>
      <c r="I13" s="10">
        <f>I12-SUM('图1-二氧化碳排放'!I4:I12)</f>
        <v>-4.1108073910578469E-3</v>
      </c>
      <c r="J13" s="10">
        <f>J12-SUM('图1-二氧化碳排放'!J4:J12)</f>
        <v>-5.0656742557180223E-3</v>
      </c>
      <c r="K13" s="10">
        <f>K12-SUM('图1-二氧化碳排放'!K4:K12)</f>
        <v>-6.1611364327518459E-3</v>
      </c>
      <c r="L13" s="10">
        <f>L12-SUM('图1-二氧化碳排放'!L4:L12)</f>
        <v>-6.4876012043697528E-3</v>
      </c>
      <c r="M13" s="10">
        <f>M12-SUM('图1-二氧化碳排放'!M4:M12)</f>
        <v>-6.7249608354131851E-3</v>
      </c>
      <c r="N13" s="10">
        <f>N12-SUM('图1-二氧化碳排放'!N4:N12)</f>
        <v>-6.7281930391658307E-3</v>
      </c>
      <c r="O13" s="10">
        <f>O12-SUM('图1-二氧化碳排放'!O4:O12)</f>
        <v>-6.7701185335664604E-3</v>
      </c>
      <c r="P13" s="10">
        <f>P12-SUM('图1-二氧化碳排放'!P4:P12)</f>
        <v>-6.7753762314879395E-3</v>
      </c>
      <c r="Q13" s="10">
        <f>Q12-SUM('图1-二氧化碳排放'!Q4:Q12)</f>
        <v>-6.7917639822070441E-3</v>
      </c>
      <c r="R13" s="10">
        <f>R12-SUM('图1-二氧化碳排放'!R4:R12)</f>
        <v>-6.7884774905451195E-3</v>
      </c>
      <c r="S13" s="10">
        <f>S12-SUM('图1-二氧化碳排放'!S4:S12)</f>
        <v>-6.7597430817158966E-3</v>
      </c>
      <c r="T13" s="10">
        <f>T12-SUM('图1-二氧化碳排放'!T4:T12)</f>
        <v>-6.7041790210708996E-3</v>
      </c>
      <c r="U13" s="10">
        <f>U12-SUM('图1-二氧化碳排放'!U4:U12)</f>
        <v>-6.6260020870174685E-3</v>
      </c>
      <c r="V13" s="10">
        <f>V12-SUM('图1-二氧化碳排放'!V4:V12)</f>
        <v>-6.5347265304893654E-3</v>
      </c>
      <c r="W13" s="10">
        <f>W12-SUM('图1-二氧化碳排放'!W4:W12)</f>
        <v>-6.4307807753891666E-3</v>
      </c>
      <c r="X13" s="10">
        <f>X12-SUM('图1-二氧化碳排放'!X4:X12)</f>
        <v>-6.3122976964535837E-3</v>
      </c>
      <c r="Y13" s="10">
        <f>Y12-SUM('图1-二氧化碳排放'!Y4:Y12)</f>
        <v>-6.1957149942770684E-3</v>
      </c>
      <c r="Z13" s="10">
        <f>Z12-SUM('图1-二氧化碳排放'!Z4:Z12)</f>
        <v>-6.0523493651913896E-3</v>
      </c>
      <c r="AA13" s="10">
        <f>AA12-SUM('图1-二氧化碳排放'!AA4:AA12)</f>
        <v>-5.9058347609521888E-3</v>
      </c>
      <c r="AB13" s="10">
        <f>AB12-SUM('图1-二氧化碳排放'!AB4:AB12)</f>
        <v>-5.7341850281034112E-3</v>
      </c>
      <c r="AC13" s="10">
        <f>AC12-SUM('图1-二氧化碳排放'!AC4:AC12)</f>
        <v>-5.5532622184131242E-3</v>
      </c>
      <c r="AD13" s="10">
        <f>AD12-SUM('图1-二氧化碳排放'!AD4:AD12)</f>
        <v>-5.3547906128414979E-3</v>
      </c>
      <c r="AE13" s="10">
        <f>AE12-SUM('图1-二氧化碳排放'!AE4:AE12)</f>
        <v>-5.1468021202083492E-3</v>
      </c>
      <c r="AF13" s="10">
        <f>AF12-SUM('图1-二氧化碳排放'!AF4:AF12)</f>
        <v>-4.9248462727433662E-3</v>
      </c>
      <c r="AG13" s="10">
        <f>AG12-SUM('图1-二氧化碳排放'!AG4:AG12)</f>
        <v>-4.7077185226385154E-3</v>
      </c>
      <c r="AH13" s="10">
        <f>AH12-SUM('图1-二氧化碳排放'!AH4:AH12)</f>
        <v>-4.4655276554266266E-3</v>
      </c>
      <c r="AI13" s="10">
        <f>AI12-SUM('图1-二氧化碳排放'!AI4:AI12)</f>
        <v>-4.2474376631105315E-3</v>
      </c>
      <c r="AJ13" s="10">
        <f>AJ12-SUM('图1-二氧化碳排放'!AJ4:AJ12)</f>
        <v>-3.9845846505954796E-3</v>
      </c>
      <c r="AK13" s="10">
        <f>AK12-SUM('图1-二氧化碳排放'!AK4:AK12)</f>
        <v>-3.7976576039682186E-3</v>
      </c>
      <c r="AL13" s="10">
        <f>AL12-SUM('图1-二氧化碳排放'!AL4:AL12)</f>
        <v>-3.4944075873823977E-3</v>
      </c>
      <c r="AM13" s="10">
        <f>AM12-SUM('图1-二氧化碳排放'!AM4:AM12)</f>
        <v>-3.4424122458887041E-3</v>
      </c>
    </row>
    <row r="15" spans="1:39">
      <c r="J15" s="4"/>
    </row>
    <row r="16" spans="1:39">
      <c r="J16" s="4"/>
      <c r="M16" s="1"/>
      <c r="N16" s="1"/>
      <c r="O16" s="1"/>
      <c r="P16" s="1"/>
      <c r="Q16" s="1"/>
      <c r="R16" s="1" t="s">
        <v>1646</v>
      </c>
    </row>
    <row r="17" spans="10:18">
      <c r="J17" s="4"/>
      <c r="M17" s="1"/>
      <c r="N17" s="1"/>
      <c r="O17" s="1"/>
      <c r="P17" s="1" t="s">
        <v>154</v>
      </c>
      <c r="Q17" s="1" t="s">
        <v>1634</v>
      </c>
      <c r="R17" s="4">
        <f t="shared" ref="R17:R24" si="7">MAX(4:4)</f>
        <v>17.077586939606579</v>
      </c>
    </row>
    <row r="18" spans="10:18">
      <c r="L18" s="1"/>
      <c r="M18" s="1"/>
      <c r="N18" s="1"/>
      <c r="O18" s="1"/>
      <c r="P18" s="1" t="s">
        <v>156</v>
      </c>
      <c r="Q18" s="1" t="s">
        <v>1636</v>
      </c>
      <c r="R18" s="4">
        <f t="shared" si="7"/>
        <v>13.670541305822274</v>
      </c>
    </row>
    <row r="19" spans="10:18">
      <c r="N19" s="1"/>
      <c r="O19" s="1"/>
      <c r="P19" s="1" t="s">
        <v>157</v>
      </c>
      <c r="Q19" s="1" t="s">
        <v>1705</v>
      </c>
      <c r="R19" s="4">
        <f t="shared" si="7"/>
        <v>12.974668284642677</v>
      </c>
    </row>
    <row r="20" spans="10:18">
      <c r="N20" s="1"/>
      <c r="O20" s="1"/>
      <c r="P20" s="1" t="s">
        <v>2071</v>
      </c>
      <c r="Q20" s="1" t="s">
        <v>2072</v>
      </c>
      <c r="R20" s="4">
        <f t="shared" si="7"/>
        <v>68.891211381824291</v>
      </c>
    </row>
    <row r="21" spans="10:18">
      <c r="N21" s="1"/>
      <c r="O21" s="1"/>
      <c r="P21" s="1" t="s">
        <v>2070</v>
      </c>
      <c r="Q21" s="1" t="s">
        <v>2073</v>
      </c>
      <c r="R21" s="4">
        <f t="shared" si="7"/>
        <v>14.5667253</v>
      </c>
    </row>
    <row r="22" spans="10:18">
      <c r="L22" s="1"/>
      <c r="M22" s="1"/>
      <c r="N22" s="1"/>
      <c r="O22" s="1"/>
      <c r="P22" s="1" t="s">
        <v>2349</v>
      </c>
      <c r="Q22" s="1" t="s">
        <v>2350</v>
      </c>
      <c r="R22" s="4">
        <f t="shared" si="7"/>
        <v>8.9335182358148954E-2</v>
      </c>
    </row>
    <row r="23" spans="10:18">
      <c r="L23" s="1"/>
      <c r="M23" s="1"/>
      <c r="N23" s="1"/>
      <c r="O23" s="1"/>
      <c r="P23" s="1" t="s">
        <v>152</v>
      </c>
      <c r="Q23" s="1" t="s">
        <v>1650</v>
      </c>
      <c r="R23" s="4">
        <f t="shared" si="7"/>
        <v>-4.34</v>
      </c>
    </row>
    <row r="24" spans="10:18">
      <c r="L24" s="1"/>
      <c r="M24" s="1"/>
      <c r="N24" s="1"/>
      <c r="O24" s="1"/>
      <c r="P24" s="1" t="s">
        <v>153</v>
      </c>
      <c r="Q24" s="1" t="s">
        <v>1640</v>
      </c>
      <c r="R24" s="4">
        <f t="shared" si="7"/>
        <v>0</v>
      </c>
    </row>
    <row r="25" spans="10:18">
      <c r="L25" s="1"/>
      <c r="M25" s="1"/>
      <c r="N25" s="1"/>
      <c r="O25" s="1"/>
      <c r="P25" s="1"/>
      <c r="Q25" s="1"/>
      <c r="R25" s="4"/>
    </row>
    <row r="26" spans="10:18">
      <c r="L26" s="1"/>
      <c r="M26" s="1"/>
      <c r="N26" s="1"/>
      <c r="O26" s="1"/>
      <c r="P26" s="1"/>
      <c r="Q26" s="1"/>
    </row>
    <row r="27" spans="10:18">
      <c r="L27" s="1"/>
      <c r="M27" s="1"/>
      <c r="N27" s="1"/>
      <c r="O27" s="1"/>
      <c r="P27" s="1"/>
      <c r="Q27" s="1"/>
    </row>
    <row r="28" spans="10:18">
      <c r="L28" s="1"/>
      <c r="M28" s="1"/>
      <c r="N28" s="1"/>
      <c r="O28" s="1"/>
      <c r="P28" s="1"/>
      <c r="Q28" s="1"/>
    </row>
    <row r="29" spans="10:18">
      <c r="L29" s="1"/>
      <c r="M29" s="1"/>
      <c r="N29" s="1"/>
      <c r="O29" s="1"/>
    </row>
    <row r="34" spans="1:39" s="1" customFormat="1">
      <c r="A34" s="5" t="s">
        <v>179</v>
      </c>
      <c r="B34" s="1">
        <v>2023</v>
      </c>
      <c r="C34" s="1">
        <v>2024</v>
      </c>
      <c r="D34" s="1">
        <v>2025</v>
      </c>
      <c r="E34" s="1">
        <v>2026</v>
      </c>
      <c r="F34" s="1">
        <v>2027</v>
      </c>
      <c r="G34" s="1">
        <v>2028</v>
      </c>
      <c r="H34" s="1">
        <v>2029</v>
      </c>
      <c r="I34" s="1">
        <v>2030</v>
      </c>
      <c r="J34" s="1">
        <v>2031</v>
      </c>
      <c r="K34" s="1">
        <v>2032</v>
      </c>
      <c r="L34" s="1">
        <v>2033</v>
      </c>
      <c r="M34" s="1">
        <v>2034</v>
      </c>
      <c r="N34" s="1">
        <v>2035</v>
      </c>
      <c r="O34" s="1">
        <v>2036</v>
      </c>
      <c r="P34" s="1">
        <v>2037</v>
      </c>
      <c r="Q34" s="1">
        <v>2038</v>
      </c>
      <c r="R34" s="1">
        <v>2039</v>
      </c>
      <c r="S34" s="1">
        <v>2040</v>
      </c>
      <c r="T34" s="1">
        <v>2041</v>
      </c>
      <c r="U34" s="1">
        <v>2042</v>
      </c>
      <c r="V34" s="1">
        <v>2043</v>
      </c>
      <c r="W34" s="1">
        <v>2044</v>
      </c>
      <c r="X34" s="1">
        <v>2045</v>
      </c>
      <c r="Y34" s="1">
        <v>2046</v>
      </c>
      <c r="Z34" s="1">
        <v>2047</v>
      </c>
      <c r="AA34" s="1">
        <v>2048</v>
      </c>
      <c r="AB34" s="1">
        <v>2049</v>
      </c>
      <c r="AC34" s="1">
        <v>2050</v>
      </c>
      <c r="AD34" s="1">
        <v>2051</v>
      </c>
      <c r="AE34" s="1">
        <v>2052</v>
      </c>
      <c r="AF34" s="1">
        <v>2053</v>
      </c>
      <c r="AG34" s="1">
        <v>2054</v>
      </c>
      <c r="AH34" s="1">
        <v>2055</v>
      </c>
      <c r="AI34" s="1">
        <v>2056</v>
      </c>
      <c r="AJ34" s="1">
        <v>2057</v>
      </c>
      <c r="AK34" s="1">
        <v>2058</v>
      </c>
      <c r="AL34" s="1">
        <v>2059</v>
      </c>
      <c r="AM34" s="1">
        <v>2060</v>
      </c>
    </row>
    <row r="35" spans="1:39" s="1" customFormat="1">
      <c r="A35" s="1" t="s">
        <v>154</v>
      </c>
      <c r="B35" s="4">
        <f>'图1-二氧化碳排放'!B4</f>
        <v>15.635899999999999</v>
      </c>
      <c r="C35" s="4">
        <f>'图1-二氧化碳排放'!C4</f>
        <v>15.576700000000001</v>
      </c>
      <c r="D35" s="4">
        <f>'图1-二氧化碳排放'!D4</f>
        <v>15.5182</v>
      </c>
      <c r="E35" s="4">
        <f>'图1-二氧化碳排放'!E4</f>
        <v>15.4621</v>
      </c>
      <c r="F35" s="4">
        <f>'图1-二氧化碳排放'!F4</f>
        <v>15.393700000000001</v>
      </c>
      <c r="G35" s="4">
        <f>'图1-二氧化碳排放'!G4</f>
        <v>15.3141</v>
      </c>
      <c r="H35" s="4">
        <f>'图1-二氧化碳排放'!H4</f>
        <v>15.2196</v>
      </c>
      <c r="I35" s="4">
        <f>'图1-二氧化碳排放'!I4</f>
        <v>15.1044</v>
      </c>
      <c r="J35" s="4">
        <f>'图1-二氧化碳排放'!J4</f>
        <v>14.872</v>
      </c>
      <c r="K35" s="4">
        <f>'图1-二氧化碳排放'!K4</f>
        <v>14.6233</v>
      </c>
      <c r="L35" s="4">
        <f>'图1-二氧化碳排放'!L4</f>
        <v>14.4024</v>
      </c>
      <c r="M35" s="4">
        <f>'图1-二氧化碳排放'!M4</f>
        <v>14.1813</v>
      </c>
      <c r="N35" s="4">
        <f>'图1-二氧化碳排放'!N4</f>
        <v>13.9541</v>
      </c>
      <c r="O35" s="4">
        <f>'图1-二氧化碳排放'!O4</f>
        <v>13.7745</v>
      </c>
      <c r="P35" s="4">
        <f>'图1-二氧化碳排放'!P4</f>
        <v>13.570600000000001</v>
      </c>
      <c r="Q35" s="4">
        <f>'图1-二氧化碳排放'!Q4</f>
        <v>13.3217</v>
      </c>
      <c r="R35" s="4">
        <f>'图1-二氧化碳排放'!R4</f>
        <v>13.101800000000001</v>
      </c>
      <c r="S35" s="4">
        <f>'图1-二氧化碳排放'!S4</f>
        <v>12.908099999999999</v>
      </c>
      <c r="T35" s="4">
        <f>'图1-二氧化碳排放'!T4</f>
        <v>12.679</v>
      </c>
      <c r="U35" s="4">
        <f>'图1-二氧化碳排放'!U4</f>
        <v>12.470700000000001</v>
      </c>
      <c r="V35" s="4">
        <f>'图1-二氧化碳排放'!V4</f>
        <v>12.285500000000001</v>
      </c>
      <c r="W35" s="4">
        <f>'图1-二氧化碳排放'!W4</f>
        <v>12.1227</v>
      </c>
      <c r="X35" s="4">
        <f>'图1-二氧化碳排放'!X4</f>
        <v>11.983700000000001</v>
      </c>
      <c r="Y35" s="4">
        <f>'图1-二氧化碳排放'!Y4</f>
        <v>11.9008</v>
      </c>
      <c r="Z35" s="4">
        <f>'图1-二氧化碳排放'!Z4</f>
        <v>11.8407</v>
      </c>
      <c r="AA35" s="4">
        <f>'图1-二氧化碳排放'!AA4</f>
        <v>11.8026</v>
      </c>
      <c r="AB35" s="4">
        <f>'图1-二氧化碳排放'!AB4</f>
        <v>11.775</v>
      </c>
      <c r="AC35" s="4">
        <f>'图1-二氧化碳排放'!AC4</f>
        <v>11.7606</v>
      </c>
      <c r="AD35" s="4">
        <f>'图1-二氧化碳排放'!AD4</f>
        <v>11.7004</v>
      </c>
      <c r="AE35" s="4">
        <f>'图1-二氧化碳排放'!AE4</f>
        <v>11.6487</v>
      </c>
      <c r="AF35" s="4">
        <f>'图1-二氧化碳排放'!AF4</f>
        <v>11.601599999999999</v>
      </c>
      <c r="AG35" s="4">
        <f>'图1-二氧化碳排放'!AG4</f>
        <v>11.5566</v>
      </c>
      <c r="AH35" s="4">
        <f>'图1-二氧化碳排放'!AH4</f>
        <v>11.513500000000001</v>
      </c>
      <c r="AI35" s="4">
        <f>'图1-二氧化碳排放'!AI4</f>
        <v>11.473599999999999</v>
      </c>
      <c r="AJ35" s="4">
        <f>'图1-二氧化碳排放'!AJ4</f>
        <v>11.4339</v>
      </c>
      <c r="AK35" s="4">
        <f>'图1-二氧化碳排放'!AK4</f>
        <v>11.393700000000001</v>
      </c>
      <c r="AL35" s="4">
        <f>'图1-二氧化碳排放'!AL4</f>
        <v>11.352399999999999</v>
      </c>
      <c r="AM35" s="4">
        <f>'图1-二氧化碳排放'!AM4</f>
        <v>11.3117</v>
      </c>
    </row>
    <row r="36" spans="1:39" s="1" customFormat="1">
      <c r="A36" s="1" t="s">
        <v>155</v>
      </c>
      <c r="B36" s="4">
        <f>'图1-二氧化碳排放'!B5</f>
        <v>41.247799999999998</v>
      </c>
      <c r="C36" s="4">
        <f>'图1-二氧化碳排放'!C5</f>
        <v>41.161299999999997</v>
      </c>
      <c r="D36" s="4">
        <f>'图1-二氧化碳排放'!D5</f>
        <v>43.7224</v>
      </c>
      <c r="E36" s="4">
        <f>'图1-二氧化碳排放'!E5</f>
        <v>45.805399999999999</v>
      </c>
      <c r="F36" s="4">
        <f>'图1-二氧化碳排放'!F5</f>
        <v>47.7911</v>
      </c>
      <c r="G36" s="4">
        <f>'图1-二氧化碳排放'!G5</f>
        <v>49.586199999999998</v>
      </c>
      <c r="H36" s="4">
        <f>'图1-二氧化碳排放'!H5</f>
        <v>51.137500000000003</v>
      </c>
      <c r="I36" s="4">
        <f>'图1-二氧化碳排放'!I5</f>
        <v>52.815899999999999</v>
      </c>
      <c r="J36" s="4">
        <f>'图1-二氧化碳排放'!J5</f>
        <v>53.2866</v>
      </c>
      <c r="K36" s="4">
        <f>'图1-二氧化碳排放'!K5</f>
        <v>53.6389</v>
      </c>
      <c r="L36" s="4">
        <f>'图1-二氧化碳排放'!L5</f>
        <v>53.900100000000002</v>
      </c>
      <c r="M36" s="4">
        <f>'图1-二氧化碳排放'!M5</f>
        <v>54.108199999999997</v>
      </c>
      <c r="N36" s="4">
        <f>'图1-二氧化碳排放'!N5</f>
        <v>53.072400000000002</v>
      </c>
      <c r="O36" s="4">
        <f>'图1-二氧化碳排放'!O5</f>
        <v>52.0366</v>
      </c>
      <c r="P36" s="4">
        <f>'图1-二氧化碳排放'!P5</f>
        <v>50.835099999999997</v>
      </c>
      <c r="Q36" s="4">
        <f>'图1-二氧化碳排放'!Q5</f>
        <v>49.601599999999998</v>
      </c>
      <c r="R36" s="4">
        <f>'图1-二氧化碳排放'!R5</f>
        <v>48.286999999999999</v>
      </c>
      <c r="S36" s="4">
        <f>'图1-二氧化碳排放'!S5</f>
        <v>46.898400000000002</v>
      </c>
      <c r="T36" s="4">
        <f>'图1-二氧化碳排放'!T5</f>
        <v>45.430999999999997</v>
      </c>
      <c r="U36" s="4">
        <f>'图1-二氧化碳排放'!U5</f>
        <v>43.901800000000001</v>
      </c>
      <c r="V36" s="4">
        <f>'图1-二氧化碳排放'!V5</f>
        <v>42.334299999999999</v>
      </c>
      <c r="W36" s="4">
        <f>'图1-二氧化碳排放'!W5</f>
        <v>40.729999999999997</v>
      </c>
      <c r="X36" s="4">
        <f>'图1-二氧化碳排放'!X5</f>
        <v>39.086500000000001</v>
      </c>
      <c r="Y36" s="4">
        <f>'图1-二氧化碳排放'!Y5</f>
        <v>37.403599999999997</v>
      </c>
      <c r="Z36" s="4">
        <f>'图1-二氧化碳排放'!Z5</f>
        <v>35.686500000000002</v>
      </c>
      <c r="AA36" s="4">
        <f>'图1-二氧化碳排放'!AA5</f>
        <v>33.926900000000003</v>
      </c>
      <c r="AB36" s="4">
        <f>'图1-二氧化碳排放'!AB5</f>
        <v>32.145099999999999</v>
      </c>
      <c r="AC36" s="4">
        <f>'图1-二氧化碳排放'!AC5</f>
        <v>30.348500000000001</v>
      </c>
      <c r="AD36" s="4">
        <f>'图1-二氧化碳排放'!AD5</f>
        <v>28.581399999999999</v>
      </c>
      <c r="AE36" s="4">
        <f>'图1-二氧化碳排放'!AE5</f>
        <v>26.770800000000001</v>
      </c>
      <c r="AF36" s="4">
        <f>'图1-二氧化碳排放'!AF5</f>
        <v>24.973700000000001</v>
      </c>
      <c r="AG36" s="4">
        <f>'图1-二氧化碳排放'!AG5</f>
        <v>23.1997</v>
      </c>
      <c r="AH36" s="4">
        <f>'图1-二氧化碳排放'!AH5</f>
        <v>21.429400000000001</v>
      </c>
      <c r="AI36" s="4">
        <f>'图1-二氧化碳排放'!AI5</f>
        <v>19.7072</v>
      </c>
      <c r="AJ36" s="4">
        <f>'图1-二氧化碳排放'!AJ5</f>
        <v>18.015499999999999</v>
      </c>
      <c r="AK36" s="4">
        <f>'图1-二氧化碳排放'!AK5</f>
        <v>16.373100000000001</v>
      </c>
      <c r="AL36" s="4">
        <f>'图1-二氧化碳排放'!AL5</f>
        <v>14.849299999999999</v>
      </c>
      <c r="AM36" s="4">
        <f>'图1-二氧化碳排放'!AM5</f>
        <v>13.520799999999999</v>
      </c>
    </row>
    <row r="37" spans="1:39" s="1" customFormat="1">
      <c r="A37" s="1" t="s">
        <v>156</v>
      </c>
      <c r="B37" s="4">
        <f>'图1-二氧化碳排放'!B6</f>
        <v>3.2021999999999999</v>
      </c>
      <c r="C37" s="4">
        <f>'图1-二氧化碳排放'!C6</f>
        <v>3.20086</v>
      </c>
      <c r="D37" s="4">
        <f>'图1-二氧化碳排放'!D6</f>
        <v>3.1957499999999999</v>
      </c>
      <c r="E37" s="4">
        <f>'图1-二氧化碳排放'!E6</f>
        <v>3.1839300000000001</v>
      </c>
      <c r="F37" s="4">
        <f>'图1-二氧化碳排放'!F6</f>
        <v>3.1736399999999998</v>
      </c>
      <c r="G37" s="4">
        <f>'图1-二氧化碳排放'!G6</f>
        <v>3.1694800000000001</v>
      </c>
      <c r="H37" s="4">
        <f>'图1-二氧化碳排放'!H6</f>
        <v>3.1607699999999999</v>
      </c>
      <c r="I37" s="4">
        <f>'图1-二氧化碳排放'!I6</f>
        <v>3.1554699999999998</v>
      </c>
      <c r="J37" s="4">
        <f>'图1-二氧化碳排放'!J6</f>
        <v>3.14655</v>
      </c>
      <c r="K37" s="4">
        <f>'图1-二氧化碳排放'!K6</f>
        <v>3.1274700000000002</v>
      </c>
      <c r="L37" s="4">
        <f>'图1-二氧化碳排放'!L6</f>
        <v>3.12025</v>
      </c>
      <c r="M37" s="4">
        <f>'图1-二氧化碳排放'!M6</f>
        <v>3.10026</v>
      </c>
      <c r="N37" s="4">
        <f>'图1-二氧化碳排放'!N6</f>
        <v>3.0747900000000001</v>
      </c>
      <c r="O37" s="4">
        <f>'图1-二氧化碳排放'!O6</f>
        <v>3.0460699999999998</v>
      </c>
      <c r="P37" s="4">
        <f>'图1-二氧化碳排放'!P6</f>
        <v>3.0280800000000001</v>
      </c>
      <c r="Q37" s="4">
        <f>'图1-二氧化碳排放'!Q6</f>
        <v>3.00963</v>
      </c>
      <c r="R37" s="4">
        <f>'图1-二氧化碳排放'!R6</f>
        <v>3.00345</v>
      </c>
      <c r="S37" s="4">
        <f>'图1-二氧化碳排放'!S6</f>
        <v>2.9784199999999998</v>
      </c>
      <c r="T37" s="4">
        <f>'图1-二氧化碳排放'!T6</f>
        <v>2.9527600000000001</v>
      </c>
      <c r="U37" s="4">
        <f>'图1-二氧化碳排放'!U6</f>
        <v>2.93127</v>
      </c>
      <c r="V37" s="4">
        <f>'图1-二氧化碳排放'!V6</f>
        <v>2.90985</v>
      </c>
      <c r="W37" s="4">
        <f>'图1-二氧化碳排放'!W6</f>
        <v>2.8951699999999998</v>
      </c>
      <c r="X37" s="4">
        <f>'图1-二氧化碳排放'!X6</f>
        <v>2.8729900000000002</v>
      </c>
      <c r="Y37" s="4">
        <f>'图1-二氧化碳排放'!Y6</f>
        <v>2.84571</v>
      </c>
      <c r="Z37" s="4">
        <f>'图1-二氧化碳排放'!Z6</f>
        <v>2.8085200000000001</v>
      </c>
      <c r="AA37" s="4">
        <f>'图1-二氧化碳排放'!AA6</f>
        <v>2.7844699999999998</v>
      </c>
      <c r="AB37" s="4">
        <f>'图1-二氧化碳排放'!AB6</f>
        <v>2.7589899999999998</v>
      </c>
      <c r="AC37" s="4">
        <f>'图1-二氧化碳排放'!AC6</f>
        <v>2.7232599999999998</v>
      </c>
      <c r="AD37" s="4">
        <f>'图1-二氧化碳排放'!AD6</f>
        <v>2.6912400000000001</v>
      </c>
      <c r="AE37" s="4">
        <f>'图1-二氧化碳排放'!AE6</f>
        <v>2.6523400000000001</v>
      </c>
      <c r="AF37" s="4">
        <f>'图1-二氧化碳排放'!AF6</f>
        <v>2.6060500000000002</v>
      </c>
      <c r="AG37" s="4">
        <f>'图1-二氧化碳排放'!AG6</f>
        <v>2.56636</v>
      </c>
      <c r="AH37" s="4">
        <f>'图1-二氧化碳排放'!AH6</f>
        <v>2.5325500000000001</v>
      </c>
      <c r="AI37" s="4">
        <f>'图1-二氧化碳排放'!AI6</f>
        <v>2.48454</v>
      </c>
      <c r="AJ37" s="4">
        <f>'图1-二氧化碳排放'!AJ6</f>
        <v>2.4362300000000001</v>
      </c>
      <c r="AK37" s="4">
        <f>'图1-二氧化碳排放'!AK6</f>
        <v>2.3887100000000001</v>
      </c>
      <c r="AL37" s="4">
        <f>'图1-二氧化碳排放'!AL6</f>
        <v>2.34056</v>
      </c>
      <c r="AM37" s="4">
        <f>'图1-二氧化碳排放'!AM6</f>
        <v>2.63523</v>
      </c>
    </row>
    <row r="38" spans="1:39" s="1" customFormat="1">
      <c r="A38" s="1" t="s">
        <v>157</v>
      </c>
      <c r="B38" s="4">
        <f>'图1-二氧化碳排放'!B7</f>
        <v>1.2831900000000001</v>
      </c>
      <c r="C38" s="4">
        <f>'图1-二氧化碳排放'!C7</f>
        <v>1.3106</v>
      </c>
      <c r="D38" s="4">
        <f>'图1-二氧化碳排放'!D7</f>
        <v>1.3341799999999999</v>
      </c>
      <c r="E38" s="4">
        <f>'图1-二氧化碳排放'!E7</f>
        <v>1.3514200000000001</v>
      </c>
      <c r="F38" s="4">
        <f>'图1-二氧化碳排放'!F7</f>
        <v>1.36808</v>
      </c>
      <c r="G38" s="4">
        <f>'图1-二氧化碳排放'!G7</f>
        <v>1.3860999999999999</v>
      </c>
      <c r="H38" s="4">
        <f>'图1-二氧化碳排放'!H7</f>
        <v>1.40341</v>
      </c>
      <c r="I38" s="4">
        <f>'图1-二氧化碳排放'!I7</f>
        <v>1.4192499999999999</v>
      </c>
      <c r="J38" s="4">
        <f>'图1-二氧化碳排放'!J7</f>
        <v>1.4364999999999999</v>
      </c>
      <c r="K38" s="4">
        <f>'图1-二氧化碳排放'!K7</f>
        <v>1.45194</v>
      </c>
      <c r="L38" s="4">
        <f>'图1-二氧化碳排放'!L7</f>
        <v>1.4673700000000001</v>
      </c>
      <c r="M38" s="4">
        <f>'图1-二氧化碳排放'!M7</f>
        <v>1.48339</v>
      </c>
      <c r="N38" s="4">
        <f>'图1-二氧化碳排放'!N7</f>
        <v>1.4963599999999999</v>
      </c>
      <c r="O38" s="4">
        <f>'图1-二氧化碳排放'!O7</f>
        <v>1.5005299999999999</v>
      </c>
      <c r="P38" s="4">
        <f>'图1-二氧化碳排放'!P7</f>
        <v>1.5062</v>
      </c>
      <c r="Q38" s="4">
        <f>'图1-二氧化碳排放'!Q7</f>
        <v>1.51111</v>
      </c>
      <c r="R38" s="4">
        <f>'图1-二氧化碳排放'!R7</f>
        <v>1.51755</v>
      </c>
      <c r="S38" s="4">
        <f>'图1-二氧化碳排放'!S7</f>
        <v>1.5208699999999999</v>
      </c>
      <c r="T38" s="4">
        <f>'图1-二氧化碳排放'!T7</f>
        <v>1.5208699999999999</v>
      </c>
      <c r="U38" s="4">
        <f>'图1-二氧化碳排放'!U7</f>
        <v>1.5208699999999999</v>
      </c>
      <c r="V38" s="4">
        <f>'图1-二氧化碳排放'!V7</f>
        <v>1.5211300000000001</v>
      </c>
      <c r="W38" s="4">
        <f>'图1-二氧化碳排放'!W7</f>
        <v>1.5211300000000001</v>
      </c>
      <c r="X38" s="4">
        <f>'图1-二氧化碳排放'!X7</f>
        <v>1.5196099999999999</v>
      </c>
      <c r="Y38" s="4">
        <f>'图1-二氧化碳排放'!Y7</f>
        <v>1.5171399999999999</v>
      </c>
      <c r="Z38" s="4">
        <f>'图1-二氧化碳排放'!Z7</f>
        <v>1.51176</v>
      </c>
      <c r="AA38" s="4">
        <f>'图1-二氧化碳排放'!AA7</f>
        <v>1.5092000000000001</v>
      </c>
      <c r="AB38" s="4">
        <f>'图1-二氧化碳排放'!AB7</f>
        <v>1.50512</v>
      </c>
      <c r="AC38" s="4">
        <f>'图1-二氧化碳排放'!AC7</f>
        <v>1.49979</v>
      </c>
      <c r="AD38" s="4">
        <f>'图1-二氧化碳排放'!AD7</f>
        <v>1.49072</v>
      </c>
      <c r="AE38" s="4">
        <f>'图1-二氧化碳排放'!AE7</f>
        <v>1.4819199999999999</v>
      </c>
      <c r="AF38" s="4">
        <f>'图1-二氧化碳排放'!AF7</f>
        <v>1.4739599999999999</v>
      </c>
      <c r="AG38" s="4">
        <f>'图1-二氧化碳排放'!AG7</f>
        <v>1.46428</v>
      </c>
      <c r="AH38" s="4">
        <f>'图1-二氧化碳排放'!AH7</f>
        <v>1.4546300000000001</v>
      </c>
      <c r="AI38" s="4">
        <f>'图1-二氧化碳排放'!AI7</f>
        <v>1.4418200000000001</v>
      </c>
      <c r="AJ38" s="4">
        <f>'图1-二氧化碳排放'!AJ7</f>
        <v>1.42913</v>
      </c>
      <c r="AK38" s="4">
        <f>'图1-二氧化碳排放'!AK7</f>
        <v>1.41614</v>
      </c>
      <c r="AL38" s="4">
        <f>'图1-二氧化碳排放'!AL7</f>
        <v>1.4034199999999999</v>
      </c>
      <c r="AM38" s="4">
        <f>'图1-二氧化碳排放'!AM7</f>
        <v>1.58751</v>
      </c>
    </row>
    <row r="39" spans="1:39" s="1" customFormat="1">
      <c r="A39" s="1" t="s">
        <v>158</v>
      </c>
      <c r="B39" s="4">
        <f>'图1-二氧化碳排放'!B8</f>
        <v>28.117980299999999</v>
      </c>
      <c r="C39" s="4">
        <f>'图1-二氧化碳排放'!C8</f>
        <v>28.197062499999994</v>
      </c>
      <c r="D39" s="4">
        <f>'图1-二氧化碳排放'!D8</f>
        <v>29.4508747</v>
      </c>
      <c r="E39" s="4">
        <f>'图1-二氧化碳排放'!E8</f>
        <v>29.794726600000004</v>
      </c>
      <c r="F39" s="4">
        <f>'图1-二氧化碳排放'!F8</f>
        <v>30.151667000000003</v>
      </c>
      <c r="G39" s="4">
        <f>'图1-二氧化碳排放'!G8</f>
        <v>30.499536699999997</v>
      </c>
      <c r="H39" s="4">
        <f>'图1-二氧化碳排放'!H8</f>
        <v>30.798146099999997</v>
      </c>
      <c r="I39" s="4">
        <f>'图1-二氧化碳排放'!I8</f>
        <v>31.168946200000001</v>
      </c>
      <c r="J39" s="4">
        <f>'图1-二氧化碳排放'!J8</f>
        <v>31.119816899999996</v>
      </c>
      <c r="K39" s="4">
        <f>'图1-二氧化碳排放'!K8</f>
        <v>31.085597200000002</v>
      </c>
      <c r="L39" s="4">
        <f>'图1-二氧化碳排放'!L8</f>
        <v>31.049607899999998</v>
      </c>
      <c r="M39" s="4">
        <f>'图1-二氧化碳排放'!M8</f>
        <v>31.107198000000004</v>
      </c>
      <c r="N39" s="4">
        <f>'图1-二氧化碳排放'!N8</f>
        <v>31.070518999999997</v>
      </c>
      <c r="O39" s="4">
        <f>'图1-二氧化碳排放'!O8</f>
        <v>30.881850100000001</v>
      </c>
      <c r="P39" s="4">
        <f>'图1-二氧化碳排放'!P8</f>
        <v>30.578221599999999</v>
      </c>
      <c r="Q39" s="4">
        <f>'图1-二氧化碳排放'!Q8</f>
        <v>30.356443900000002</v>
      </c>
      <c r="R39" s="4">
        <f>'图1-二氧化碳排放'!R8</f>
        <v>30.142925499999997</v>
      </c>
      <c r="S39" s="4">
        <f>'图1-二氧化碳排放'!S8</f>
        <v>29.9201184</v>
      </c>
      <c r="T39" s="4">
        <f>'图1-二氧化碳排放'!T8</f>
        <v>29.538559200000002</v>
      </c>
      <c r="U39" s="4">
        <f>'图1-二氧化碳排放'!U8</f>
        <v>29.175600099999997</v>
      </c>
      <c r="V39" s="4">
        <f>'图1-二氧化碳排放'!V8</f>
        <v>28.787791299999995</v>
      </c>
      <c r="W39" s="4">
        <f>'图1-二氧化碳排放'!W8</f>
        <v>28.414122200000001</v>
      </c>
      <c r="X39" s="4">
        <f>'图1-二氧化碳排放'!X8</f>
        <v>28.032173100000001</v>
      </c>
      <c r="Y39" s="4">
        <f>'图1-二氧化碳排放'!Y8</f>
        <v>27.732542699999996</v>
      </c>
      <c r="Z39" s="4">
        <f>'图1-二氧化碳排放'!Z8</f>
        <v>27.338691299999997</v>
      </c>
      <c r="AA39" s="4">
        <f>'图1-二氧化碳排放'!AA8</f>
        <v>27.035039899999997</v>
      </c>
      <c r="AB39" s="4">
        <f>'图1-二氧化碳排放'!AB8</f>
        <v>26.668449000000003</v>
      </c>
      <c r="AC39" s="4">
        <f>'图1-二氧化碳排放'!AC8</f>
        <v>26.302937100000001</v>
      </c>
      <c r="AD39" s="4">
        <f>'图1-二氧化碳排放'!AD8</f>
        <v>25.937744799999997</v>
      </c>
      <c r="AE39" s="4">
        <f>'图1-二氧化碳排放'!AE8</f>
        <v>25.5645624</v>
      </c>
      <c r="AF39" s="4">
        <f>'图1-二氧化碳排放'!AF8</f>
        <v>25.167499999999997</v>
      </c>
      <c r="AG39" s="4">
        <f>'图1-二氧化碳排放'!AG8</f>
        <v>24.785857700000001</v>
      </c>
      <c r="AH39" s="4">
        <f>'图1-二氧化碳排放'!AH8</f>
        <v>24.384015300000002</v>
      </c>
      <c r="AI39" s="4">
        <f>'图1-二氧化碳排放'!AI8</f>
        <v>24.054003500000004</v>
      </c>
      <c r="AJ39" s="4">
        <f>'图1-二氧化碳排放'!AJ8</f>
        <v>23.740661600000003</v>
      </c>
      <c r="AK39" s="4">
        <f>'图1-二氧化碳排放'!AK8</f>
        <v>23.400909899999998</v>
      </c>
      <c r="AL39" s="4">
        <f>'图1-二氧化碳排放'!AL8</f>
        <v>23.051467799999998</v>
      </c>
      <c r="AM39" s="4">
        <f>'图1-二氧化碳排放'!AM8</f>
        <v>22.672216599999999</v>
      </c>
    </row>
    <row r="40" spans="1:39" s="1" customFormat="1">
      <c r="A40" s="1" t="s">
        <v>159</v>
      </c>
      <c r="B40" s="4">
        <f>'图1-二氧化碳排放'!B10</f>
        <v>6.0022200000000003</v>
      </c>
      <c r="C40" s="4">
        <f>'图1-二氧化碳排放'!C10</f>
        <v>6.1635799999999996</v>
      </c>
      <c r="D40" s="4">
        <f>'图1-二氧化碳排放'!D10</f>
        <v>6.3363300000000002</v>
      </c>
      <c r="E40" s="4">
        <f>'图1-二氧化碳排放'!E10</f>
        <v>6.4784100000000002</v>
      </c>
      <c r="F40" s="4">
        <f>'图1-二氧化碳排放'!F10</f>
        <v>6.6256399999999998</v>
      </c>
      <c r="G40" s="4">
        <f>'图1-二氧化碳排放'!G10</f>
        <v>6.7714400000000001</v>
      </c>
      <c r="H40" s="4">
        <f>'图1-二氧化碳排放'!H10</f>
        <v>6.9346300000000003</v>
      </c>
      <c r="I40" s="4">
        <f>'图1-二氧化碳排放'!I10</f>
        <v>7.0930299999999997</v>
      </c>
      <c r="J40" s="4">
        <f>'图1-二氧化碳排放'!J10</f>
        <v>7.2188100000000004</v>
      </c>
      <c r="K40" s="4">
        <f>'图1-二氧化碳排放'!K10</f>
        <v>7.3586499999999999</v>
      </c>
      <c r="L40" s="4">
        <f>'图1-二氧化碳排放'!L10</f>
        <v>7.4455400000000003</v>
      </c>
      <c r="M40" s="4">
        <f>'图1-二氧化碳排放'!M10</f>
        <v>7.5282999999999998</v>
      </c>
      <c r="N40" s="4">
        <f>'图1-二氧化碳排放'!N10</f>
        <v>7.6129199999999999</v>
      </c>
      <c r="O40" s="4">
        <f>'图1-二氧化碳排放'!O10</f>
        <v>7.6377600000000001</v>
      </c>
      <c r="P40" s="4">
        <f>'图1-二氧化碳排放'!P10</f>
        <v>7.6668799999999999</v>
      </c>
      <c r="Q40" s="4">
        <f>'图1-二氧化碳排放'!Q10</f>
        <v>7.6994499999999997</v>
      </c>
      <c r="R40" s="4">
        <f>'图1-二氧化碳排放'!R10</f>
        <v>7.7237299999999998</v>
      </c>
      <c r="S40" s="4">
        <f>'图1-二氧化碳排放'!S10</f>
        <v>7.7562600000000002</v>
      </c>
      <c r="T40" s="4">
        <f>'图1-二氧化碳排放'!T10</f>
        <v>7.7644000000000002</v>
      </c>
      <c r="U40" s="4">
        <f>'图1-二氧化碳排放'!U10</f>
        <v>7.7576900000000002</v>
      </c>
      <c r="V40" s="4">
        <f>'图1-二氧化碳排放'!V10</f>
        <v>7.76647</v>
      </c>
      <c r="W40" s="4">
        <f>'图1-二氧化碳排放'!W10</f>
        <v>7.7772699999999997</v>
      </c>
      <c r="X40" s="4">
        <f>'图1-二氧化碳排放'!X10</f>
        <v>7.78104</v>
      </c>
      <c r="Y40" s="4">
        <f>'图1-二氧化碳排放'!Y10</f>
        <v>7.7703899999999999</v>
      </c>
      <c r="Z40" s="4">
        <f>'图1-二氧化碳排放'!Z10</f>
        <v>7.7759299999999998</v>
      </c>
      <c r="AA40" s="4">
        <f>'图1-二氧化碳排放'!AA10</f>
        <v>7.7677800000000001</v>
      </c>
      <c r="AB40" s="4">
        <f>'图1-二氧化碳排放'!AB10</f>
        <v>7.7601599999999999</v>
      </c>
      <c r="AC40" s="4">
        <f>'图1-二氧化碳排放'!AC10</f>
        <v>7.7671700000000001</v>
      </c>
      <c r="AD40" s="4">
        <f>'图1-二氧化碳排放'!AD10</f>
        <v>7.7451600000000003</v>
      </c>
      <c r="AE40" s="4">
        <f>'图1-二氧化碳排放'!AE10</f>
        <v>7.7305299999999999</v>
      </c>
      <c r="AF40" s="4">
        <f>'图1-二氧化碳排放'!AF10</f>
        <v>7.7166300000000003</v>
      </c>
      <c r="AG40" s="4">
        <f>'图1-二氧化碳排放'!AG10</f>
        <v>7.7062400000000002</v>
      </c>
      <c r="AH40" s="4">
        <f>'图1-二氧化碳排放'!AH10</f>
        <v>7.6849299999999996</v>
      </c>
      <c r="AI40" s="4">
        <f>'图1-二氧化碳排放'!AI10</f>
        <v>7.6771099999999999</v>
      </c>
      <c r="AJ40" s="4">
        <f>'图1-二氧化碳排放'!AJ10</f>
        <v>7.6669400000000003</v>
      </c>
      <c r="AK40" s="4">
        <f>'图1-二氧化碳排放'!AK10</f>
        <v>7.6569000000000003</v>
      </c>
      <c r="AL40" s="4">
        <f>'图1-二氧化碳排放'!AL10</f>
        <v>7.6361100000000004</v>
      </c>
      <c r="AM40" s="4">
        <f>'图1-二氧化碳排放'!AM10</f>
        <v>7.8597999999999999</v>
      </c>
    </row>
    <row r="41" spans="1:39" s="1" customFormat="1">
      <c r="A41" s="6" t="s">
        <v>182</v>
      </c>
      <c r="B41" s="4">
        <f>'图1-二氧化碳排放'!B13</f>
        <v>5.97593</v>
      </c>
      <c r="C41" s="4">
        <f>'图1-二氧化碳排放'!C13</f>
        <v>6.1253900000000003</v>
      </c>
      <c r="D41" s="4">
        <f>'图1-二氧化碳排放'!D13</f>
        <v>6.2802300000000004</v>
      </c>
      <c r="E41" s="4">
        <f>'图1-二氧化碳排放'!E13</f>
        <v>6.4003500000000004</v>
      </c>
      <c r="F41" s="4">
        <f>'图1-二氧化碳排放'!F13</f>
        <v>6.5205799999999998</v>
      </c>
      <c r="G41" s="4">
        <f>'图1-二氧化碳排放'!G13</f>
        <v>6.6331100000000003</v>
      </c>
      <c r="H41" s="4">
        <f>'图1-二氧化碳排放'!H13</f>
        <v>6.7553400000000003</v>
      </c>
      <c r="I41" s="4">
        <f>'图1-二氧化碳排放'!I13</f>
        <v>6.8630000000000004</v>
      </c>
      <c r="J41" s="4">
        <f>'图1-二氧化碳排放'!J13</f>
        <v>6.9302799999999998</v>
      </c>
      <c r="K41" s="4">
        <f>'图1-二氧化碳排放'!K13</f>
        <v>6.9982199999999999</v>
      </c>
      <c r="L41" s="4">
        <f>'图1-二氧化碳排放'!L13</f>
        <v>7.0567299999999999</v>
      </c>
      <c r="M41" s="4">
        <f>'图1-二氧化碳排放'!M13</f>
        <v>7.1142099999999999</v>
      </c>
      <c r="N41" s="4">
        <f>'图1-二氧化碳排放'!N13</f>
        <v>7.1778599999999999</v>
      </c>
      <c r="O41" s="4">
        <f>'图1-二氧化碳排放'!O13</f>
        <v>7.1804399999999999</v>
      </c>
      <c r="P41" s="4">
        <f>'图1-二氧化碳排放'!P13</f>
        <v>7.1861199999999998</v>
      </c>
      <c r="Q41" s="4">
        <f>'图1-二氧化碳排放'!Q13</f>
        <v>7.1927099999999999</v>
      </c>
      <c r="R41" s="4">
        <f>'图1-二氧化碳排放'!R13</f>
        <v>7.1894299999999998</v>
      </c>
      <c r="S41" s="4">
        <f>'图1-二氧化碳排放'!S13</f>
        <v>7.1930300000000003</v>
      </c>
      <c r="T41" s="4">
        <f>'图1-二氧化碳排放'!T13</f>
        <v>7.1742699999999999</v>
      </c>
      <c r="U41" s="4">
        <f>'图1-二氧化碳排放'!U13</f>
        <v>7.1395900000000001</v>
      </c>
      <c r="V41" s="4">
        <f>'图1-二氧化碳排放'!V13</f>
        <v>7.1191699999999996</v>
      </c>
      <c r="W41" s="4">
        <f>'图1-二氧化碳排放'!W13</f>
        <v>7.0994099999999998</v>
      </c>
      <c r="X41" s="4">
        <f>'图1-二氧化碳排放'!X13</f>
        <v>7.0714499999999996</v>
      </c>
      <c r="Y41" s="4">
        <f>'图1-二氧化碳排放'!Y13</f>
        <v>7.0276899999999998</v>
      </c>
      <c r="Z41" s="4">
        <f>'图1-二氧化碳排放'!Z13</f>
        <v>6.99925</v>
      </c>
      <c r="AA41" s="4">
        <f>'图1-二氧化碳排放'!AA13</f>
        <v>6.9555800000000003</v>
      </c>
      <c r="AB41" s="4">
        <f>'图1-二氧化碳排放'!AB13</f>
        <v>6.91167</v>
      </c>
      <c r="AC41" s="4">
        <f>'图1-二氧化碳排放'!AC13</f>
        <v>6.8810099999999998</v>
      </c>
      <c r="AD41" s="4">
        <f>'图1-二氧化碳排放'!AD13</f>
        <v>6.8235099999999997</v>
      </c>
      <c r="AE41" s="4">
        <f>'图1-二氧化碳排放'!AE13</f>
        <v>6.7720000000000002</v>
      </c>
      <c r="AF41" s="4">
        <f>'图1-二氧化碳排放'!AF13</f>
        <v>6.7202500000000001</v>
      </c>
      <c r="AG41" s="4">
        <f>'图1-二氧化碳排放'!AG13</f>
        <v>6.6698399999999998</v>
      </c>
      <c r="AH41" s="4">
        <f>'图1-二氧化碳排放'!AH13</f>
        <v>6.6077199999999996</v>
      </c>
      <c r="AI41" s="4">
        <f>'图1-二氧化碳排放'!AI13</f>
        <v>6.5555399999999997</v>
      </c>
      <c r="AJ41" s="4">
        <f>'图1-二氧化碳排放'!AJ13</f>
        <v>6.5022799999999998</v>
      </c>
      <c r="AK41" s="4">
        <f>'图1-二氧化碳排放'!AK13</f>
        <v>6.4405299999999999</v>
      </c>
      <c r="AL41" s="4">
        <f>'图1-二氧化碳排放'!AL13</f>
        <v>6.3776599999999997</v>
      </c>
      <c r="AM41" s="4">
        <f>'图1-二氧化碳排放'!AM13</f>
        <v>6.5326199999999996</v>
      </c>
    </row>
    <row r="42" spans="1:39" s="1" customFormat="1">
      <c r="A42" s="6" t="s">
        <v>183</v>
      </c>
      <c r="B42" s="4">
        <f>'图1-二氧化碳排放'!B14</f>
        <v>2.6286750000000001E-2</v>
      </c>
      <c r="C42" s="4">
        <f>'图1-二氧化碳排放'!C14</f>
        <v>3.8193110000000002E-2</v>
      </c>
      <c r="D42" s="4">
        <f>'图1-二氧化碳排放'!D14</f>
        <v>5.6092639999999999E-2</v>
      </c>
      <c r="E42" s="4">
        <f>'图1-二氧化碳排放'!E14</f>
        <v>7.8050900000000006E-2</v>
      </c>
      <c r="F42" s="4">
        <f>'图1-二氧化碳排放'!F14</f>
        <v>0.10506459999999999</v>
      </c>
      <c r="G42" s="4">
        <f>'图1-二氧化碳排放'!G14</f>
        <v>0.1383316</v>
      </c>
      <c r="H42" s="4">
        <f>'图1-二氧化碳排放'!H14</f>
        <v>0.17928630000000001</v>
      </c>
      <c r="I42" s="4">
        <f>'图1-二氧化碳排放'!I14</f>
        <v>0.23002710000000001</v>
      </c>
      <c r="J42" s="4">
        <f>'图1-二氧化碳排放'!J14</f>
        <v>0.288524</v>
      </c>
      <c r="K42" s="4">
        <f>'图1-二氧化碳排放'!K14</f>
        <v>0.3604308</v>
      </c>
      <c r="L42" s="4">
        <f>'图1-二氧化碳排放'!L14</f>
        <v>0.3888085</v>
      </c>
      <c r="M42" s="4">
        <f>'图1-二氧化碳排放'!M14</f>
        <v>0.41408879999999998</v>
      </c>
      <c r="N42" s="4">
        <f>'图1-二氧化碳排放'!N14</f>
        <v>0.43506129999999998</v>
      </c>
      <c r="O42" s="4">
        <f>'图1-二氧化碳排放'!O14</f>
        <v>0.45732</v>
      </c>
      <c r="P42" s="4">
        <f>'图1-二氧化碳排放'!P14</f>
        <v>0.48075990000000002</v>
      </c>
      <c r="Q42" s="4">
        <f>'图1-二氧化碳排放'!Q14</f>
        <v>0.50673849999999998</v>
      </c>
      <c r="R42" s="4">
        <f>'图1-二氧化碳排放'!R14</f>
        <v>0.53429530000000003</v>
      </c>
      <c r="S42" s="4">
        <f>'图1-二氧化碳排放'!S14</f>
        <v>0.56323069999999997</v>
      </c>
      <c r="T42" s="4">
        <f>'图1-二氧化碳排放'!T14</f>
        <v>0.59013110000000002</v>
      </c>
      <c r="U42" s="4">
        <f>'图1-二氧化碳排放'!U14</f>
        <v>0.61809999999999998</v>
      </c>
      <c r="V42" s="4">
        <f>'图1-二氧化碳排放'!V14</f>
        <v>0.64730200000000004</v>
      </c>
      <c r="W42" s="4">
        <f>'图1-二氧化碳排放'!W14</f>
        <v>0.67785899999999999</v>
      </c>
      <c r="X42" s="4">
        <f>'图1-二氧化碳排放'!X14</f>
        <v>0.70958900000000003</v>
      </c>
      <c r="Y42" s="4">
        <f>'图1-二氧化碳排放'!Y14</f>
        <v>0.74270000000000003</v>
      </c>
      <c r="Z42" s="4">
        <f>'图1-二氧化碳排放'!Z14</f>
        <v>0.77668099999999995</v>
      </c>
      <c r="AA42" s="4">
        <f>'图1-二氧化碳排放'!AA14</f>
        <v>0.81219200000000003</v>
      </c>
      <c r="AB42" s="4">
        <f>'图1-二氧化碳排放'!AB14</f>
        <v>0.84848800000000002</v>
      </c>
      <c r="AC42" s="4">
        <f>'图1-二氧化碳排放'!AC14</f>
        <v>0.886158</v>
      </c>
      <c r="AD42" s="4">
        <f>'图1-二氧化碳排放'!AD14</f>
        <v>0.92164599999999997</v>
      </c>
      <c r="AE42" s="4">
        <f>'图1-二氧化碳排放'!AE14</f>
        <v>0.95852899999999996</v>
      </c>
      <c r="AF42" s="4">
        <f>'图1-二氧化碳排放'!AF14</f>
        <v>0.99637600000000004</v>
      </c>
      <c r="AG42" s="4">
        <f>'图1-二氧化碳排放'!AG14</f>
        <v>1.0363979999999999</v>
      </c>
      <c r="AH42" s="4">
        <f>'图1-二氧化碳排放'!AH14</f>
        <v>1.077205</v>
      </c>
      <c r="AI42" s="4">
        <f>'图1-二氧化碳排放'!AI14</f>
        <v>1.1215729999999999</v>
      </c>
      <c r="AJ42" s="4">
        <f>'图1-二氧化碳排放'!AJ14</f>
        <v>1.1646609999999999</v>
      </c>
      <c r="AK42" s="4">
        <f>'图1-二氧化碳排放'!AK14</f>
        <v>1.2163790000000001</v>
      </c>
      <c r="AL42" s="4">
        <f>'图1-二氧化碳排放'!AL14</f>
        <v>1.258448</v>
      </c>
      <c r="AM42" s="4">
        <f>'图1-二氧化碳排放'!AM14</f>
        <v>1.327186</v>
      </c>
    </row>
    <row r="46" spans="1:39" s="1" customFormat="1">
      <c r="A46" s="5" t="s">
        <v>180</v>
      </c>
      <c r="B46" s="1">
        <v>2023</v>
      </c>
      <c r="C46" s="1">
        <v>2024</v>
      </c>
      <c r="D46" s="1">
        <v>2025</v>
      </c>
      <c r="E46" s="1">
        <v>2026</v>
      </c>
      <c r="F46" s="1">
        <v>2027</v>
      </c>
      <c r="G46" s="1">
        <v>2028</v>
      </c>
      <c r="H46" s="1">
        <v>2029</v>
      </c>
      <c r="I46" s="1">
        <v>2030</v>
      </c>
      <c r="J46" s="1">
        <v>2031</v>
      </c>
      <c r="K46" s="1">
        <v>2032</v>
      </c>
      <c r="L46" s="1">
        <v>2033</v>
      </c>
      <c r="M46" s="1">
        <v>2034</v>
      </c>
      <c r="N46" s="1">
        <v>2035</v>
      </c>
      <c r="O46" s="1">
        <v>2036</v>
      </c>
      <c r="P46" s="1">
        <v>2037</v>
      </c>
      <c r="Q46" s="1">
        <v>2038</v>
      </c>
      <c r="R46" s="1">
        <v>2039</v>
      </c>
      <c r="S46" s="1">
        <v>2040</v>
      </c>
      <c r="T46" s="1">
        <v>2041</v>
      </c>
      <c r="U46" s="1">
        <v>2042</v>
      </c>
      <c r="V46" s="1">
        <v>2043</v>
      </c>
      <c r="W46" s="1">
        <v>2044</v>
      </c>
      <c r="X46" s="1">
        <v>2045</v>
      </c>
      <c r="Y46" s="1">
        <v>2046</v>
      </c>
      <c r="Z46" s="1">
        <v>2047</v>
      </c>
      <c r="AA46" s="1">
        <v>2048</v>
      </c>
      <c r="AB46" s="1">
        <v>2049</v>
      </c>
      <c r="AC46" s="1">
        <v>2050</v>
      </c>
      <c r="AD46" s="1">
        <v>2051</v>
      </c>
      <c r="AE46" s="1">
        <v>2052</v>
      </c>
      <c r="AF46" s="1">
        <v>2053</v>
      </c>
      <c r="AG46" s="1">
        <v>2054</v>
      </c>
      <c r="AH46" s="1">
        <v>2055</v>
      </c>
      <c r="AI46" s="1">
        <v>2056</v>
      </c>
      <c r="AJ46" s="1">
        <v>2057</v>
      </c>
      <c r="AK46" s="1">
        <v>2058</v>
      </c>
      <c r="AL46" s="1">
        <v>2059</v>
      </c>
      <c r="AM46" s="1">
        <v>2060</v>
      </c>
    </row>
    <row r="47" spans="1:39" s="1" customFormat="1">
      <c r="A47" s="1" t="s">
        <v>154</v>
      </c>
      <c r="B47" s="4">
        <f>B$36*'图7-用电量'!C$4/SUM('图7-用电量'!C$4:C$9)</f>
        <v>1.0607426807349345</v>
      </c>
      <c r="C47" s="4">
        <f>C$36*'图7-用电量'!D$4/SUM('图7-用电量'!D$4:D$9)</f>
        <v>1.0809782457209565</v>
      </c>
      <c r="D47" s="4">
        <f>D$36*'图7-用电量'!E$4/SUM('图7-用电量'!E$4:E$9)</f>
        <v>1.1504360366815618</v>
      </c>
      <c r="E47" s="4">
        <f>E$36*'图7-用电量'!F$4/SUM('图7-用电量'!F$4:F$9)</f>
        <v>1.2319427446733318</v>
      </c>
      <c r="F47" s="4">
        <f>F$36*'图7-用电量'!G$4/SUM('图7-用电量'!G$4:G$9)</f>
        <v>1.3354866867708968</v>
      </c>
      <c r="G47" s="4">
        <f>G$36*'图7-用电量'!H$4/SUM('图7-用电量'!H$4:H$9)</f>
        <v>1.4555625509193804</v>
      </c>
      <c r="H47" s="4">
        <f>H$36*'图7-用电量'!I$4/SUM('图7-用电量'!I$4:I$9)</f>
        <v>1.5888077183637872</v>
      </c>
      <c r="I47" s="4">
        <f>I$36*'图7-用电量'!J$4/SUM('图7-用电量'!J$4:J$9)</f>
        <v>1.7431598396065771</v>
      </c>
      <c r="J47" s="4">
        <f>J$36*'图7-用电量'!K$4/SUM('图7-用电量'!K$4:K$9)</f>
        <v>1.8866066155758516</v>
      </c>
      <c r="K47" s="4">
        <f>K$36*'图7-用电量'!L$4/SUM('图7-用电量'!L$4:L$9)</f>
        <v>2.0283069589672769</v>
      </c>
      <c r="L47" s="4">
        <f>L$36*'图7-用电量'!M$4/SUM('图7-用电量'!M$4:M$9)</f>
        <v>2.1442956602917795</v>
      </c>
      <c r="M47" s="4">
        <f>M$36*'图7-用电量'!N$4/SUM('图7-用电量'!N$4:N$9)</f>
        <v>2.2531951061616176</v>
      </c>
      <c r="N47" s="4">
        <f>N$36*'图7-用电量'!O$4/SUM('图7-用电量'!O$4:O$9)</f>
        <v>2.307252921725917</v>
      </c>
      <c r="O47" s="4">
        <f>O$36*'图7-用电量'!P$4/SUM('图7-用电量'!P$4:P$9)</f>
        <v>2.3401511955537053</v>
      </c>
      <c r="P47" s="4">
        <f>P$36*'图7-用电量'!Q$4/SUM('图7-用电量'!Q$4:Q$9)</f>
        <v>2.3710146957618004</v>
      </c>
      <c r="Q47" s="4">
        <f>Q$36*'图7-用电量'!R$4/SUM('图7-用电量'!R$4:R$9)</f>
        <v>2.3897168352830938</v>
      </c>
      <c r="R47" s="4">
        <f>R$36*'图7-用电量'!S$4/SUM('图7-用电量'!S$4:S$9)</f>
        <v>2.394041402208678</v>
      </c>
      <c r="S47" s="4">
        <f>S$36*'图7-用电量'!T$4/SUM('图7-用电量'!T$4:T$9)</f>
        <v>2.3845960295825028</v>
      </c>
      <c r="T47" s="4">
        <f>T$36*'图7-用电量'!U$4/SUM('图7-用电量'!U$4:U$9)</f>
        <v>2.3625815648743975</v>
      </c>
      <c r="U47" s="4">
        <f>U$36*'图7-用电量'!V$4/SUM('图7-用电量'!V$4:V$9)</f>
        <v>2.3300192908519586</v>
      </c>
      <c r="V47" s="4">
        <f>V$36*'图7-用电量'!W$4/SUM('图7-用电量'!W$4:W$9)</f>
        <v>2.2836884608061778</v>
      </c>
      <c r="W47" s="4">
        <f>W$36*'图7-用电量'!X$4/SUM('图7-用电量'!X$4:X$9)</f>
        <v>2.2282002355348212</v>
      </c>
      <c r="X47" s="4">
        <f>X$36*'图7-用电量'!Y$4/SUM('图7-用电量'!Y$4:Y$9)</f>
        <v>2.1642838055333424</v>
      </c>
      <c r="Y47" s="4">
        <f>Y$36*'图7-用电量'!Z$4/SUM('图7-用电量'!Z$4:Z$9)</f>
        <v>2.0822532362991368</v>
      </c>
      <c r="Z47" s="4">
        <f>Z$36*'图7-用电量'!AA$4/SUM('图7-用电量'!AA$4:AA$9)</f>
        <v>1.9935669465603032</v>
      </c>
      <c r="AA47" s="4">
        <f>AA$36*'图7-用电量'!AB$4/SUM('图7-用电量'!AB$4:AB$9)</f>
        <v>1.8989647582145694</v>
      </c>
      <c r="AB47" s="4">
        <f>AB$36*'图7-用电量'!AC$4/SUM('图7-用电量'!AC$4:AC$9)</f>
        <v>1.804891666913218</v>
      </c>
      <c r="AC47" s="4">
        <f>AC$36*'图7-用电量'!AD$4/SUM('图7-用电量'!AD$4:AD$9)</f>
        <v>1.7042693358721723</v>
      </c>
      <c r="AD47" s="4">
        <f>AD$36*'图7-用电量'!AE$4/SUM('图7-用电量'!AE$4:AE$9)</f>
        <v>1.602030174941923</v>
      </c>
      <c r="AE47" s="4">
        <f>AE$36*'图7-用电量'!AF$4/SUM('图7-用电量'!AF$4:AF$9)</f>
        <v>1.5011379700250496</v>
      </c>
      <c r="AF47" s="4">
        <f>AF$36*'图7-用电量'!AG$4/SUM('图7-用电量'!AG$4:AG$9)</f>
        <v>1.398279329904272</v>
      </c>
      <c r="AG47" s="4">
        <f>AG$36*'图7-用电量'!AH$4/SUM('图7-用电量'!AH$4:AH$9)</f>
        <v>1.3000295195140155</v>
      </c>
      <c r="AH47" s="4">
        <f>AH$36*'图7-用电量'!AI$4/SUM('图7-用电量'!AI$4:AI$9)</f>
        <v>1.2022664022985732</v>
      </c>
      <c r="AI47" s="4">
        <f>AI$36*'图7-用电量'!AJ$4/SUM('图7-用电量'!AJ$4:AJ$9)</f>
        <v>1.1092672025503683</v>
      </c>
      <c r="AJ47" s="4">
        <f>AJ$36*'图7-用电量'!AK$4/SUM('图7-用电量'!AK$4:AK$9)</f>
        <v>1.017555546040007</v>
      </c>
      <c r="AK47" s="4">
        <f>AK$36*'图7-用电量'!AL$4/SUM('图7-用电量'!AL$4:AL$9)</f>
        <v>0.9312792733042915</v>
      </c>
      <c r="AL47" s="4">
        <f>AL$36*'图7-用电量'!AM$4/SUM('图7-用电量'!AM$4:AM$9)</f>
        <v>0.85004751896760511</v>
      </c>
      <c r="AM47" s="4">
        <f>AM$36*'图7-用电量'!AN$4/SUM('图7-用电量'!AN$4:AN$9)</f>
        <v>0.77300175118708303</v>
      </c>
    </row>
    <row r="48" spans="1:39" s="1" customFormat="1">
      <c r="A48" s="1" t="s">
        <v>155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</row>
    <row r="49" spans="1:39" s="1" customFormat="1">
      <c r="A49" s="1" t="s">
        <v>156</v>
      </c>
      <c r="B49" s="4">
        <f>B$36*'图7-用电量'!C11/SUM('图7-用电量'!C$4:C$9)</f>
        <v>6.8190247377254254</v>
      </c>
      <c r="C49" s="4">
        <f>C$36*'图7-用电量'!D11/SUM('图7-用电量'!D$4:D$9)</f>
        <v>6.5782145794668736</v>
      </c>
      <c r="D49" s="4">
        <f>D$36*'图7-用电量'!E11/SUM('图7-用电量'!E$4:E$9)</f>
        <v>7.055119661473463</v>
      </c>
      <c r="E49" s="4">
        <f>E$36*'图7-用电量'!F11/SUM('图7-用电量'!F$4:F$9)</f>
        <v>7.4784989141427474</v>
      </c>
      <c r="F49" s="4">
        <f>F$36*'图7-用电量'!G11/SUM('图7-用电量'!G$4:G$9)</f>
        <v>7.8812268879216836</v>
      </c>
      <c r="G49" s="4">
        <f>G$36*'图7-用电量'!H11/SUM('图7-用电量'!H$4:H$9)</f>
        <v>8.2364854646973704</v>
      </c>
      <c r="H49" s="4">
        <f>H$36*'图7-用电量'!I11/SUM('图7-用电量'!I$4:I$9)</f>
        <v>8.5237793877216301</v>
      </c>
      <c r="I49" s="4">
        <f>I$36*'图7-用电量'!J11/SUM('图7-用电量'!J$4:J$9)</f>
        <v>8.849219602917513</v>
      </c>
      <c r="J49" s="4">
        <f>J$36*'图7-用电量'!K11/SUM('图7-用电量'!K$4:K$9)</f>
        <v>8.9566907141188583</v>
      </c>
      <c r="K49" s="4">
        <f>K$36*'图7-用电量'!L11/SUM('图7-用电量'!L$4:L$9)</f>
        <v>9.0528952376789551</v>
      </c>
      <c r="L49" s="4">
        <f>L$36*'图7-用电量'!M11/SUM('图7-用电量'!M$4:M$9)</f>
        <v>9.1385552007093178</v>
      </c>
      <c r="M49" s="4">
        <f>M$36*'图7-用电量'!N11/SUM('图7-用电量'!N$4:N$9)</f>
        <v>9.2199533897723143</v>
      </c>
      <c r="N49" s="4">
        <f>N$36*'图7-用电量'!O11/SUM('图7-用电量'!O$4:O$9)</f>
        <v>9.0864033242287938</v>
      </c>
      <c r="O49" s="4">
        <f>O$36*'图7-用电量'!P11/SUM('图7-用电量'!P$4:P$9)</f>
        <v>8.9799476880101725</v>
      </c>
      <c r="P49" s="4">
        <f>P$36*'图7-用电量'!Q11/SUM('图7-用电量'!Q$4:Q$9)</f>
        <v>8.8642585187682226</v>
      </c>
      <c r="Q49" s="4">
        <f>Q$36*'图7-用电量'!R11/SUM('图7-用电量'!R$4:R$9)</f>
        <v>8.8131065231357972</v>
      </c>
      <c r="R49" s="4">
        <f>R$36*'图7-用电量'!S11/SUM('图7-用电量'!S$4:S$9)</f>
        <v>8.7802812275803461</v>
      </c>
      <c r="S49" s="4">
        <f>S$36*'图7-用电量'!T11/SUM('图7-用电量'!T$4:T$9)</f>
        <v>8.6788669724958432</v>
      </c>
      <c r="T49" s="4">
        <f>T$36*'图7-用电量'!U11/SUM('图7-用电量'!U$4:U$9)</f>
        <v>8.5833773026730924</v>
      </c>
      <c r="U49" s="4">
        <f>U$36*'图7-用电量'!V11/SUM('图7-用电量'!V$4:V$9)</f>
        <v>8.4554922169531093</v>
      </c>
      <c r="V49" s="4">
        <f>V$36*'图7-用电量'!W11/SUM('图7-用电量'!W$4:W$9)</f>
        <v>8.3061531460676381</v>
      </c>
      <c r="W49" s="4">
        <f>W$36*'图7-用电量'!X11/SUM('图7-用电量'!X$4:X$9)</f>
        <v>8.1386244777807857</v>
      </c>
      <c r="X49" s="4">
        <f>X$36*'图7-用电量'!Y11/SUM('图7-用电量'!Y$4:Y$9)</f>
        <v>7.9459546804006367</v>
      </c>
      <c r="Y49" s="4">
        <f>Y$36*'图7-用电量'!Z11/SUM('图7-用电量'!Z$4:Z$9)</f>
        <v>7.7295431205450056</v>
      </c>
      <c r="Z49" s="4">
        <f>Z$36*'图7-用电量'!AA11/SUM('图7-用电量'!AA$4:AA$9)</f>
        <v>7.4848719234200356</v>
      </c>
      <c r="AA49" s="4">
        <f>AA$36*'图7-用电量'!AB11/SUM('图7-用电量'!AB$4:AB$9)</f>
        <v>7.2202954516976545</v>
      </c>
      <c r="AB49" s="4">
        <f>AB$36*'图7-用电量'!AC11/SUM('图7-用电量'!AC$4:AC$9)</f>
        <v>6.948649880319052</v>
      </c>
      <c r="AC49" s="4">
        <f>AC$36*'图7-用电量'!AD11/SUM('图7-用电量'!AD$4:AD$9)</f>
        <v>6.6420069871711362</v>
      </c>
      <c r="AD49" s="4">
        <f>AD$36*'图7-用电量'!AE11/SUM('图7-用电量'!AE$4:AE$9)</f>
        <v>6.33777490482976</v>
      </c>
      <c r="AE49" s="4">
        <f>AE$36*'图7-用电量'!AF11/SUM('图7-用电量'!AF$4:AF$9)</f>
        <v>6.0161249196335813</v>
      </c>
      <c r="AF49" s="4">
        <f>AF$36*'图7-用电量'!AG11/SUM('图7-用电量'!AG$4:AG$9)</f>
        <v>5.664636089823917</v>
      </c>
      <c r="AG49" s="4">
        <f>AG$36*'图7-用电量'!AH11/SUM('图7-用电量'!AH$4:AH$9)</f>
        <v>5.3112498557420595</v>
      </c>
      <c r="AH49" s="4">
        <f>AH$36*'图7-用电量'!AI11/SUM('图7-用电量'!AI$4:AI$9)</f>
        <v>4.9463684314859924</v>
      </c>
      <c r="AI49" s="4">
        <f>AI$36*'图7-用电量'!AJ11/SUM('图7-用电量'!AJ$4:AJ$9)</f>
        <v>4.5810387343804786</v>
      </c>
      <c r="AJ49" s="4">
        <f>AJ$36*'图7-用电量'!AK11/SUM('图7-用电量'!AK$4:AK$9)</f>
        <v>4.2062033328139314</v>
      </c>
      <c r="AK49" s="4">
        <f>AK$36*'图7-用电量'!AL11/SUM('图7-用电量'!AL$4:AL$9)</f>
        <v>3.8418587028560145</v>
      </c>
      <c r="AL49" s="4">
        <f>AL$36*'图7-用电量'!AM11/SUM('图7-用电量'!AM$4:AM$9)</f>
        <v>3.4931430728977579</v>
      </c>
      <c r="AM49" s="4">
        <f>AM$36*'图7-用电量'!AN11/SUM('图7-用电量'!AN$4:AN$9)</f>
        <v>3.2410386555952861</v>
      </c>
    </row>
    <row r="50" spans="1:39" s="1" customFormat="1">
      <c r="A50" s="1" t="s">
        <v>157</v>
      </c>
      <c r="B50" s="4">
        <f>B$36*'图7-用电量'!C10/SUM('图7-用电量'!C$4:C$9)</f>
        <v>6.3365912168934972</v>
      </c>
      <c r="C50" s="4">
        <f>C$36*'图7-用电量'!D10/SUM('图7-用电量'!D$4:D$9)</f>
        <v>6.2009534186152075</v>
      </c>
      <c r="D50" s="4">
        <f>D$36*'图7-用电量'!E10/SUM('图7-用电量'!E$4:E$9)</f>
        <v>6.9227887172071352</v>
      </c>
      <c r="E50" s="4">
        <f>E$36*'图7-用电量'!F10/SUM('图7-用电量'!F$4:F$9)</f>
        <v>7.5708399646023237</v>
      </c>
      <c r="F50" s="4">
        <f>F$36*'图7-用电量'!G10/SUM('图7-用电量'!G$4:G$9)</f>
        <v>8.1631421876939783</v>
      </c>
      <c r="G50" s="4">
        <f>G$36*'图7-用电量'!H10/SUM('图7-用电量'!H$4:H$9)</f>
        <v>8.7109736850103658</v>
      </c>
      <c r="H50" s="4">
        <f>H$36*'图7-用电量'!I10/SUM('图7-用电量'!I$4:I$9)</f>
        <v>9.1720486763158924</v>
      </c>
      <c r="I50" s="4">
        <f>I$36*'图7-用电量'!J10/SUM('图7-用电量'!J$4:J$9)</f>
        <v>9.6500131135965148</v>
      </c>
      <c r="J50" s="4">
        <f>J$36*'图7-用电量'!K10/SUM('图7-用电量'!K$4:K$9)</f>
        <v>9.9630162581471389</v>
      </c>
      <c r="K50" s="4">
        <f>K$36*'图7-用电量'!L10/SUM('图7-用电量'!L$4:L$9)</f>
        <v>10.302717200610093</v>
      </c>
      <c r="L50" s="4">
        <f>L$36*'图7-用电量'!M10/SUM('图7-用电量'!M$4:M$9)</f>
        <v>10.653238273776761</v>
      </c>
      <c r="M50" s="4">
        <f>M$36*'图7-用电量'!N10/SUM('图7-用电量'!N$4:N$9)</f>
        <v>10.975382547220294</v>
      </c>
      <c r="N50" s="4">
        <f>N$36*'图7-用电量'!O10/SUM('图7-用电量'!O$4:O$9)</f>
        <v>11.036942802026402</v>
      </c>
      <c r="O50" s="4">
        <f>O$36*'图7-用电量'!P10/SUM('图7-用电量'!P$4:P$9)</f>
        <v>11.098115355580379</v>
      </c>
      <c r="P50" s="4">
        <f>P$36*'图7-用电量'!Q10/SUM('图7-用电量'!Q$4:Q$9)</f>
        <v>11.124619664161539</v>
      </c>
      <c r="Q50" s="4">
        <f>Q$36*'图7-用电量'!R10/SUM('图7-用电量'!R$4:R$9)</f>
        <v>11.089544850147046</v>
      </c>
      <c r="R50" s="4">
        <f>R$36*'图7-用电量'!S10/SUM('图7-用电量'!S$4:S$9)</f>
        <v>11.029493546542584</v>
      </c>
      <c r="S50" s="4">
        <f>S$36*'图7-用电量'!T10/SUM('图7-用电量'!T$4:T$9)</f>
        <v>10.93713303634094</v>
      </c>
      <c r="T50" s="4">
        <f>T$36*'图7-用电量'!U10/SUM('图7-用电量'!U$4:U$9)</f>
        <v>10.822040444872293</v>
      </c>
      <c r="U50" s="4">
        <f>U$36*'图7-用电量'!V10/SUM('图7-用电量'!V$4:V$9)</f>
        <v>10.662020306936306</v>
      </c>
      <c r="V50" s="4">
        <f>V$36*'图7-用电量'!W10/SUM('图7-用电量'!W$4:W$9)</f>
        <v>10.492044143128846</v>
      </c>
      <c r="W50" s="4">
        <f>W$36*'图7-用电量'!X10/SUM('图7-用电量'!X$4:X$9)</f>
        <v>10.309499967211785</v>
      </c>
      <c r="X50" s="4">
        <f>X$36*'图7-用电量'!Y10/SUM('图7-用电量'!Y$4:Y$9)</f>
        <v>10.078513150832237</v>
      </c>
      <c r="Y50" s="4">
        <f>Y$36*'图7-用电量'!Z10/SUM('图7-用电量'!Z$4:Z$9)</f>
        <v>9.8327663565545258</v>
      </c>
      <c r="Z50" s="4">
        <f>Z$36*'图7-用电量'!AA10/SUM('图7-用电量'!AA$4:AA$9)</f>
        <v>9.5417063067874128</v>
      </c>
      <c r="AA50" s="4">
        <f>AA$36*'图7-用电量'!AB10/SUM('图7-用电量'!AB$4:AB$9)</f>
        <v>9.2416943418342186</v>
      </c>
      <c r="AB50" s="4">
        <f>AB$36*'图7-用电量'!AC10/SUM('图7-用电量'!AC$4:AC$9)</f>
        <v>8.8738634417541569</v>
      </c>
      <c r="AC50" s="4">
        <f>AC$36*'图7-用电量'!AD10/SUM('图7-用电量'!AD$4:AD$9)</f>
        <v>8.5231395830854773</v>
      </c>
      <c r="AD50" s="4">
        <f>AD$36*'图7-用电量'!AE10/SUM('图7-用电量'!AE$4:AE$9)</f>
        <v>8.1316932360432705</v>
      </c>
      <c r="AE50" s="4">
        <f>AE$36*'图7-用电量'!AF10/SUM('图7-用电量'!AF$4:AF$9)</f>
        <v>7.6755029074062833</v>
      </c>
      <c r="AF50" s="4">
        <f>AF$36*'图7-用电量'!AG10/SUM('图7-用电量'!AG$4:AG$9)</f>
        <v>7.2557403202876181</v>
      </c>
      <c r="AG50" s="4">
        <f>AG$36*'图7-用电量'!AH10/SUM('图7-用电量'!AH$4:AH$9)</f>
        <v>6.8026127169307555</v>
      </c>
      <c r="AH50" s="4">
        <f>AH$36*'图7-用电量'!AI10/SUM('图7-用电量'!AI$4:AI$9)</f>
        <v>6.3418589544801938</v>
      </c>
      <c r="AI50" s="4">
        <f>AI$36*'图7-用电量'!AJ10/SUM('图7-用电量'!AJ$4:AJ$9)</f>
        <v>5.8653112758054791</v>
      </c>
      <c r="AJ50" s="4">
        <f>AJ$36*'图7-用电量'!AK10/SUM('图7-用电量'!AK$4:AK$9)</f>
        <v>5.3917541459059048</v>
      </c>
      <c r="AK50" s="4">
        <f>AK$36*'图7-用电量'!AL10/SUM('图7-用电量'!AL$4:AL$9)</f>
        <v>4.9124588593882059</v>
      </c>
      <c r="AL50" s="4">
        <f>AL$36*'图7-用电量'!AM10/SUM('图7-用电量'!AM$4:AM$9)</f>
        <v>4.4720513269051265</v>
      </c>
      <c r="AM50" s="4">
        <f>AM$36*'图7-用电量'!AN10/SUM('图7-用电量'!AN$4:AN$9)</f>
        <v>4.0968190979441612</v>
      </c>
    </row>
    <row r="51" spans="1:39" s="1" customFormat="1">
      <c r="A51" s="1" t="s">
        <v>158</v>
      </c>
      <c r="B51" s="4">
        <f>B$36*'图7-用电量'!C5/SUM('图7-用电量'!C$4:C$9)</f>
        <v>26.941614387676488</v>
      </c>
      <c r="C51" s="4">
        <f>C$36*'图7-用电量'!D5/SUM('图7-用电量'!D$4:D$9)</f>
        <v>27.213254696418364</v>
      </c>
      <c r="D51" s="4">
        <f>D$36*'图7-用电量'!E5/SUM('图7-用电量'!E$4:E$9)</f>
        <v>28.505316626530906</v>
      </c>
      <c r="E51" s="4">
        <f>E$36*'图7-用电量'!F5/SUM('图7-用电量'!F$4:F$9)</f>
        <v>29.434873289058618</v>
      </c>
      <c r="F51" s="4">
        <f>F$36*'图7-用电量'!G5/SUM('图7-用电量'!G$4:G$9)</f>
        <v>30.321089812349417</v>
      </c>
      <c r="G51" s="4">
        <f>G$36*'图7-用电量'!H5/SUM('图7-用电量'!H$4:H$9)</f>
        <v>31.092096586278188</v>
      </c>
      <c r="H51" s="4">
        <f>H$36*'图7-用电量'!I5/SUM('图7-用电量'!I$4:I$9)</f>
        <v>31.761013641822075</v>
      </c>
      <c r="I51" s="4">
        <f>I$36*'图7-用电量'!J5/SUM('图7-用电量'!J$4:J$9)</f>
        <v>32.480562135080447</v>
      </c>
      <c r="J51" s="4">
        <f>J$36*'图7-用电量'!K5/SUM('图7-用电量'!K$4:K$9)</f>
        <v>32.387789917732896</v>
      </c>
      <c r="K51" s="4">
        <f>K$36*'图7-用电量'!L5/SUM('图7-用电量'!L$4:L$9)</f>
        <v>32.16317312013522</v>
      </c>
      <c r="L51" s="4">
        <f>L$36*'图7-用电量'!M5/SUM('图7-用电量'!M$4:M$9)</f>
        <v>31.873745875045653</v>
      </c>
      <c r="M51" s="4">
        <f>M$36*'图7-用电量'!N5/SUM('图7-用电量'!N$4:N$9)</f>
        <v>31.571053882522271</v>
      </c>
      <c r="N51" s="4">
        <f>N$36*'图7-用电量'!O5/SUM('图7-用电量'!O$4:O$9)</f>
        <v>30.556733384967728</v>
      </c>
      <c r="O51" s="4">
        <f>O$36*'图7-用电量'!P5/SUM('图7-用电量'!P$4:P$9)</f>
        <v>29.536415828562575</v>
      </c>
      <c r="P51" s="4">
        <f>P$36*'图7-用电量'!Q5/SUM('图7-用电量'!Q$4:Q$9)</f>
        <v>28.396562718080869</v>
      </c>
      <c r="Q51" s="4">
        <f>Q$36*'图7-用电量'!R5/SUM('图7-用电量'!R$4:R$9)</f>
        <v>27.233914216081359</v>
      </c>
      <c r="R51" s="4">
        <f>R$36*'图7-用电量'!S5/SUM('图7-用电量'!S$4:S$9)</f>
        <v>26.011216110946936</v>
      </c>
      <c r="S51" s="4">
        <f>S$36*'图7-用电量'!T5/SUM('图7-用电量'!T$4:T$9)</f>
        <v>24.829166858374947</v>
      </c>
      <c r="T51" s="4">
        <f>T$36*'图7-用电量'!U5/SUM('图7-用电量'!U$4:U$9)</f>
        <v>23.597578281255718</v>
      </c>
      <c r="U51" s="4">
        <f>U$36*'图7-用电量'!V5/SUM('图7-用电量'!V$4:V$9)</f>
        <v>22.392020342117902</v>
      </c>
      <c r="V51" s="4">
        <f>V$36*'图7-用电量'!W5/SUM('图7-用电量'!W$4:W$9)</f>
        <v>21.193343748392085</v>
      </c>
      <c r="W51" s="4">
        <f>W$36*'图7-用电量'!X5/SUM('图7-用电量'!X$4:X$9)</f>
        <v>19.997707267408391</v>
      </c>
      <c r="X51" s="4">
        <f>X$36*'图7-用电量'!Y5/SUM('图7-用电量'!Y$4:Y$9)</f>
        <v>18.844800831948035</v>
      </c>
      <c r="Y51" s="4">
        <f>Y$36*'图7-用电量'!Z5/SUM('图7-用电量'!Z$4:Z$9)</f>
        <v>17.70898627111459</v>
      </c>
      <c r="Z51" s="4">
        <f>Z$36*'图7-用电量'!AA5/SUM('图7-用电量'!AA$4:AA$9)</f>
        <v>16.619164439387085</v>
      </c>
      <c r="AA51" s="4">
        <f>AA$36*'图7-用电量'!AB5/SUM('图7-用电量'!AB$4:AB$9)</f>
        <v>15.521573337378701</v>
      </c>
      <c r="AB51" s="4">
        <f>AB$36*'图7-用电量'!AC5/SUM('图7-用电量'!AC$4:AC$9)</f>
        <v>14.476023837484684</v>
      </c>
      <c r="AC51" s="4">
        <f>AC$36*'图7-用电量'!AD5/SUM('图7-用电量'!AD$4:AD$9)</f>
        <v>13.440128568739603</v>
      </c>
      <c r="AD51" s="4">
        <f>AD$36*'图7-用电量'!AE5/SUM('图7-用电量'!AE$4:AE$9)</f>
        <v>12.473462746236876</v>
      </c>
      <c r="AE51" s="4">
        <f>AE$36*'图7-用电量'!AF5/SUM('图7-用电量'!AF$4:AF$9)</f>
        <v>11.544045721636373</v>
      </c>
      <c r="AF51" s="4">
        <f>AF$36*'图7-用电量'!AG5/SUM('图7-用电量'!AG$4:AG$9)</f>
        <v>10.623500211356868</v>
      </c>
      <c r="AG51" s="4">
        <f>AG$36*'图7-用电量'!AH5/SUM('图7-用电量'!AH$4:AH$9)</f>
        <v>9.7565634880235699</v>
      </c>
      <c r="AH51" s="4">
        <f>AH$36*'图7-用电量'!AI5/SUM('图7-用电量'!AI$4:AI$9)</f>
        <v>8.9119355447674113</v>
      </c>
      <c r="AI51" s="4">
        <f>AI$36*'图7-用电量'!AJ5/SUM('图7-用电量'!AJ$4:AJ$9)</f>
        <v>8.1267245581932137</v>
      </c>
      <c r="AJ51" s="4">
        <f>AJ$36*'图7-用电量'!AK5/SUM('图7-用电量'!AK$4:AK$9)</f>
        <v>7.377236152915513</v>
      </c>
      <c r="AK51" s="4">
        <f>AK$36*'图7-用电量'!AL5/SUM('图7-用电量'!AL$4:AL$9)</f>
        <v>6.6666583594086593</v>
      </c>
      <c r="AL51" s="4">
        <f>AL$36*'图7-用电量'!AM5/SUM('图7-用电量'!AM$4:AM$9)</f>
        <v>6.0151174930985993</v>
      </c>
      <c r="AM51" s="4">
        <f>AM$36*'图7-用电量'!AN5/SUM('图7-用电量'!AN$4:AN$9)</f>
        <v>5.3925646267446092</v>
      </c>
    </row>
    <row r="52" spans="1:39" s="1" customFormat="1">
      <c r="A52" s="1" t="s">
        <v>2349</v>
      </c>
      <c r="B52" s="4">
        <f>MAX(B$36*'图7-用电量'!C9/SUM('图7-用电量'!C$4:C$9),0)</f>
        <v>8.9335182358148954E-2</v>
      </c>
      <c r="C52" s="4">
        <f>MAX(C$36*'图7-用电量'!D9/SUM('图7-用电量'!D$4:D$9),0)</f>
        <v>8.7205540746207191E-2</v>
      </c>
      <c r="D52" s="4">
        <f>MAX(D$36*'图7-用电量'!E9/SUM('图7-用电量'!E$4:E$9),0)</f>
        <v>8.7720241610012392E-2</v>
      </c>
      <c r="E52" s="4">
        <f>MAX(E$36*'图7-用电量'!F9/SUM('图7-用电量'!F$4:F$9),0)</f>
        <v>8.7833786956328888E-2</v>
      </c>
      <c r="F52" s="4">
        <f>MAX(F$36*'图7-用电量'!G9/SUM('图7-用电量'!G$4:G$9),0)</f>
        <v>8.8256288551861364E-2</v>
      </c>
      <c r="G52" s="4">
        <f>MAX(G$36*'图7-用电量'!H9/SUM('图7-用电量'!H$4:H$9),0)</f>
        <v>8.8590419080667684E-2</v>
      </c>
      <c r="H52" s="4">
        <f>MAX(H$36*'图7-用电量'!I9/SUM('图7-用电量'!I$4:I$9),0)</f>
        <v>8.863831954739905E-2</v>
      </c>
      <c r="I52" s="4">
        <f>MAX(I$36*'图7-用电量'!J9/SUM('图7-用电量'!J$4:J$9),0)</f>
        <v>8.8837401407898489E-2</v>
      </c>
      <c r="J52" s="4">
        <f>MAX(J$36*'图7-用电量'!K9/SUM('图7-用电量'!K$4:K$9),0)</f>
        <v>8.7436820169568857E-2</v>
      </c>
      <c r="K52" s="4">
        <f>MAX(K$36*'图7-用电量'!L9/SUM('图7-用电量'!L$4:L$9),0)</f>
        <v>8.5645546175697362E-2</v>
      </c>
      <c r="L52" s="4">
        <f>MAX(L$36*'图7-用电量'!M9/SUM('图7-用电量'!M$4:M$9),0)</f>
        <v>8.3778888972132246E-2</v>
      </c>
      <c r="M52" s="4">
        <f>MAX(M$36*'图7-用电量'!N9/SUM('图7-用电量'!N$4:N$9),0)</f>
        <v>8.1891313488114043E-2</v>
      </c>
      <c r="N52" s="4">
        <f>MAX(N$36*'图7-用电量'!O9/SUM('图7-用电量'!O$4:O$9),0)</f>
        <v>7.8338074011992748E-2</v>
      </c>
      <c r="O52" s="4">
        <f>MAX(O$36*'图7-用电量'!P9/SUM('图7-用电量'!P$4:P$9),0)</f>
        <v>7.5199813759606951E-2</v>
      </c>
      <c r="P52" s="4">
        <f>MAX(P$36*'图7-用电量'!Q9/SUM('图7-用电量'!Q$4:Q$9),0)</f>
        <v>7.1869126996097113E-2</v>
      </c>
      <c r="Q52" s="4">
        <f>MAX(Q$36*'图7-用电量'!R9/SUM('图7-用电量'!R$4:R$9),0)</f>
        <v>6.8527311370487329E-2</v>
      </c>
      <c r="R52" s="4">
        <f>MAX(R$36*'图7-用电量'!S9/SUM('图7-用电量'!S$4:S$9),0)</f>
        <v>6.5183935230921586E-2</v>
      </c>
      <c r="S52" s="4">
        <f>MAX(S$36*'图7-用电量'!T9/SUM('图7-用电量'!T$4:T$9),0)</f>
        <v>6.1876660124057389E-2</v>
      </c>
      <c r="T52" s="4">
        <f>MAX(T$36*'图7-用电量'!U9/SUM('图7-用电量'!U$4:U$9),0)</f>
        <v>5.8717127303437332E-2</v>
      </c>
      <c r="U52" s="4">
        <f>MAX(U$36*'图7-用电量'!V9/SUM('图7-用电量'!V$4:V$9),0)</f>
        <v>5.5621841053713518E-2</v>
      </c>
      <c r="V52" s="4">
        <f>MAX(V$36*'图7-用电量'!W9/SUM('图7-用电量'!W$4:W$9),0)</f>
        <v>5.2533775074762097E-2</v>
      </c>
      <c r="W52" s="4">
        <f>MAX(W$36*'图7-用电量'!X9/SUM('图7-用电量'!X$4:X$9),0)</f>
        <v>4.9538271288840176E-2</v>
      </c>
      <c r="X52" s="4">
        <f>MAX(X$36*'图7-用电量'!Y9/SUM('图7-用电量'!Y$4:Y$9),0)</f>
        <v>4.6636233589314305E-2</v>
      </c>
      <c r="Y52" s="4">
        <f>MAX(Y$36*'图7-用电量'!Z9/SUM('图7-用电量'!Z$4:Z$9),0)</f>
        <v>4.3855300492486461E-2</v>
      </c>
      <c r="Z52" s="4">
        <f>MAX(Z$36*'图7-用电量'!AA9/SUM('图7-用电量'!AA$4:AA$9),0)</f>
        <v>4.1137034479968103E-2</v>
      </c>
      <c r="AA52" s="4">
        <f>MAX(AA$36*'图7-用电量'!AB9/SUM('图7-用电量'!AB$4:AB$9),0)</f>
        <v>3.8474276113900231E-2</v>
      </c>
      <c r="AB52" s="4">
        <f>MAX(AB$36*'图7-用电量'!AC9/SUM('图7-用电量'!AC$4:AC$9),0)</f>
        <v>3.5938988500777938E-2</v>
      </c>
      <c r="AC52" s="4">
        <f>MAX(AC$36*'图7-用电量'!AD9/SUM('图7-用电量'!AD$4:AD$9),0)</f>
        <v>3.3404262913195988E-2</v>
      </c>
      <c r="AD52" s="4">
        <f>MAX(AD$36*'图7-用电量'!AE9/SUM('图7-用电量'!AE$4:AE$9),0)</f>
        <v>3.1088147335342948E-2</v>
      </c>
      <c r="AE52" s="4">
        <f>MAX(AE$36*'图7-用电量'!AF9/SUM('图7-用电量'!AF$4:AF$9),0)</f>
        <v>2.8842679178508066E-2</v>
      </c>
      <c r="AF52" s="4">
        <f>MAX(AF$36*'图7-用电量'!AG9/SUM('图7-用电量'!AG$4:AG$9),0)</f>
        <v>2.6623202354589422E-2</v>
      </c>
      <c r="AG52" s="4">
        <f>MAX(AG$36*'图7-用电量'!AH9/SUM('图7-用电量'!AH$4:AH$9),0)</f>
        <v>2.4538701266963014E-2</v>
      </c>
      <c r="AH52" s="4">
        <f>MAX(AH$36*'图7-用电量'!AI9/SUM('图7-用电量'!AI$4:AI$9),0)</f>
        <v>2.2510139312423256E-2</v>
      </c>
      <c r="AI52" s="4">
        <f>MAX(AI$36*'图7-用电量'!AJ9/SUM('图7-用电量'!AJ$4:AJ$9),0)</f>
        <v>2.0607791407348454E-2</v>
      </c>
      <c r="AJ52" s="4">
        <f>MAX(AJ$36*'图7-用电量'!AK9/SUM('图7-用电量'!AK$4:AK$9),0)</f>
        <v>1.8765237674052731E-2</v>
      </c>
      <c r="AK52" s="4">
        <f>MAX(AK$36*'图7-用电量'!AL9/SUM('图7-用电量'!AL$4:AL$9),0)</f>
        <v>1.7038147438870065E-2</v>
      </c>
      <c r="AL52" s="4">
        <f>MAX(AL$36*'图7-用电量'!AM9/SUM('图7-用电量'!AM$4:AM$9),0)</f>
        <v>1.5448180543532355E-2</v>
      </c>
      <c r="AM52" s="4">
        <f>MAX(AM$36*'图7-用电量'!AN9/SUM('图7-用电量'!AN$4:AN$9),0)</f>
        <v>1.3927456282951903E-2</v>
      </c>
    </row>
    <row r="53" spans="1:39" s="1" customFormat="1">
      <c r="A53" s="1" t="s">
        <v>159</v>
      </c>
      <c r="B53" s="4">
        <f t="shared" ref="B53" si="8">B54+B55</f>
        <v>4.9179461151338598E-4</v>
      </c>
      <c r="C53" s="4">
        <f t="shared" ref="C53:H53" si="9">C54+C55</f>
        <v>6.9351903239377069E-4</v>
      </c>
      <c r="D53" s="4">
        <f t="shared" si="9"/>
        <v>1.0187164969270256E-3</v>
      </c>
      <c r="E53" s="4">
        <f t="shared" si="9"/>
        <v>1.4113005666580951E-3</v>
      </c>
      <c r="F53" s="4">
        <f t="shared" si="9"/>
        <v>1.8981367121631905E-3</v>
      </c>
      <c r="G53" s="4">
        <f t="shared" si="9"/>
        <v>2.4912940140275771E-3</v>
      </c>
      <c r="H53" s="4">
        <f t="shared" si="9"/>
        <v>3.2122562292205099E-3</v>
      </c>
      <c r="I53" s="4">
        <f t="shared" ref="I53:AM53" si="10">I54+I55</f>
        <v>4.1079073910587714E-3</v>
      </c>
      <c r="J53" s="4">
        <f t="shared" si="10"/>
        <v>5.0596742556845726E-3</v>
      </c>
      <c r="K53" s="4">
        <f t="shared" si="10"/>
        <v>6.161936432765594E-3</v>
      </c>
      <c r="L53" s="4">
        <f t="shared" si="10"/>
        <v>6.4861012043668977E-3</v>
      </c>
      <c r="M53" s="4">
        <f t="shared" si="10"/>
        <v>6.7237608353892453E-3</v>
      </c>
      <c r="N53" s="4">
        <f t="shared" si="10"/>
        <v>6.7294930391719578E-3</v>
      </c>
      <c r="O53" s="4">
        <f t="shared" si="10"/>
        <v>6.7701185335651993E-3</v>
      </c>
      <c r="P53" s="4">
        <f t="shared" si="10"/>
        <v>6.7752762314718818E-3</v>
      </c>
      <c r="Q53" s="4">
        <f t="shared" si="10"/>
        <v>6.7902639822208007E-3</v>
      </c>
      <c r="R53" s="4">
        <f t="shared" si="10"/>
        <v>6.7837774905379752E-3</v>
      </c>
      <c r="S53" s="4">
        <f t="shared" si="10"/>
        <v>6.7604430817078502E-3</v>
      </c>
      <c r="T53" s="4">
        <f t="shared" si="10"/>
        <v>6.7052790210575591E-3</v>
      </c>
      <c r="U53" s="4">
        <f t="shared" si="10"/>
        <v>6.6260020870128212E-3</v>
      </c>
      <c r="V53" s="4">
        <f t="shared" si="10"/>
        <v>6.5367265304963349E-3</v>
      </c>
      <c r="W53" s="4">
        <f t="shared" si="10"/>
        <v>6.4297807753750909E-3</v>
      </c>
      <c r="X53" s="4">
        <f t="shared" si="10"/>
        <v>6.3112976964395601E-3</v>
      </c>
      <c r="Y53" s="4">
        <f t="shared" si="10"/>
        <v>6.1957149942568606E-3</v>
      </c>
      <c r="Z53" s="4">
        <f t="shared" si="10"/>
        <v>6.0533493651998846E-3</v>
      </c>
      <c r="AA53" s="4">
        <f t="shared" si="10"/>
        <v>5.8978347609582428E-3</v>
      </c>
      <c r="AB53" s="4">
        <f t="shared" si="10"/>
        <v>5.7321850281121358E-3</v>
      </c>
      <c r="AC53" s="4">
        <f t="shared" si="10"/>
        <v>5.5512622184207688E-3</v>
      </c>
      <c r="AD53" s="4">
        <f t="shared" si="10"/>
        <v>5.3507906128236662E-3</v>
      </c>
      <c r="AE53" s="4">
        <f t="shared" si="10"/>
        <v>5.1458021202102511E-3</v>
      </c>
      <c r="AF53" s="4">
        <f t="shared" si="10"/>
        <v>4.9208462727398494E-3</v>
      </c>
      <c r="AG53" s="4">
        <f t="shared" si="10"/>
        <v>4.7057185226376287E-3</v>
      </c>
      <c r="AH53" s="4">
        <f t="shared" si="10"/>
        <v>4.4605276554094356E-3</v>
      </c>
      <c r="AI53" s="4">
        <f t="shared" si="10"/>
        <v>4.2504376631115033E-3</v>
      </c>
      <c r="AJ53" s="4">
        <f t="shared" si="10"/>
        <v>3.9855846505911143E-3</v>
      </c>
      <c r="AK53" s="4">
        <f t="shared" si="10"/>
        <v>3.8066576039589499E-3</v>
      </c>
      <c r="AL53" s="4">
        <f t="shared" si="10"/>
        <v>3.4924075873781291E-3</v>
      </c>
      <c r="AM53" s="4">
        <f t="shared" si="10"/>
        <v>3.4484122459080176E-3</v>
      </c>
    </row>
    <row r="54" spans="1:39" s="1" customFormat="1">
      <c r="A54" s="6" t="s">
        <v>182</v>
      </c>
      <c r="B54" s="4">
        <f>B$36*'图7-用电量'!C7/SUM('图7-用电量'!C$4:C$9)</f>
        <v>0</v>
      </c>
      <c r="C54" s="4">
        <f>C$36*'图7-用电量'!D7/SUM('图7-用电量'!D$4:D$9)</f>
        <v>0</v>
      </c>
      <c r="D54" s="4">
        <f>D$36*'图7-用电量'!E7/SUM('图7-用电量'!E$4:E$9)</f>
        <v>0</v>
      </c>
      <c r="E54" s="4">
        <f>E$36*'图7-用电量'!F7/SUM('图7-用电量'!F$4:F$9)</f>
        <v>0</v>
      </c>
      <c r="F54" s="4">
        <f>F$36*'图7-用电量'!G7/SUM('图7-用电量'!G$4:G$9)</f>
        <v>0</v>
      </c>
      <c r="G54" s="4">
        <f>G$36*'图7-用电量'!H7/SUM('图7-用电量'!H$4:H$9)</f>
        <v>0</v>
      </c>
      <c r="H54" s="4">
        <f>H$36*'图7-用电量'!I7/SUM('图7-用电量'!I$4:I$9)</f>
        <v>0</v>
      </c>
      <c r="I54" s="4">
        <f>I$36*'图7-用电量'!J7/SUM('图7-用电量'!J$4:J$9)</f>
        <v>0</v>
      </c>
      <c r="J54" s="4">
        <f>J$36*'图7-用电量'!K7/SUM('图7-用电量'!K$4:K$9)</f>
        <v>0</v>
      </c>
      <c r="K54" s="4">
        <f>K$36*'图7-用电量'!L7/SUM('图7-用电量'!L$4:L$9)</f>
        <v>0</v>
      </c>
      <c r="L54" s="4">
        <f>L$36*'图7-用电量'!M7/SUM('图7-用电量'!M$4:M$9)</f>
        <v>0</v>
      </c>
      <c r="M54" s="4">
        <f>M$36*'图7-用电量'!N7/SUM('图7-用电量'!N$4:N$9)</f>
        <v>0</v>
      </c>
      <c r="N54" s="4">
        <f>N$36*'图7-用电量'!O7/SUM('图7-用电量'!O$4:O$9)</f>
        <v>0</v>
      </c>
      <c r="O54" s="4">
        <f>O$36*'图7-用电量'!P7/SUM('图7-用电量'!P$4:P$9)</f>
        <v>0</v>
      </c>
      <c r="P54" s="4">
        <f>P$36*'图7-用电量'!Q7/SUM('图7-用电量'!Q$4:Q$9)</f>
        <v>0</v>
      </c>
      <c r="Q54" s="4">
        <f>Q$36*'图7-用电量'!R7/SUM('图7-用电量'!R$4:R$9)</f>
        <v>0</v>
      </c>
      <c r="R54" s="4">
        <f>R$36*'图7-用电量'!S7/SUM('图7-用电量'!S$4:S$9)</f>
        <v>0</v>
      </c>
      <c r="S54" s="4">
        <f>S$36*'图7-用电量'!T7/SUM('图7-用电量'!T$4:T$9)</f>
        <v>0</v>
      </c>
      <c r="T54" s="4">
        <f>T$36*'图7-用电量'!U7/SUM('图7-用电量'!U$4:U$9)</f>
        <v>0</v>
      </c>
      <c r="U54" s="4">
        <f>U$36*'图7-用电量'!V7/SUM('图7-用电量'!V$4:V$9)</f>
        <v>0</v>
      </c>
      <c r="V54" s="4">
        <f>V$36*'图7-用电量'!W7/SUM('图7-用电量'!W$4:W$9)</f>
        <v>0</v>
      </c>
      <c r="W54" s="4">
        <f>W$36*'图7-用电量'!X7/SUM('图7-用电量'!X$4:X$9)</f>
        <v>0</v>
      </c>
      <c r="X54" s="4">
        <f>X$36*'图7-用电量'!Y7/SUM('图7-用电量'!Y$4:Y$9)</f>
        <v>0</v>
      </c>
      <c r="Y54" s="4">
        <f>Y$36*'图7-用电量'!Z7/SUM('图7-用电量'!Z$4:Z$9)</f>
        <v>0</v>
      </c>
      <c r="Z54" s="4">
        <f>Z$36*'图7-用电量'!AA7/SUM('图7-用电量'!AA$4:AA$9)</f>
        <v>0</v>
      </c>
      <c r="AA54" s="4">
        <f>AA$36*'图7-用电量'!AB7/SUM('图7-用电量'!AB$4:AB$9)</f>
        <v>0</v>
      </c>
      <c r="AB54" s="4">
        <f>AB$36*'图7-用电量'!AC7/SUM('图7-用电量'!AC$4:AC$9)</f>
        <v>0</v>
      </c>
      <c r="AC54" s="4">
        <f>AC$36*'图7-用电量'!AD7/SUM('图7-用电量'!AD$4:AD$9)</f>
        <v>0</v>
      </c>
      <c r="AD54" s="4">
        <f>AD$36*'图7-用电量'!AE7/SUM('图7-用电量'!AE$4:AE$9)</f>
        <v>0</v>
      </c>
      <c r="AE54" s="4">
        <f>AE$36*'图7-用电量'!AF7/SUM('图7-用电量'!AF$4:AF$9)</f>
        <v>0</v>
      </c>
      <c r="AF54" s="4">
        <f>AF$36*'图7-用电量'!AG7/SUM('图7-用电量'!AG$4:AG$9)</f>
        <v>0</v>
      </c>
      <c r="AG54" s="4">
        <f>AG$36*'图7-用电量'!AH7/SUM('图7-用电量'!AH$4:AH$9)</f>
        <v>0</v>
      </c>
      <c r="AH54" s="4">
        <f>AH$36*'图7-用电量'!AI7/SUM('图7-用电量'!AI$4:AI$9)</f>
        <v>0</v>
      </c>
      <c r="AI54" s="4">
        <f>AI$36*'图7-用电量'!AJ7/SUM('图7-用电量'!AJ$4:AJ$9)</f>
        <v>0</v>
      </c>
      <c r="AJ54" s="4">
        <f>AJ$36*'图7-用电量'!AK7/SUM('图7-用电量'!AK$4:AK$9)</f>
        <v>0</v>
      </c>
      <c r="AK54" s="4">
        <f>AK$36*'图7-用电量'!AL7/SUM('图7-用电量'!AL$4:AL$9)</f>
        <v>0</v>
      </c>
      <c r="AL54" s="4">
        <f>AL$36*'图7-用电量'!AM7/SUM('图7-用电量'!AM$4:AM$9)</f>
        <v>0</v>
      </c>
      <c r="AM54" s="4">
        <f>AM$36*'图7-用电量'!AN7/SUM('图7-用电量'!AN$4:AN$9)</f>
        <v>0</v>
      </c>
    </row>
    <row r="55" spans="1:39" s="1" customFormat="1">
      <c r="A55" s="6" t="s">
        <v>183</v>
      </c>
      <c r="B55" s="4">
        <f>B$36*'图7-用电量'!C6/SUM('图7-用电量'!C$4:C$9)</f>
        <v>4.9179461151338598E-4</v>
      </c>
      <c r="C55" s="4">
        <f>C$36*'图7-用电量'!D6/SUM('图7-用电量'!D$4:D$9)</f>
        <v>6.9351903239377069E-4</v>
      </c>
      <c r="D55" s="4">
        <f>D$36*'图7-用电量'!E6/SUM('图7-用电量'!E$4:E$9)</f>
        <v>1.0187164969270256E-3</v>
      </c>
      <c r="E55" s="4">
        <f>E$36*'图7-用电量'!F6/SUM('图7-用电量'!F$4:F$9)</f>
        <v>1.4113005666580951E-3</v>
      </c>
      <c r="F55" s="4">
        <f>F$36*'图7-用电量'!G6/SUM('图7-用电量'!G$4:G$9)</f>
        <v>1.8981367121631905E-3</v>
      </c>
      <c r="G55" s="4">
        <f>G$36*'图7-用电量'!H6/SUM('图7-用电量'!H$4:H$9)</f>
        <v>2.4912940140275771E-3</v>
      </c>
      <c r="H55" s="4">
        <f>H$36*'图7-用电量'!I6/SUM('图7-用电量'!I$4:I$9)</f>
        <v>3.2122562292205099E-3</v>
      </c>
      <c r="I55" s="4">
        <f>I$36*'图7-用电量'!J6/SUM('图7-用电量'!J$4:J$9)</f>
        <v>4.1079073910587714E-3</v>
      </c>
      <c r="J55" s="4">
        <f>J$36*'图7-用电量'!K6/SUM('图7-用电量'!K$4:K$9)</f>
        <v>5.0596742556845726E-3</v>
      </c>
      <c r="K55" s="4">
        <f>K$36*'图7-用电量'!L6/SUM('图7-用电量'!L$4:L$9)</f>
        <v>6.161936432765594E-3</v>
      </c>
      <c r="L55" s="4">
        <f>L$36*'图7-用电量'!M6/SUM('图7-用电量'!M$4:M$9)</f>
        <v>6.4861012043668977E-3</v>
      </c>
      <c r="M55" s="4">
        <f>M$36*'图7-用电量'!N6/SUM('图7-用电量'!N$4:N$9)</f>
        <v>6.7237608353892453E-3</v>
      </c>
      <c r="N55" s="4">
        <f>N$36*'图7-用电量'!O6/SUM('图7-用电量'!O$4:O$9)</f>
        <v>6.7294930391719578E-3</v>
      </c>
      <c r="O55" s="4">
        <f>O$36*'图7-用电量'!P6/SUM('图7-用电量'!P$4:P$9)</f>
        <v>6.7701185335651993E-3</v>
      </c>
      <c r="P55" s="4">
        <f>P$36*'图7-用电量'!Q6/SUM('图7-用电量'!Q$4:Q$9)</f>
        <v>6.7752762314718818E-3</v>
      </c>
      <c r="Q55" s="4">
        <f>Q$36*'图7-用电量'!R6/SUM('图7-用电量'!R$4:R$9)</f>
        <v>6.7902639822208007E-3</v>
      </c>
      <c r="R55" s="4">
        <f>R$36*'图7-用电量'!S6/SUM('图7-用电量'!S$4:S$9)</f>
        <v>6.7837774905379752E-3</v>
      </c>
      <c r="S55" s="4">
        <f>S$36*'图7-用电量'!T6/SUM('图7-用电量'!T$4:T$9)</f>
        <v>6.7604430817078502E-3</v>
      </c>
      <c r="T55" s="4">
        <f>T$36*'图7-用电量'!U6/SUM('图7-用电量'!U$4:U$9)</f>
        <v>6.7052790210575591E-3</v>
      </c>
      <c r="U55" s="4">
        <f>U$36*'图7-用电量'!V6/SUM('图7-用电量'!V$4:V$9)</f>
        <v>6.6260020870128212E-3</v>
      </c>
      <c r="V55" s="4">
        <f>V$36*'图7-用电量'!W6/SUM('图7-用电量'!W$4:W$9)</f>
        <v>6.5367265304963349E-3</v>
      </c>
      <c r="W55" s="4">
        <f>W$36*'图7-用电量'!X6/SUM('图7-用电量'!X$4:X$9)</f>
        <v>6.4297807753750909E-3</v>
      </c>
      <c r="X55" s="4">
        <f>X$36*'图7-用电量'!Y6/SUM('图7-用电量'!Y$4:Y$9)</f>
        <v>6.3112976964395601E-3</v>
      </c>
      <c r="Y55" s="4">
        <f>Y$36*'图7-用电量'!Z6/SUM('图7-用电量'!Z$4:Z$9)</f>
        <v>6.1957149942568606E-3</v>
      </c>
      <c r="Z55" s="4">
        <f>Z$36*'图7-用电量'!AA6/SUM('图7-用电量'!AA$4:AA$9)</f>
        <v>6.0533493651998846E-3</v>
      </c>
      <c r="AA55" s="4">
        <f>AA$36*'图7-用电量'!AB6/SUM('图7-用电量'!AB$4:AB$9)</f>
        <v>5.8978347609582428E-3</v>
      </c>
      <c r="AB55" s="4">
        <f>AB$36*'图7-用电量'!AC6/SUM('图7-用电量'!AC$4:AC$9)</f>
        <v>5.7321850281121358E-3</v>
      </c>
      <c r="AC55" s="4">
        <f>AC$36*'图7-用电量'!AD6/SUM('图7-用电量'!AD$4:AD$9)</f>
        <v>5.5512622184207688E-3</v>
      </c>
      <c r="AD55" s="4">
        <f>AD$36*'图7-用电量'!AE6/SUM('图7-用电量'!AE$4:AE$9)</f>
        <v>5.3507906128236662E-3</v>
      </c>
      <c r="AE55" s="4">
        <f>AE$36*'图7-用电量'!AF6/SUM('图7-用电量'!AF$4:AF$9)</f>
        <v>5.1458021202102511E-3</v>
      </c>
      <c r="AF55" s="4">
        <f>AF$36*'图7-用电量'!AG6/SUM('图7-用电量'!AG$4:AG$9)</f>
        <v>4.9208462727398494E-3</v>
      </c>
      <c r="AG55" s="4">
        <f>AG$36*'图7-用电量'!AH6/SUM('图7-用电量'!AH$4:AH$9)</f>
        <v>4.7057185226376287E-3</v>
      </c>
      <c r="AH55" s="4">
        <f>AH$36*'图7-用电量'!AI6/SUM('图7-用电量'!AI$4:AI$9)</f>
        <v>4.4605276554094356E-3</v>
      </c>
      <c r="AI55" s="4">
        <f>AI$36*'图7-用电量'!AJ6/SUM('图7-用电量'!AJ$4:AJ$9)</f>
        <v>4.2504376631115033E-3</v>
      </c>
      <c r="AJ55" s="4">
        <f>AJ$36*'图7-用电量'!AK6/SUM('图7-用电量'!AK$4:AK$9)</f>
        <v>3.9855846505911143E-3</v>
      </c>
      <c r="AK55" s="4">
        <f>AK$36*'图7-用电量'!AL6/SUM('图7-用电量'!AL$4:AL$9)</f>
        <v>3.8066576039589499E-3</v>
      </c>
      <c r="AL55" s="4">
        <f>AL$36*'图7-用电量'!AM6/SUM('图7-用电量'!AM$4:AM$9)</f>
        <v>3.4924075873781291E-3</v>
      </c>
      <c r="AM55" s="4">
        <f>AM$36*'图7-用电量'!AN6/SUM('图7-用电量'!AN$4:AN$9)</f>
        <v>3.4484122459080176E-3</v>
      </c>
    </row>
    <row r="58" spans="1:39">
      <c r="A58" s="5" t="s">
        <v>181</v>
      </c>
      <c r="B58" s="1">
        <v>2023</v>
      </c>
      <c r="C58" s="1">
        <v>2024</v>
      </c>
      <c r="D58" s="1">
        <v>2025</v>
      </c>
      <c r="E58" s="1">
        <v>2026</v>
      </c>
      <c r="F58" s="1">
        <v>2027</v>
      </c>
      <c r="G58" s="1">
        <v>2028</v>
      </c>
      <c r="H58" s="1">
        <v>2029</v>
      </c>
      <c r="I58" s="1">
        <v>2030</v>
      </c>
      <c r="J58" s="1">
        <v>2031</v>
      </c>
      <c r="K58" s="1">
        <v>2032</v>
      </c>
      <c r="L58" s="1">
        <v>2033</v>
      </c>
      <c r="M58" s="1">
        <v>2034</v>
      </c>
      <c r="N58" s="1">
        <v>2035</v>
      </c>
      <c r="O58" s="1">
        <v>2036</v>
      </c>
      <c r="P58" s="1">
        <v>2037</v>
      </c>
      <c r="Q58" s="1">
        <v>2038</v>
      </c>
      <c r="R58" s="1">
        <v>2039</v>
      </c>
      <c r="S58" s="1">
        <v>2040</v>
      </c>
      <c r="T58" s="1">
        <v>2041</v>
      </c>
      <c r="U58" s="1">
        <v>2042</v>
      </c>
      <c r="V58" s="1">
        <v>2043</v>
      </c>
      <c r="W58" s="1">
        <v>2044</v>
      </c>
      <c r="X58" s="1">
        <v>2045</v>
      </c>
      <c r="Y58" s="1">
        <v>2046</v>
      </c>
      <c r="Z58" s="1">
        <v>2047</v>
      </c>
      <c r="AA58" s="1">
        <v>2048</v>
      </c>
      <c r="AB58" s="1">
        <v>2049</v>
      </c>
      <c r="AC58" s="1">
        <v>2050</v>
      </c>
      <c r="AD58" s="1">
        <v>2051</v>
      </c>
      <c r="AE58" s="1">
        <v>2052</v>
      </c>
      <c r="AF58" s="1">
        <v>2053</v>
      </c>
      <c r="AG58" s="1">
        <v>2054</v>
      </c>
      <c r="AH58" s="1">
        <v>2055</v>
      </c>
      <c r="AI58" s="1">
        <v>2056</v>
      </c>
      <c r="AJ58" s="1">
        <v>2057</v>
      </c>
      <c r="AK58" s="1">
        <v>2058</v>
      </c>
      <c r="AL58" s="1">
        <v>2059</v>
      </c>
      <c r="AM58" s="1">
        <v>2060</v>
      </c>
    </row>
    <row r="59" spans="1:39">
      <c r="A59" s="1" t="s">
        <v>154</v>
      </c>
      <c r="B59" s="7">
        <f>B42</f>
        <v>2.6286750000000001E-2</v>
      </c>
      <c r="C59" s="7">
        <f t="shared" ref="C59:AF59" si="11">C42</f>
        <v>3.8193110000000002E-2</v>
      </c>
      <c r="D59" s="7">
        <f t="shared" si="11"/>
        <v>5.6092639999999999E-2</v>
      </c>
      <c r="E59" s="7">
        <f t="shared" si="11"/>
        <v>7.8050900000000006E-2</v>
      </c>
      <c r="F59" s="7">
        <f t="shared" si="11"/>
        <v>0.10506459999999999</v>
      </c>
      <c r="G59" s="7">
        <f t="shared" si="11"/>
        <v>0.1383316</v>
      </c>
      <c r="H59" s="7">
        <f t="shared" si="11"/>
        <v>0.17928630000000001</v>
      </c>
      <c r="I59" s="7">
        <f t="shared" si="11"/>
        <v>0.23002710000000001</v>
      </c>
      <c r="J59" s="7">
        <f t="shared" si="11"/>
        <v>0.288524</v>
      </c>
      <c r="K59" s="7">
        <f t="shared" si="11"/>
        <v>0.3604308</v>
      </c>
      <c r="L59" s="7">
        <f t="shared" si="11"/>
        <v>0.3888085</v>
      </c>
      <c r="M59" s="7">
        <f t="shared" si="11"/>
        <v>0.41408879999999998</v>
      </c>
      <c r="N59" s="7">
        <f t="shared" si="11"/>
        <v>0.43506129999999998</v>
      </c>
      <c r="O59" s="7">
        <f t="shared" si="11"/>
        <v>0.45732</v>
      </c>
      <c r="P59" s="7">
        <f t="shared" si="11"/>
        <v>0.48075990000000002</v>
      </c>
      <c r="Q59" s="7">
        <f t="shared" si="11"/>
        <v>0.50673849999999998</v>
      </c>
      <c r="R59" s="7">
        <f t="shared" si="11"/>
        <v>0.53429530000000003</v>
      </c>
      <c r="S59" s="7">
        <f t="shared" si="11"/>
        <v>0.56323069999999997</v>
      </c>
      <c r="T59" s="7">
        <f t="shared" si="11"/>
        <v>0.59013110000000002</v>
      </c>
      <c r="U59" s="7">
        <f t="shared" si="11"/>
        <v>0.61809999999999998</v>
      </c>
      <c r="V59" s="7">
        <f t="shared" si="11"/>
        <v>0.64730200000000004</v>
      </c>
      <c r="W59" s="7">
        <f t="shared" si="11"/>
        <v>0.67785899999999999</v>
      </c>
      <c r="X59" s="7">
        <f t="shared" si="11"/>
        <v>0.70958900000000003</v>
      </c>
      <c r="Y59" s="7">
        <f t="shared" si="11"/>
        <v>0.74270000000000003</v>
      </c>
      <c r="Z59" s="7">
        <f t="shared" si="11"/>
        <v>0.77668099999999995</v>
      </c>
      <c r="AA59" s="7">
        <f t="shared" si="11"/>
        <v>0.81219200000000003</v>
      </c>
      <c r="AB59" s="7">
        <f t="shared" si="11"/>
        <v>0.84848800000000002</v>
      </c>
      <c r="AC59" s="7">
        <f t="shared" si="11"/>
        <v>0.886158</v>
      </c>
      <c r="AD59" s="7">
        <f t="shared" si="11"/>
        <v>0.92164599999999997</v>
      </c>
      <c r="AE59" s="7">
        <f t="shared" si="11"/>
        <v>0.95852899999999996</v>
      </c>
      <c r="AF59" s="7">
        <f t="shared" si="11"/>
        <v>0.99637600000000004</v>
      </c>
      <c r="AG59" s="7">
        <f t="shared" ref="AG59:AM59" si="12">AG42</f>
        <v>1.0363979999999999</v>
      </c>
      <c r="AH59" s="7">
        <f t="shared" si="12"/>
        <v>1.077205</v>
      </c>
      <c r="AI59" s="7">
        <f t="shared" si="12"/>
        <v>1.1215729999999999</v>
      </c>
      <c r="AJ59" s="7">
        <f t="shared" si="12"/>
        <v>1.1646609999999999</v>
      </c>
      <c r="AK59" s="7">
        <f t="shared" si="12"/>
        <v>1.2163790000000001</v>
      </c>
      <c r="AL59" s="7">
        <f t="shared" si="12"/>
        <v>1.258448</v>
      </c>
      <c r="AM59" s="7">
        <f t="shared" si="12"/>
        <v>1.327186</v>
      </c>
    </row>
    <row r="60" spans="1:39">
      <c r="A60" s="1" t="s">
        <v>155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>
      <c r="A61" s="1" t="s">
        <v>156</v>
      </c>
    </row>
    <row r="62" spans="1:39">
      <c r="A62" s="1" t="s">
        <v>157</v>
      </c>
    </row>
    <row r="63" spans="1:39">
      <c r="A63" s="1" t="s">
        <v>158</v>
      </c>
    </row>
    <row r="64" spans="1:39" s="1" customFormat="1">
      <c r="A64" s="1" t="s">
        <v>159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spans="1:39" s="1" customFormat="1">
      <c r="A65" s="6" t="s">
        <v>182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</row>
    <row r="66" spans="1:39" s="1" customFormat="1">
      <c r="A66" s="6" t="s">
        <v>183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</row>
    <row r="69" spans="1:39">
      <c r="A69" s="5" t="s">
        <v>184</v>
      </c>
      <c r="B69" s="1">
        <v>2023</v>
      </c>
      <c r="C69" s="1">
        <v>2024</v>
      </c>
      <c r="D69" s="1">
        <v>2025</v>
      </c>
      <c r="E69" s="1">
        <v>2026</v>
      </c>
      <c r="F69" s="1">
        <v>2027</v>
      </c>
      <c r="G69" s="1">
        <v>2028</v>
      </c>
      <c r="H69" s="1">
        <v>2029</v>
      </c>
      <c r="I69" s="1">
        <v>2030</v>
      </c>
      <c r="J69" s="1">
        <v>2031</v>
      </c>
      <c r="K69" s="1">
        <v>2032</v>
      </c>
      <c r="L69" s="1">
        <v>2033</v>
      </c>
      <c r="M69" s="1">
        <v>2034</v>
      </c>
      <c r="N69" s="1">
        <v>2035</v>
      </c>
      <c r="O69" s="1">
        <v>2036</v>
      </c>
      <c r="P69" s="1">
        <v>2037</v>
      </c>
      <c r="Q69" s="1">
        <v>2038</v>
      </c>
      <c r="R69" s="1">
        <v>2039</v>
      </c>
      <c r="S69" s="1">
        <v>2040</v>
      </c>
      <c r="T69" s="1">
        <v>2041</v>
      </c>
      <c r="U69" s="1">
        <v>2042</v>
      </c>
      <c r="V69" s="1">
        <v>2043</v>
      </c>
      <c r="W69" s="1">
        <v>2044</v>
      </c>
      <c r="X69" s="1">
        <v>2045</v>
      </c>
      <c r="Y69" s="1">
        <v>2046</v>
      </c>
      <c r="Z69" s="1">
        <v>2047</v>
      </c>
      <c r="AA69" s="1">
        <v>2048</v>
      </c>
      <c r="AB69" s="1">
        <v>2049</v>
      </c>
      <c r="AC69" s="1">
        <v>2050</v>
      </c>
      <c r="AD69" s="1">
        <v>2051</v>
      </c>
      <c r="AE69" s="1">
        <v>2052</v>
      </c>
      <c r="AF69" s="1">
        <v>2053</v>
      </c>
      <c r="AG69" s="1">
        <v>2054</v>
      </c>
      <c r="AH69" s="1">
        <v>2055</v>
      </c>
      <c r="AI69" s="1">
        <v>2056</v>
      </c>
      <c r="AJ69" s="1">
        <v>2057</v>
      </c>
      <c r="AK69" s="1">
        <v>2058</v>
      </c>
      <c r="AL69" s="1">
        <v>2059</v>
      </c>
      <c r="AM69" s="1">
        <v>2060</v>
      </c>
    </row>
    <row r="70" spans="1:39">
      <c r="A70" s="1" t="s">
        <v>154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</row>
    <row r="71" spans="1:39">
      <c r="A71" s="1" t="s">
        <v>155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</row>
    <row r="72" spans="1:39">
      <c r="A72" s="1" t="s">
        <v>156</v>
      </c>
      <c r="B72" s="10">
        <f>B41*('图10-供热量'!C5+'图10-供热量'!C6)/SUM('图10-供热量'!C4:C7)</f>
        <v>1.2062899755726126</v>
      </c>
      <c r="C72" s="10">
        <f>C41*('图10-供热量'!D5+'图10-供热量'!D6)/SUM('图10-供热量'!D4:D7)</f>
        <v>1.2192291683580869</v>
      </c>
      <c r="D72" s="10">
        <f>D41*('图10-供热量'!E5+'图10-供热量'!E6)/SUM('图10-供热量'!E4:E7)</f>
        <v>1.232107326647764</v>
      </c>
      <c r="E72" s="10">
        <f>E41*('图10-供热量'!F5+'图10-供热量'!F6)/SUM('图10-供热量'!F4:F7)</f>
        <v>1.2431852042465934</v>
      </c>
      <c r="F72" s="10">
        <f>F41*('图10-供热量'!G5+'图10-供热量'!G6)/SUM('图10-供热量'!G4:G7)</f>
        <v>1.2570627178016058</v>
      </c>
      <c r="G72" s="10">
        <f>G41*('图10-供热量'!H5+'图10-供热量'!H6)/SUM('图10-供热量'!H4:H7)</f>
        <v>1.2727981226276595</v>
      </c>
      <c r="H72" s="10">
        <f>H41*('图10-供热量'!I5+'图10-供热量'!I6)/SUM('图10-供热量'!I4:I7)</f>
        <v>1.2899421459990852</v>
      </c>
      <c r="I72" s="10">
        <f>I41*('图10-供热量'!J5+'图10-供热量'!J6)/SUM('图10-供热量'!J4:J7)</f>
        <v>1.2979378663272287</v>
      </c>
      <c r="J72" s="10">
        <f>J41*('图10-供热量'!K5+'图10-供热量'!K6)/SUM('图10-供热量'!K4:K7)</f>
        <v>1.3129429217762436</v>
      </c>
      <c r="K72" s="10">
        <f>K41*('图10-供热量'!L5+'图10-供热量'!L6)/SUM('图10-供热量'!L4:L7)</f>
        <v>1.3283783564055629</v>
      </c>
      <c r="L72" s="10">
        <f>L41*('图10-供热量'!M5+'图10-供热量'!M6)/SUM('图10-供热量'!M4:M7)</f>
        <v>1.3419903393690158</v>
      </c>
      <c r="M72" s="10">
        <f>M41*('图10-供热量'!N5+'图10-供热量'!N6)/SUM('图10-供热量'!N4:N7)</f>
        <v>1.3503279160499599</v>
      </c>
      <c r="N72" s="10">
        <f>N41*('图10-供热量'!O5+'图10-供热量'!O6)/SUM('图10-供热量'!O4:O7)</f>
        <v>1.3658906087789804</v>
      </c>
      <c r="O72" s="10">
        <f>O41*('图10-供热量'!P5+'图10-供热量'!P6)/SUM('图10-供热量'!P4:P7)</f>
        <v>1.3655198617774327</v>
      </c>
      <c r="P72" s="10">
        <f>P41*('图10-供热量'!Q5+'图10-供热量'!Q6)/SUM('图10-供热量'!Q4:Q7)</f>
        <v>1.3738929595643694</v>
      </c>
      <c r="Q72" s="10">
        <f>Q41*('图10-供热量'!R5+'图10-供热量'!R6)/SUM('图10-供热量'!R4:R7)</f>
        <v>1.3754144123104866</v>
      </c>
      <c r="R72" s="10">
        <f>R41*('图10-供热量'!S5+'图10-供热量'!S6)/SUM('图10-供热量'!S4:S7)</f>
        <v>1.3750525197641177</v>
      </c>
      <c r="S72" s="10">
        <f>S41*('图10-供热量'!T5+'图10-供热量'!T6)/SUM('图10-供热量'!T4:T7)</f>
        <v>1.3825001829164025</v>
      </c>
      <c r="T72" s="10">
        <f>T41*('图10-供热量'!U5+'图10-供热量'!U6)/SUM('图10-供热量'!U4:U7)</f>
        <v>1.3834104305587218</v>
      </c>
      <c r="U72" s="10">
        <f>U41*('图10-供热量'!V5+'图10-供热量'!V6)/SUM('图10-供热量'!V4:V7)</f>
        <v>1.3772365571625886</v>
      </c>
      <c r="V72" s="10">
        <f>V41*('图10-供热量'!W5+'图10-供热量'!W6)/SUM('图10-供热量'!W4:W7)</f>
        <v>1.3781812942707703</v>
      </c>
      <c r="W72" s="10">
        <f>W41*('图10-供热量'!X5+'图10-供热量'!X6)/SUM('图10-供热量'!X4:X7)</f>
        <v>1.3797131695081972</v>
      </c>
      <c r="X72" s="10">
        <f>X41*('图10-供热量'!Y5+'图10-供热量'!Y6)/SUM('图10-供热量'!Y4:Y7)</f>
        <v>1.3798228795076823</v>
      </c>
      <c r="Y72" s="10">
        <f>Y41*('图10-供热量'!Z5+'图10-供热量'!Z6)/SUM('图10-供热量'!Z4:Z7)</f>
        <v>1.3720503902491517</v>
      </c>
      <c r="Z72" s="10">
        <f>Z41*('图10-供热量'!AA5+'图10-供热量'!AA6)/SUM('图10-供热量'!AA4:AA7)</f>
        <v>1.3733763137219734</v>
      </c>
      <c r="AA72" s="10">
        <f>AA41*('图10-供热量'!AB5+'图10-供热量'!AB6)/SUM('图10-供热量'!AB4:AB7)</f>
        <v>1.3659744626916754</v>
      </c>
      <c r="AB72" s="10">
        <f>AB41*('图10-供热量'!AC5+'图10-供热量'!AC6)/SUM('图10-供热量'!AC4:AC7)</f>
        <v>1.3599186036912991</v>
      </c>
      <c r="AC72" s="10">
        <f>AC41*('图10-供热量'!AD5+'图10-供热量'!AD6)/SUM('图10-供热量'!AD4:AD7)</f>
        <v>1.3614089724601934</v>
      </c>
      <c r="AD72" s="10">
        <f>AD41*('图10-供热量'!AE5+'图10-供热量'!AE6)/SUM('图10-供热量'!AE4:AE7)</f>
        <v>1.3458755018157089</v>
      </c>
      <c r="AE72" s="10">
        <f>AE41*('图10-供热量'!AF5+'图10-供热量'!AF6)/SUM('图10-供热量'!AF4:AF7)</f>
        <v>1.3395541991153033</v>
      </c>
      <c r="AF72" s="10">
        <f>AF41*('图10-供热量'!AG5+'图10-供热量'!AG6)/SUM('图10-供热量'!AG4:AG7)</f>
        <v>1.3316621163148277</v>
      </c>
      <c r="AG72" s="10">
        <f>AG41*('图10-供热量'!AH5+'图10-供热量'!AH6)/SUM('图10-供热量'!AH4:AH7)</f>
        <v>1.3238693055531838</v>
      </c>
      <c r="AH72" s="10">
        <f>AH41*('图10-供热量'!AI5+'图10-供热量'!AI6)/SUM('图10-供热量'!AI4:AI7)</f>
        <v>1.3095484694073585</v>
      </c>
      <c r="AI72" s="10">
        <f>AI41*('图10-供热量'!AJ5+'图10-供热量'!AJ6)/SUM('图10-供热量'!AJ4:AJ7)</f>
        <v>1.3006771215170025</v>
      </c>
      <c r="AJ72" s="10">
        <f>AJ41*('图10-供热量'!AK5+'图10-供热量'!AK6)/SUM('图10-供热量'!AK4:AK7)</f>
        <v>1.2858416113524254</v>
      </c>
      <c r="AK72" s="10">
        <f>AK41*('图10-供热量'!AL5+'图10-供热量'!AL6)/SUM('图10-供热量'!AL4:AL7)</f>
        <v>1.2712817737672764</v>
      </c>
      <c r="AL72" s="10">
        <f>AL41*('图10-供热量'!AM5+'图10-供热量'!AM6)/SUM('图10-供热量'!AM4:AM7)</f>
        <v>1.254594314314788</v>
      </c>
      <c r="AM72" s="10">
        <f>AM41*('图10-供热量'!AN5+'图10-供热量'!AN6)/SUM('图10-供热量'!AN4:AN7)</f>
        <v>1.4113505544774441</v>
      </c>
    </row>
    <row r="73" spans="1:39">
      <c r="A73" s="1" t="s">
        <v>157</v>
      </c>
      <c r="B73" s="10">
        <f>B41*('图10-供热量'!C7)/SUM('图10-供热量'!C4:C7)</f>
        <v>0.29622817121656564</v>
      </c>
      <c r="C73" s="10">
        <f>C41*('图10-供热量'!D7)/SUM('图10-供热量'!D4:D7)</f>
        <v>0.29988493830422508</v>
      </c>
      <c r="D73" s="10">
        <f>D41*('图10-供热量'!E7)/SUM('图10-供热量'!E4:E7)</f>
        <v>0.30351912193030295</v>
      </c>
      <c r="E73" s="10">
        <f>E41*('图10-供热量'!F7)/SUM('图10-供热量'!F4:F7)</f>
        <v>0.3063028605643715</v>
      </c>
      <c r="F73" s="10">
        <f>F41*('图10-供热量'!G7)/SUM('图10-供热量'!G4:G7)</f>
        <v>0.31052442136170616</v>
      </c>
      <c r="G73" s="10">
        <f>G41*('图10-供热量'!H7)/SUM('图10-供热量'!H4:H7)</f>
        <v>0.31445600676683355</v>
      </c>
      <c r="H73" s="10">
        <f>H41*('图10-供热量'!I7)/SUM('图10-供热量'!I4:I7)</f>
        <v>0.3187357046800065</v>
      </c>
      <c r="I73" s="10">
        <f>I41*('图10-供热量'!J7)/SUM('图10-供热量'!J4:J7)</f>
        <v>0.32335908692892229</v>
      </c>
      <c r="J73" s="10">
        <f>J41*('图10-供热量'!K7)/SUM('图10-供热量'!K4:K7)</f>
        <v>0.32711035079682405</v>
      </c>
      <c r="K73" s="10">
        <f>K41*('图10-供热量'!L7)/SUM('图10-供热量'!L4:L7)</f>
        <v>0.33096884473155552</v>
      </c>
      <c r="L73" s="10">
        <f>L41*('图10-供热量'!M7)/SUM('图10-供热量'!M4:M7)</f>
        <v>0.33437301193216823</v>
      </c>
      <c r="M73" s="10">
        <f>M41*('图10-供热量'!N7)/SUM('图10-供热量'!N4:N7)</f>
        <v>0.33833216118807324</v>
      </c>
      <c r="N73" s="10">
        <f>N41*('图10-供热量'!O7)/SUM('图10-供热量'!O4:O7)</f>
        <v>0.34072216284926216</v>
      </c>
      <c r="O73" s="10">
        <f>O41*('图10-供热量'!P7)/SUM('图10-供热量'!P4:P7)</f>
        <v>0.34213025108269746</v>
      </c>
      <c r="P73" s="10">
        <f>P41*('图10-供热量'!Q7)/SUM('图10-供热量'!Q4:Q7)</f>
        <v>0.34384862048113729</v>
      </c>
      <c r="Q73" s="10">
        <f>Q41*('图10-供热量'!R7)/SUM('图10-供热量'!R4:R7)</f>
        <v>0.34573258451520422</v>
      </c>
      <c r="R73" s="10">
        <f>R41*('图10-供热量'!S7)/SUM('图10-供热量'!S4:S7)</f>
        <v>0.34639301180943077</v>
      </c>
      <c r="S73" s="10">
        <f>S41*('图10-供热量'!T7)/SUM('图10-供热量'!T4:T7)</f>
        <v>0.34712776331922718</v>
      </c>
      <c r="T73" s="10">
        <f>T41*('图10-供热量'!U7)/SUM('图10-供热量'!U4:U7)</f>
        <v>0.34810816812428708</v>
      </c>
      <c r="U73" s="10">
        <f>U41*('图10-供热量'!V7)/SUM('图10-供热量'!V4:V7)</f>
        <v>0.34844837484496094</v>
      </c>
      <c r="V73" s="10">
        <f>V41*('图10-供热量'!W7)/SUM('图10-供热量'!W4:W7)</f>
        <v>0.3486873984958288</v>
      </c>
      <c r="W73" s="10">
        <f>W41*('图10-供热量'!X7)/SUM('图10-供热量'!X4:X7)</f>
        <v>0.34907497130180065</v>
      </c>
      <c r="X73" s="10">
        <f>X41*('图10-供热量'!Y7)/SUM('图10-供热量'!Y4:Y7)</f>
        <v>0.34910272853117863</v>
      </c>
      <c r="Y73" s="10">
        <f>Y41*('图10-供热量'!Z7)/SUM('图10-供热量'!Z4:Z7)</f>
        <v>0.34828971444786155</v>
      </c>
      <c r="Z73" s="10">
        <f>Z41*('图10-供热量'!AA7)/SUM('图10-供热量'!AA4:AA7)</f>
        <v>0.34787169265155482</v>
      </c>
      <c r="AA73" s="10">
        <f>AA41*('图10-供热量'!AB7)/SUM('图10-供热量'!AB4:AB7)</f>
        <v>0.34715373084981804</v>
      </c>
      <c r="AB73" s="10">
        <f>AB41*('图10-供热量'!AC7)/SUM('图10-供热量'!AC4:AC7)</f>
        <v>0.34677924394128129</v>
      </c>
      <c r="AC73" s="10">
        <f>AC41*('图10-供热量'!AD7)/SUM('图10-供热量'!AD4:AD7)</f>
        <v>0.34564661134128238</v>
      </c>
      <c r="AD73" s="10">
        <f>AD41*('图10-供热量'!AE7)/SUM('图10-供热量'!AE4:AE7)</f>
        <v>0.34327386394625381</v>
      </c>
      <c r="AE73" s="10">
        <f>AE41*('图10-供热量'!AF7)/SUM('图10-供热量'!AF4:AF7)</f>
        <v>0.34207824745769333</v>
      </c>
      <c r="AF73" s="10">
        <f>AF41*('图10-供热量'!AG7)/SUM('图10-供热量'!AG4:AG7)</f>
        <v>0.33972516490077131</v>
      </c>
      <c r="AG73" s="10">
        <f>AG41*('图10-供热量'!AH7)/SUM('图10-供热量'!AH4:AH7)</f>
        <v>0.33815404547558464</v>
      </c>
      <c r="AH73" s="10">
        <f>AH41*('图10-供热量'!AI7)/SUM('图10-供热量'!AI4:AI7)</f>
        <v>0.3353352439002657</v>
      </c>
      <c r="AI73" s="10">
        <f>AI41*('图10-供热量'!AJ7)/SUM('图10-供热量'!AJ4:AJ7)</f>
        <v>0.33273135666714015</v>
      </c>
      <c r="AJ73" s="10">
        <f>AJ41*('图10-供热量'!AK7)/SUM('图10-供热量'!AK4:AK7)</f>
        <v>0.32978055444097504</v>
      </c>
      <c r="AK73" s="10">
        <f>AK41*('图10-供热量'!AL7)/SUM('图10-供热量'!AL4:AL7)</f>
        <v>0.32690102754015676</v>
      </c>
      <c r="AL73" s="10">
        <f>AL41*('图10-供热量'!AM7)/SUM('图10-供热量'!AM4:AM7)</f>
        <v>0.32347371477513809</v>
      </c>
      <c r="AM73" s="10">
        <f>AM41*('图10-供热量'!AN7)/SUM('图10-供热量'!AN4:AN7)</f>
        <v>0.3675549304976018</v>
      </c>
    </row>
    <row r="74" spans="1:39">
      <c r="A74" s="1" t="s">
        <v>158</v>
      </c>
      <c r="B74" s="10">
        <f>B41*('图10-供热量'!C4)/SUM('图10-供热量'!C4:C7)</f>
        <v>4.4734118532108216</v>
      </c>
      <c r="C74" s="10">
        <f>C41*('图10-供热量'!D4)/SUM('图10-供热量'!D4:D7)</f>
        <v>4.6062758933376884</v>
      </c>
      <c r="D74" s="10">
        <f>D41*('图10-供热量'!E4)/SUM('图10-供热量'!E4:E7)</f>
        <v>4.7446035514219336</v>
      </c>
      <c r="E74" s="10">
        <f>E41*('图10-供热量'!F4)/SUM('图10-供热量'!F4:F7)</f>
        <v>4.8508619351890347</v>
      </c>
      <c r="F74" s="10">
        <f>F41*('图10-供热量'!G4)/SUM('图10-供热量'!G4:G7)</f>
        <v>4.9529928608366873</v>
      </c>
      <c r="G74" s="10">
        <f>G41*('图10-供热量'!H4)/SUM('图10-供热量'!H4:H7)</f>
        <v>5.0458558706055081</v>
      </c>
      <c r="H74" s="10">
        <f>H41*('图10-供热量'!I4)/SUM('图10-供热量'!I4:I7)</f>
        <v>5.1466621493209077</v>
      </c>
      <c r="I74" s="10">
        <f>I41*('图10-供热量'!J4)/SUM('图10-供热量'!J4:J7)</f>
        <v>5.2417030467438481</v>
      </c>
      <c r="J74" s="10">
        <f>J41*('图10-供热量'!K4)/SUM('图10-供热量'!K4:K7)</f>
        <v>5.2902267274269317</v>
      </c>
      <c r="K74" s="10">
        <f>K41*('图10-供热量'!L4)/SUM('图10-供热量'!L4:L7)</f>
        <v>5.338872798862881</v>
      </c>
      <c r="L74" s="10">
        <f>L41*('图10-供热量'!M4)/SUM('图10-供热量'!M4:M7)</f>
        <v>5.3803666486988169</v>
      </c>
      <c r="M74" s="10">
        <f>M41*('图10-供热量'!N4)/SUM('图10-供热量'!N4:N7)</f>
        <v>5.4255499227619657</v>
      </c>
      <c r="N74" s="10">
        <f>N41*('图10-供热量'!O4)/SUM('图10-供热量'!O4:O7)</f>
        <v>5.4712472283717579</v>
      </c>
      <c r="O74" s="10">
        <f>O41*('图10-供热量'!P4)/SUM('图10-供热量'!P4:P7)</f>
        <v>5.4727898871398697</v>
      </c>
      <c r="P74" s="10">
        <f>P41*('图10-供热量'!Q4)/SUM('图10-供热量'!Q4:Q7)</f>
        <v>5.468378419954492</v>
      </c>
      <c r="Q74" s="10">
        <f>Q41*('图10-供热量'!R4)/SUM('图10-供热量'!R4:R7)</f>
        <v>5.4715630031743085</v>
      </c>
      <c r="R74" s="10">
        <f>R41*('图10-供热量'!S4)/SUM('图10-供热量'!S4:S7)</f>
        <v>5.46798446842645</v>
      </c>
      <c r="S74" s="10">
        <f>S41*('图10-供热量'!T4)/SUM('图10-供热量'!T4:T7)</f>
        <v>5.463402053764371</v>
      </c>
      <c r="T74" s="10">
        <f>T41*('图10-供热量'!U4)/SUM('图10-供热量'!U4:U7)</f>
        <v>5.4427514013169915</v>
      </c>
      <c r="U74" s="10">
        <f>U41*('图10-供热量'!V4)/SUM('图10-供热量'!V4:V7)</f>
        <v>5.4139050679924505</v>
      </c>
      <c r="V74" s="10">
        <f>V41*('图10-供热量'!W4)/SUM('图10-供热量'!W4:W7)</f>
        <v>5.3923013072334012</v>
      </c>
      <c r="W74" s="10">
        <f>W41*('图10-供热量'!X4)/SUM('图10-供热量'!X4:X7)</f>
        <v>5.3706218591900026</v>
      </c>
      <c r="X74" s="10">
        <f>X41*('图10-供热量'!Y4)/SUM('图10-供热量'!Y4:Y7)</f>
        <v>5.3425243919611383</v>
      </c>
      <c r="Y74" s="10">
        <f>Y41*('图10-供热量'!Z4)/SUM('图10-供热量'!Z4:Z7)</f>
        <v>5.3073498953029858</v>
      </c>
      <c r="Z74" s="10">
        <f>Z41*('图10-供热量'!AA4)/SUM('图10-供热量'!AA4:AA7)</f>
        <v>5.2780019936264706</v>
      </c>
      <c r="AA74" s="10">
        <f>AA41*('图10-供热量'!AB4)/SUM('图10-供热量'!AB4:AB7)</f>
        <v>5.2424518064585062</v>
      </c>
      <c r="AB74" s="10">
        <f>AB41*('图10-供热量'!AC4)/SUM('图10-供热量'!AC4:AC7)</f>
        <v>5.2049721523674188</v>
      </c>
      <c r="AC74" s="10">
        <f>AC41*('图10-供热量'!AD4)/SUM('图10-供热量'!AD4:AD7)</f>
        <v>5.1739544161985238</v>
      </c>
      <c r="AD74" s="10">
        <f>AD41*('图10-供热量'!AE4)/SUM('图10-供热量'!AE4:AE7)</f>
        <v>5.1343606342380381</v>
      </c>
      <c r="AE74" s="10">
        <f>AE41*('图10-供热量'!AF4)/SUM('图10-供热量'!AF4:AF7)</f>
        <v>5.0903675534270043</v>
      </c>
      <c r="AF74" s="10">
        <f>AF41*('图10-供热量'!AG4)/SUM('图10-供热量'!AG4:AG7)</f>
        <v>5.0488627187844015</v>
      </c>
      <c r="AG74" s="10">
        <f>AG41*('图10-供热量'!AH4)/SUM('图10-供热量'!AH4:AH7)</f>
        <v>5.0078166489712306</v>
      </c>
      <c r="AH74" s="10">
        <f>AH41*('图10-供热量'!AI4)/SUM('图10-供热量'!AI4:AI7)</f>
        <v>4.962836286692375</v>
      </c>
      <c r="AI74" s="10">
        <f>AI41*('图10-供热量'!AJ4)/SUM('图10-供热量'!AJ4:AJ7)</f>
        <v>4.9221315218158566</v>
      </c>
      <c r="AJ74" s="10">
        <f>AJ41*('图10-供热量'!AK4)/SUM('图10-供热量'!AK4:AK7)</f>
        <v>4.8866578342065985</v>
      </c>
      <c r="AK74" s="10">
        <f>AK41*('图10-供热量'!AL4)/SUM('图10-供热量'!AL4:AL7)</f>
        <v>4.8423471986925666</v>
      </c>
      <c r="AL74" s="10">
        <f>AL41*('图10-供热量'!AM4)/SUM('图10-供热量'!AM4:AM7)</f>
        <v>4.7995919709100736</v>
      </c>
      <c r="AM74" s="10">
        <f>AM41*('图10-供热量'!AN4)/SUM('图10-供热量'!AN4:AN7)</f>
        <v>4.7537145150249538</v>
      </c>
    </row>
    <row r="75" spans="1:39" s="1" customFormat="1">
      <c r="A75" s="1" t="s">
        <v>159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</row>
    <row r="76" spans="1:39" s="1" customFormat="1">
      <c r="A76" s="6" t="s">
        <v>182</v>
      </c>
      <c r="B76" s="13">
        <v>0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13">
        <v>0</v>
      </c>
      <c r="AK76" s="13">
        <v>0</v>
      </c>
      <c r="AL76" s="13">
        <v>0</v>
      </c>
      <c r="AM76" s="13">
        <v>0</v>
      </c>
    </row>
    <row r="77" spans="1:39" s="1" customFormat="1">
      <c r="A77" s="6" t="s">
        <v>183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</row>
  </sheetData>
  <phoneticPr fontId="8" type="noConversion"/>
  <conditionalFormatting sqref="R17:R24 B4:AM10">
    <cfRule type="duplicateValues" dxfId="3" priority="15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51D8C-52F8-414A-98AF-DB482AA70E29}">
  <dimension ref="A1:AM56"/>
  <sheetViews>
    <sheetView workbookViewId="0">
      <selection activeCell="A14" sqref="A14:AM15"/>
    </sheetView>
  </sheetViews>
  <sheetFormatPr defaultColWidth="9" defaultRowHeight="14.25"/>
  <cols>
    <col min="1" max="1" width="67.125" style="1" customWidth="1"/>
    <col min="2" max="4" width="9.125" style="1" customWidth="1"/>
    <col min="5" max="16384" width="9" style="1"/>
  </cols>
  <sheetData>
    <row r="1" spans="1:39">
      <c r="A1" s="64" t="s">
        <v>3323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>
        <v>2051</v>
      </c>
      <c r="AE1" s="1">
        <v>2052</v>
      </c>
      <c r="AF1" s="1">
        <v>2053</v>
      </c>
      <c r="AG1" s="1">
        <v>2054</v>
      </c>
      <c r="AH1" s="1">
        <v>2055</v>
      </c>
      <c r="AI1" s="1">
        <v>2056</v>
      </c>
      <c r="AJ1" s="1">
        <v>2057</v>
      </c>
      <c r="AK1" s="1">
        <v>2058</v>
      </c>
      <c r="AL1" s="1">
        <v>2059</v>
      </c>
      <c r="AM1" s="1">
        <v>2060</v>
      </c>
    </row>
    <row r="2" spans="1:39">
      <c r="A2" s="64" t="s">
        <v>2482</v>
      </c>
      <c r="B2" s="3">
        <v>1563590000000000</v>
      </c>
      <c r="C2" s="3">
        <v>1557670000000000</v>
      </c>
      <c r="D2" s="3">
        <v>1551820000000000</v>
      </c>
      <c r="E2" s="3">
        <v>1546210000000000</v>
      </c>
      <c r="F2" s="3">
        <v>1539370000000000</v>
      </c>
      <c r="G2" s="3">
        <v>1531410000000000</v>
      </c>
      <c r="H2" s="3">
        <v>1521960000000000</v>
      </c>
      <c r="I2" s="3">
        <v>1510440000000000</v>
      </c>
      <c r="J2" s="3">
        <v>1487200000000000</v>
      </c>
      <c r="K2" s="3">
        <v>1462330000000000</v>
      </c>
      <c r="L2" s="3">
        <v>1440240000000000</v>
      </c>
      <c r="M2" s="3">
        <v>1418120000000000</v>
      </c>
      <c r="N2" s="3">
        <v>1395410000000000</v>
      </c>
      <c r="O2" s="3">
        <v>1377440000000000</v>
      </c>
      <c r="P2" s="3">
        <v>1357060000000000</v>
      </c>
      <c r="Q2" s="3">
        <v>1332160000000000</v>
      </c>
      <c r="R2" s="3">
        <v>1310180000000000</v>
      </c>
      <c r="S2" s="3">
        <v>1290800000000000</v>
      </c>
      <c r="T2" s="3">
        <v>1267900000000000</v>
      </c>
      <c r="U2" s="3">
        <v>1247070000000000</v>
      </c>
      <c r="V2" s="3">
        <v>1228550000000000</v>
      </c>
      <c r="W2" s="3">
        <v>1212270000000000</v>
      </c>
      <c r="X2" s="3">
        <v>1198370000000000</v>
      </c>
      <c r="Y2" s="3">
        <v>1190080000000000</v>
      </c>
      <c r="Z2" s="3">
        <v>1184080000000000</v>
      </c>
      <c r="AA2" s="3">
        <v>1180260000000000</v>
      </c>
      <c r="AB2" s="3">
        <v>1177500000000000</v>
      </c>
      <c r="AC2" s="3">
        <v>1176070000000000</v>
      </c>
      <c r="AD2" s="3">
        <v>1170050000000000</v>
      </c>
      <c r="AE2" s="3">
        <v>1164870000000000</v>
      </c>
      <c r="AF2" s="3">
        <v>1160160000000000</v>
      </c>
      <c r="AG2" s="3">
        <v>1155670000000000</v>
      </c>
      <c r="AH2" s="3">
        <v>1151360000000000</v>
      </c>
      <c r="AI2" s="3">
        <v>1147360000000000</v>
      </c>
      <c r="AJ2" s="3">
        <v>1143410000000000</v>
      </c>
      <c r="AK2" s="3">
        <v>1139350000000000</v>
      </c>
      <c r="AL2" s="3">
        <v>1135310000000000</v>
      </c>
      <c r="AM2" s="3">
        <v>1131070000000000</v>
      </c>
    </row>
    <row r="3" spans="1:39">
      <c r="A3" s="1" t="s">
        <v>2483</v>
      </c>
      <c r="B3" s="3">
        <v>4124780000000000</v>
      </c>
      <c r="C3" s="3">
        <v>4116130000000000</v>
      </c>
      <c r="D3" s="3">
        <v>4372210000000000</v>
      </c>
      <c r="E3" s="3">
        <v>4580510000000000</v>
      </c>
      <c r="F3" s="3">
        <v>4779030000000000</v>
      </c>
      <c r="G3" s="3">
        <v>4958520000000000</v>
      </c>
      <c r="H3" s="3">
        <v>5113630000000000</v>
      </c>
      <c r="I3" s="3">
        <v>5281480000000000</v>
      </c>
      <c r="J3" s="3">
        <v>5328570000000000</v>
      </c>
      <c r="K3" s="3">
        <v>5363780000000000</v>
      </c>
      <c r="L3" s="3">
        <v>5389910000000000</v>
      </c>
      <c r="M3" s="3">
        <v>5410810000000000</v>
      </c>
      <c r="N3" s="3">
        <v>5307240000000000</v>
      </c>
      <c r="O3" s="3">
        <v>5203660000000000</v>
      </c>
      <c r="P3" s="3">
        <v>5083510000000000</v>
      </c>
      <c r="Q3" s="3">
        <v>4960160000000000</v>
      </c>
      <c r="R3" s="3">
        <v>4828690000000000</v>
      </c>
      <c r="S3" s="3">
        <v>4689840000000000</v>
      </c>
      <c r="T3" s="3">
        <v>4543090000000000</v>
      </c>
      <c r="U3" s="3">
        <v>4390250000000000</v>
      </c>
      <c r="V3" s="3">
        <v>4233430000000000</v>
      </c>
      <c r="W3" s="3">
        <v>4073000000000000</v>
      </c>
      <c r="X3" s="3">
        <v>3908650000000000</v>
      </c>
      <c r="Y3" s="3">
        <v>3740360000000000</v>
      </c>
      <c r="Z3" s="3">
        <v>3568640000000000</v>
      </c>
      <c r="AA3" s="3">
        <v>3392680000000000</v>
      </c>
      <c r="AB3" s="3">
        <v>3214500000000000</v>
      </c>
      <c r="AC3" s="3">
        <v>3034850000000000</v>
      </c>
      <c r="AD3" s="3">
        <v>2858140000000000</v>
      </c>
      <c r="AE3" s="3">
        <v>2677080000000000</v>
      </c>
      <c r="AF3" s="3">
        <v>2497370000000000</v>
      </c>
      <c r="AG3" s="3">
        <v>2319960000000000</v>
      </c>
      <c r="AH3" s="3">
        <v>2142940000000000</v>
      </c>
      <c r="AI3" s="3">
        <v>1970710000000000</v>
      </c>
      <c r="AJ3" s="3">
        <v>1801550000000000</v>
      </c>
      <c r="AK3" s="3">
        <v>1637310000000000</v>
      </c>
      <c r="AL3" s="3">
        <v>1484880000000000</v>
      </c>
      <c r="AM3" s="3">
        <v>1352070000000000</v>
      </c>
    </row>
    <row r="4" spans="1:39">
      <c r="A4" s="1" t="s">
        <v>2484</v>
      </c>
      <c r="B4" s="3">
        <v>320220000000000</v>
      </c>
      <c r="C4" s="3">
        <v>320086000000000</v>
      </c>
      <c r="D4" s="3">
        <v>319575000000000</v>
      </c>
      <c r="E4" s="3">
        <v>318393000000000</v>
      </c>
      <c r="F4" s="3">
        <v>317364000000000</v>
      </c>
      <c r="G4" s="3">
        <v>316948000000000</v>
      </c>
      <c r="H4" s="3">
        <v>316077000000000</v>
      </c>
      <c r="I4" s="3">
        <v>315547000000000</v>
      </c>
      <c r="J4" s="3">
        <v>314655000000000</v>
      </c>
      <c r="K4" s="3">
        <v>312747000000000</v>
      </c>
      <c r="L4" s="3">
        <v>312025000000000</v>
      </c>
      <c r="M4" s="3">
        <v>310026000000000</v>
      </c>
      <c r="N4" s="3">
        <v>307479000000000</v>
      </c>
      <c r="O4" s="3">
        <v>304607000000000</v>
      </c>
      <c r="P4" s="3">
        <v>302808000000000</v>
      </c>
      <c r="Q4" s="3">
        <v>300963000000000</v>
      </c>
      <c r="R4" s="3">
        <v>300345000000000</v>
      </c>
      <c r="S4" s="3">
        <v>297842000000000</v>
      </c>
      <c r="T4" s="3">
        <v>295276000000000</v>
      </c>
      <c r="U4" s="3">
        <v>293127000000000</v>
      </c>
      <c r="V4" s="3">
        <v>290985000000000</v>
      </c>
      <c r="W4" s="3">
        <v>289517000000000</v>
      </c>
      <c r="X4" s="3">
        <v>287299000000000</v>
      </c>
      <c r="Y4" s="3">
        <v>284571000000000</v>
      </c>
      <c r="Z4" s="3">
        <v>280852000000000</v>
      </c>
      <c r="AA4" s="3">
        <v>278447000000000</v>
      </c>
      <c r="AB4" s="3">
        <v>275899000000000</v>
      </c>
      <c r="AC4" s="3">
        <v>272326000000000</v>
      </c>
      <c r="AD4" s="3">
        <v>269124000000000</v>
      </c>
      <c r="AE4" s="3">
        <v>265234000000000</v>
      </c>
      <c r="AF4" s="3">
        <v>260605000000000</v>
      </c>
      <c r="AG4" s="3">
        <v>256636000000000</v>
      </c>
      <c r="AH4" s="3">
        <v>253255000000000</v>
      </c>
      <c r="AI4" s="3">
        <v>248454000000000</v>
      </c>
      <c r="AJ4" s="3">
        <v>243623000000000</v>
      </c>
      <c r="AK4" s="3">
        <v>238871000000000</v>
      </c>
      <c r="AL4" s="3">
        <v>234056000000000</v>
      </c>
      <c r="AM4" s="3">
        <v>263523000000000</v>
      </c>
    </row>
    <row r="5" spans="1:39">
      <c r="A5" s="1" t="s">
        <v>2485</v>
      </c>
      <c r="B5" s="3">
        <v>128319000000000</v>
      </c>
      <c r="C5" s="3">
        <v>131060000000000</v>
      </c>
      <c r="D5" s="3">
        <v>133418000000000</v>
      </c>
      <c r="E5" s="3">
        <v>135142000000000</v>
      </c>
      <c r="F5" s="3">
        <v>136808000000000</v>
      </c>
      <c r="G5" s="3">
        <v>138610000000000</v>
      </c>
      <c r="H5" s="3">
        <v>140341000000000</v>
      </c>
      <c r="I5" s="3">
        <v>141925000000000</v>
      </c>
      <c r="J5" s="3">
        <v>143650000000000</v>
      </c>
      <c r="K5" s="3">
        <v>145194000000000</v>
      </c>
      <c r="L5" s="3">
        <v>146737000000000</v>
      </c>
      <c r="M5" s="3">
        <v>148339000000000</v>
      </c>
      <c r="N5" s="3">
        <v>149636000000000</v>
      </c>
      <c r="O5" s="3">
        <v>150053000000000</v>
      </c>
      <c r="P5" s="3">
        <v>150620000000000</v>
      </c>
      <c r="Q5" s="3">
        <v>151111000000000</v>
      </c>
      <c r="R5" s="3">
        <v>151755000000000</v>
      </c>
      <c r="S5" s="3">
        <v>152087000000000</v>
      </c>
      <c r="T5" s="3">
        <v>152087000000000</v>
      </c>
      <c r="U5" s="3">
        <v>152087000000000</v>
      </c>
      <c r="V5" s="3">
        <v>152113000000000</v>
      </c>
      <c r="W5" s="3">
        <v>152113000000000</v>
      </c>
      <c r="X5" s="3">
        <v>151961000000000</v>
      </c>
      <c r="Y5" s="3">
        <v>151714000000000</v>
      </c>
      <c r="Z5" s="3">
        <v>151176000000000</v>
      </c>
      <c r="AA5" s="3">
        <v>150920000000000</v>
      </c>
      <c r="AB5" s="3">
        <v>150512000000000</v>
      </c>
      <c r="AC5" s="3">
        <v>149979000000000</v>
      </c>
      <c r="AD5" s="3">
        <v>149072000000000</v>
      </c>
      <c r="AE5" s="3">
        <v>148192000000000</v>
      </c>
      <c r="AF5" s="3">
        <v>147396000000000</v>
      </c>
      <c r="AG5" s="3">
        <v>146428000000000</v>
      </c>
      <c r="AH5" s="3">
        <v>145463000000000</v>
      </c>
      <c r="AI5" s="3">
        <v>144182000000000</v>
      </c>
      <c r="AJ5" s="3">
        <v>142913000000000</v>
      </c>
      <c r="AK5" s="3">
        <v>141614000000000</v>
      </c>
      <c r="AL5" s="3">
        <v>140342000000000</v>
      </c>
      <c r="AM5" s="3">
        <v>158751000000000</v>
      </c>
    </row>
    <row r="6" spans="1:39">
      <c r="A6" s="1" t="s">
        <v>2486</v>
      </c>
      <c r="B6" s="3">
        <v>4262910000000000</v>
      </c>
      <c r="C6" s="3">
        <v>4264780000000000</v>
      </c>
      <c r="D6" s="3">
        <v>4401760000000000</v>
      </c>
      <c r="E6" s="3">
        <v>4431710000000000</v>
      </c>
      <c r="F6" s="3">
        <v>4458780000000000</v>
      </c>
      <c r="G6" s="3">
        <v>4479370000000000</v>
      </c>
      <c r="H6" s="3">
        <v>4495660000000000</v>
      </c>
      <c r="I6" s="3">
        <v>4519350000000000</v>
      </c>
      <c r="J6" s="3">
        <v>4491200000000000</v>
      </c>
      <c r="K6" s="3">
        <v>4465030000000000</v>
      </c>
      <c r="L6" s="3">
        <v>4438910000000000</v>
      </c>
      <c r="M6" s="3">
        <v>4422730000000000</v>
      </c>
      <c r="N6" s="3">
        <v>4398090000000000</v>
      </c>
      <c r="O6" s="3">
        <v>4360520000000000</v>
      </c>
      <c r="P6" s="3">
        <v>4311010000000000</v>
      </c>
      <c r="Q6" s="3">
        <v>4269650000000000</v>
      </c>
      <c r="R6" s="3">
        <v>4229020000000000</v>
      </c>
      <c r="S6" s="3">
        <v>4187470000000000</v>
      </c>
      <c r="T6" s="3">
        <v>4127220000000000</v>
      </c>
      <c r="U6" s="3">
        <v>4068650000000000</v>
      </c>
      <c r="V6" s="3">
        <v>4007710000000000</v>
      </c>
      <c r="W6" s="3">
        <v>3948010000000000</v>
      </c>
      <c r="X6" s="3">
        <v>3887520000000000</v>
      </c>
      <c r="Y6" s="3">
        <v>3836070000000000</v>
      </c>
      <c r="Z6" s="3">
        <v>3774920000000000</v>
      </c>
      <c r="AA6" s="3">
        <v>3722910000000000</v>
      </c>
      <c r="AB6" s="3">
        <v>3664590000000000</v>
      </c>
      <c r="AC6" s="3">
        <v>3606200000000000</v>
      </c>
      <c r="AD6" s="3">
        <v>3551760000000000</v>
      </c>
      <c r="AE6" s="3">
        <v>3496280000000000</v>
      </c>
      <c r="AF6" s="3">
        <v>3438370000000000</v>
      </c>
      <c r="AG6" s="3">
        <v>3382130000000000</v>
      </c>
      <c r="AH6" s="3">
        <v>3323700000000000</v>
      </c>
      <c r="AI6" s="3">
        <v>3276660000000000</v>
      </c>
      <c r="AJ6" s="3">
        <v>3231090000000000</v>
      </c>
      <c r="AK6" s="3">
        <v>3182950000000000</v>
      </c>
      <c r="AL6" s="3">
        <v>3133730000000000</v>
      </c>
      <c r="AM6" s="3">
        <v>3081610000000000</v>
      </c>
    </row>
    <row r="7" spans="1:39">
      <c r="A7" s="1" t="s">
        <v>2487</v>
      </c>
      <c r="B7" s="3">
        <v>600222000000000</v>
      </c>
      <c r="C7" s="3">
        <v>616358000000000</v>
      </c>
      <c r="D7" s="3">
        <v>633633000000000</v>
      </c>
      <c r="E7" s="3">
        <v>647841000000000</v>
      </c>
      <c r="F7" s="3">
        <v>662564000000000</v>
      </c>
      <c r="G7" s="3">
        <v>677144000000000</v>
      </c>
      <c r="H7" s="3">
        <v>693462000000000</v>
      </c>
      <c r="I7" s="3">
        <v>709302000000000</v>
      </c>
      <c r="J7" s="3">
        <v>721879000000000</v>
      </c>
      <c r="K7" s="3">
        <v>735863000000000</v>
      </c>
      <c r="L7" s="3">
        <v>744552000000000</v>
      </c>
      <c r="M7" s="3">
        <v>752828000000000</v>
      </c>
      <c r="N7" s="3">
        <v>761290000000000</v>
      </c>
      <c r="O7" s="3">
        <v>763774000000000</v>
      </c>
      <c r="P7" s="3">
        <v>766685000000000</v>
      </c>
      <c r="Q7" s="3">
        <v>769942000000000</v>
      </c>
      <c r="R7" s="3">
        <v>772370000000000</v>
      </c>
      <c r="S7" s="3">
        <v>775623000000000</v>
      </c>
      <c r="T7" s="3">
        <v>776438000000000</v>
      </c>
      <c r="U7" s="3">
        <v>775766000000000</v>
      </c>
      <c r="V7" s="3">
        <v>776644000000000</v>
      </c>
      <c r="W7" s="3">
        <v>777723000000000</v>
      </c>
      <c r="X7" s="3">
        <v>778102000000000</v>
      </c>
      <c r="Y7" s="3">
        <v>777035000000000</v>
      </c>
      <c r="Z7" s="3">
        <v>777592000000000</v>
      </c>
      <c r="AA7" s="3">
        <v>776772000000000</v>
      </c>
      <c r="AB7" s="3">
        <v>776016000000000</v>
      </c>
      <c r="AC7" s="3">
        <v>776710000000000</v>
      </c>
      <c r="AD7" s="3">
        <v>774519000000000</v>
      </c>
      <c r="AE7" s="3">
        <v>773040000000000</v>
      </c>
      <c r="AF7" s="3">
        <v>771675000000000</v>
      </c>
      <c r="AG7" s="3">
        <v>770594000000000</v>
      </c>
      <c r="AH7" s="3">
        <v>768535000000000</v>
      </c>
      <c r="AI7" s="3">
        <v>767628000000000</v>
      </c>
      <c r="AJ7" s="3">
        <v>766836000000000</v>
      </c>
      <c r="AK7" s="3">
        <v>765412000000000</v>
      </c>
      <c r="AL7" s="3">
        <v>764118000000000</v>
      </c>
      <c r="AM7" s="3">
        <v>784891000000000</v>
      </c>
    </row>
    <row r="8" spans="1:39">
      <c r="A8" s="1" t="s">
        <v>2488</v>
      </c>
      <c r="B8" s="3">
        <v>-434000000000000</v>
      </c>
      <c r="C8" s="3">
        <v>-434000000000000</v>
      </c>
      <c r="D8" s="3">
        <v>-434000000000000</v>
      </c>
      <c r="E8" s="3">
        <v>-434000000000000</v>
      </c>
      <c r="F8" s="3">
        <v>-434000000000000</v>
      </c>
      <c r="G8" s="3">
        <v>-434000000000000</v>
      </c>
      <c r="H8" s="3">
        <v>-434000000000000</v>
      </c>
      <c r="I8" s="3">
        <v>-434000000000000</v>
      </c>
      <c r="J8" s="3">
        <v>-434000000000000</v>
      </c>
      <c r="K8" s="3">
        <v>-434000000000000</v>
      </c>
      <c r="L8" s="3">
        <v>-434000000000000</v>
      </c>
      <c r="M8" s="3">
        <v>-434000000000000</v>
      </c>
      <c r="N8" s="3">
        <v>-434000000000000</v>
      </c>
      <c r="O8" s="3">
        <v>-434000000000000</v>
      </c>
      <c r="P8" s="3">
        <v>-434000000000000</v>
      </c>
      <c r="Q8" s="3">
        <v>-434000000000000</v>
      </c>
      <c r="R8" s="3">
        <v>-434000000000000</v>
      </c>
      <c r="S8" s="3">
        <v>-434000000000000</v>
      </c>
      <c r="T8" s="3">
        <v>-434000000000000</v>
      </c>
      <c r="U8" s="3">
        <v>-434000000000000</v>
      </c>
      <c r="V8" s="3">
        <v>-434000000000000</v>
      </c>
      <c r="W8" s="3">
        <v>-434000000000000</v>
      </c>
      <c r="X8" s="3">
        <v>-434000000000000</v>
      </c>
      <c r="Y8" s="3">
        <v>-434000000000000</v>
      </c>
      <c r="Z8" s="3">
        <v>-434000000000000</v>
      </c>
      <c r="AA8" s="3">
        <v>-434000000000000</v>
      </c>
      <c r="AB8" s="3">
        <v>-434000000000000</v>
      </c>
      <c r="AC8" s="3">
        <v>-434000000000000</v>
      </c>
      <c r="AD8" s="3">
        <v>-434000000000000</v>
      </c>
      <c r="AE8" s="3">
        <v>-434000000000000</v>
      </c>
      <c r="AF8" s="3">
        <v>-434000000000000</v>
      </c>
      <c r="AG8" s="3">
        <v>-434000000000000</v>
      </c>
      <c r="AH8" s="3">
        <v>-434000000000000</v>
      </c>
      <c r="AI8" s="3">
        <v>-434000000000000</v>
      </c>
      <c r="AJ8" s="3">
        <v>-434000000000000</v>
      </c>
      <c r="AK8" s="3">
        <v>-434000000000000</v>
      </c>
      <c r="AL8" s="3">
        <v>-434000000000000</v>
      </c>
      <c r="AM8" s="3">
        <v>-434000000000000</v>
      </c>
    </row>
    <row r="9" spans="1:39">
      <c r="A9" s="1" t="s">
        <v>2489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</row>
    <row r="11" spans="1:39">
      <c r="A11" s="12" t="s">
        <v>3323</v>
      </c>
      <c r="B11" s="1">
        <v>2023</v>
      </c>
      <c r="C11" s="1">
        <v>2024</v>
      </c>
      <c r="D11" s="1">
        <v>2025</v>
      </c>
      <c r="E11" s="1">
        <v>2026</v>
      </c>
      <c r="F11" s="1">
        <v>2027</v>
      </c>
      <c r="G11" s="1">
        <v>2028</v>
      </c>
      <c r="H11" s="1">
        <v>2029</v>
      </c>
      <c r="I11" s="1">
        <v>2030</v>
      </c>
      <c r="J11" s="1">
        <v>2031</v>
      </c>
      <c r="K11" s="1">
        <v>2032</v>
      </c>
      <c r="L11" s="1">
        <v>2033</v>
      </c>
      <c r="M11" s="1">
        <v>2034</v>
      </c>
      <c r="N11" s="1">
        <v>2035</v>
      </c>
      <c r="O11" s="1">
        <v>2036</v>
      </c>
      <c r="P11" s="1">
        <v>2037</v>
      </c>
      <c r="Q11" s="1">
        <v>2038</v>
      </c>
      <c r="R11" s="1">
        <v>2039</v>
      </c>
      <c r="S11" s="1">
        <v>2040</v>
      </c>
      <c r="T11" s="1">
        <v>2041</v>
      </c>
      <c r="U11" s="1">
        <v>2042</v>
      </c>
      <c r="V11" s="1">
        <v>2043</v>
      </c>
      <c r="W11" s="1">
        <v>2044</v>
      </c>
      <c r="X11" s="1">
        <v>2045</v>
      </c>
      <c r="Y11" s="1">
        <v>2046</v>
      </c>
      <c r="Z11" s="1">
        <v>2047</v>
      </c>
      <c r="AA11" s="1">
        <v>2048</v>
      </c>
      <c r="AB11" s="1">
        <v>2049</v>
      </c>
      <c r="AC11" s="1">
        <v>2050</v>
      </c>
      <c r="AD11" s="1">
        <v>2051</v>
      </c>
      <c r="AE11" s="1">
        <v>2052</v>
      </c>
      <c r="AF11" s="1">
        <v>2053</v>
      </c>
      <c r="AG11" s="1">
        <v>2054</v>
      </c>
      <c r="AH11" s="1">
        <v>2055</v>
      </c>
      <c r="AI11" s="1">
        <v>2056</v>
      </c>
      <c r="AJ11" s="1">
        <v>2057</v>
      </c>
      <c r="AK11" s="1">
        <v>2058</v>
      </c>
      <c r="AL11" s="1">
        <v>2059</v>
      </c>
      <c r="AM11" s="1">
        <v>2060</v>
      </c>
    </row>
    <row r="12" spans="1:39">
      <c r="A12" s="65" t="s">
        <v>2583</v>
      </c>
      <c r="B12" s="3">
        <v>597593000000000</v>
      </c>
      <c r="C12" s="3">
        <v>612539000000000</v>
      </c>
      <c r="D12" s="3">
        <v>628023000000000</v>
      </c>
      <c r="E12" s="3">
        <v>640035000000000</v>
      </c>
      <c r="F12" s="3">
        <v>652058000000000</v>
      </c>
      <c r="G12" s="3">
        <v>663311000000000</v>
      </c>
      <c r="H12" s="3">
        <v>675533000000000</v>
      </c>
      <c r="I12" s="3">
        <v>686299000000000</v>
      </c>
      <c r="J12" s="3">
        <v>693027000000000</v>
      </c>
      <c r="K12" s="3">
        <v>699820000000000</v>
      </c>
      <c r="L12" s="3">
        <v>705671000000000</v>
      </c>
      <c r="M12" s="3">
        <v>711419000000000</v>
      </c>
      <c r="N12" s="3">
        <v>717784000000000</v>
      </c>
      <c r="O12" s="3">
        <v>718042000000000</v>
      </c>
      <c r="P12" s="3">
        <v>718609000000000</v>
      </c>
      <c r="Q12" s="3">
        <v>719268000000000</v>
      </c>
      <c r="R12" s="3">
        <v>718940000000000</v>
      </c>
      <c r="S12" s="3">
        <v>719300000000000</v>
      </c>
      <c r="T12" s="3">
        <v>717424000000000</v>
      </c>
      <c r="U12" s="3">
        <v>713956000000000</v>
      </c>
      <c r="V12" s="3">
        <v>711913000000000</v>
      </c>
      <c r="W12" s="3">
        <v>709937000000000</v>
      </c>
      <c r="X12" s="3">
        <v>707142000000000</v>
      </c>
      <c r="Y12" s="3">
        <v>702765000000000</v>
      </c>
      <c r="Z12" s="3">
        <v>699922000000000</v>
      </c>
      <c r="AA12" s="3">
        <v>695555000000000</v>
      </c>
      <c r="AB12" s="3">
        <v>691164000000000</v>
      </c>
      <c r="AC12" s="3">
        <v>688098000000000</v>
      </c>
      <c r="AD12" s="3">
        <v>682347000000000</v>
      </c>
      <c r="AE12" s="3">
        <v>677197000000000</v>
      </c>
      <c r="AF12" s="3">
        <v>672022000000000</v>
      </c>
      <c r="AG12" s="3">
        <v>666981000000000</v>
      </c>
      <c r="AH12" s="3">
        <v>660769000000000</v>
      </c>
      <c r="AI12" s="3">
        <v>655551000000000</v>
      </c>
      <c r="AJ12" s="3">
        <v>650225000000000</v>
      </c>
      <c r="AK12" s="3">
        <v>644050000000000</v>
      </c>
      <c r="AL12" s="3">
        <v>637762000000000</v>
      </c>
      <c r="AM12" s="3">
        <v>653261000000000</v>
      </c>
    </row>
    <row r="13" spans="1:39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9">
      <c r="A14" s="12" t="s">
        <v>3323</v>
      </c>
      <c r="B14" s="1">
        <v>2023</v>
      </c>
      <c r="C14" s="1">
        <v>2024</v>
      </c>
      <c r="D14" s="1">
        <v>2025</v>
      </c>
      <c r="E14" s="1">
        <v>2026</v>
      </c>
      <c r="F14" s="1">
        <v>2027</v>
      </c>
      <c r="G14" s="1">
        <v>2028</v>
      </c>
      <c r="H14" s="1">
        <v>2029</v>
      </c>
      <c r="I14" s="1">
        <v>2030</v>
      </c>
      <c r="J14" s="1">
        <v>2031</v>
      </c>
      <c r="K14" s="1">
        <v>2032</v>
      </c>
      <c r="L14" s="1">
        <v>2033</v>
      </c>
      <c r="M14" s="1">
        <v>2034</v>
      </c>
      <c r="N14" s="1">
        <v>2035</v>
      </c>
      <c r="O14" s="1">
        <v>2036</v>
      </c>
      <c r="P14" s="1">
        <v>2037</v>
      </c>
      <c r="Q14" s="1">
        <v>2038</v>
      </c>
      <c r="R14" s="1">
        <v>2039</v>
      </c>
      <c r="S14" s="1">
        <v>2040</v>
      </c>
      <c r="T14" s="1">
        <v>2041</v>
      </c>
      <c r="U14" s="1">
        <v>2042</v>
      </c>
      <c r="V14" s="1">
        <v>2043</v>
      </c>
      <c r="W14" s="1">
        <v>2044</v>
      </c>
      <c r="X14" s="1">
        <v>2045</v>
      </c>
      <c r="Y14" s="1">
        <v>2046</v>
      </c>
      <c r="Z14" s="1">
        <v>2047</v>
      </c>
      <c r="AA14" s="1">
        <v>2048</v>
      </c>
      <c r="AB14" s="1">
        <v>2049</v>
      </c>
      <c r="AC14" s="1">
        <v>2050</v>
      </c>
      <c r="AD14" s="1">
        <v>2051</v>
      </c>
      <c r="AE14" s="1">
        <v>2052</v>
      </c>
      <c r="AF14" s="1">
        <v>2053</v>
      </c>
      <c r="AG14" s="1">
        <v>2054</v>
      </c>
      <c r="AH14" s="1">
        <v>2055</v>
      </c>
      <c r="AI14" s="1">
        <v>2056</v>
      </c>
      <c r="AJ14" s="1">
        <v>2057</v>
      </c>
      <c r="AK14" s="1">
        <v>2058</v>
      </c>
      <c r="AL14" s="1">
        <v>2059</v>
      </c>
      <c r="AM14" s="1">
        <v>2060</v>
      </c>
    </row>
    <row r="15" spans="1:39">
      <c r="A15" s="65" t="s">
        <v>3324</v>
      </c>
      <c r="B15" s="3">
        <v>2628670000000</v>
      </c>
      <c r="C15" s="3">
        <v>3819310000000</v>
      </c>
      <c r="D15" s="3">
        <v>5609260000000</v>
      </c>
      <c r="E15" s="3">
        <v>7805080000000</v>
      </c>
      <c r="F15" s="3">
        <v>10506400000000</v>
      </c>
      <c r="G15" s="3">
        <v>13833100000000</v>
      </c>
      <c r="H15" s="3">
        <v>17928500000000</v>
      </c>
      <c r="I15" s="3">
        <v>23002500000000</v>
      </c>
      <c r="J15" s="3">
        <v>28852200000000</v>
      </c>
      <c r="K15" s="3">
        <v>36043300000000</v>
      </c>
      <c r="L15" s="3">
        <v>38880900000000</v>
      </c>
      <c r="M15" s="3">
        <v>41409200000000</v>
      </c>
      <c r="N15" s="3">
        <v>43506300000000</v>
      </c>
      <c r="O15" s="3">
        <v>45732300000000</v>
      </c>
      <c r="P15" s="3">
        <v>48076100000000</v>
      </c>
      <c r="Q15" s="3">
        <v>50674200000000</v>
      </c>
      <c r="R15" s="3">
        <v>53429700000000</v>
      </c>
      <c r="S15" s="3">
        <v>56323400000000</v>
      </c>
      <c r="T15" s="3">
        <v>59013700000000</v>
      </c>
      <c r="U15" s="3">
        <v>61810000000000</v>
      </c>
      <c r="V15" s="3">
        <v>64731300000000</v>
      </c>
      <c r="W15" s="3">
        <v>67785800000000</v>
      </c>
      <c r="X15" s="3">
        <v>70960400000000</v>
      </c>
      <c r="Y15" s="3">
        <v>74269500000000</v>
      </c>
      <c r="Z15" s="3">
        <v>77670100000000</v>
      </c>
      <c r="AA15" s="3">
        <v>81217400000000</v>
      </c>
      <c r="AB15" s="3">
        <v>84852100000000</v>
      </c>
      <c r="AC15" s="3">
        <v>88612100000000</v>
      </c>
      <c r="AD15" s="3">
        <v>92171400000000</v>
      </c>
      <c r="AE15" s="3">
        <v>95843300000000</v>
      </c>
      <c r="AF15" s="3">
        <v>99653700000000</v>
      </c>
      <c r="AG15" s="3">
        <v>103613000000000</v>
      </c>
      <c r="AH15" s="3">
        <v>107766000000000</v>
      </c>
      <c r="AI15" s="3">
        <v>112077000000000</v>
      </c>
      <c r="AJ15" s="3">
        <v>116611000000000</v>
      </c>
      <c r="AK15" s="3">
        <v>121361000000000</v>
      </c>
      <c r="AL15" s="3">
        <v>126356000000000</v>
      </c>
      <c r="AM15" s="3">
        <v>131629000000000</v>
      </c>
    </row>
    <row r="16" spans="1:39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1:39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</row>
    <row r="26" spans="1:39">
      <c r="A26" s="62" t="s">
        <v>3323</v>
      </c>
      <c r="B26" s="1">
        <v>2023</v>
      </c>
      <c r="C26" s="1">
        <v>2024</v>
      </c>
      <c r="D26" s="1">
        <v>2025</v>
      </c>
      <c r="E26" s="1">
        <v>2026</v>
      </c>
      <c r="F26" s="1">
        <v>2027</v>
      </c>
      <c r="G26" s="1">
        <v>2028</v>
      </c>
      <c r="H26" s="1">
        <v>2029</v>
      </c>
      <c r="I26" s="1">
        <v>2030</v>
      </c>
      <c r="J26" s="1">
        <v>2031</v>
      </c>
      <c r="K26" s="1">
        <v>2032</v>
      </c>
      <c r="L26" s="1">
        <v>2033</v>
      </c>
      <c r="M26" s="1">
        <v>2034</v>
      </c>
      <c r="N26" s="1">
        <v>2035</v>
      </c>
      <c r="O26" s="1">
        <v>2036</v>
      </c>
      <c r="P26" s="1">
        <v>2037</v>
      </c>
      <c r="Q26" s="1">
        <v>2038</v>
      </c>
      <c r="R26" s="1">
        <v>2039</v>
      </c>
      <c r="S26" s="1">
        <v>2040</v>
      </c>
      <c r="T26" s="1">
        <v>2041</v>
      </c>
      <c r="U26" s="1">
        <v>2042</v>
      </c>
      <c r="V26" s="1">
        <v>2043</v>
      </c>
      <c r="W26" s="1">
        <v>2044</v>
      </c>
      <c r="X26" s="1">
        <v>2045</v>
      </c>
      <c r="Y26" s="1">
        <v>2046</v>
      </c>
      <c r="Z26" s="1">
        <v>2047</v>
      </c>
      <c r="AA26" s="1">
        <v>2048</v>
      </c>
      <c r="AB26" s="1">
        <v>2049</v>
      </c>
      <c r="AC26" s="1">
        <v>2050</v>
      </c>
      <c r="AD26" s="1">
        <v>2051</v>
      </c>
      <c r="AE26" s="1">
        <v>2052</v>
      </c>
      <c r="AF26" s="1">
        <v>2053</v>
      </c>
      <c r="AG26" s="1">
        <v>2054</v>
      </c>
      <c r="AH26" s="1">
        <v>2055</v>
      </c>
      <c r="AI26" s="1">
        <v>2056</v>
      </c>
      <c r="AJ26" s="1">
        <v>2057</v>
      </c>
      <c r="AK26" s="1">
        <v>2058</v>
      </c>
      <c r="AL26" s="1">
        <v>2059</v>
      </c>
      <c r="AM26" s="1">
        <v>2060</v>
      </c>
    </row>
    <row r="27" spans="1:39">
      <c r="A27" s="64" t="s">
        <v>2490</v>
      </c>
      <c r="B27" s="3">
        <v>1.34736E+16</v>
      </c>
      <c r="C27" s="3">
        <v>1.35298E+16</v>
      </c>
      <c r="D27" s="3">
        <v>1.39867E+16</v>
      </c>
      <c r="E27" s="3">
        <v>1.42492E+16</v>
      </c>
      <c r="F27" s="3">
        <v>1.44981E+16</v>
      </c>
      <c r="G27" s="3">
        <v>1.47207E+16</v>
      </c>
      <c r="H27" s="3">
        <v>1.49138E+16</v>
      </c>
      <c r="I27" s="3">
        <v>1.5123E+16</v>
      </c>
      <c r="J27" s="3">
        <v>1.51316E+16</v>
      </c>
      <c r="K27" s="3">
        <v>1.51274E+16</v>
      </c>
      <c r="L27" s="3">
        <v>1.51123E+16</v>
      </c>
      <c r="M27" s="3">
        <v>1.50992E+16</v>
      </c>
      <c r="N27" s="3">
        <v>1.49528E+16</v>
      </c>
      <c r="O27" s="3">
        <v>1.47882E+16</v>
      </c>
      <c r="P27" s="3">
        <v>1.45936E+16</v>
      </c>
      <c r="Q27" s="3">
        <v>1.43991E+16</v>
      </c>
      <c r="R27" s="3">
        <v>1.42E+16</v>
      </c>
      <c r="S27" s="3">
        <v>1.39932E+16</v>
      </c>
      <c r="T27" s="3">
        <v>1.37509E+16</v>
      </c>
      <c r="U27" s="3">
        <v>1.35041E+16</v>
      </c>
      <c r="V27" s="3">
        <v>1.3254E+16</v>
      </c>
      <c r="W27" s="3">
        <v>1.3004E+16</v>
      </c>
      <c r="X27" s="3">
        <v>1.27496E+16</v>
      </c>
      <c r="Y27" s="3">
        <v>1.25026E+16</v>
      </c>
      <c r="Z27" s="3">
        <v>1.2244E+16</v>
      </c>
      <c r="AA27" s="3">
        <v>1.19924E+16</v>
      </c>
      <c r="AB27" s="3">
        <v>1.17323E+16</v>
      </c>
      <c r="AC27" s="3">
        <v>1.14716E+16</v>
      </c>
      <c r="AD27" s="3">
        <v>1.12054E+16</v>
      </c>
      <c r="AE27" s="3">
        <v>1.0934E+16</v>
      </c>
      <c r="AF27" s="3">
        <v>1.06608E+16</v>
      </c>
      <c r="AG27" s="3">
        <v>1.03922E+16</v>
      </c>
      <c r="AH27" s="3">
        <v>1.01203E+16</v>
      </c>
      <c r="AI27" s="3">
        <v>9860980000000000</v>
      </c>
      <c r="AJ27" s="3">
        <v>9606030000000000</v>
      </c>
      <c r="AK27" s="3">
        <v>9351890000000000</v>
      </c>
      <c r="AL27" s="3">
        <v>9107950000000000</v>
      </c>
      <c r="AM27" s="3">
        <v>8958400000000000</v>
      </c>
    </row>
    <row r="31" spans="1:39">
      <c r="A31" s="1" t="s">
        <v>3323</v>
      </c>
      <c r="B31" s="1">
        <v>2023</v>
      </c>
      <c r="C31" s="1">
        <v>2024</v>
      </c>
      <c r="D31" s="1">
        <v>2025</v>
      </c>
      <c r="E31" s="1">
        <v>2026</v>
      </c>
      <c r="F31" s="1">
        <v>2027</v>
      </c>
      <c r="G31" s="1">
        <v>2028</v>
      </c>
      <c r="H31" s="1">
        <v>2029</v>
      </c>
      <c r="I31" s="1">
        <v>2030</v>
      </c>
      <c r="J31" s="1">
        <v>2031</v>
      </c>
      <c r="K31" s="1">
        <v>2032</v>
      </c>
      <c r="L31" s="1">
        <v>2033</v>
      </c>
      <c r="M31" s="1">
        <v>2034</v>
      </c>
      <c r="N31" s="1">
        <v>2035</v>
      </c>
      <c r="O31" s="1">
        <v>2036</v>
      </c>
      <c r="P31" s="1">
        <v>2037</v>
      </c>
      <c r="Q31" s="1">
        <v>2038</v>
      </c>
      <c r="R31" s="1">
        <v>2039</v>
      </c>
      <c r="S31" s="1">
        <v>2040</v>
      </c>
      <c r="T31" s="1">
        <v>2041</v>
      </c>
      <c r="U31" s="1">
        <v>2042</v>
      </c>
      <c r="V31" s="1">
        <v>2043</v>
      </c>
      <c r="W31" s="1">
        <v>2044</v>
      </c>
      <c r="X31" s="1">
        <v>2045</v>
      </c>
      <c r="Y31" s="1">
        <v>2046</v>
      </c>
      <c r="Z31" s="1">
        <v>2047</v>
      </c>
      <c r="AA31" s="1">
        <v>2048</v>
      </c>
      <c r="AB31" s="1">
        <v>2049</v>
      </c>
      <c r="AC31" s="1">
        <v>2050</v>
      </c>
      <c r="AD31" s="1">
        <v>2051</v>
      </c>
      <c r="AE31" s="1">
        <v>2052</v>
      </c>
      <c r="AF31" s="1">
        <v>2053</v>
      </c>
      <c r="AG31" s="1">
        <v>2054</v>
      </c>
      <c r="AH31" s="1">
        <v>2055</v>
      </c>
      <c r="AI31" s="1">
        <v>2056</v>
      </c>
      <c r="AJ31" s="1">
        <v>2057</v>
      </c>
      <c r="AK31" s="1">
        <v>2058</v>
      </c>
      <c r="AL31" s="1">
        <v>2059</v>
      </c>
      <c r="AM31" s="1">
        <v>2060</v>
      </c>
    </row>
    <row r="32" spans="1:39">
      <c r="A32" s="64" t="s">
        <v>2582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</row>
    <row r="33" spans="1:39">
      <c r="A33" s="1" t="s">
        <v>2581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</row>
    <row r="34" spans="1:39">
      <c r="A34" s="1" t="s">
        <v>2580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</row>
    <row r="35" spans="1:39">
      <c r="A35" s="1" t="s">
        <v>2579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</row>
    <row r="36" spans="1:39">
      <c r="A36" s="1" t="s">
        <v>2578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</row>
    <row r="37" spans="1:39">
      <c r="A37" s="1" t="s">
        <v>2577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</row>
    <row r="38" spans="1:39">
      <c r="A38" s="1" t="s">
        <v>2576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</row>
    <row r="39" spans="1:39">
      <c r="A39" s="1" t="s">
        <v>2575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</row>
    <row r="40" spans="1:39">
      <c r="A40" s="1" t="s">
        <v>2574</v>
      </c>
      <c r="B40" s="3">
        <v>3023970000000</v>
      </c>
      <c r="C40" s="3">
        <v>3068750000000</v>
      </c>
      <c r="D40" s="3">
        <v>3113530000000</v>
      </c>
      <c r="E40" s="3">
        <v>3121320000000</v>
      </c>
      <c r="F40" s="3">
        <v>3130280000000</v>
      </c>
      <c r="G40" s="3">
        <v>3138280000000</v>
      </c>
      <c r="H40" s="3">
        <v>3146290000000</v>
      </c>
      <c r="I40" s="3">
        <v>3153230000000</v>
      </c>
      <c r="J40" s="3">
        <v>3132200000000</v>
      </c>
      <c r="K40" s="3">
        <v>3111220000000</v>
      </c>
      <c r="L40" s="3">
        <v>3089230000000</v>
      </c>
      <c r="M40" s="3">
        <v>3068300000000</v>
      </c>
      <c r="N40" s="3">
        <v>3046330000000</v>
      </c>
      <c r="O40" s="3">
        <v>3017370000000</v>
      </c>
      <c r="P40" s="3">
        <v>2988390000000</v>
      </c>
      <c r="Q40" s="3">
        <v>2959330000000</v>
      </c>
      <c r="R40" s="3">
        <v>2930330000000</v>
      </c>
      <c r="S40" s="3">
        <v>2901210000000</v>
      </c>
      <c r="T40" s="3">
        <v>2872210000000</v>
      </c>
      <c r="U40" s="3">
        <v>2843210000000</v>
      </c>
      <c r="V40" s="3">
        <v>2814170000000</v>
      </c>
      <c r="W40" s="3">
        <v>2784190000000</v>
      </c>
      <c r="X40" s="3">
        <v>2755190000000</v>
      </c>
      <c r="Y40" s="3">
        <v>2732050000000</v>
      </c>
      <c r="Z40" s="3">
        <v>2709000000000</v>
      </c>
      <c r="AA40" s="3">
        <v>2684920000000</v>
      </c>
      <c r="AB40" s="3">
        <v>2661820000000</v>
      </c>
      <c r="AC40" s="3">
        <v>2638800000000</v>
      </c>
      <c r="AD40" s="3">
        <v>2618810000000</v>
      </c>
      <c r="AE40" s="3">
        <v>2597830000000</v>
      </c>
      <c r="AF40" s="3">
        <v>2577840000000</v>
      </c>
      <c r="AG40" s="3">
        <v>2556880000000</v>
      </c>
      <c r="AH40" s="3">
        <v>2536890000000</v>
      </c>
      <c r="AI40" s="3">
        <v>2521950000000</v>
      </c>
      <c r="AJ40" s="3">
        <v>2508000000000</v>
      </c>
      <c r="AK40" s="3">
        <v>2493100000000</v>
      </c>
      <c r="AL40" s="3">
        <v>2479150000000</v>
      </c>
      <c r="AM40" s="3">
        <v>2464210000000</v>
      </c>
    </row>
    <row r="41" spans="1:39">
      <c r="A41" s="1" t="s">
        <v>2573</v>
      </c>
      <c r="B41" s="3">
        <v>310885000000000</v>
      </c>
      <c r="C41" s="3">
        <v>315855000000000</v>
      </c>
      <c r="D41" s="3">
        <v>320818000000000</v>
      </c>
      <c r="E41" s="3">
        <v>324752000000000</v>
      </c>
      <c r="F41" s="3">
        <v>326099000000000</v>
      </c>
      <c r="G41" s="3">
        <v>329952000000000</v>
      </c>
      <c r="H41" s="3">
        <v>333799000000000</v>
      </c>
      <c r="I41" s="3">
        <v>337779000000000</v>
      </c>
      <c r="J41" s="3">
        <v>339511000000000</v>
      </c>
      <c r="K41" s="3">
        <v>341360000000000</v>
      </c>
      <c r="L41" s="3">
        <v>343124000000000</v>
      </c>
      <c r="M41" s="3">
        <v>345055000000000</v>
      </c>
      <c r="N41" s="3">
        <v>347003000000000</v>
      </c>
      <c r="O41" s="3">
        <v>345175000000000</v>
      </c>
      <c r="P41" s="3">
        <v>343198000000000</v>
      </c>
      <c r="Q41" s="3">
        <v>341298000000000</v>
      </c>
      <c r="R41" s="3">
        <v>339291000000000</v>
      </c>
      <c r="S41" s="3">
        <v>337368000000000</v>
      </c>
      <c r="T41" s="3">
        <v>335341000000000</v>
      </c>
      <c r="U41" s="3">
        <v>333318000000000</v>
      </c>
      <c r="V41" s="3">
        <v>331435000000000</v>
      </c>
      <c r="W41" s="3">
        <v>329432000000000</v>
      </c>
      <c r="X41" s="3">
        <v>327556000000000</v>
      </c>
      <c r="Y41" s="3">
        <v>325536000000000</v>
      </c>
      <c r="Z41" s="3">
        <v>323495000000000</v>
      </c>
      <c r="AA41" s="3">
        <v>321565000000000</v>
      </c>
      <c r="AB41" s="3">
        <v>319561000000000</v>
      </c>
      <c r="AC41" s="3">
        <v>317553000000000</v>
      </c>
      <c r="AD41" s="3">
        <v>315608000000000</v>
      </c>
      <c r="AE41" s="3">
        <v>313574000000000</v>
      </c>
      <c r="AF41" s="3">
        <v>311634000000000</v>
      </c>
      <c r="AG41" s="3">
        <v>309599000000000</v>
      </c>
      <c r="AH41" s="3">
        <v>307559000000000</v>
      </c>
      <c r="AI41" s="3">
        <v>305622000000000</v>
      </c>
      <c r="AJ41" s="3">
        <v>303584000000000</v>
      </c>
      <c r="AK41" s="3">
        <v>301640000000000</v>
      </c>
      <c r="AL41" s="3">
        <v>299599000000000</v>
      </c>
      <c r="AM41" s="3">
        <v>297554000000000</v>
      </c>
    </row>
    <row r="42" spans="1:39">
      <c r="A42" s="1" t="s">
        <v>2572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</row>
    <row r="43" spans="1:39">
      <c r="A43" s="1" t="s">
        <v>2571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</row>
    <row r="44" spans="1:39">
      <c r="A44" s="1" t="s">
        <v>2570</v>
      </c>
      <c r="B44" s="3">
        <v>921424000000000</v>
      </c>
      <c r="C44" s="3">
        <v>901286000000000</v>
      </c>
      <c r="D44" s="3">
        <v>881226000000000</v>
      </c>
      <c r="E44" s="3">
        <v>875775000000000</v>
      </c>
      <c r="F44" s="3">
        <v>868424000000000</v>
      </c>
      <c r="G44" s="3">
        <v>853681000000000</v>
      </c>
      <c r="H44" s="3">
        <v>839224000000000</v>
      </c>
      <c r="I44" s="3">
        <v>824970000000000</v>
      </c>
      <c r="J44" s="3">
        <v>802699000000000</v>
      </c>
      <c r="K44" s="3">
        <v>780957000000000</v>
      </c>
      <c r="L44" s="3">
        <v>759625000000000</v>
      </c>
      <c r="M44" s="3">
        <v>738736000000000</v>
      </c>
      <c r="N44" s="3">
        <v>718692000000000</v>
      </c>
      <c r="O44" s="3">
        <v>703855000000000</v>
      </c>
      <c r="P44" s="3">
        <v>688532000000000</v>
      </c>
      <c r="Q44" s="3">
        <v>673147000000000</v>
      </c>
      <c r="R44" s="3">
        <v>657750000000000</v>
      </c>
      <c r="S44" s="3">
        <v>642398000000000</v>
      </c>
      <c r="T44" s="3">
        <v>626933000000000</v>
      </c>
      <c r="U44" s="3">
        <v>611452000000000</v>
      </c>
      <c r="V44" s="3">
        <v>595889000000000</v>
      </c>
      <c r="W44" s="3">
        <v>580332000000000</v>
      </c>
      <c r="X44" s="3">
        <v>564803000000000</v>
      </c>
      <c r="Y44" s="3">
        <v>553235000000000</v>
      </c>
      <c r="Z44" s="3">
        <v>541596000000000</v>
      </c>
      <c r="AA44" s="3">
        <v>529931000000000</v>
      </c>
      <c r="AB44" s="3">
        <v>518291000000000</v>
      </c>
      <c r="AC44" s="3">
        <v>506578000000000</v>
      </c>
      <c r="AD44" s="3">
        <v>495016000000000</v>
      </c>
      <c r="AE44" s="3">
        <v>483289000000000</v>
      </c>
      <c r="AF44" s="3">
        <v>471586000000000</v>
      </c>
      <c r="AG44" s="3">
        <v>459818000000000</v>
      </c>
      <c r="AH44" s="3">
        <v>448072000000000</v>
      </c>
      <c r="AI44" s="3">
        <v>440300000000000</v>
      </c>
      <c r="AJ44" s="3">
        <v>432520000000000</v>
      </c>
      <c r="AK44" s="3">
        <v>424860000000000</v>
      </c>
      <c r="AL44" s="3">
        <v>417046000000000</v>
      </c>
      <c r="AM44" s="3">
        <v>409219000000000</v>
      </c>
    </row>
    <row r="45" spans="1:39">
      <c r="A45" s="1" t="s">
        <v>2569</v>
      </c>
      <c r="B45" s="3">
        <v>199800000000000</v>
      </c>
      <c r="C45" s="3">
        <v>200600000000000</v>
      </c>
      <c r="D45" s="3">
        <v>201400000000000</v>
      </c>
      <c r="E45" s="3">
        <v>200200000000000</v>
      </c>
      <c r="F45" s="3">
        <v>199100000000000</v>
      </c>
      <c r="G45" s="3">
        <v>197900000000000</v>
      </c>
      <c r="H45" s="3">
        <v>196700000000000</v>
      </c>
      <c r="I45" s="3">
        <v>195500000000000</v>
      </c>
      <c r="J45" s="3">
        <v>192800000000000</v>
      </c>
      <c r="K45" s="3">
        <v>190100000000000</v>
      </c>
      <c r="L45" s="3">
        <v>187300000000000</v>
      </c>
      <c r="M45" s="3">
        <v>184600000000000</v>
      </c>
      <c r="N45" s="3">
        <v>181900000000000</v>
      </c>
      <c r="O45" s="3">
        <v>177200000000000</v>
      </c>
      <c r="P45" s="3">
        <v>172500000000000</v>
      </c>
      <c r="Q45" s="3">
        <v>167800000000000</v>
      </c>
      <c r="R45" s="3">
        <v>163100000000000</v>
      </c>
      <c r="S45" s="3">
        <v>158400000000000</v>
      </c>
      <c r="T45" s="3">
        <v>154900000000000</v>
      </c>
      <c r="U45" s="3">
        <v>151400000000000</v>
      </c>
      <c r="V45" s="3">
        <v>147800000000000</v>
      </c>
      <c r="W45" s="3">
        <v>144300000000000</v>
      </c>
      <c r="X45" s="3">
        <v>140800000000000</v>
      </c>
      <c r="Y45" s="3">
        <v>137300000000000</v>
      </c>
      <c r="Z45" s="3">
        <v>133800000000000</v>
      </c>
      <c r="AA45" s="3">
        <v>130200000000000</v>
      </c>
      <c r="AB45" s="3">
        <v>126700000000000</v>
      </c>
      <c r="AC45" s="3">
        <v>123200000000000</v>
      </c>
      <c r="AD45" s="3">
        <v>121200000000000</v>
      </c>
      <c r="AE45" s="3">
        <v>119300000000000</v>
      </c>
      <c r="AF45" s="3">
        <v>117300000000000</v>
      </c>
      <c r="AG45" s="3">
        <v>115400000000000</v>
      </c>
      <c r="AH45" s="3">
        <v>113400000000000</v>
      </c>
      <c r="AI45" s="3">
        <v>112600000000000</v>
      </c>
      <c r="AJ45" s="3">
        <v>111900000000000</v>
      </c>
      <c r="AK45" s="3">
        <v>111100000000000</v>
      </c>
      <c r="AL45" s="3">
        <v>110300000000000</v>
      </c>
      <c r="AM45" s="3">
        <v>109500000000000</v>
      </c>
    </row>
    <row r="46" spans="1:39">
      <c r="A46" s="1" t="s">
        <v>2568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</row>
    <row r="47" spans="1:39">
      <c r="A47" s="1" t="s">
        <v>2567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</row>
    <row r="48" spans="1:39">
      <c r="A48" s="1" t="s">
        <v>2566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</row>
    <row r="49" spans="1:39">
      <c r="A49" s="1" t="s">
        <v>2565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</row>
    <row r="50" spans="1:39">
      <c r="A50" s="1" t="s">
        <v>2564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</row>
    <row r="51" spans="1:39">
      <c r="A51" s="1" t="s">
        <v>2563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</row>
    <row r="52" spans="1:39">
      <c r="A52" s="1" t="s">
        <v>2562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</row>
    <row r="53" spans="1:39">
      <c r="A53" s="1" t="s">
        <v>2561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</row>
    <row r="54" spans="1:39">
      <c r="A54" s="1" t="s">
        <v>2560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</row>
    <row r="55" spans="1:39">
      <c r="A55" s="1" t="s">
        <v>2559</v>
      </c>
      <c r="B55" s="3">
        <v>3485000000000</v>
      </c>
      <c r="C55" s="3">
        <v>3492000000000</v>
      </c>
      <c r="D55" s="3">
        <v>3499000000000</v>
      </c>
      <c r="E55" s="3">
        <v>3498000000000</v>
      </c>
      <c r="F55" s="3">
        <v>3497000000000</v>
      </c>
      <c r="G55" s="3">
        <v>3496000000000</v>
      </c>
      <c r="H55" s="3">
        <v>3495000000000</v>
      </c>
      <c r="I55" s="3">
        <v>3494000000000</v>
      </c>
      <c r="J55" s="3">
        <v>3489000000000</v>
      </c>
      <c r="K55" s="3">
        <v>3484000000000</v>
      </c>
      <c r="L55" s="3">
        <v>3479000000000</v>
      </c>
      <c r="M55" s="3">
        <v>3474000000000</v>
      </c>
      <c r="N55" s="3">
        <v>3470000000000</v>
      </c>
      <c r="O55" s="3">
        <v>3461000000000</v>
      </c>
      <c r="P55" s="3">
        <v>3452000000000</v>
      </c>
      <c r="Q55" s="3">
        <v>3444000000000</v>
      </c>
      <c r="R55" s="3">
        <v>3435000000000</v>
      </c>
      <c r="S55" s="3">
        <v>3426000000000</v>
      </c>
      <c r="T55" s="3">
        <v>3414000000000</v>
      </c>
      <c r="U55" s="3">
        <v>3403000000000</v>
      </c>
      <c r="V55" s="3">
        <v>3391000000000</v>
      </c>
      <c r="W55" s="3">
        <v>3379000000000</v>
      </c>
      <c r="X55" s="3">
        <v>3367000000000</v>
      </c>
      <c r="Y55" s="3">
        <v>3350000000000</v>
      </c>
      <c r="Z55" s="3">
        <v>3333000000000</v>
      </c>
      <c r="AA55" s="3">
        <v>3316000000000</v>
      </c>
      <c r="AB55" s="3">
        <v>3298000000000</v>
      </c>
      <c r="AC55" s="3">
        <v>3281000000000</v>
      </c>
      <c r="AD55" s="3">
        <v>3258000000000</v>
      </c>
      <c r="AE55" s="3">
        <v>3235000000000</v>
      </c>
      <c r="AF55" s="3">
        <v>3212000000000</v>
      </c>
      <c r="AG55" s="3">
        <v>3189000000000</v>
      </c>
      <c r="AH55" s="3">
        <v>3166000000000</v>
      </c>
      <c r="AI55" s="3">
        <v>3138000000000</v>
      </c>
      <c r="AJ55" s="3">
        <v>3110000000000</v>
      </c>
      <c r="AK55" s="3">
        <v>3083000000000</v>
      </c>
      <c r="AL55" s="3">
        <v>3055000000000</v>
      </c>
      <c r="AM55" s="3">
        <v>3027000000000</v>
      </c>
    </row>
    <row r="56" spans="1:39">
      <c r="A56" s="1" t="s">
        <v>2558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CF5B3-08CA-4D00-9408-A629919AF377}">
  <dimension ref="A1:AM56"/>
  <sheetViews>
    <sheetView topLeftCell="A13" workbookViewId="0">
      <selection activeCell="A31" sqref="A31:AM56"/>
    </sheetView>
  </sheetViews>
  <sheetFormatPr defaultColWidth="9" defaultRowHeight="14.25"/>
  <cols>
    <col min="1" max="1" width="67.125" style="1" customWidth="1"/>
    <col min="2" max="2" width="16.625" style="1" customWidth="1"/>
    <col min="3" max="3" width="13.375" style="1" customWidth="1"/>
    <col min="4" max="16384" width="9" style="1"/>
  </cols>
  <sheetData>
    <row r="1" spans="1:39">
      <c r="A1" s="1" t="s">
        <v>3323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>
        <v>2051</v>
      </c>
      <c r="AE1" s="1">
        <v>2052</v>
      </c>
      <c r="AF1" s="1">
        <v>2053</v>
      </c>
      <c r="AG1" s="1">
        <v>2054</v>
      </c>
      <c r="AH1" s="1">
        <v>2055</v>
      </c>
      <c r="AI1" s="1">
        <v>2056</v>
      </c>
      <c r="AJ1" s="1">
        <v>2057</v>
      </c>
      <c r="AK1" s="1">
        <v>2058</v>
      </c>
      <c r="AL1" s="1">
        <v>2059</v>
      </c>
      <c r="AM1" s="1">
        <v>2060</v>
      </c>
    </row>
    <row r="2" spans="1:39">
      <c r="A2" s="64" t="s">
        <v>2611</v>
      </c>
      <c r="B2" s="3">
        <v>1563590000000000</v>
      </c>
      <c r="C2" s="3">
        <v>1557670000000000</v>
      </c>
      <c r="D2" s="3">
        <v>1551820000000000</v>
      </c>
      <c r="E2" s="3">
        <v>1546210000000000</v>
      </c>
      <c r="F2" s="3">
        <v>1539370000000000</v>
      </c>
      <c r="G2" s="3">
        <v>1531410000000000</v>
      </c>
      <c r="H2" s="3">
        <v>1521960000000000</v>
      </c>
      <c r="I2" s="3">
        <v>1510440000000000</v>
      </c>
      <c r="J2" s="3">
        <v>1487200000000000</v>
      </c>
      <c r="K2" s="3">
        <v>1462330000000000</v>
      </c>
      <c r="L2" s="3">
        <v>1440240000000000</v>
      </c>
      <c r="M2" s="3">
        <v>1418130000000000</v>
      </c>
      <c r="N2" s="3">
        <v>1395410000000000</v>
      </c>
      <c r="O2" s="3">
        <v>1377450000000000</v>
      </c>
      <c r="P2" s="3">
        <v>1357060000000000</v>
      </c>
      <c r="Q2" s="3">
        <v>1332170000000000</v>
      </c>
      <c r="R2" s="3">
        <v>1310180000000000</v>
      </c>
      <c r="S2" s="3">
        <v>1290810000000000</v>
      </c>
      <c r="T2" s="3">
        <v>1267900000000000</v>
      </c>
      <c r="U2" s="3">
        <v>1247070000000000</v>
      </c>
      <c r="V2" s="3">
        <v>1228550000000000</v>
      </c>
      <c r="W2" s="3">
        <v>1212270000000000</v>
      </c>
      <c r="X2" s="3">
        <v>1198370000000000</v>
      </c>
      <c r="Y2" s="3">
        <v>1190080000000000</v>
      </c>
      <c r="Z2" s="3">
        <v>1184070000000000</v>
      </c>
      <c r="AA2" s="3">
        <v>1180260000000000</v>
      </c>
      <c r="AB2" s="3">
        <v>1177500000000000</v>
      </c>
      <c r="AC2" s="3">
        <v>1176060000000000</v>
      </c>
      <c r="AD2" s="3">
        <v>1170040000000000</v>
      </c>
      <c r="AE2" s="3">
        <v>1164870000000000</v>
      </c>
      <c r="AF2" s="3">
        <v>1160160000000000</v>
      </c>
      <c r="AG2" s="3">
        <v>1155660000000000</v>
      </c>
      <c r="AH2" s="3">
        <v>1151350000000000</v>
      </c>
      <c r="AI2" s="3">
        <v>1147360000000000</v>
      </c>
      <c r="AJ2" s="3">
        <v>1143390000000000</v>
      </c>
      <c r="AK2" s="3">
        <v>1139370000000000</v>
      </c>
      <c r="AL2" s="3">
        <v>1135240000000000</v>
      </c>
      <c r="AM2" s="3">
        <v>1131170000000000</v>
      </c>
    </row>
    <row r="3" spans="1:39">
      <c r="A3" s="1" t="s">
        <v>2612</v>
      </c>
      <c r="B3" s="3">
        <v>4124780000000000</v>
      </c>
      <c r="C3" s="3">
        <v>4116130000000000</v>
      </c>
      <c r="D3" s="3">
        <v>4372240000000000</v>
      </c>
      <c r="E3" s="3">
        <v>4580540000000000</v>
      </c>
      <c r="F3" s="3">
        <v>4779110000000000</v>
      </c>
      <c r="G3" s="3">
        <v>4958620000000000</v>
      </c>
      <c r="H3" s="3">
        <v>5113750000000000</v>
      </c>
      <c r="I3" s="3">
        <v>5281590000000000</v>
      </c>
      <c r="J3" s="3">
        <v>5328660000000000</v>
      </c>
      <c r="K3" s="3">
        <v>5363890000000000</v>
      </c>
      <c r="L3" s="3">
        <v>5390010000000000</v>
      </c>
      <c r="M3" s="3">
        <v>5410820000000000</v>
      </c>
      <c r="N3" s="3">
        <v>5307240000000000</v>
      </c>
      <c r="O3" s="3">
        <v>5203660000000000</v>
      </c>
      <c r="P3" s="3">
        <v>5083510000000000</v>
      </c>
      <c r="Q3" s="3">
        <v>4960160000000000</v>
      </c>
      <c r="R3" s="3">
        <v>4828700000000000</v>
      </c>
      <c r="S3" s="3">
        <v>4689840000000000</v>
      </c>
      <c r="T3" s="3">
        <v>4543100000000000</v>
      </c>
      <c r="U3" s="3">
        <v>4390180000000000</v>
      </c>
      <c r="V3" s="3">
        <v>4233430000000000</v>
      </c>
      <c r="W3" s="3">
        <v>4073000000000000</v>
      </c>
      <c r="X3" s="3">
        <v>3908650000000000</v>
      </c>
      <c r="Y3" s="3">
        <v>3740360000000000</v>
      </c>
      <c r="Z3" s="3">
        <v>3568650000000000</v>
      </c>
      <c r="AA3" s="3">
        <v>3392690000000000</v>
      </c>
      <c r="AB3" s="3">
        <v>3214510000000000</v>
      </c>
      <c r="AC3" s="3">
        <v>3034850000000000</v>
      </c>
      <c r="AD3" s="3">
        <v>2858140000000000</v>
      </c>
      <c r="AE3" s="3">
        <v>2677080000000000</v>
      </c>
      <c r="AF3" s="3">
        <v>2497370000000000</v>
      </c>
      <c r="AG3" s="3">
        <v>2319970000000000</v>
      </c>
      <c r="AH3" s="3">
        <v>2142940000000000</v>
      </c>
      <c r="AI3" s="3">
        <v>1970720000000000</v>
      </c>
      <c r="AJ3" s="3">
        <v>1801550000000000</v>
      </c>
      <c r="AK3" s="3">
        <v>1637310000000000</v>
      </c>
      <c r="AL3" s="3">
        <v>1484930000000000</v>
      </c>
      <c r="AM3" s="3">
        <v>1352080000000000</v>
      </c>
    </row>
    <row r="4" spans="1:39">
      <c r="A4" s="1" t="s">
        <v>2613</v>
      </c>
      <c r="B4" s="3">
        <v>320220000000000</v>
      </c>
      <c r="C4" s="3">
        <v>320086000000000</v>
      </c>
      <c r="D4" s="3">
        <v>319575000000000</v>
      </c>
      <c r="E4" s="3">
        <v>318393000000000</v>
      </c>
      <c r="F4" s="3">
        <v>317364000000000</v>
      </c>
      <c r="G4" s="3">
        <v>316948000000000</v>
      </c>
      <c r="H4" s="3">
        <v>316077000000000</v>
      </c>
      <c r="I4" s="3">
        <v>315547000000000</v>
      </c>
      <c r="J4" s="3">
        <v>314655000000000</v>
      </c>
      <c r="K4" s="3">
        <v>312747000000000</v>
      </c>
      <c r="L4" s="3">
        <v>312025000000000</v>
      </c>
      <c r="M4" s="3">
        <v>310026000000000</v>
      </c>
      <c r="N4" s="3">
        <v>307479000000000</v>
      </c>
      <c r="O4" s="3">
        <v>304607000000000</v>
      </c>
      <c r="P4" s="3">
        <v>302808000000000</v>
      </c>
      <c r="Q4" s="3">
        <v>300963000000000</v>
      </c>
      <c r="R4" s="3">
        <v>300345000000000</v>
      </c>
      <c r="S4" s="3">
        <v>297842000000000</v>
      </c>
      <c r="T4" s="3">
        <v>295276000000000</v>
      </c>
      <c r="U4" s="3">
        <v>293127000000000</v>
      </c>
      <c r="V4" s="3">
        <v>290985000000000</v>
      </c>
      <c r="W4" s="3">
        <v>289517000000000</v>
      </c>
      <c r="X4" s="3">
        <v>287299000000000</v>
      </c>
      <c r="Y4" s="3">
        <v>284571000000000</v>
      </c>
      <c r="Z4" s="3">
        <v>280852000000000</v>
      </c>
      <c r="AA4" s="3">
        <v>278447000000000</v>
      </c>
      <c r="AB4" s="3">
        <v>275899000000000</v>
      </c>
      <c r="AC4" s="3">
        <v>272326000000000</v>
      </c>
      <c r="AD4" s="3">
        <v>269124000000000</v>
      </c>
      <c r="AE4" s="3">
        <v>265234000000000</v>
      </c>
      <c r="AF4" s="3">
        <v>260605000000000</v>
      </c>
      <c r="AG4" s="3">
        <v>256636000000000</v>
      </c>
      <c r="AH4" s="3">
        <v>253255000000000</v>
      </c>
      <c r="AI4" s="3">
        <v>248454000000000</v>
      </c>
      <c r="AJ4" s="3">
        <v>243623000000000</v>
      </c>
      <c r="AK4" s="3">
        <v>238871000000000</v>
      </c>
      <c r="AL4" s="3">
        <v>234056000000000</v>
      </c>
      <c r="AM4" s="3">
        <v>263523000000000</v>
      </c>
    </row>
    <row r="5" spans="1:39">
      <c r="A5" s="1" t="s">
        <v>2614</v>
      </c>
      <c r="B5" s="3">
        <v>128319000000000</v>
      </c>
      <c r="C5" s="3">
        <v>131060000000000</v>
      </c>
      <c r="D5" s="3">
        <v>133418000000000</v>
      </c>
      <c r="E5" s="3">
        <v>135142000000000</v>
      </c>
      <c r="F5" s="3">
        <v>136808000000000</v>
      </c>
      <c r="G5" s="3">
        <v>138610000000000</v>
      </c>
      <c r="H5" s="3">
        <v>140341000000000</v>
      </c>
      <c r="I5" s="3">
        <v>141925000000000</v>
      </c>
      <c r="J5" s="3">
        <v>143650000000000</v>
      </c>
      <c r="K5" s="3">
        <v>145194000000000</v>
      </c>
      <c r="L5" s="3">
        <v>146737000000000</v>
      </c>
      <c r="M5" s="3">
        <v>148339000000000</v>
      </c>
      <c r="N5" s="3">
        <v>149636000000000</v>
      </c>
      <c r="O5" s="3">
        <v>150053000000000</v>
      </c>
      <c r="P5" s="3">
        <v>150620000000000</v>
      </c>
      <c r="Q5" s="3">
        <v>151111000000000</v>
      </c>
      <c r="R5" s="3">
        <v>151755000000000</v>
      </c>
      <c r="S5" s="3">
        <v>152087000000000</v>
      </c>
      <c r="T5" s="3">
        <v>152087000000000</v>
      </c>
      <c r="U5" s="3">
        <v>152087000000000</v>
      </c>
      <c r="V5" s="3">
        <v>152113000000000</v>
      </c>
      <c r="W5" s="3">
        <v>152113000000000</v>
      </c>
      <c r="X5" s="3">
        <v>151961000000000</v>
      </c>
      <c r="Y5" s="3">
        <v>151714000000000</v>
      </c>
      <c r="Z5" s="3">
        <v>151176000000000</v>
      </c>
      <c r="AA5" s="3">
        <v>150920000000000</v>
      </c>
      <c r="AB5" s="3">
        <v>150512000000000</v>
      </c>
      <c r="AC5" s="3">
        <v>149979000000000</v>
      </c>
      <c r="AD5" s="3">
        <v>149072000000000</v>
      </c>
      <c r="AE5" s="3">
        <v>148192000000000</v>
      </c>
      <c r="AF5" s="3">
        <v>147396000000000</v>
      </c>
      <c r="AG5" s="3">
        <v>146428000000000</v>
      </c>
      <c r="AH5" s="3">
        <v>145463000000000</v>
      </c>
      <c r="AI5" s="3">
        <v>144182000000000</v>
      </c>
      <c r="AJ5" s="3">
        <v>142913000000000</v>
      </c>
      <c r="AK5" s="3">
        <v>141614000000000</v>
      </c>
      <c r="AL5" s="3">
        <v>140342000000000</v>
      </c>
      <c r="AM5" s="3">
        <v>158751000000000</v>
      </c>
    </row>
    <row r="6" spans="1:39">
      <c r="A6" s="1" t="s">
        <v>2615</v>
      </c>
      <c r="B6" s="3">
        <v>4262910000000000</v>
      </c>
      <c r="C6" s="3">
        <v>4264780000000000</v>
      </c>
      <c r="D6" s="3">
        <v>4401760000000000</v>
      </c>
      <c r="E6" s="3">
        <v>4431710000000000</v>
      </c>
      <c r="F6" s="3">
        <v>4458780000000000</v>
      </c>
      <c r="G6" s="3">
        <v>4479380000000000</v>
      </c>
      <c r="H6" s="3">
        <v>4495670000000000</v>
      </c>
      <c r="I6" s="3">
        <v>4519370000000000</v>
      </c>
      <c r="J6" s="3">
        <v>4491220000000000</v>
      </c>
      <c r="K6" s="3">
        <v>4465050000000000</v>
      </c>
      <c r="L6" s="3">
        <v>4438930000000000</v>
      </c>
      <c r="M6" s="3">
        <v>4422760000000000</v>
      </c>
      <c r="N6" s="3">
        <v>4398110000000000</v>
      </c>
      <c r="O6" s="3">
        <v>4360550000000000</v>
      </c>
      <c r="P6" s="3">
        <v>4311040000000000</v>
      </c>
      <c r="Q6" s="3">
        <v>4269670000000000</v>
      </c>
      <c r="R6" s="3">
        <v>4229040000000000</v>
      </c>
      <c r="S6" s="3">
        <v>4187500000000000</v>
      </c>
      <c r="T6" s="3">
        <v>4127250000000000</v>
      </c>
      <c r="U6" s="3">
        <v>4068680000000000</v>
      </c>
      <c r="V6" s="3">
        <v>4007740000000000</v>
      </c>
      <c r="W6" s="3">
        <v>3948040000000000</v>
      </c>
      <c r="X6" s="3">
        <v>3887540000000000</v>
      </c>
      <c r="Y6" s="3">
        <v>3836100000000000</v>
      </c>
      <c r="Z6" s="3">
        <v>3774950000000000</v>
      </c>
      <c r="AA6" s="3">
        <v>3722940000000000</v>
      </c>
      <c r="AB6" s="3">
        <v>3664620000000000</v>
      </c>
      <c r="AC6" s="3">
        <v>3606230000000000</v>
      </c>
      <c r="AD6" s="3">
        <v>3551790000000000</v>
      </c>
      <c r="AE6" s="3">
        <v>3496300000000000</v>
      </c>
      <c r="AF6" s="3">
        <v>3438390000000000</v>
      </c>
      <c r="AG6" s="3">
        <v>3382150000000000</v>
      </c>
      <c r="AH6" s="3">
        <v>3323720000000000</v>
      </c>
      <c r="AI6" s="3">
        <v>3276680000000000</v>
      </c>
      <c r="AJ6" s="3">
        <v>3231110000000000</v>
      </c>
      <c r="AK6" s="3">
        <v>3182970000000000</v>
      </c>
      <c r="AL6" s="3">
        <v>3133750000000000</v>
      </c>
      <c r="AM6" s="3">
        <v>3081620000000000</v>
      </c>
    </row>
    <row r="7" spans="1:39">
      <c r="A7" s="1" t="s">
        <v>2616</v>
      </c>
      <c r="B7" s="3">
        <v>600222000000000</v>
      </c>
      <c r="C7" s="3">
        <v>616358000000000</v>
      </c>
      <c r="D7" s="3">
        <v>633633000000000</v>
      </c>
      <c r="E7" s="3">
        <v>647841000000000</v>
      </c>
      <c r="F7" s="3">
        <v>662564000000000</v>
      </c>
      <c r="G7" s="3">
        <v>677144000000000</v>
      </c>
      <c r="H7" s="3">
        <v>693463000000000</v>
      </c>
      <c r="I7" s="3">
        <v>709303000000000</v>
      </c>
      <c r="J7" s="3">
        <v>721881000000000</v>
      </c>
      <c r="K7" s="3">
        <v>735865000000000</v>
      </c>
      <c r="L7" s="3">
        <v>744554000000000</v>
      </c>
      <c r="M7" s="3">
        <v>752830000000000</v>
      </c>
      <c r="N7" s="3">
        <v>761292000000000</v>
      </c>
      <c r="O7" s="3">
        <v>763776000000000</v>
      </c>
      <c r="P7" s="3">
        <v>766688000000000</v>
      </c>
      <c r="Q7" s="3">
        <v>769945000000000</v>
      </c>
      <c r="R7" s="3">
        <v>772373000000000</v>
      </c>
      <c r="S7" s="3">
        <v>775626000000000</v>
      </c>
      <c r="T7" s="3">
        <v>776440000000000</v>
      </c>
      <c r="U7" s="3">
        <v>775769000000000</v>
      </c>
      <c r="V7" s="3">
        <v>776647000000000</v>
      </c>
      <c r="W7" s="3">
        <v>777727000000000</v>
      </c>
      <c r="X7" s="3">
        <v>778104000000000</v>
      </c>
      <c r="Y7" s="3">
        <v>777039000000000</v>
      </c>
      <c r="Z7" s="3">
        <v>777593000000000</v>
      </c>
      <c r="AA7" s="3">
        <v>776778000000000</v>
      </c>
      <c r="AB7" s="3">
        <v>776016000000000</v>
      </c>
      <c r="AC7" s="3">
        <v>776717000000000</v>
      </c>
      <c r="AD7" s="3">
        <v>774516000000000</v>
      </c>
      <c r="AE7" s="3">
        <v>773053000000000</v>
      </c>
      <c r="AF7" s="3">
        <v>771663000000000</v>
      </c>
      <c r="AG7" s="3">
        <v>770624000000000</v>
      </c>
      <c r="AH7" s="3">
        <v>768493000000000</v>
      </c>
      <c r="AI7" s="3">
        <v>767711000000000</v>
      </c>
      <c r="AJ7" s="3">
        <v>766694000000000</v>
      </c>
      <c r="AK7" s="3">
        <v>765690000000000</v>
      </c>
      <c r="AL7" s="3">
        <v>763611000000000</v>
      </c>
      <c r="AM7" s="3">
        <v>785980000000000</v>
      </c>
    </row>
    <row r="8" spans="1:39">
      <c r="A8" s="1" t="s">
        <v>2617</v>
      </c>
      <c r="B8" s="3">
        <v>-434000000000000</v>
      </c>
      <c r="C8" s="3">
        <v>-434000000000000</v>
      </c>
      <c r="D8" s="3">
        <v>-434000000000000</v>
      </c>
      <c r="E8" s="3">
        <v>-434000000000000</v>
      </c>
      <c r="F8" s="3">
        <v>-434000000000000</v>
      </c>
      <c r="G8" s="3">
        <v>-434000000000000</v>
      </c>
      <c r="H8" s="3">
        <v>-434000000000000</v>
      </c>
      <c r="I8" s="3">
        <v>-434000000000000</v>
      </c>
      <c r="J8" s="3">
        <v>-434000000000000</v>
      </c>
      <c r="K8" s="3">
        <v>-434000000000000</v>
      </c>
      <c r="L8" s="3">
        <v>-434000000000000</v>
      </c>
      <c r="M8" s="3">
        <v>-434000000000000</v>
      </c>
      <c r="N8" s="3">
        <v>-434000000000000</v>
      </c>
      <c r="O8" s="3">
        <v>-434000000000000</v>
      </c>
      <c r="P8" s="3">
        <v>-434000000000000</v>
      </c>
      <c r="Q8" s="3">
        <v>-434000000000000</v>
      </c>
      <c r="R8" s="3">
        <v>-434000000000000</v>
      </c>
      <c r="S8" s="3">
        <v>-434000000000000</v>
      </c>
      <c r="T8" s="3">
        <v>-434000000000000</v>
      </c>
      <c r="U8" s="3">
        <v>-434000000000000</v>
      </c>
      <c r="V8" s="3">
        <v>-434000000000000</v>
      </c>
      <c r="W8" s="3">
        <v>-434000000000000</v>
      </c>
      <c r="X8" s="3">
        <v>-434000000000000</v>
      </c>
      <c r="Y8" s="3">
        <v>-434000000000000</v>
      </c>
      <c r="Z8" s="3">
        <v>-434000000000000</v>
      </c>
      <c r="AA8" s="3">
        <v>-434000000000000</v>
      </c>
      <c r="AB8" s="3">
        <v>-434000000000000</v>
      </c>
      <c r="AC8" s="3">
        <v>-434000000000000</v>
      </c>
      <c r="AD8" s="3">
        <v>-434000000000000</v>
      </c>
      <c r="AE8" s="3">
        <v>-434000000000000</v>
      </c>
      <c r="AF8" s="3">
        <v>-434000000000000</v>
      </c>
      <c r="AG8" s="3">
        <v>-434000000000000</v>
      </c>
      <c r="AH8" s="3">
        <v>-434000000000000</v>
      </c>
      <c r="AI8" s="3">
        <v>-434000000000000</v>
      </c>
      <c r="AJ8" s="3">
        <v>-434000000000000</v>
      </c>
      <c r="AK8" s="3">
        <v>-434000000000000</v>
      </c>
      <c r="AL8" s="3">
        <v>-434000000000000</v>
      </c>
      <c r="AM8" s="3">
        <v>-434000000000000</v>
      </c>
    </row>
    <row r="9" spans="1:39">
      <c r="A9" s="1" t="s">
        <v>2618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</row>
    <row r="11" spans="1:39">
      <c r="A11" s="12" t="s">
        <v>3323</v>
      </c>
      <c r="B11" s="1">
        <v>2023</v>
      </c>
      <c r="C11" s="1">
        <v>2024</v>
      </c>
      <c r="D11" s="1">
        <v>2025</v>
      </c>
      <c r="E11" s="1">
        <v>2026</v>
      </c>
      <c r="F11" s="1">
        <v>2027</v>
      </c>
      <c r="G11" s="1">
        <v>2028</v>
      </c>
      <c r="H11" s="1">
        <v>2029</v>
      </c>
      <c r="I11" s="1">
        <v>2030</v>
      </c>
      <c r="J11" s="1">
        <v>2031</v>
      </c>
      <c r="K11" s="1">
        <v>2032</v>
      </c>
      <c r="L11" s="1">
        <v>2033</v>
      </c>
      <c r="M11" s="1">
        <v>2034</v>
      </c>
      <c r="N11" s="1">
        <v>2035</v>
      </c>
      <c r="O11" s="1">
        <v>2036</v>
      </c>
      <c r="P11" s="1">
        <v>2037</v>
      </c>
      <c r="Q11" s="1">
        <v>2038</v>
      </c>
      <c r="R11" s="1">
        <v>2039</v>
      </c>
      <c r="S11" s="1">
        <v>2040</v>
      </c>
      <c r="T11" s="1">
        <v>2041</v>
      </c>
      <c r="U11" s="1">
        <v>2042</v>
      </c>
      <c r="V11" s="1">
        <v>2043</v>
      </c>
      <c r="W11" s="1">
        <v>2044</v>
      </c>
      <c r="X11" s="1">
        <v>2045</v>
      </c>
      <c r="Y11" s="1">
        <v>2046</v>
      </c>
      <c r="Z11" s="1">
        <v>2047</v>
      </c>
      <c r="AA11" s="1">
        <v>2048</v>
      </c>
      <c r="AB11" s="1">
        <v>2049</v>
      </c>
      <c r="AC11" s="1">
        <v>2050</v>
      </c>
      <c r="AD11" s="1">
        <v>2051</v>
      </c>
      <c r="AE11" s="1">
        <v>2052</v>
      </c>
      <c r="AF11" s="1">
        <v>2053</v>
      </c>
      <c r="AG11" s="1">
        <v>2054</v>
      </c>
      <c r="AH11" s="1">
        <v>2055</v>
      </c>
      <c r="AI11" s="1">
        <v>2056</v>
      </c>
      <c r="AJ11" s="1">
        <v>2057</v>
      </c>
      <c r="AK11" s="1">
        <v>2058</v>
      </c>
      <c r="AL11" s="1">
        <v>2059</v>
      </c>
      <c r="AM11" s="1">
        <v>2060</v>
      </c>
    </row>
    <row r="12" spans="1:39">
      <c r="A12" s="65" t="s">
        <v>3379</v>
      </c>
      <c r="B12" s="3">
        <v>597593000000000</v>
      </c>
      <c r="C12" s="3">
        <v>612539000000000</v>
      </c>
      <c r="D12" s="3">
        <v>628023000000000</v>
      </c>
      <c r="E12" s="3">
        <v>640035000000000</v>
      </c>
      <c r="F12" s="3">
        <v>652058000000000</v>
      </c>
      <c r="G12" s="3">
        <v>663311000000000</v>
      </c>
      <c r="H12" s="3">
        <v>675534000000000</v>
      </c>
      <c r="I12" s="3">
        <v>686300000000000</v>
      </c>
      <c r="J12" s="3">
        <v>693028000000000</v>
      </c>
      <c r="K12" s="3">
        <v>699822000000000</v>
      </c>
      <c r="L12" s="3">
        <v>705673000000000</v>
      </c>
      <c r="M12" s="3">
        <v>711421000000000</v>
      </c>
      <c r="N12" s="3">
        <v>717786000000000</v>
      </c>
      <c r="O12" s="3">
        <v>718044000000000</v>
      </c>
      <c r="P12" s="3">
        <v>718612000000000</v>
      </c>
      <c r="Q12" s="3">
        <v>719271000000000</v>
      </c>
      <c r="R12" s="3">
        <v>718943000000000</v>
      </c>
      <c r="S12" s="3">
        <v>719303000000000</v>
      </c>
      <c r="T12" s="3">
        <v>717427000000000</v>
      </c>
      <c r="U12" s="3">
        <v>713959000000000</v>
      </c>
      <c r="V12" s="3">
        <v>711917000000000</v>
      </c>
      <c r="W12" s="3">
        <v>709941000000000</v>
      </c>
      <c r="X12" s="3">
        <v>707145000000000</v>
      </c>
      <c r="Y12" s="3">
        <v>702769000000000</v>
      </c>
      <c r="Z12" s="3">
        <v>699925000000000</v>
      </c>
      <c r="AA12" s="3">
        <v>695558000000000</v>
      </c>
      <c r="AB12" s="3">
        <v>691167000000000</v>
      </c>
      <c r="AC12" s="3">
        <v>688101000000000</v>
      </c>
      <c r="AD12" s="3">
        <v>682351000000000</v>
      </c>
      <c r="AE12" s="3">
        <v>677200000000000</v>
      </c>
      <c r="AF12" s="3">
        <v>672025000000000</v>
      </c>
      <c r="AG12" s="3">
        <v>666984000000000</v>
      </c>
      <c r="AH12" s="3">
        <v>660772000000000</v>
      </c>
      <c r="AI12" s="3">
        <v>655554000000000</v>
      </c>
      <c r="AJ12" s="3">
        <v>650228000000000</v>
      </c>
      <c r="AK12" s="3">
        <v>644053000000000</v>
      </c>
      <c r="AL12" s="3">
        <v>637766000000000</v>
      </c>
      <c r="AM12" s="3">
        <v>653262000000000</v>
      </c>
    </row>
    <row r="13" spans="1:39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9">
      <c r="A14" s="12" t="s">
        <v>3323</v>
      </c>
      <c r="B14" s="1">
        <v>2023</v>
      </c>
      <c r="C14" s="1">
        <v>2024</v>
      </c>
      <c r="D14" s="1">
        <v>2025</v>
      </c>
      <c r="E14" s="1">
        <v>2026</v>
      </c>
      <c r="F14" s="1">
        <v>2027</v>
      </c>
      <c r="G14" s="1">
        <v>2028</v>
      </c>
      <c r="H14" s="1">
        <v>2029</v>
      </c>
      <c r="I14" s="1">
        <v>2030</v>
      </c>
      <c r="J14" s="1">
        <v>2031</v>
      </c>
      <c r="K14" s="1">
        <v>2032</v>
      </c>
      <c r="L14" s="1">
        <v>2033</v>
      </c>
      <c r="M14" s="1">
        <v>2034</v>
      </c>
      <c r="N14" s="1">
        <v>2035</v>
      </c>
      <c r="O14" s="1">
        <v>2036</v>
      </c>
      <c r="P14" s="1">
        <v>2037</v>
      </c>
      <c r="Q14" s="1">
        <v>2038</v>
      </c>
      <c r="R14" s="1">
        <v>2039</v>
      </c>
      <c r="S14" s="1">
        <v>2040</v>
      </c>
      <c r="T14" s="1">
        <v>2041</v>
      </c>
      <c r="U14" s="1">
        <v>2042</v>
      </c>
      <c r="V14" s="1">
        <v>2043</v>
      </c>
      <c r="W14" s="1">
        <v>2044</v>
      </c>
      <c r="X14" s="1">
        <v>2045</v>
      </c>
      <c r="Y14" s="1">
        <v>2046</v>
      </c>
      <c r="Z14" s="1">
        <v>2047</v>
      </c>
      <c r="AA14" s="1">
        <v>2048</v>
      </c>
      <c r="AB14" s="1">
        <v>2049</v>
      </c>
      <c r="AC14" s="1">
        <v>2050</v>
      </c>
      <c r="AD14" s="1">
        <v>2051</v>
      </c>
      <c r="AE14" s="1">
        <v>2052</v>
      </c>
      <c r="AF14" s="1">
        <v>2053</v>
      </c>
      <c r="AG14" s="1">
        <v>2054</v>
      </c>
      <c r="AH14" s="1">
        <v>2055</v>
      </c>
      <c r="AI14" s="1">
        <v>2056</v>
      </c>
      <c r="AJ14" s="1">
        <v>2057</v>
      </c>
      <c r="AK14" s="1">
        <v>2058</v>
      </c>
      <c r="AL14" s="1">
        <v>2059</v>
      </c>
      <c r="AM14" s="1">
        <v>2060</v>
      </c>
    </row>
    <row r="15" spans="1:39">
      <c r="A15" s="65" t="s">
        <v>3369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</row>
    <row r="16" spans="1:39">
      <c r="A16" s="1" t="s">
        <v>3370</v>
      </c>
      <c r="B16" s="3">
        <v>2187040000000</v>
      </c>
      <c r="C16" s="3">
        <v>3177640000000</v>
      </c>
      <c r="D16" s="3">
        <v>4666870000000</v>
      </c>
      <c r="E16" s="3">
        <v>6493780000000</v>
      </c>
      <c r="F16" s="3">
        <v>8741300000000</v>
      </c>
      <c r="G16" s="3">
        <v>11509100000000</v>
      </c>
      <c r="H16" s="3">
        <v>14916500000000</v>
      </c>
      <c r="I16" s="3">
        <v>19138100000000</v>
      </c>
      <c r="J16" s="3">
        <v>24005000000000</v>
      </c>
      <c r="K16" s="3">
        <v>29987600000000</v>
      </c>
      <c r="L16" s="3">
        <v>32348600000000</v>
      </c>
      <c r="M16" s="3">
        <v>34451900000000</v>
      </c>
      <c r="N16" s="3">
        <v>36196800000000</v>
      </c>
      <c r="O16" s="3">
        <v>38048700000000</v>
      </c>
      <c r="P16" s="3">
        <v>39998900000000</v>
      </c>
      <c r="Q16" s="3">
        <v>42160300000000</v>
      </c>
      <c r="R16" s="3">
        <v>44453000000000</v>
      </c>
      <c r="S16" s="3">
        <v>46860400000000</v>
      </c>
      <c r="T16" s="3">
        <v>49098500000000</v>
      </c>
      <c r="U16" s="3">
        <v>51425500000000</v>
      </c>
      <c r="V16" s="3">
        <v>53855100000000</v>
      </c>
      <c r="W16" s="3">
        <v>56397400000000</v>
      </c>
      <c r="X16" s="3">
        <v>59037300000000</v>
      </c>
      <c r="Y16" s="3">
        <v>61792100000000</v>
      </c>
      <c r="Z16" s="3">
        <v>64619300000000</v>
      </c>
      <c r="AA16" s="3">
        <v>67573800000000</v>
      </c>
      <c r="AB16" s="3">
        <v>70593600000000</v>
      </c>
      <c r="AC16" s="3">
        <v>73727700000000</v>
      </c>
      <c r="AD16" s="3">
        <v>76680300000000</v>
      </c>
      <c r="AE16" s="3">
        <v>79749000000000</v>
      </c>
      <c r="AF16" s="3">
        <v>82897800000000</v>
      </c>
      <c r="AG16" s="3">
        <v>86227600000000</v>
      </c>
      <c r="AH16" s="3">
        <v>89622700000000</v>
      </c>
      <c r="AI16" s="3">
        <v>93314100000000</v>
      </c>
      <c r="AJ16" s="3">
        <v>96899000000000</v>
      </c>
      <c r="AK16" s="3">
        <v>101202000000000</v>
      </c>
      <c r="AL16" s="3">
        <v>104702000000000</v>
      </c>
      <c r="AM16" s="3">
        <v>110421000000000</v>
      </c>
    </row>
    <row r="17" spans="1:39">
      <c r="A17" s="1" t="s">
        <v>3371</v>
      </c>
      <c r="B17" s="3">
        <v>441635000000</v>
      </c>
      <c r="C17" s="3">
        <v>641671000000</v>
      </c>
      <c r="D17" s="3">
        <v>942394000000</v>
      </c>
      <c r="E17" s="3">
        <v>1311310000000</v>
      </c>
      <c r="F17" s="3">
        <v>1765160000000</v>
      </c>
      <c r="G17" s="3">
        <v>2324060000000</v>
      </c>
      <c r="H17" s="3">
        <v>3012130000000</v>
      </c>
      <c r="I17" s="3">
        <v>3864610000000</v>
      </c>
      <c r="J17" s="3">
        <v>4847400000000</v>
      </c>
      <c r="K17" s="3">
        <v>6055480000000</v>
      </c>
      <c r="L17" s="3">
        <v>6532250000000</v>
      </c>
      <c r="M17" s="3">
        <v>6956980000000</v>
      </c>
      <c r="N17" s="3">
        <v>7309330000000</v>
      </c>
      <c r="O17" s="3">
        <v>7683300000000</v>
      </c>
      <c r="P17" s="3">
        <v>8077090000000</v>
      </c>
      <c r="Q17" s="3">
        <v>8513550000000</v>
      </c>
      <c r="R17" s="3">
        <v>8976530000000</v>
      </c>
      <c r="S17" s="3">
        <v>9462670000000</v>
      </c>
      <c r="T17" s="3">
        <v>9914610000000</v>
      </c>
      <c r="U17" s="3">
        <v>10384500000000</v>
      </c>
      <c r="V17" s="3">
        <v>10875100000000</v>
      </c>
      <c r="W17" s="3">
        <v>11388500000000</v>
      </c>
      <c r="X17" s="3">
        <v>11921600000000</v>
      </c>
      <c r="Y17" s="3">
        <v>12477900000000</v>
      </c>
      <c r="Z17" s="3">
        <v>13048800000000</v>
      </c>
      <c r="AA17" s="3">
        <v>13645400000000</v>
      </c>
      <c r="AB17" s="3">
        <v>14255200000000</v>
      </c>
      <c r="AC17" s="3">
        <v>14888100000000</v>
      </c>
      <c r="AD17" s="3">
        <v>15484300000000</v>
      </c>
      <c r="AE17" s="3">
        <v>16103900000000</v>
      </c>
      <c r="AF17" s="3">
        <v>16739800000000</v>
      </c>
      <c r="AG17" s="3">
        <v>17412200000000</v>
      </c>
      <c r="AH17" s="3">
        <v>18097800000000</v>
      </c>
      <c r="AI17" s="3">
        <v>18843200000000</v>
      </c>
      <c r="AJ17" s="3">
        <v>19567100000000</v>
      </c>
      <c r="AK17" s="3">
        <v>20435900000000</v>
      </c>
      <c r="AL17" s="3">
        <v>21142800000000</v>
      </c>
      <c r="AM17" s="3">
        <v>22297600000000</v>
      </c>
    </row>
    <row r="18" spans="1:39">
      <c r="A18" s="1" t="s">
        <v>3372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</row>
    <row r="19" spans="1:39">
      <c r="A19" s="1" t="s">
        <v>3373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</row>
    <row r="20" spans="1:39">
      <c r="A20" s="1" t="s">
        <v>3374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</row>
    <row r="21" spans="1:39">
      <c r="A21" s="1" t="s">
        <v>3375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</row>
    <row r="22" spans="1:39">
      <c r="A22" s="1" t="s">
        <v>3376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</row>
    <row r="23" spans="1:39">
      <c r="A23" s="1" t="s">
        <v>3377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</row>
    <row r="24" spans="1:39">
      <c r="A24" s="1" t="s">
        <v>3378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</row>
    <row r="26" spans="1:39">
      <c r="A26" s="62" t="s">
        <v>3323</v>
      </c>
      <c r="B26" s="1">
        <v>2023</v>
      </c>
      <c r="C26" s="1">
        <v>2024</v>
      </c>
      <c r="D26" s="1">
        <v>2025</v>
      </c>
      <c r="E26" s="1">
        <v>2026</v>
      </c>
      <c r="F26" s="1">
        <v>2027</v>
      </c>
      <c r="G26" s="1">
        <v>2028</v>
      </c>
      <c r="H26" s="1">
        <v>2029</v>
      </c>
      <c r="I26" s="1">
        <v>2030</v>
      </c>
      <c r="J26" s="1">
        <v>2031</v>
      </c>
      <c r="K26" s="1">
        <v>2032</v>
      </c>
      <c r="L26" s="1">
        <v>2033</v>
      </c>
      <c r="M26" s="1">
        <v>2034</v>
      </c>
      <c r="N26" s="1">
        <v>2035</v>
      </c>
      <c r="O26" s="1">
        <v>2036</v>
      </c>
      <c r="P26" s="1">
        <v>2037</v>
      </c>
      <c r="Q26" s="1">
        <v>2038</v>
      </c>
      <c r="R26" s="1">
        <v>2039</v>
      </c>
      <c r="S26" s="1">
        <v>2040</v>
      </c>
      <c r="T26" s="1">
        <v>2041</v>
      </c>
      <c r="U26" s="1">
        <v>2042</v>
      </c>
      <c r="V26" s="1">
        <v>2043</v>
      </c>
      <c r="W26" s="1">
        <v>2044</v>
      </c>
      <c r="X26" s="1">
        <v>2045</v>
      </c>
      <c r="Y26" s="1">
        <v>2046</v>
      </c>
      <c r="Z26" s="1">
        <v>2047</v>
      </c>
      <c r="AA26" s="1">
        <v>2048</v>
      </c>
      <c r="AB26" s="1">
        <v>2049</v>
      </c>
      <c r="AC26" s="1">
        <v>2050</v>
      </c>
      <c r="AD26" s="1">
        <v>2051</v>
      </c>
      <c r="AE26" s="1">
        <v>2052</v>
      </c>
      <c r="AF26" s="1">
        <v>2053</v>
      </c>
      <c r="AG26" s="1">
        <v>2054</v>
      </c>
      <c r="AH26" s="1">
        <v>2055</v>
      </c>
      <c r="AI26" s="1">
        <v>2056</v>
      </c>
      <c r="AJ26" s="1">
        <v>2057</v>
      </c>
      <c r="AK26" s="1">
        <v>2058</v>
      </c>
      <c r="AL26" s="1">
        <v>2059</v>
      </c>
      <c r="AM26" s="1">
        <v>2060</v>
      </c>
    </row>
    <row r="27" spans="1:39">
      <c r="A27" s="64" t="s">
        <v>2619</v>
      </c>
      <c r="B27" s="3">
        <v>1.34736E+16</v>
      </c>
      <c r="C27" s="3">
        <v>1.35298E+16</v>
      </c>
      <c r="D27" s="3">
        <v>1.39867E+16</v>
      </c>
      <c r="E27" s="3">
        <v>1.42493E+16</v>
      </c>
      <c r="F27" s="3">
        <v>1.44981E+16</v>
      </c>
      <c r="G27" s="3">
        <v>1.47208E+16</v>
      </c>
      <c r="H27" s="3">
        <v>1.49139E+16</v>
      </c>
      <c r="I27" s="3">
        <v>1.51231E+16</v>
      </c>
      <c r="J27" s="3">
        <v>1.51317E+16</v>
      </c>
      <c r="K27" s="3">
        <v>1.51276E+16</v>
      </c>
      <c r="L27" s="3">
        <v>1.51124E+16</v>
      </c>
      <c r="M27" s="3">
        <v>1.50992E+16</v>
      </c>
      <c r="N27" s="3">
        <v>1.49528E+16</v>
      </c>
      <c r="O27" s="3">
        <v>1.47883E+16</v>
      </c>
      <c r="P27" s="3">
        <v>1.45937E+16</v>
      </c>
      <c r="Q27" s="3">
        <v>1.43992E+16</v>
      </c>
      <c r="R27" s="3">
        <v>1.42E+16</v>
      </c>
      <c r="S27" s="3">
        <v>1.39933E+16</v>
      </c>
      <c r="T27" s="3">
        <v>1.37509E+16</v>
      </c>
      <c r="U27" s="3">
        <v>1.35041E+16</v>
      </c>
      <c r="V27" s="3">
        <v>1.3254E+16</v>
      </c>
      <c r="W27" s="3">
        <v>1.3004E+16</v>
      </c>
      <c r="X27" s="3">
        <v>1.27496E+16</v>
      </c>
      <c r="Y27" s="3">
        <v>1.25027E+16</v>
      </c>
      <c r="Z27" s="3">
        <v>1.2244E+16</v>
      </c>
      <c r="AA27" s="3">
        <v>1.19925E+16</v>
      </c>
      <c r="AB27" s="3">
        <v>1.17324E+16</v>
      </c>
      <c r="AC27" s="3">
        <v>1.14717E+16</v>
      </c>
      <c r="AD27" s="3">
        <v>1.12055E+16</v>
      </c>
      <c r="AE27" s="3">
        <v>1.0934E+16</v>
      </c>
      <c r="AF27" s="3">
        <v>1.06608E+16</v>
      </c>
      <c r="AG27" s="3">
        <v>1.03923E+16</v>
      </c>
      <c r="AH27" s="3">
        <v>1.01203E+16</v>
      </c>
      <c r="AI27" s="3">
        <v>9861090000000000</v>
      </c>
      <c r="AJ27" s="3">
        <v>9605890000000000</v>
      </c>
      <c r="AK27" s="3">
        <v>9352220000000000</v>
      </c>
      <c r="AL27" s="3">
        <v>9107450000000000</v>
      </c>
      <c r="AM27" s="3">
        <v>8959640000000000</v>
      </c>
    </row>
    <row r="31" spans="1:39">
      <c r="A31" s="1" t="s">
        <v>3323</v>
      </c>
      <c r="B31" s="1">
        <v>2023</v>
      </c>
      <c r="C31" s="1">
        <v>2024</v>
      </c>
      <c r="D31" s="1">
        <v>2025</v>
      </c>
      <c r="E31" s="1">
        <v>2026</v>
      </c>
      <c r="F31" s="1">
        <v>2027</v>
      </c>
      <c r="G31" s="1">
        <v>2028</v>
      </c>
      <c r="H31" s="1">
        <v>2029</v>
      </c>
      <c r="I31" s="1">
        <v>2030</v>
      </c>
      <c r="J31" s="1">
        <v>2031</v>
      </c>
      <c r="K31" s="1">
        <v>2032</v>
      </c>
      <c r="L31" s="1">
        <v>2033</v>
      </c>
      <c r="M31" s="1">
        <v>2034</v>
      </c>
      <c r="N31" s="1">
        <v>2035</v>
      </c>
      <c r="O31" s="1">
        <v>2036</v>
      </c>
      <c r="P31" s="1">
        <v>2037</v>
      </c>
      <c r="Q31" s="1">
        <v>2038</v>
      </c>
      <c r="R31" s="1">
        <v>2039</v>
      </c>
      <c r="S31" s="1">
        <v>2040</v>
      </c>
      <c r="T31" s="1">
        <v>2041</v>
      </c>
      <c r="U31" s="1">
        <v>2042</v>
      </c>
      <c r="V31" s="1">
        <v>2043</v>
      </c>
      <c r="W31" s="1">
        <v>2044</v>
      </c>
      <c r="X31" s="1">
        <v>2045</v>
      </c>
      <c r="Y31" s="1">
        <v>2046</v>
      </c>
      <c r="Z31" s="1">
        <v>2047</v>
      </c>
      <c r="AA31" s="1">
        <v>2048</v>
      </c>
      <c r="AB31" s="1">
        <v>2049</v>
      </c>
      <c r="AC31" s="1">
        <v>2050</v>
      </c>
      <c r="AD31" s="1">
        <v>2051</v>
      </c>
      <c r="AE31" s="1">
        <v>2052</v>
      </c>
      <c r="AF31" s="1">
        <v>2053</v>
      </c>
      <c r="AG31" s="1">
        <v>2054</v>
      </c>
      <c r="AH31" s="1">
        <v>2055</v>
      </c>
      <c r="AI31" s="1">
        <v>2056</v>
      </c>
      <c r="AJ31" s="1">
        <v>2057</v>
      </c>
      <c r="AK31" s="1">
        <v>2058</v>
      </c>
      <c r="AL31" s="1">
        <v>2059</v>
      </c>
      <c r="AM31" s="1">
        <v>2060</v>
      </c>
    </row>
    <row r="32" spans="1:39">
      <c r="A32" s="64" t="s">
        <v>3329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</row>
    <row r="33" spans="1:39">
      <c r="A33" s="1" t="s">
        <v>3330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</row>
    <row r="34" spans="1:39">
      <c r="A34" s="1" t="s">
        <v>3331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</row>
    <row r="35" spans="1:39">
      <c r="A35" s="1" t="s">
        <v>3332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</row>
    <row r="36" spans="1:39">
      <c r="A36" s="1" t="s">
        <v>3333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</row>
    <row r="37" spans="1:39">
      <c r="A37" s="1" t="s">
        <v>3334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</row>
    <row r="38" spans="1:39">
      <c r="A38" s="1" t="s">
        <v>3335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</row>
    <row r="39" spans="1:39">
      <c r="A39" s="1" t="s">
        <v>3336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</row>
    <row r="40" spans="1:39">
      <c r="A40" s="1" t="s">
        <v>3337</v>
      </c>
      <c r="B40" s="3">
        <v>3042970000000</v>
      </c>
      <c r="C40" s="3">
        <v>3106750000000</v>
      </c>
      <c r="D40" s="3">
        <v>3171530000000</v>
      </c>
      <c r="E40" s="3">
        <v>3200340000000</v>
      </c>
      <c r="F40" s="3">
        <v>3229300000000</v>
      </c>
      <c r="G40" s="3">
        <v>3257330000000</v>
      </c>
      <c r="H40" s="3">
        <v>3285390000000</v>
      </c>
      <c r="I40" s="3">
        <v>3313380000000</v>
      </c>
      <c r="J40" s="3">
        <v>3324310000000</v>
      </c>
      <c r="K40" s="3">
        <v>3335280000000</v>
      </c>
      <c r="L40" s="3">
        <v>3345210000000</v>
      </c>
      <c r="M40" s="3">
        <v>3356200000000</v>
      </c>
      <c r="N40" s="3">
        <v>3367100000000</v>
      </c>
      <c r="O40" s="3">
        <v>3377990000000</v>
      </c>
      <c r="P40" s="3">
        <v>3389840000000</v>
      </c>
      <c r="Q40" s="3">
        <v>3401610000000</v>
      </c>
      <c r="R40" s="3">
        <v>3412450000000</v>
      </c>
      <c r="S40" s="3">
        <v>3424160000000</v>
      </c>
      <c r="T40" s="3">
        <v>3401080000000</v>
      </c>
      <c r="U40" s="3">
        <v>3376990000000</v>
      </c>
      <c r="V40" s="3">
        <v>3353870000000</v>
      </c>
      <c r="W40" s="3">
        <v>3330780000000</v>
      </c>
      <c r="X40" s="3">
        <v>3306690000000</v>
      </c>
      <c r="Y40" s="3">
        <v>3254730000000</v>
      </c>
      <c r="Z40" s="3">
        <v>3202870000000</v>
      </c>
      <c r="AA40" s="3">
        <v>3150010000000</v>
      </c>
      <c r="AB40" s="3">
        <v>3098100000000</v>
      </c>
      <c r="AC40" s="3">
        <v>3045290000000</v>
      </c>
      <c r="AD40" s="3">
        <v>2973520000000</v>
      </c>
      <c r="AE40" s="3">
        <v>2900760000000</v>
      </c>
      <c r="AF40" s="3">
        <v>2828000000000</v>
      </c>
      <c r="AG40" s="3">
        <v>2755230000000</v>
      </c>
      <c r="AH40" s="3">
        <v>2683470000000</v>
      </c>
      <c r="AI40" s="3">
        <v>2624650000000</v>
      </c>
      <c r="AJ40" s="3">
        <v>2566840000000</v>
      </c>
      <c r="AK40" s="3">
        <v>2509010000000</v>
      </c>
      <c r="AL40" s="3">
        <v>2451220000000</v>
      </c>
      <c r="AM40" s="3">
        <v>2392340000000</v>
      </c>
    </row>
    <row r="41" spans="1:39">
      <c r="A41" s="1" t="s">
        <v>3338</v>
      </c>
      <c r="B41" s="3">
        <v>309116000000000</v>
      </c>
      <c r="C41" s="3">
        <v>312331000000000</v>
      </c>
      <c r="D41" s="3">
        <v>315544000000000</v>
      </c>
      <c r="E41" s="3">
        <v>317356000000000</v>
      </c>
      <c r="F41" s="3">
        <v>316852000000000</v>
      </c>
      <c r="G41" s="3">
        <v>318637000000000</v>
      </c>
      <c r="H41" s="3">
        <v>320523000000000</v>
      </c>
      <c r="I41" s="3">
        <v>322346000000000</v>
      </c>
      <c r="J41" s="3">
        <v>321151000000000</v>
      </c>
      <c r="K41" s="3">
        <v>319884000000000</v>
      </c>
      <c r="L41" s="3">
        <v>318627000000000</v>
      </c>
      <c r="M41" s="3">
        <v>317448000000000</v>
      </c>
      <c r="N41" s="3">
        <v>316288000000000</v>
      </c>
      <c r="O41" s="3">
        <v>314497000000000</v>
      </c>
      <c r="P41" s="3">
        <v>312500000000000</v>
      </c>
      <c r="Q41" s="3">
        <v>310581000000000</v>
      </c>
      <c r="R41" s="3">
        <v>308554000000000</v>
      </c>
      <c r="S41" s="3">
        <v>306515000000000</v>
      </c>
      <c r="T41" s="3">
        <v>304550000000000</v>
      </c>
      <c r="U41" s="3">
        <v>302493000000000</v>
      </c>
      <c r="V41" s="3">
        <v>300564000000000</v>
      </c>
      <c r="W41" s="3">
        <v>298526000000000</v>
      </c>
      <c r="X41" s="3">
        <v>296508000000000</v>
      </c>
      <c r="Y41" s="3">
        <v>294542000000000</v>
      </c>
      <c r="Z41" s="3">
        <v>292461000000000</v>
      </c>
      <c r="AA41" s="3">
        <v>290394000000000</v>
      </c>
      <c r="AB41" s="3">
        <v>288442000000000</v>
      </c>
      <c r="AC41" s="3">
        <v>286386000000000</v>
      </c>
      <c r="AD41" s="3">
        <v>284407000000000</v>
      </c>
      <c r="AE41" s="3">
        <v>282340000000000</v>
      </c>
      <c r="AF41" s="3">
        <v>280268000000000</v>
      </c>
      <c r="AG41" s="3">
        <v>278293000000000</v>
      </c>
      <c r="AH41" s="3">
        <v>276223000000000</v>
      </c>
      <c r="AI41" s="3">
        <v>274245000000000</v>
      </c>
      <c r="AJ41" s="3">
        <v>272171000000000</v>
      </c>
      <c r="AK41" s="3">
        <v>270093000000000</v>
      </c>
      <c r="AL41" s="3">
        <v>268111000000000</v>
      </c>
      <c r="AM41" s="3">
        <v>266031000000000</v>
      </c>
    </row>
    <row r="42" spans="1:39">
      <c r="A42" s="1" t="s">
        <v>3339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</row>
    <row r="43" spans="1:39">
      <c r="A43" s="1" t="s">
        <v>3340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</row>
    <row r="44" spans="1:39">
      <c r="A44" s="1" t="s">
        <v>3341</v>
      </c>
      <c r="B44" s="3">
        <v>936168000000000</v>
      </c>
      <c r="C44" s="3">
        <v>930644000000000</v>
      </c>
      <c r="D44" s="3">
        <v>925258000000000</v>
      </c>
      <c r="E44" s="3">
        <v>916183000000000</v>
      </c>
      <c r="F44" s="3">
        <v>905335000000000</v>
      </c>
      <c r="G44" s="3">
        <v>886635000000000</v>
      </c>
      <c r="H44" s="3">
        <v>868351000000000</v>
      </c>
      <c r="I44" s="3">
        <v>850421000000000</v>
      </c>
      <c r="J44" s="3">
        <v>829572000000000</v>
      </c>
      <c r="K44" s="3">
        <v>809185000000000</v>
      </c>
      <c r="L44" s="3">
        <v>789116000000000</v>
      </c>
      <c r="M44" s="3">
        <v>769560000000000</v>
      </c>
      <c r="N44" s="3">
        <v>750831000000000</v>
      </c>
      <c r="O44" s="3">
        <v>737527000000000</v>
      </c>
      <c r="P44" s="3">
        <v>723874000000000</v>
      </c>
      <c r="Q44" s="3">
        <v>710097000000000</v>
      </c>
      <c r="R44" s="3">
        <v>696344000000000</v>
      </c>
      <c r="S44" s="3">
        <v>682621000000000</v>
      </c>
      <c r="T44" s="3">
        <v>667227000000000</v>
      </c>
      <c r="U44" s="3">
        <v>651745000000000</v>
      </c>
      <c r="V44" s="3">
        <v>636250000000000</v>
      </c>
      <c r="W44" s="3">
        <v>620690000000000</v>
      </c>
      <c r="X44" s="3">
        <v>605139000000000</v>
      </c>
      <c r="Y44" s="3">
        <v>589597000000000</v>
      </c>
      <c r="Z44" s="3">
        <v>573882000000000</v>
      </c>
      <c r="AA44" s="3">
        <v>558274000000000</v>
      </c>
      <c r="AB44" s="3">
        <v>542635000000000</v>
      </c>
      <c r="AC44" s="3">
        <v>526822000000000</v>
      </c>
      <c r="AD44" s="3">
        <v>515275000000000</v>
      </c>
      <c r="AE44" s="3">
        <v>503566000000000</v>
      </c>
      <c r="AF44" s="3">
        <v>491830000000000</v>
      </c>
      <c r="AG44" s="3">
        <v>480125000000000</v>
      </c>
      <c r="AH44" s="3">
        <v>468345000000000</v>
      </c>
      <c r="AI44" s="3">
        <v>459871000000000</v>
      </c>
      <c r="AJ44" s="3">
        <v>451295000000000</v>
      </c>
      <c r="AK44" s="3">
        <v>442793000000000</v>
      </c>
      <c r="AL44" s="3">
        <v>434185000000000</v>
      </c>
      <c r="AM44" s="3">
        <v>425647000000000</v>
      </c>
    </row>
    <row r="45" spans="1:39">
      <c r="A45" s="1" t="s">
        <v>3342</v>
      </c>
      <c r="B45" s="3">
        <v>199300000000000</v>
      </c>
      <c r="C45" s="3">
        <v>195500000000000</v>
      </c>
      <c r="D45" s="3">
        <v>209200000000000</v>
      </c>
      <c r="E45" s="3">
        <v>212000000000000</v>
      </c>
      <c r="F45" s="3">
        <v>214700000000000</v>
      </c>
      <c r="G45" s="3">
        <v>217401000000000</v>
      </c>
      <c r="H45" s="3">
        <v>220201000000000</v>
      </c>
      <c r="I45" s="3">
        <v>222901000000000</v>
      </c>
      <c r="J45" s="3">
        <v>221702000000000</v>
      </c>
      <c r="K45" s="3">
        <v>220602000000000</v>
      </c>
      <c r="L45" s="3">
        <v>219402000000000</v>
      </c>
      <c r="M45" s="3">
        <v>218202000000000</v>
      </c>
      <c r="N45" s="3">
        <v>217102000000000</v>
      </c>
      <c r="O45" s="3">
        <v>213502000000000</v>
      </c>
      <c r="P45" s="3">
        <v>210002000000000</v>
      </c>
      <c r="Q45" s="3">
        <v>206502000000000</v>
      </c>
      <c r="R45" s="3">
        <v>203002000000000</v>
      </c>
      <c r="S45" s="3">
        <v>199502000000000</v>
      </c>
      <c r="T45" s="3">
        <v>194802000000000</v>
      </c>
      <c r="U45" s="3">
        <v>190102000000000</v>
      </c>
      <c r="V45" s="3">
        <v>185402000000000</v>
      </c>
      <c r="W45" s="3">
        <v>180702000000000</v>
      </c>
      <c r="X45" s="3">
        <v>176002000000000</v>
      </c>
      <c r="Y45" s="3">
        <v>172102000000000</v>
      </c>
      <c r="Z45" s="3">
        <v>168202000000000</v>
      </c>
      <c r="AA45" s="3">
        <v>164302000000000</v>
      </c>
      <c r="AB45" s="3">
        <v>160302000000000</v>
      </c>
      <c r="AC45" s="3">
        <v>156402000000000</v>
      </c>
      <c r="AD45" s="3">
        <v>152102000000000</v>
      </c>
      <c r="AE45" s="3">
        <v>147802000000000</v>
      </c>
      <c r="AF45" s="3">
        <v>143502000000000</v>
      </c>
      <c r="AG45" s="3">
        <v>139202000000000</v>
      </c>
      <c r="AH45" s="3">
        <v>134901000000000</v>
      </c>
      <c r="AI45" s="3">
        <v>131401000000000</v>
      </c>
      <c r="AJ45" s="3">
        <v>127901000000000</v>
      </c>
      <c r="AK45" s="3">
        <v>124401000000000</v>
      </c>
      <c r="AL45" s="3">
        <v>120801000000000</v>
      </c>
      <c r="AM45" s="3">
        <v>117301000000000</v>
      </c>
    </row>
    <row r="46" spans="1:39">
      <c r="A46" s="1" t="s">
        <v>3343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</row>
    <row r="47" spans="1:39">
      <c r="A47" s="1" t="s">
        <v>3344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</row>
    <row r="48" spans="1:39">
      <c r="A48" s="1" t="s">
        <v>3345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</row>
    <row r="49" spans="1:39">
      <c r="A49" s="1" t="s">
        <v>3346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</row>
    <row r="50" spans="1:39">
      <c r="A50" s="1" t="s">
        <v>3347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</row>
    <row r="51" spans="1:39">
      <c r="A51" s="1" t="s">
        <v>3348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</row>
    <row r="52" spans="1:39">
      <c r="A52" s="1" t="s">
        <v>3349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</row>
    <row r="53" spans="1:39">
      <c r="A53" s="1" t="s">
        <v>3350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</row>
    <row r="54" spans="1:39">
      <c r="A54" s="1" t="s">
        <v>3351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</row>
    <row r="55" spans="1:39">
      <c r="A55" s="1" t="s">
        <v>3352</v>
      </c>
      <c r="B55" s="3">
        <v>3485000000000</v>
      </c>
      <c r="C55" s="3">
        <v>3492000000000</v>
      </c>
      <c r="D55" s="3">
        <v>3499000000000</v>
      </c>
      <c r="E55" s="3">
        <v>3498000000000</v>
      </c>
      <c r="F55" s="3">
        <v>3497000000000</v>
      </c>
      <c r="G55" s="3">
        <v>3496000000000</v>
      </c>
      <c r="H55" s="3">
        <v>3495000000000</v>
      </c>
      <c r="I55" s="3">
        <v>3494000000000</v>
      </c>
      <c r="J55" s="3">
        <v>3489000000000</v>
      </c>
      <c r="K55" s="3">
        <v>3484000000000</v>
      </c>
      <c r="L55" s="3">
        <v>3479000000000</v>
      </c>
      <c r="M55" s="3">
        <v>3474000000000</v>
      </c>
      <c r="N55" s="3">
        <v>3470000000000</v>
      </c>
      <c r="O55" s="3">
        <v>3461000000000</v>
      </c>
      <c r="P55" s="3">
        <v>3452000000000</v>
      </c>
      <c r="Q55" s="3">
        <v>3444000000000</v>
      </c>
      <c r="R55" s="3">
        <v>3435000000000</v>
      </c>
      <c r="S55" s="3">
        <v>3426000000000</v>
      </c>
      <c r="T55" s="3">
        <v>3414000000000</v>
      </c>
      <c r="U55" s="3">
        <v>3403000000000</v>
      </c>
      <c r="V55" s="3">
        <v>3391000000000</v>
      </c>
      <c r="W55" s="3">
        <v>3379000000000</v>
      </c>
      <c r="X55" s="3">
        <v>3367000000000</v>
      </c>
      <c r="Y55" s="3">
        <v>3350000000000</v>
      </c>
      <c r="Z55" s="3">
        <v>3333000000000</v>
      </c>
      <c r="AA55" s="3">
        <v>3316000000000</v>
      </c>
      <c r="AB55" s="3">
        <v>3298000000000</v>
      </c>
      <c r="AC55" s="3">
        <v>3281000000000</v>
      </c>
      <c r="AD55" s="3">
        <v>3258000000000</v>
      </c>
      <c r="AE55" s="3">
        <v>3235000000000</v>
      </c>
      <c r="AF55" s="3">
        <v>3212000000000</v>
      </c>
      <c r="AG55" s="3">
        <v>3189000000000</v>
      </c>
      <c r="AH55" s="3">
        <v>3166000000000</v>
      </c>
      <c r="AI55" s="3">
        <v>3138000000000</v>
      </c>
      <c r="AJ55" s="3">
        <v>3110000000000</v>
      </c>
      <c r="AK55" s="3">
        <v>3083000000000</v>
      </c>
      <c r="AL55" s="3">
        <v>3055000000000</v>
      </c>
      <c r="AM55" s="3">
        <v>3027000000000</v>
      </c>
    </row>
    <row r="56" spans="1:39">
      <c r="A56" s="1" t="s">
        <v>3353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</row>
  </sheetData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8D04-4CC8-4C6B-BC13-782AAFD8C5D5}">
  <sheetPr>
    <tabColor theme="9"/>
  </sheetPr>
  <dimension ref="A1:AO156"/>
  <sheetViews>
    <sheetView workbookViewId="0"/>
  </sheetViews>
  <sheetFormatPr defaultRowHeight="14.25"/>
  <cols>
    <col min="1" max="1" width="15" style="34" bestFit="1" customWidth="1"/>
    <col min="2" max="2" width="11" bestFit="1" customWidth="1"/>
    <col min="3" max="4" width="8.375" customWidth="1"/>
    <col min="13" max="13" width="9.375" bestFit="1" customWidth="1"/>
  </cols>
  <sheetData>
    <row r="1" spans="1:40" s="1" customFormat="1">
      <c r="A1" s="1" t="s">
        <v>162</v>
      </c>
      <c r="C1" s="1" t="s">
        <v>163</v>
      </c>
      <c r="D1" s="1" t="s">
        <v>164</v>
      </c>
      <c r="E1" s="1" t="s">
        <v>1663</v>
      </c>
      <c r="G1" s="53" t="s">
        <v>2361</v>
      </c>
      <c r="K1" s="53" t="s">
        <v>2360</v>
      </c>
    </row>
    <row r="2" spans="1:40" s="1" customFormat="1">
      <c r="A2" s="1" t="s">
        <v>128</v>
      </c>
      <c r="D2" s="1">
        <v>1</v>
      </c>
      <c r="E2" s="1">
        <v>3.6008786143819101E-12</v>
      </c>
      <c r="G2" s="52" t="s">
        <v>2347</v>
      </c>
      <c r="K2" s="52" t="s">
        <v>2362</v>
      </c>
    </row>
    <row r="3" spans="1:40">
      <c r="C3">
        <v>2023</v>
      </c>
      <c r="D3">
        <f>C3+1</f>
        <v>2024</v>
      </c>
      <c r="E3">
        <f t="shared" ref="E3:AN3" si="0">D3+1</f>
        <v>2025</v>
      </c>
      <c r="F3">
        <f t="shared" si="0"/>
        <v>2026</v>
      </c>
      <c r="G3">
        <f t="shared" si="0"/>
        <v>2027</v>
      </c>
      <c r="H3">
        <f t="shared" si="0"/>
        <v>2028</v>
      </c>
      <c r="I3">
        <f t="shared" si="0"/>
        <v>2029</v>
      </c>
      <c r="J3">
        <f t="shared" si="0"/>
        <v>2030</v>
      </c>
      <c r="K3">
        <f t="shared" si="0"/>
        <v>2031</v>
      </c>
      <c r="L3">
        <f t="shared" si="0"/>
        <v>2032</v>
      </c>
      <c r="M3">
        <f t="shared" si="0"/>
        <v>2033</v>
      </c>
      <c r="N3">
        <f t="shared" si="0"/>
        <v>2034</v>
      </c>
      <c r="O3">
        <f t="shared" si="0"/>
        <v>2035</v>
      </c>
      <c r="P3">
        <f t="shared" si="0"/>
        <v>2036</v>
      </c>
      <c r="Q3">
        <f t="shared" si="0"/>
        <v>2037</v>
      </c>
      <c r="R3">
        <f t="shared" si="0"/>
        <v>2038</v>
      </c>
      <c r="S3">
        <f t="shared" si="0"/>
        <v>2039</v>
      </c>
      <c r="T3">
        <f t="shared" si="0"/>
        <v>2040</v>
      </c>
      <c r="U3">
        <f t="shared" si="0"/>
        <v>2041</v>
      </c>
      <c r="V3">
        <f t="shared" si="0"/>
        <v>2042</v>
      </c>
      <c r="W3">
        <f t="shared" si="0"/>
        <v>2043</v>
      </c>
      <c r="X3">
        <f t="shared" si="0"/>
        <v>2044</v>
      </c>
      <c r="Y3">
        <f t="shared" si="0"/>
        <v>2045</v>
      </c>
      <c r="Z3">
        <f t="shared" si="0"/>
        <v>2046</v>
      </c>
      <c r="AA3">
        <f t="shared" si="0"/>
        <v>2047</v>
      </c>
      <c r="AB3">
        <f t="shared" si="0"/>
        <v>2048</v>
      </c>
      <c r="AC3">
        <f t="shared" si="0"/>
        <v>2049</v>
      </c>
      <c r="AD3">
        <f t="shared" si="0"/>
        <v>2050</v>
      </c>
      <c r="AE3">
        <f t="shared" si="0"/>
        <v>2051</v>
      </c>
      <c r="AF3">
        <f t="shared" si="0"/>
        <v>2052</v>
      </c>
      <c r="AG3">
        <f t="shared" si="0"/>
        <v>2053</v>
      </c>
      <c r="AH3">
        <f t="shared" si="0"/>
        <v>2054</v>
      </c>
      <c r="AI3">
        <f t="shared" si="0"/>
        <v>2055</v>
      </c>
      <c r="AJ3">
        <f t="shared" si="0"/>
        <v>2056</v>
      </c>
      <c r="AK3">
        <f t="shared" si="0"/>
        <v>2057</v>
      </c>
      <c r="AL3">
        <f t="shared" si="0"/>
        <v>2058</v>
      </c>
      <c r="AM3">
        <f t="shared" si="0"/>
        <v>2059</v>
      </c>
      <c r="AN3">
        <f t="shared" si="0"/>
        <v>2060</v>
      </c>
    </row>
    <row r="4" spans="1:40">
      <c r="A4" s="34" t="s">
        <v>2345</v>
      </c>
      <c r="B4" t="str">
        <f t="shared" ref="B4:B12" si="1">VLOOKUP(A4,$J$30:$K$38,2,FALSE)</f>
        <v>交通部门</v>
      </c>
      <c r="C4" s="26">
        <f>SUMIFS(一次燃料消费!D:D,一次燃料消费!$A:$A,$A4)*$E$2</f>
        <v>75662.666918728195</v>
      </c>
      <c r="D4" s="26">
        <f>SUMIFS(一次燃料消费!E:E,一次燃料消费!$A:$A,'图3，4-一次能源消费量'!$A4)*$E$2</f>
        <v>75376.362392423776</v>
      </c>
      <c r="E4" s="26">
        <f>SUMIFS(一次燃料消费!F:F,一次燃料消费!$A:$A,'图3，4-一次能源消费量'!$A4)*$E$2</f>
        <v>75091.574304130234</v>
      </c>
      <c r="F4" s="26">
        <f>SUMIFS(一次燃料消费!G:G,一次燃料消费!$A:$A,'图3，4-一次能源消费量'!$A4)*$E$2</f>
        <v>74820.203089553877</v>
      </c>
      <c r="G4" s="26">
        <f>SUMIFS(一次燃料消费!H:H,一次燃料消费!$A:$A,'图3，4-一次能源消费量'!$A4)*$E$2</f>
        <v>74490.940189406232</v>
      </c>
      <c r="H4" s="26">
        <f>SUMIFS(一次燃料消费!I:I,一次燃料消费!$A:$A,'图3，4-一次能源消费量'!$A4)*$E$2</f>
        <v>74109.375967736152</v>
      </c>
      <c r="I4" s="26">
        <f>SUMIFS(一次燃料消费!J:J,一次燃料消费!$A:$A,'图3，4-一次能源消费量'!$A4)*$E$2</f>
        <v>73658.30866731485</v>
      </c>
      <c r="J4" s="26">
        <f>SUMIFS(一次燃料消费!K:K,一次燃料消费!$A:$A,'图3，4-一次能源消费量'!$A4)*$E$2</f>
        <v>73109.320514205479</v>
      </c>
      <c r="K4" s="26">
        <f>SUMIFS(一次燃料消费!L:L,一次燃料消费!$A:$A,'图3，4-一次能源消费量'!$A4)*$E$2</f>
        <v>71986.918368081824</v>
      </c>
      <c r="L4" s="26">
        <f>SUMIFS(一次燃料消费!M:M,一次燃料消费!$A:$A,'图3，4-一次能源消费量'!$A4)*$E$2</f>
        <v>70790.020164920265</v>
      </c>
      <c r="M4" s="26">
        <f>SUMIFS(一次燃料消费!N:N,一次燃料消费!$A:$A,'图3，4-一次能源消费量'!$A4)*$E$2</f>
        <v>69719.302869900275</v>
      </c>
      <c r="N4" s="26">
        <f>SUMIFS(一次燃料消费!O:O,一次燃料消费!$A:$A,'图3，4-一次能源消费量'!$A4)*$E$2</f>
        <v>68656.192430953175</v>
      </c>
      <c r="O4" s="26">
        <f>SUMIFS(一次燃料消费!P:P,一次燃料消费!$A:$A,'图3，4-一次能源消费量'!$A4)*$E$2</f>
        <v>67572.439955349124</v>
      </c>
      <c r="P4" s="26">
        <f>SUMIFS(一次燃料消费!Q:Q,一次燃料消费!$A:$A,'图3，4-一次能源消费量'!$A4)*$E$2</f>
        <v>66720.993122321859</v>
      </c>
      <c r="Q4" s="26">
        <f>SUMIFS(一次燃料消费!R:R,一次燃料消费!$A:$A,'图3，4-一次能源消费量'!$A4)*$E$2</f>
        <v>65754.542508372062</v>
      </c>
      <c r="R4" s="26">
        <f>SUMIFS(一次燃料消费!S:S,一次燃料消费!$A:$A,'图3，4-一次能源消费量'!$A4)*$E$2</f>
        <v>64575.215152497229</v>
      </c>
      <c r="S4" s="26">
        <f>SUMIFS(一次燃料消费!T:T,一次燃料消费!$A:$A,'图3，4-一次能源消费量'!$A4)*$E$2</f>
        <v>63540.135393035918</v>
      </c>
      <c r="T4" s="26">
        <f>SUMIFS(一次燃料消费!U:U,一次燃料消费!$A:$A,'图3，4-一次能源消费量'!$A4)*$E$2</f>
        <v>62634.078715206524</v>
      </c>
      <c r="U4" s="26">
        <f>SUMIFS(一次燃料消费!V:V,一次燃料消费!$A:$A,'图3，4-一次能源消费量'!$A4)*$E$2</f>
        <v>61561.819884051722</v>
      </c>
      <c r="V4" s="26">
        <f>SUMIFS(一次燃料消费!W:W,一次燃料消费!$A:$A,'图3，4-一次能源消费量'!$A4)*$E$2</f>
        <v>60593.125922725158</v>
      </c>
      <c r="W4" s="26">
        <f>SUMIFS(一次燃料消费!X:X,一次燃料消费!$A:$A,'图3，4-一次能源消费量'!$A4)*$E$2</f>
        <v>59738.352958121795</v>
      </c>
      <c r="X4" s="26">
        <f>SUMIFS(一次燃料消费!Y:Y,一次燃料消费!$A:$A,'图3，4-一次能源消费量'!$A4)*$E$2</f>
        <v>58995.466493824511</v>
      </c>
      <c r="Y4" s="26">
        <f>SUMIFS(一次燃料消费!Z:Z,一次燃料消费!$A:$A,'图3，4-一次能源消费量'!$A4)*$E$2</f>
        <v>58368.740772748562</v>
      </c>
      <c r="Z4" s="26">
        <f>SUMIFS(一次燃料消费!AA:AA,一次燃料消费!$A:$A,'图3，4-一次能源消费量'!$A4)*$E$2</f>
        <v>58011.663245831995</v>
      </c>
      <c r="AA4" s="26">
        <f>SUMIFS(一次燃料消费!AB:AB,一次燃料消费!$A:$A,'图3，4-一次能源消费量'!$A4)*$E$2</f>
        <v>57766.130135753141</v>
      </c>
      <c r="AB4" s="26">
        <f>SUMIFS(一次燃料消费!AC:AC,一次燃料消费!$A:$A,'图3，4-一次能源消费量'!$A4)*$E$2</f>
        <v>57626.19279104103</v>
      </c>
      <c r="AC4" s="26">
        <f>SUMIFS(一次燃料消费!AD:AD,一次燃料消费!$A:$A,'图3，4-一次能源消费量'!$A4)*$E$2</f>
        <v>57537.809225451027</v>
      </c>
      <c r="AD4" s="26">
        <f>SUMIFS(一次燃料消费!AE:AE,一次燃料消费!$A:$A,'图3，4-一次能源消费量'!$A4)*$E$2</f>
        <v>57512.163767959399</v>
      </c>
      <c r="AE4" s="26">
        <f>SUMIFS(一次燃料消费!AF:AF,一次燃料消费!$A:$A,'图3，4-一次能源消费量'!$A4)*$E$2</f>
        <v>57262.504050988457</v>
      </c>
      <c r="AF4" s="26">
        <f>SUMIFS(一次燃料消费!AG:AG,一次燃料消费!$A:$A,'图3，4-一次能源消费量'!$A4)*$E$2</f>
        <v>57052.237946058856</v>
      </c>
      <c r="AG4" s="26">
        <f>SUMIFS(一次燃料消费!AH:AH,一次燃料消费!$A:$A,'图3，4-一次能源消费量'!$A4)*$E$2</f>
        <v>56862.532858017374</v>
      </c>
      <c r="AH4" s="26">
        <f>SUMIFS(一次燃料消费!AI:AI,一次燃料消费!$A:$A,'图3，4-一次能源消费量'!$A4)*$E$2</f>
        <v>56682.236865795268</v>
      </c>
      <c r="AI4" s="26">
        <f>SUMIFS(一次燃料消费!AJ:AJ,一次燃料消费!$A:$A,'图3，4-一次能源消费量'!$A4)*$E$2</f>
        <v>56511.494004537119</v>
      </c>
      <c r="AJ4" s="26">
        <f>SUMIFS(一次燃料消费!AK:AK,一次燃料消费!$A:$A,'图3，4-一次能源消费量'!$A4)*$E$2</f>
        <v>56353.311007885939</v>
      </c>
      <c r="AK4" s="26">
        <f>SUMIFS(一次燃料消费!AL:AL,一次燃料消费!$A:$A,'图3，4-一次能源消费量'!$A4)*$E$2</f>
        <v>56195.956213316065</v>
      </c>
      <c r="AL4" s="26">
        <f>SUMIFS(一次燃料消费!AM:AM,一次燃料消费!$A:$A,'图3，4-一次能源消费量'!$A4)*$E$2</f>
        <v>56036.015987901061</v>
      </c>
      <c r="AM4" s="26">
        <f>SUMIFS(一次燃料消费!AN:AN,一次燃料消费!$A:$A,'图3，4-一次能源消费量'!$A4)*$E$2</f>
        <v>55869.907457419627</v>
      </c>
      <c r="AN4" s="26">
        <f>SUMIFS(一次燃料消费!AO:AO,一次燃料消费!$A:$A,'图3，4-一次能源消费量'!$A4)*$E$2</f>
        <v>55706.672428072467</v>
      </c>
    </row>
    <row r="5" spans="1:40">
      <c r="A5" s="34" t="s">
        <v>722</v>
      </c>
      <c r="B5" t="str">
        <f t="shared" si="1"/>
        <v>电力部门</v>
      </c>
      <c r="C5" s="26">
        <f>SUMIFS(一次燃料消费!D:D,一次燃料消费!$A:$A,$A5)*$E$2+C47+C49+C53+C59+C66</f>
        <v>271862.85355226684</v>
      </c>
      <c r="D5" s="26">
        <f>SUMIFS(一次燃料消费!E:E,一次燃料消费!$A:$A,$A5)*$E$2+D47+D49+D53+D59+D66</f>
        <v>275883.00853408244</v>
      </c>
      <c r="E5" s="26">
        <f>SUMIFS(一次燃料消费!F:F,一次燃料消费!$A:$A,$A5)*$E$2+E47+E49+E53+E59+E66</f>
        <v>291278.95358467475</v>
      </c>
      <c r="F5" s="26">
        <f>SUMIFS(一次燃料消费!G:G,一次燃料消费!$A:$A,$A5)*$E$2+F47+F49+F53+F59+F66</f>
        <v>305068.76273810817</v>
      </c>
      <c r="G5" s="26">
        <f>SUMIFS(一次燃料消费!H:H,一次燃料消费!$A:$A,$A5)*$E$2+G47+G49+G53+G59+G66</f>
        <v>318752.43275359197</v>
      </c>
      <c r="H5" s="26">
        <f>SUMIFS(一次燃料消费!I:I,一次燃料消费!$A:$A,$A5)*$E$2+H47+H49+H53+H59+H66</f>
        <v>331138.21648482245</v>
      </c>
      <c r="I5" s="26">
        <f>SUMIFS(一次燃料消费!J:J,一次燃料消费!$A:$A,$A5)*$E$2+I47+I49+I53+I59+I66</f>
        <v>342425.642216701</v>
      </c>
      <c r="J5" s="26">
        <f>SUMIFS(一次燃料消费!K:K,一次燃料消费!$A:$A,$A5)*$E$2+J47+J49+J53+J59+J66</f>
        <v>354129.85164380126</v>
      </c>
      <c r="K5" s="26">
        <f>SUMIFS(一次燃料消费!L:L,一次燃料消费!$A:$A,$A5)*$E$2+K47+K49+K53+K59+K66</f>
        <v>364158.38968708378</v>
      </c>
      <c r="L5" s="26">
        <f>SUMIFS(一次燃料消费!M:M,一次燃料消费!$A:$A,$A5)*$E$2+L47+L49+L53+L59+L66</f>
        <v>374954.63469086465</v>
      </c>
      <c r="M5" s="26">
        <f>SUMIFS(一次燃料消费!N:N,一次燃料消费!$A:$A,$A5)*$E$2+M47+M49+M53+M59+M66</f>
        <v>386271.10258903174</v>
      </c>
      <c r="N5" s="26">
        <f>SUMIFS(一次燃料消费!O:O,一次燃料消费!$A:$A,$A5)*$E$2+N47+N49+N53+N59+N66</f>
        <v>397398.90605307702</v>
      </c>
      <c r="O5" s="26">
        <f>SUMIFS(一次燃料消费!P:P,一次燃料消费!$A:$A,$A5)*$E$2+O47+O49+O53+O59+O66</f>
        <v>408981.74606604024</v>
      </c>
      <c r="P5" s="26">
        <f>SUMIFS(一次燃料消费!Q:Q,一次燃料消费!$A:$A,$A5)*$E$2+P47+P49+P53+P59+P66</f>
        <v>419249.39433221723</v>
      </c>
      <c r="Q5" s="26">
        <f>SUMIFS(一次燃料消费!R:R,一次燃料消费!$A:$A,$A5)*$E$2+Q47+Q49+Q53+Q59+Q66</f>
        <v>430280.55129451596</v>
      </c>
      <c r="R5" s="26">
        <f>SUMIFS(一次燃料消费!S:S,一次燃料消费!$A:$A,$A5)*$E$2+R47+R49+R53+R59+R66</f>
        <v>442125.66130135761</v>
      </c>
      <c r="S5" s="26">
        <f>SUMIFS(一次燃料消费!T:T,一次燃料消费!$A:$A,$A5)*$E$2+S47+S49+S53+S59+S66</f>
        <v>454367.30006121506</v>
      </c>
      <c r="T5" s="26">
        <f>SUMIFS(一次燃料消费!U:U,一次燃料消费!$A:$A,$A5)*$E$2+T47+T49+T53+T59+T66</f>
        <v>466756.9396132658</v>
      </c>
      <c r="U5" s="26">
        <f>SUMIFS(一次燃料消费!V:V,一次燃料消费!$A:$A,$A5)*$E$2+U47+U49+U53+U59+U66</f>
        <v>478348.02887904667</v>
      </c>
      <c r="V5" s="26">
        <f>SUMIFS(一次燃料消费!W:W,一次燃料消费!$A:$A,$A5)*$E$2+V47+V49+V53+V59+V66</f>
        <v>490206.73688379984</v>
      </c>
      <c r="W5" s="26">
        <f>SUMIFS(一次燃料消费!X:X,一次燃料消费!$A:$A,$A5)*$E$2+W47+W49+W53+W59+W66</f>
        <v>501520.02304562327</v>
      </c>
      <c r="X5" s="26">
        <f>SUMIFS(一次燃料消费!Y:Y,一次燃料消费!$A:$A,$A5)*$E$2+X47+X49+X53+X59+X66</f>
        <v>512867.72532497946</v>
      </c>
      <c r="Y5" s="26">
        <f>SUMIFS(一次燃料消费!Z:Z,一次燃料消费!$A:$A,$A5)*$E$2+Y47+Y49+Y53+Y59+Y66</f>
        <v>523802.81134996953</v>
      </c>
      <c r="Z5" s="26">
        <f>SUMIFS(一次燃料消费!AA:AA,一次燃料消费!$A:$A,$A5)*$E$2+Z47+Z49+Z53+Z59+Z66</f>
        <v>534323.33556587819</v>
      </c>
      <c r="AA5" s="26">
        <f>SUMIFS(一次燃料消费!AB:AB,一次燃料消费!$A:$A,$A5)*$E$2+AA47+AA49+AA53+AA59+AA66</f>
        <v>544423.08631306048</v>
      </c>
      <c r="AB5" s="26">
        <f>SUMIFS(一次燃料消费!AC:AC,一次燃料消费!$A:$A,$A5)*$E$2+AB47+AB49+AB53+AB59+AB66</f>
        <v>554663.93748874741</v>
      </c>
      <c r="AC5" s="26">
        <f>SUMIFS(一次燃料消费!AD:AD,一次燃料消费!$A:$A,$A5)*$E$2+AC47+AC49+AC53+AC59+AC66</f>
        <v>562888.2178171475</v>
      </c>
      <c r="AD5" s="26">
        <f>SUMIFS(一次燃料消费!AE:AE,一次燃料消费!$A:$A,$A5)*$E$2+AD47+AD49+AD53+AD59+AD66</f>
        <v>571679.50329480402</v>
      </c>
      <c r="AE5" s="26">
        <f>SUMIFS(一次燃料消费!AF:AF,一次燃料消费!$A:$A,$A5)*$E$2+AE47+AE49+AE53+AE59+AE66</f>
        <v>578895.89607864327</v>
      </c>
      <c r="AF5" s="26">
        <f>SUMIFS(一次燃料消费!AG:AG,一次燃料消费!$A:$A,$A5)*$E$2+AF47+AF49+AF53+AF59+AF66</f>
        <v>584816.35627093015</v>
      </c>
      <c r="AG5" s="26">
        <f>SUMIFS(一次燃料消费!AH:AH,一次燃料消费!$A:$A,$A5)*$E$2+AG47+AG49+AG53+AG59+AG66</f>
        <v>590909.421986965</v>
      </c>
      <c r="AH5" s="26">
        <f>SUMIFS(一次燃料消费!AI:AI,一次燃料消费!$A:$A,$A5)*$E$2+AH47+AH49+AH53+AH59+AH66</f>
        <v>595725.62071945565</v>
      </c>
      <c r="AI5" s="26">
        <f>SUMIFS(一次燃料消费!AJ:AJ,一次燃料消费!$A:$A,$A5)*$E$2+AI47+AI49+AI53+AI59+AI66</f>
        <v>600188.80375211558</v>
      </c>
      <c r="AJ5" s="26">
        <f>SUMIFS(一次燃料消费!AK:AK,一次燃料消费!$A:$A,$A5)*$E$2+AJ47+AJ49+AJ53+AJ59+AJ66</f>
        <v>603528.34341579361</v>
      </c>
      <c r="AK5" s="26">
        <f>SUMIFS(一次燃料消费!AL:AL,一次燃料消费!$A:$A,$A5)*$E$2+AK47+AK49+AK53+AK59+AK66</f>
        <v>605967.23848619068</v>
      </c>
      <c r="AL5" s="26">
        <f>SUMIFS(一次燃料消费!AM:AM,一次燃料消费!$A:$A,$A5)*$E$2+AL47+AL49+AL53+AL59+AL66</f>
        <v>606974.15418962238</v>
      </c>
      <c r="AM5" s="26">
        <f>SUMIFS(一次燃料消费!AN:AN,一次燃料消费!$A:$A,$A5)*$E$2+AM47+AM49+AM53+AM59+AM66</f>
        <v>607208.81822764757</v>
      </c>
      <c r="AN5" s="26">
        <f>SUMIFS(一次燃料消费!AO:AO,一次燃料消费!$A:$A,$A5)*$E$2+AN47+AN49+AN53+AN59+AN66</f>
        <v>616390.41255266301</v>
      </c>
    </row>
    <row r="6" spans="1:40">
      <c r="A6" s="34" t="s">
        <v>2338</v>
      </c>
      <c r="B6" t="str">
        <f t="shared" si="1"/>
        <v>居民建筑</v>
      </c>
      <c r="C6" s="26">
        <f>SUMIFS(一次燃料消费!D:D,一次燃料消费!$A:$A,$A6)*$E$2</f>
        <v>18116.157142342738</v>
      </c>
      <c r="D6" s="26">
        <f>SUMIFS(一次燃料消费!E:E,一次燃料消费!$A:$A,'图3，4-一次能源消费量'!$A6)*$E$2</f>
        <v>18139.570055093449</v>
      </c>
      <c r="E6" s="26">
        <f>SUMIFS(一次燃料消费!F:F,一次燃料消费!$A:$A,'图3，4-一次能源消费量'!$A6)*$E$2</f>
        <v>18138.821072341656</v>
      </c>
      <c r="F6" s="26">
        <f>SUMIFS(一次燃料消费!G:G,一次燃料消费!$A:$A,'图3，4-一次能源消费量'!$A6)*$E$2</f>
        <v>18098.606459976239</v>
      </c>
      <c r="G6" s="26">
        <f>SUMIFS(一次燃料消费!H:H,一次燃料消费!$A:$A,'图3，4-一次能源消费量'!$A6)*$E$2</f>
        <v>18060.692809045413</v>
      </c>
      <c r="H6" s="26">
        <f>SUMIFS(一次燃料消费!I:I,一次燃料消费!$A:$A,'图3，4-一次能源消费量'!$A6)*$E$2</f>
        <v>18061.672248028524</v>
      </c>
      <c r="I6" s="26">
        <f>SUMIFS(一次燃料消费!J:J,一次燃料消费!$A:$A,'图3，4-一次能源消费量'!$A6)*$E$2</f>
        <v>18037.802023693785</v>
      </c>
      <c r="J6" s="26">
        <f>SUMIFS(一次燃料消费!K:K,一次燃料消费!$A:$A,'图3，4-一次能源消费量'!$A6)*$E$2</f>
        <v>18032.335889957154</v>
      </c>
      <c r="K6" s="26">
        <f>SUMIFS(一次燃料消费!L:L,一次燃料消费!$A:$A,'图3，4-一次能源消费量'!$A6)*$E$2</f>
        <v>18004.756760649601</v>
      </c>
      <c r="L6" s="26">
        <f>SUMIFS(一次燃料消费!M:M,一次燃料消费!$A:$A,'图3，4-一次能源消费量'!$A6)*$E$2</f>
        <v>17917.406647221927</v>
      </c>
      <c r="M6" s="26">
        <f>SUMIFS(一次燃料消费!N:N,一次燃料消费!$A:$A,'图3，4-一次能源消费量'!$A6)*$E$2</f>
        <v>17902.106513989416</v>
      </c>
      <c r="N6" s="26">
        <f>SUMIFS(一次燃料消费!O:O,一次燃料消费!$A:$A,'图3，4-一次能源消费量'!$A6)*$E$2</f>
        <v>17810.395736559723</v>
      </c>
      <c r="O6" s="26">
        <f>SUMIFS(一次燃料消费!P:P,一次燃料消费!$A:$A,'图3，4-一次能源消费量'!$A6)*$E$2</f>
        <v>17688.369162075553</v>
      </c>
      <c r="P6" s="26">
        <f>SUMIFS(一次燃料消费!Q:Q,一次燃料消费!$A:$A,'图3，4-一次能源消费量'!$A6)*$E$2</f>
        <v>17549.231212415834</v>
      </c>
      <c r="Q6" s="26">
        <f>SUMIFS(一次燃料消费!R:R,一次燃料消费!$A:$A,'图3，4-一次能源消费量'!$A6)*$E$2</f>
        <v>17457.480825321381</v>
      </c>
      <c r="R6" s="26">
        <f>SUMIFS(一次燃料消费!S:S,一次燃料消费!$A:$A,'图3，4-一次能源消费量'!$A6)*$E$2</f>
        <v>17366.490223614568</v>
      </c>
      <c r="S6" s="26">
        <f>SUMIFS(一次燃料消费!T:T,一次燃料消费!$A:$A,'图3，4-一次能源消费量'!$A6)*$E$2</f>
        <v>17347.873681178211</v>
      </c>
      <c r="T6" s="26">
        <f>SUMIFS(一次燃料消费!U:U,一次燃料消费!$A:$A,'图3，4-一次能源消费量'!$A6)*$E$2</f>
        <v>17217.521875337588</v>
      </c>
      <c r="U6" s="26">
        <f>SUMIFS(一次燃料消费!V:V,一次燃料消费!$A:$A,'图3，4-一次能源消费量'!$A6)*$E$2</f>
        <v>17083.569190882579</v>
      </c>
      <c r="V6" s="26">
        <f>SUMIFS(一次燃料消费!W:W,一次燃料消费!$A:$A,'图3，4-一次能源消费量'!$A6)*$E$2</f>
        <v>16971.581865975302</v>
      </c>
      <c r="W6" s="26">
        <f>SUMIFS(一次燃料消费!X:X,一次燃料消费!$A:$A,'图3，4-一次能源消费量'!$A6)*$E$2</f>
        <v>16856.029671239787</v>
      </c>
      <c r="X6" s="26">
        <f>SUMIFS(一次燃料消费!Y:Y,一次燃料消费!$A:$A,'图3，4-一次能源消费量'!$A6)*$E$2</f>
        <v>16784.408195599732</v>
      </c>
      <c r="Y6" s="26">
        <f>SUMIFS(一次燃料消费!Z:Z,一次燃料消费!$A:$A,'图3，4-一次能源消费量'!$A6)*$E$2</f>
        <v>16668.783983291927</v>
      </c>
      <c r="Z6" s="26">
        <f>SUMIFS(一次燃料消费!AA:AA,一次燃料消费!$A:$A,'图3，4-一次能源消费量'!$A6)*$E$2</f>
        <v>16519.667998991757</v>
      </c>
      <c r="AA6" s="26">
        <f>SUMIFS(一次燃料消费!AB:AB,一次燃料消费!$A:$A,'图3，4-一次能源消费量'!$A6)*$E$2</f>
        <v>16318.342875661665</v>
      </c>
      <c r="AB6" s="26">
        <f>SUMIFS(一次燃料消费!AC:AC,一次燃料消费!$A:$A,'图3，4-一次能源消费量'!$A6)*$E$2</f>
        <v>16191.588347556808</v>
      </c>
      <c r="AC6" s="26">
        <f>SUMIFS(一次燃料消费!AD:AD,一次燃料消费!$A:$A,'图3，4-一次能源消费量'!$A6)*$E$2</f>
        <v>16058.679917899972</v>
      </c>
      <c r="AD6" s="26">
        <f>SUMIFS(一次燃料消费!AE:AE,一次燃料消费!$A:$A,'图3，4-一次能源消费量'!$A6)*$E$2</f>
        <v>15859.871808721333</v>
      </c>
      <c r="AE6" s="26">
        <f>SUMIFS(一次燃料消费!AF:AF,一次燃料消费!$A:$A,'图3，4-一次能源消费量'!$A6)*$E$2</f>
        <v>15689.438623024022</v>
      </c>
      <c r="AF6" s="26">
        <f>SUMIFS(一次燃料消费!AG:AG,一次燃料消费!$A:$A,'图3，4-一次能源消费量'!$A6)*$E$2</f>
        <v>15474.426560080663</v>
      </c>
      <c r="AG6" s="26">
        <f>SUMIFS(一次燃料消费!AH:AH,一次燃料消费!$A:$A,'图3，4-一次能源消费量'!$A6)*$E$2</f>
        <v>15218.508516077927</v>
      </c>
      <c r="AH6" s="26">
        <f>SUMIFS(一次燃料消费!AI:AI,一次燃料消费!$A:$A,'图3，4-一次能源消费量'!$A6)*$E$2</f>
        <v>15003.388426776137</v>
      </c>
      <c r="AI6" s="26">
        <f>SUMIFS(一次燃料消费!AJ:AJ,一次燃料消费!$A:$A,'图3，4-一次能源消费量'!$A6)*$E$2</f>
        <v>14820.316157142346</v>
      </c>
      <c r="AJ6" s="26">
        <f>SUMIFS(一次燃料消费!AK:AK,一次燃料消费!$A:$A,'图3，4-一次能源消费量'!$A6)*$E$2</f>
        <v>14554.459688163915</v>
      </c>
      <c r="AK6" s="26">
        <f>SUMIFS(一次燃料消费!AL:AL,一次燃料消费!$A:$A,'图3，4-一次能源消费量'!$A6)*$E$2</f>
        <v>14287.303302005694</v>
      </c>
      <c r="AL6" s="26">
        <f>SUMIFS(一次燃料消费!AM:AM,一次燃料消费!$A:$A,'图3，4-一次能源消费量'!$A6)*$E$2</f>
        <v>14024.939685283212</v>
      </c>
      <c r="AM6" s="26">
        <f>SUMIFS(一次燃料消费!AN:AN,一次燃料消费!$A:$A,'图3，4-一次能源消费量'!$A6)*$E$2</f>
        <v>13759.151632998455</v>
      </c>
      <c r="AN6" s="26">
        <f>SUMIFS(一次燃料消费!AO:AO,一次燃料消费!$A:$A,'图3，4-一次能源消费量'!$A6)*$E$2</f>
        <v>15514.857225162943</v>
      </c>
    </row>
    <row r="7" spans="1:40">
      <c r="A7" s="34" t="s">
        <v>206</v>
      </c>
      <c r="B7" t="str">
        <f t="shared" si="1"/>
        <v>公共建筑</v>
      </c>
      <c r="C7" s="26">
        <f>SUMIFS(一次燃料消费!D:D,一次燃料消费!$A:$A,$A7)*$E$2</f>
        <v>6116.4524143891122</v>
      </c>
      <c r="D7" s="26">
        <f>SUMIFS(一次燃料消费!E:E,一次燃料消费!$A:$A,'图3，4-一次能源消费量'!$A7)*$E$2</f>
        <v>6246.4441323682995</v>
      </c>
      <c r="E7" s="26">
        <f>SUMIFS(一次燃料消费!F:F,一次燃料消费!$A:$A,'图3，4-一次能源消费量'!$A7)*$E$2</f>
        <v>6358.4314572755766</v>
      </c>
      <c r="F7" s="26">
        <f>SUMIFS(一次燃料消费!G:G,一次燃料消费!$A:$A,'图3，4-一次能源消费量'!$A7)*$E$2</f>
        <v>6440.1714018220464</v>
      </c>
      <c r="G7" s="26">
        <f>SUMIFS(一次燃料消费!H:H,一次燃料消费!$A:$A,'图3，4-一次能源消费量'!$A7)*$E$2</f>
        <v>6518.3104677541332</v>
      </c>
      <c r="H7" s="26">
        <f>SUMIFS(一次燃料消费!I:I,一次燃料消费!$A:$A,'图3，4-一次能源消费量'!$A7)*$E$2</f>
        <v>6603.6512909149851</v>
      </c>
      <c r="I7" s="26">
        <f>SUMIFS(一次燃料消费!J:J,一次燃料消费!$A:$A,'图3，4-一次能源消费量'!$A7)*$E$2</f>
        <v>6685.7513233228929</v>
      </c>
      <c r="J7" s="26">
        <f>SUMIFS(一次燃料消费!K:K,一次燃料消费!$A:$A,'图3，4-一次能源消费量'!$A7)*$E$2</f>
        <v>6761.0096863634744</v>
      </c>
      <c r="K7" s="26">
        <f>SUMIFS(一次燃料消费!L:L,一次燃料消费!$A:$A,'图3，4-一次能源消费量'!$A7)*$E$2</f>
        <v>6842.7496309099442</v>
      </c>
      <c r="L7" s="26">
        <f>SUMIFS(一次燃料消费!M:M,一次燃料消费!$A:$A,'图3，4-一次能源消费量'!$A7)*$E$2</f>
        <v>6915.8474667818964</v>
      </c>
      <c r="M7" s="26">
        <f>SUMIFS(一次燃料消费!N:N,一次燃料消费!$A:$A,'图3，4-一次能源消费量'!$A7)*$E$2</f>
        <v>6988.5852147924115</v>
      </c>
      <c r="N7" s="26">
        <f>SUMIFS(一次燃料消费!O:O,一次燃料消费!$A:$A,'图3，4-一次能源消费量'!$A7)*$E$2</f>
        <v>7065.2839292787457</v>
      </c>
      <c r="O7" s="26">
        <f>SUMIFS(一次燃料消费!P:P,一次燃料消费!$A:$A,'图3，4-一次能源消费量'!$A7)*$E$2</f>
        <v>7126.1387778618</v>
      </c>
      <c r="P7" s="26">
        <f>SUMIFS(一次燃料消费!Q:Q,一次燃料消费!$A:$A,'图3，4-一次能源消费量'!$A7)*$E$2</f>
        <v>7145.583522379462</v>
      </c>
      <c r="Q7" s="26">
        <f>SUMIFS(一次燃料消费!R:R,一次燃料消费!$A:$A,'图3，4-一次能源消费量'!$A7)*$E$2</f>
        <v>7172.2300241258881</v>
      </c>
      <c r="R7" s="26">
        <f>SUMIFS(一次燃料消费!S:S,一次燃料消费!$A:$A,'图3，4-一次能源消费量'!$A7)*$E$2</f>
        <v>7195.2756472579331</v>
      </c>
      <c r="S7" s="26">
        <f>SUMIFS(一次燃料消费!T:T,一次燃料消费!$A:$A,'图3，4-一次能源消费量'!$A7)*$E$2</f>
        <v>7225.5230276187413</v>
      </c>
      <c r="T7" s="26">
        <f>SUMIFS(一次燃料消费!U:U,一次燃料消费!$A:$A,'图3，4-一次能源消费量'!$A7)*$E$2</f>
        <v>7240.6467177991444</v>
      </c>
      <c r="U7" s="26">
        <f>SUMIFS(一次燃料消费!V:V,一次燃料消费!$A:$A,'图3，4-一次能源消费量'!$A7)*$E$2</f>
        <v>7241.0068056605833</v>
      </c>
      <c r="V7" s="26">
        <f>SUMIFS(一次燃料消费!W:W,一次燃料消费!$A:$A,'图3，4-一次能源消费量'!$A7)*$E$2</f>
        <v>7241.0068056605833</v>
      </c>
      <c r="W7" s="26">
        <f>SUMIFS(一次燃料消费!X:X,一次燃料消费!$A:$A,'图3，4-一次能源消费量'!$A7)*$E$2</f>
        <v>7240.6467177991444</v>
      </c>
      <c r="X7" s="26">
        <f>SUMIFS(一次燃料消费!Y:Y,一次燃料消费!$A:$A,'图3，4-一次能源消费量'!$A7)*$E$2</f>
        <v>7240.6467177991444</v>
      </c>
      <c r="Y7" s="26">
        <f>SUMIFS(一次燃料消费!Z:Z,一次燃料消费!$A:$A,'图3，4-一次能源消费量'!$A7)*$E$2</f>
        <v>7233.4449605703812</v>
      </c>
      <c r="Z7" s="26">
        <f>SUMIFS(一次燃料消费!AA:AA,一次燃料消费!$A:$A,'图3，4-一次能源消费量'!$A7)*$E$2</f>
        <v>7221.5620611429204</v>
      </c>
      <c r="AA7" s="26">
        <f>SUMIFS(一次燃料消费!AB:AB,一次燃料消费!$A:$A,'图3，4-一次能源消费量'!$A7)*$E$2</f>
        <v>7194.9155593964942</v>
      </c>
      <c r="AB7" s="26">
        <f>SUMIFS(一次燃料消费!AC:AC,一次燃料消费!$A:$A,'图3，4-一次能源消费量'!$A7)*$E$2</f>
        <v>7183.3927478304722</v>
      </c>
      <c r="AC7" s="26">
        <f>SUMIFS(一次燃料消费!AD:AD,一次燃料消费!$A:$A,'图3，4-一次能源消费量'!$A7)*$E$2</f>
        <v>7163.5879154513723</v>
      </c>
      <c r="AD7" s="26">
        <f>SUMIFS(一次燃料消费!AE:AE,一次燃料消费!$A:$A,'图3，4-一次能源消费量'!$A7)*$E$2</f>
        <v>7137.3015015663841</v>
      </c>
      <c r="AE7" s="26">
        <f>SUMIFS(一次燃料消费!AF:AF,一次燃料消费!$A:$A,'图3，4-一次能源消费量'!$A7)*$E$2</f>
        <v>7095.171221778116</v>
      </c>
      <c r="AF7" s="26">
        <f>SUMIFS(一次燃料消费!AG:AG,一次燃料消费!$A:$A,'图3，4-一次能源消费量'!$A7)*$E$2</f>
        <v>7052.680854128409</v>
      </c>
      <c r="AG7" s="26">
        <f>SUMIFS(一次燃料消费!AH:AH,一次燃料消费!$A:$A,'图3，4-一次能源消费量'!$A7)*$E$2</f>
        <v>7014.5115408159609</v>
      </c>
      <c r="AH7" s="26">
        <f>SUMIFS(一次燃料消费!AI:AI,一次燃料消费!$A:$A,'图3，4-一次能源消费量'!$A7)*$E$2</f>
        <v>6968.4202945518728</v>
      </c>
      <c r="AI7" s="26">
        <f>SUMIFS(一次燃料消费!AJ:AJ,一次燃料消费!$A:$A,'图3，4-一次能源消费量'!$A7)*$E$2</f>
        <v>6922.6891361492226</v>
      </c>
      <c r="AJ7" s="26">
        <f>SUMIFS(一次燃料消费!AK:AK,一次燃料消费!$A:$A,'图3，4-一次能源消费量'!$A7)*$E$2</f>
        <v>6861.1141118432915</v>
      </c>
      <c r="AK7" s="26">
        <f>SUMIFS(一次燃料消费!AL:AL,一次燃料消费!$A:$A,'图3，4-一次能源消费量'!$A7)*$E$2</f>
        <v>6799.8991753987993</v>
      </c>
      <c r="AL7" s="26">
        <f>SUMIFS(一次燃料消费!AM:AM,一次燃料消费!$A:$A,'图3，4-一次能源消费量'!$A7)*$E$2</f>
        <v>6739.0446869036059</v>
      </c>
      <c r="AM7" s="26">
        <f>SUMIFS(一次燃料消费!AN:AN,一次燃料消费!$A:$A,'图3，4-一次能源消费量'!$A7)*$E$2</f>
        <v>6677.8297504591137</v>
      </c>
      <c r="AN7" s="26">
        <f>SUMIFS(一次燃料消费!AO:AO,一次燃料消费!$A:$A,'图3，4-一次能源消费量'!$A7)*$E$2</f>
        <v>7545.6411364372925</v>
      </c>
    </row>
    <row r="8" spans="1:40">
      <c r="A8" s="34" t="s">
        <v>2340</v>
      </c>
      <c r="B8" t="str">
        <f t="shared" si="1"/>
        <v>工业燃料</v>
      </c>
      <c r="C8" s="26">
        <f>(SUMIFS(一次燃料消费!D:D,一次燃料消费!$A:$A,$A8)-SUM(工业非燃料使用!D$2:D$251))*$E$2</f>
        <v>129807.78158906776</v>
      </c>
      <c r="D8" s="26">
        <f>(SUMIFS(一次燃料消费!E:E,一次燃料消费!$A:$A,'图3，4-一次能源消费量'!$A8)-SUM(工业非燃料使用!E$2:E$251))*$E$2</f>
        <v>130456.75163695945</v>
      </c>
      <c r="E8" s="26">
        <f>(SUMIFS(一次燃料消费!F:F,一次燃料消费!$A:$A,'图3，4-一次能源消费量'!$A8)-SUM(工业非燃料使用!F$2:F$251))*$E$2</f>
        <v>136202.03068920822</v>
      </c>
      <c r="F8" s="26">
        <f>(SUMIFS(一次燃料消费!G:G,一次燃料消费!$A:$A,'图3，4-一次能源消费量'!$A8)-SUM(工业非燃料使用!G$2:G$251))*$E$2</f>
        <v>137979.67081307844</v>
      </c>
      <c r="G8" s="26">
        <f>(SUMIFS(一次燃料消费!H:H,一次燃料消费!$A:$A,'图3，4-一次能源消费量'!$A8)-SUM(工业非燃料使用!H$2:H$251))*$E$2</f>
        <v>139923.71058658315</v>
      </c>
      <c r="H8" s="26">
        <f>(SUMIFS(一次燃料消费!I:I,一次燃料消费!$A:$A,'图3，4-一次能源消费量'!$A8)-SUM(工业非燃料使用!I$2:I$251))*$E$2</f>
        <v>141849.24963090997</v>
      </c>
      <c r="I8" s="26">
        <f>(SUMIFS(一次燃料消费!J:J,一次燃料消费!$A:$A,'图3，4-一次能源消费量'!$A8)-SUM(工业非燃料使用!J$2:J$251))*$E$2</f>
        <v>143590.97287098056</v>
      </c>
      <c r="J8" s="26">
        <f>(SUMIFS(一次燃料消费!K:K,一次燃料消费!$A:$A,'图3，4-一次能源消费量'!$A8)-SUM(工业非燃料使用!K$2:K$251))*$E$2</f>
        <v>145617.23698462429</v>
      </c>
      <c r="K8" s="26">
        <f>(SUMIFS(一次燃料消费!L:L,一次燃料消费!$A:$A,'图3，4-一次能源消费量'!$A8)-SUM(工业非燃料使用!L$2:L$251))*$E$2</f>
        <v>145754.54868387891</v>
      </c>
      <c r="L8" s="26">
        <f>(SUMIFS(一次燃料消费!M:M,一次燃料消费!$A:$A,'图3，4-一次能源消费量'!$A8)-SUM(工业非燃料使用!M$2:M$251))*$E$2</f>
        <v>145956.55021425232</v>
      </c>
      <c r="M8" s="26">
        <f>(SUMIFS(一次燃料消费!N:N,一次燃料消费!$A:$A,'图3，4-一次能源消费量'!$A8)-SUM(工业非燃料使用!N$2:N$251))*$E$2</f>
        <v>146151.43245831988</v>
      </c>
      <c r="N8" s="26">
        <f>(SUMIFS(一次燃料消费!O:O,一次燃料消费!$A:$A,'图3，4-一次能源消费量'!$A8)-SUM(工业非燃料使用!O$2:O$251))*$E$2</f>
        <v>146712.76756328548</v>
      </c>
      <c r="O8" s="26">
        <f>(SUMIFS(一次燃料消费!P:P,一次燃料消费!$A:$A,'图3，4-一次能源消费量'!$A8)-SUM(工业非燃料使用!P$2:P$251))*$E$2</f>
        <v>146870.22380180768</v>
      </c>
      <c r="P8" s="26">
        <f>(SUMIFS(一次燃料消费!Q:Q,一次燃料消费!$A:$A,'图3，4-一次能源消费量'!$A8)-SUM(工业非燃料使用!Q$2:Q$251))*$E$2</f>
        <v>146078.14307010913</v>
      </c>
      <c r="Q8" s="26">
        <f>(SUMIFS(一次燃料消费!R:R,一次燃料消费!$A:$A,'图3，4-一次能源消费量'!$A8)-SUM(工业非燃料使用!R$2:R$251))*$E$2</f>
        <v>144799.45387634585</v>
      </c>
      <c r="R8" s="26">
        <f>(SUMIFS(一次燃料消费!S:S,一次燃料消费!$A:$A,'图3，4-一次能源消费量'!$A8)-SUM(工业非燃料使用!S$2:S$251))*$E$2</f>
        <v>143868.22159806997</v>
      </c>
      <c r="S8" s="26">
        <f>(SUMIFS(一次燃料消费!T:T,一次燃料消费!$A:$A,'图3，4-一次能源消费量'!$A8)-SUM(工业非燃料使用!T$2:T$251))*$E$2</f>
        <v>142955.74489215371</v>
      </c>
      <c r="T8" s="26">
        <f>(SUMIFS(一次燃料消费!U:U,一次燃料消费!$A:$A,'图3，4-一次能源消费量'!$A8)-SUM(工业非燃料使用!U$2:U$251))*$E$2</f>
        <v>142017.00921104752</v>
      </c>
      <c r="U8" s="26">
        <f>(SUMIFS(一次燃料消费!V:V,一次燃料消费!$A:$A,'图3，4-一次能源消费量'!$A8)-SUM(工业非燃料使用!V$2:V$251))*$E$2</f>
        <v>140351.56595369274</v>
      </c>
      <c r="V8" s="26">
        <f>(SUMIFS(一次燃料消费!W:W,一次燃料消费!$A:$A,'图3，4-一次能源消费量'!$A8)-SUM(工业非燃料使用!W$2:W$251))*$E$2</f>
        <v>138780.36161103312</v>
      </c>
      <c r="W8" s="26">
        <f>(SUMIFS(一次燃料消费!X:X,一次燃料消费!$A:$A,'图3，4-一次能源消费量'!$A8)-SUM(工业非燃料使用!X$2:X$251))*$E$2</f>
        <v>137082.96108530485</v>
      </c>
      <c r="X8" s="26">
        <f>(SUMIFS(一次燃料消费!Y:Y,一次燃料消费!$A:$A,'图3，4-一次能源消费量'!$A8)-SUM(工业非燃料使用!Y$2:Y$251))*$E$2</f>
        <v>135456.96522631525</v>
      </c>
      <c r="Y8" s="26">
        <f>(SUMIFS(一次燃料消费!Z:Z,一次燃料消费!$A:$A,'图3，4-一次能源消费量'!$A8)-SUM(工业非燃料使用!Z$2:Z$251))*$E$2</f>
        <v>133799.70909942029</v>
      </c>
      <c r="Z8" s="26">
        <f>(SUMIFS(一次燃料消费!AA:AA,一次燃料消费!$A:$A,'图3，4-一次能源消费量'!$A8)-SUM(工业非燃料使用!AA$2:AA$251))*$E$2</f>
        <v>132466.86130495844</v>
      </c>
      <c r="AA8" s="26">
        <f>(SUMIFS(一次燃料消费!AB:AB,一次燃料消费!$A:$A,'图3，4-一次能源消费量'!$A8)-SUM(工业非燃料使用!AB$2:AB$251))*$E$2</f>
        <v>130758.79884771888</v>
      </c>
      <c r="AB8" s="26">
        <f>(SUMIFS(一次燃料消费!AC:AC,一次燃料消费!$A:$A,'图3，4-一次能源消费量'!$A8)-SUM(工业非燃料使用!AC$2:AC$251))*$E$2</f>
        <v>129406.61658204606</v>
      </c>
      <c r="AC8" s="26">
        <f>(SUMIFS(一次燃料消费!AD:AD,一次燃料消费!$A:$A,'图3，4-一次能源消费量'!$A8)-SUM(工业非燃料使用!AD$2:AD$251))*$E$2</f>
        <v>127797.21517770339</v>
      </c>
      <c r="AD8" s="26">
        <f>(SUMIFS(一次燃料消费!AE:AE,一次燃料消费!$A:$A,'图3，4-一次能源消费量'!$A8)-SUM(工业非燃料使用!AE$2:AE$251))*$E$2</f>
        <v>126176.73831334848</v>
      </c>
      <c r="AE8" s="26">
        <f>(SUMIFS(一次燃料消费!AF:AF,一次燃料消费!$A:$A,'图3，4-一次能源消费量'!$A8)-SUM(工业非燃料使用!AF$2:AF$251))*$E$2</f>
        <v>124548.39652515217</v>
      </c>
      <c r="AF8" s="26">
        <f>(SUMIFS(一次燃料消费!AG:AG,一次燃料消费!$A:$A,'图3，4-一次能源消费量'!$A8)-SUM(工业非燃料使用!AG$2:AG$251))*$E$2</f>
        <v>122909.62927514316</v>
      </c>
      <c r="AG8" s="26">
        <f>(SUMIFS(一次燃料消费!AH:AH,一次燃料消费!$A:$A,'图3，4-一次能源消费量'!$A8)-SUM(工业非燃料使用!AH$2:AH$251))*$E$2</f>
        <v>121131.30993842501</v>
      </c>
      <c r="AH8" s="26">
        <f>(SUMIFS(一次燃料消费!AI:AI,一次燃料消费!$A:$A,'图3，4-一次能源消费量'!$A8)-SUM(工业非燃料使用!AI$2:AI$251))*$E$2</f>
        <v>119429.04806812866</v>
      </c>
      <c r="AI8" s="26">
        <f>(SUMIFS(一次燃料消费!AJ:AJ,一次燃料消费!$A:$A,'图3，4-一次能源消费量'!$A8)-SUM(工业非燃料使用!AJ$2:AJ$251))*$E$2</f>
        <v>117617.36754888196</v>
      </c>
      <c r="AJ8" s="26">
        <f>(SUMIFS(一次燃料消费!AK:AK,一次燃料消费!$A:$A,'图3，4-一次能源消费量'!$A8)-SUM(工业非燃料使用!AK$2:AK$251))*$E$2</f>
        <v>116131.62063663537</v>
      </c>
      <c r="AK8" s="26">
        <f>(SUMIFS(一次燃料消费!AL:AL,一次燃料消费!$A:$A,'图3，4-一次能源消费量'!$A8)-SUM(工业非燃料使用!AL$2:AL$251))*$E$2</f>
        <v>114717.92535738723</v>
      </c>
      <c r="AL8" s="26">
        <f>(SUMIFS(一次燃料消费!AM:AM,一次燃料消费!$A:$A,'图3，4-一次能源消费量'!$A8)-SUM(工业非燃料使用!AM$2:AM$251))*$E$2</f>
        <v>113173.88580173565</v>
      </c>
      <c r="AM8" s="26">
        <f>(SUMIFS(一次燃料消费!AN:AN,一次燃料消费!$A:$A,'图3，4-一次能源消费量'!$A8)-SUM(工业非燃料使用!AN$2:AN$251))*$E$2</f>
        <v>111581.16036512912</v>
      </c>
      <c r="AN8" s="26">
        <f>(SUMIFS(一次燃料消费!AO:AO,一次燃料消费!$A:$A,'图3，4-一次能源消费量'!$A8)-SUM(工业非燃料使用!AO$2:AO$251))*$E$2</f>
        <v>109840.13154369668</v>
      </c>
    </row>
    <row r="9" spans="1:40">
      <c r="A9" s="34" t="s">
        <v>2341</v>
      </c>
      <c r="B9" t="str">
        <f t="shared" si="1"/>
        <v>供热与氢能</v>
      </c>
      <c r="C9" s="26">
        <f>SUMIFS(一次燃料消费!D:D,一次燃料消费!$A:$A,$A9)*$E$2</f>
        <v>23977.994670699656</v>
      </c>
      <c r="D9" s="26">
        <f>SUMIFS(一次燃料消费!E:E,一次燃料消费!$A:$A,'图3，4-一次能源消费量'!$A9)*$E$2</f>
        <v>24626.610745021793</v>
      </c>
      <c r="E9" s="26">
        <f>SUMIFS(一次燃料消费!F:F,一次燃料消费!$A:$A,'图3，4-一次能源消费量'!$A9)*$E$2</f>
        <v>25322.770552014699</v>
      </c>
      <c r="F9" s="26">
        <f>SUMIFS(一次燃料消费!G:G,一次燃料消费!$A:$A,'图3，4-一次能源消费量'!$A9)*$E$2</f>
        <v>25897.926830146564</v>
      </c>
      <c r="G9" s="26">
        <f>SUMIFS(一次燃料消费!H:H,一次燃料消费!$A:$A,'图3，4-一次能源消费量'!$A9)*$E$2</f>
        <v>26495.473911634446</v>
      </c>
      <c r="H9" s="26">
        <f>SUMIFS(一次燃料消费!I:I,一次燃料消费!$A:$A,'图3，4-一次能源消费量'!$A9)*$E$2</f>
        <v>27089.533794245803</v>
      </c>
      <c r="I9" s="26">
        <f>SUMIFS(一次燃料消费!J:J,一次燃料消费!$A:$A,'图3，4-一次能源消费量'!$A9)*$E$2</f>
        <v>27755.721183968897</v>
      </c>
      <c r="J9" s="26">
        <f>SUMIFS(一次燃料消费!K:K,一次燃料消费!$A:$A,'图3，4-一次能源消费量'!$A9)*$E$2</f>
        <v>28406.274062871347</v>
      </c>
      <c r="K9" s="26">
        <f>SUMIFS(一次燃料消费!L:L,一次燃料消费!$A:$A,'图3，4-一次能源消费量'!$A9)*$E$2</f>
        <v>28929.343163731959</v>
      </c>
      <c r="L9" s="26">
        <f>SUMIFS(一次燃料消费!M:M,一次燃料消费!$A:$A,'图3，4-一次能源消费量'!$A9)*$E$2</f>
        <v>29513.315112887551</v>
      </c>
      <c r="M9" s="26">
        <f>SUMIFS(一次燃料消费!N:N,一次燃料消费!$A:$A,'图3，4-一次能源消费量'!$A9)*$E$2</f>
        <v>29870.349969392541</v>
      </c>
      <c r="N9" s="26">
        <f>SUMIFS(一次燃料消费!O:O,一次燃料消费!$A:$A,'图3，4-一次能源消费量'!$A9)*$E$2</f>
        <v>30209.803500054022</v>
      </c>
      <c r="O9" s="26">
        <f>SUMIFS(一次燃料消费!P:P,一次燃料消费!$A:$A,'图3，4-一次能源消费量'!$A9)*$E$2</f>
        <v>30555.195131612119</v>
      </c>
      <c r="P9" s="26">
        <f>SUMIFS(一次燃料消费!Q:Q,一次燃料消费!$A:$A,'图3，4-一次能源消费量'!$A9)*$E$2</f>
        <v>30662.307911130323</v>
      </c>
      <c r="Q9" s="26">
        <f>SUMIFS(一次燃料消费!R:R,一次燃料消费!$A:$A,'图3，4-一次能源消费量'!$A9)*$E$2</f>
        <v>30786.901299917186</v>
      </c>
      <c r="R9" s="26">
        <f>SUMIFS(一次燃料消费!S:S,一次燃料消费!$A:$A,'图3，4-一次能源消费量'!$A9)*$E$2</f>
        <v>30926.191494724721</v>
      </c>
      <c r="S9" s="26">
        <f>SUMIFS(一次燃料消费!T:T,一次燃料消费!$A:$A,'图3，4-一次能源消费量'!$A9)*$E$2</f>
        <v>31032.901263908403</v>
      </c>
      <c r="T9" s="26">
        <f>SUMIFS(一次燃料消费!U:U,一次燃料消费!$A:$A,'图3，4-一次能源消费量'!$A9)*$E$2</f>
        <v>31173.097115696237</v>
      </c>
      <c r="U9" s="26">
        <f>SUMIFS(一次燃料消费!V:V,一次燃料消费!$A:$A,'图3，4-一次能源消费量'!$A9)*$E$2</f>
        <v>31215.18292463362</v>
      </c>
      <c r="V9" s="26">
        <f>SUMIFS(一次燃料消费!W:W,一次燃料消费!$A:$A,'图3，4-一次能源消费量'!$A9)*$E$2</f>
        <v>31198.304634330783</v>
      </c>
      <c r="W9" s="26">
        <f>SUMIFS(一次燃料消费!X:X,一次燃料消费!$A:$A,'图3，4-一次能源消费量'!$A9)*$E$2</f>
        <v>31243.739872528906</v>
      </c>
      <c r="X9" s="26">
        <f>SUMIFS(一次燃料消费!Y:Y,一次燃料消费!$A:$A,'图3，4-一次能源消费量'!$A9)*$E$2</f>
        <v>31297.717583090282</v>
      </c>
      <c r="Y9" s="26">
        <f>SUMIFS(一次燃料消费!Z:Z,一次燃料消费!$A:$A,'图3，4-一次能源消费量'!$A9)*$E$2</f>
        <v>31324.051096467545</v>
      </c>
      <c r="Z9" s="26">
        <f>SUMIFS(一次燃料消费!AA:AA,一次燃料消费!$A:$A,'图3，4-一次能源消费量'!$A9)*$E$2</f>
        <v>31293.260667602903</v>
      </c>
      <c r="AA9" s="26">
        <f>SUMIFS(一次燃料消费!AB:AB,一次燃料消费!$A:$A,'图3，4-一次能源消费量'!$A9)*$E$2</f>
        <v>31327.490007561853</v>
      </c>
      <c r="AB9" s="26">
        <f>SUMIFS(一次燃料消费!AC:AC,一次燃料消费!$A:$A,'图3，4-一次能源消费量'!$A9)*$E$2</f>
        <v>31307.495228835844</v>
      </c>
      <c r="AC9" s="26">
        <f>SUMIFS(一次燃料消费!AD:AD,一次燃料消费!$A:$A,'图3，4-一次能源消费量'!$A9)*$E$2</f>
        <v>31289.995390875381</v>
      </c>
      <c r="AD9" s="26">
        <f>SUMIFS(一次燃料消费!AE:AE,一次燃料消费!$A:$A,'图3，4-一次能源消费量'!$A9)*$E$2</f>
        <v>31331.375679665845</v>
      </c>
      <c r="AE9" s="26">
        <f>SUMIFS(一次燃料消费!AF:AF,一次燃料消费!$A:$A,'图3，4-一次能源消费量'!$A9)*$E$2</f>
        <v>31256.046559360493</v>
      </c>
      <c r="AF9" s="26">
        <f>SUMIFS(一次燃料消费!AG:AG,一次燃料消费!$A:$A,'图3，4-一次能源消费量'!$A9)*$E$2</f>
        <v>31210.745129811683</v>
      </c>
      <c r="AG9" s="26">
        <f>SUMIFS(一次燃料消费!AH:AH,一次燃料消费!$A:$A,'图3，4-一次能源消费量'!$A9)*$E$2</f>
        <v>31168.669619387139</v>
      </c>
      <c r="AH9" s="26">
        <f>SUMIFS(一次燃料消费!AI:AI,一次燃料消费!$A:$A,'图3，4-一次能源消费量'!$A9)*$E$2</f>
        <v>31141.388966907933</v>
      </c>
      <c r="AI9" s="26">
        <f>SUMIFS(一次燃料消费!AJ:AJ,一次燃料消费!$A:$A,'图3，4-一次能源消费量'!$A9)*$E$2</f>
        <v>31070.775917323834</v>
      </c>
      <c r="AJ9" s="26">
        <f>SUMIFS(一次燃料消费!AK:AK,一次燃料消费!$A:$A,'图3，4-一次能源消费量'!$A9)*$E$2</f>
        <v>31055.328148068136</v>
      </c>
      <c r="AK9" s="26">
        <f>SUMIFS(一次燃料消费!AL:AL,一次燃料消费!$A:$A,'图3，4-一次能源消费量'!$A9)*$E$2</f>
        <v>31030.044470850895</v>
      </c>
      <c r="AL9" s="26">
        <f>SUMIFS(一次燃料消费!AM:AM,一次燃料消费!$A:$A,'图3，4-一次能源消费量'!$A9)*$E$2</f>
        <v>31008.310395736567</v>
      </c>
      <c r="AM9" s="26">
        <f>SUMIFS(一次燃料消费!AN:AN,一次燃料消费!$A:$A,'图3，4-一次能源消费量'!$A9)*$E$2</f>
        <v>30940.213027978836</v>
      </c>
      <c r="AN9" s="26">
        <f>SUMIFS(一次燃料消费!AO:AO,一次燃料消费!$A:$A,'图3，4-一次能源消费量'!$A9)*$E$2</f>
        <v>31857.922869180089</v>
      </c>
    </row>
    <row r="10" spans="1:40">
      <c r="A10" s="34" t="s">
        <v>152</v>
      </c>
      <c r="B10" t="str">
        <f t="shared" si="1"/>
        <v>土地利用</v>
      </c>
      <c r="C10" s="26">
        <f>SUMIFS(一次燃料消费!D:D,一次燃料消费!$A:$A,$A10)*$E$2</f>
        <v>0</v>
      </c>
      <c r="D10" s="26">
        <f>SUMIFS(一次燃料消费!E:E,一次燃料消费!$A:$A,'图3，4-一次能源消费量'!$A10)*$E$2</f>
        <v>0</v>
      </c>
      <c r="E10" s="26">
        <f>SUMIFS(一次燃料消费!F:F,一次燃料消费!$A:$A,'图3，4-一次能源消费量'!$A10)*$E$2</f>
        <v>0</v>
      </c>
      <c r="F10" s="26">
        <f>SUMIFS(一次燃料消费!G:G,一次燃料消费!$A:$A,'图3，4-一次能源消费量'!$A10)*$E$2</f>
        <v>0</v>
      </c>
      <c r="G10" s="26">
        <f>SUMIFS(一次燃料消费!H:H,一次燃料消费!$A:$A,'图3，4-一次能源消费量'!$A10)*$E$2</f>
        <v>0</v>
      </c>
      <c r="H10" s="26">
        <f>SUMIFS(一次燃料消费!I:I,一次燃料消费!$A:$A,'图3，4-一次能源消费量'!$A10)*$E$2</f>
        <v>0</v>
      </c>
      <c r="I10" s="26">
        <f>SUMIFS(一次燃料消费!J:J,一次燃料消费!$A:$A,'图3，4-一次能源消费量'!$A10)*$E$2</f>
        <v>0</v>
      </c>
      <c r="J10" s="26">
        <f>SUMIFS(一次燃料消费!K:K,一次燃料消费!$A:$A,'图3，4-一次能源消费量'!$A10)*$E$2</f>
        <v>0</v>
      </c>
      <c r="K10" s="26">
        <f>SUMIFS(一次燃料消费!L:L,一次燃料消费!$A:$A,'图3，4-一次能源消费量'!$A10)*$E$2</f>
        <v>0</v>
      </c>
      <c r="L10" s="26">
        <f>SUMIFS(一次燃料消费!M:M,一次燃料消费!$A:$A,'图3，4-一次能源消费量'!$A10)*$E$2</f>
        <v>0</v>
      </c>
      <c r="M10" s="26">
        <f>SUMIFS(一次燃料消费!N:N,一次燃料消费!$A:$A,'图3，4-一次能源消费量'!$A10)*$E$2</f>
        <v>0</v>
      </c>
      <c r="N10" s="26">
        <f>SUMIFS(一次燃料消费!O:O,一次燃料消费!$A:$A,'图3，4-一次能源消费量'!$A10)*$E$2</f>
        <v>0</v>
      </c>
      <c r="O10" s="26">
        <f>SUMIFS(一次燃料消费!P:P,一次燃料消费!$A:$A,'图3，4-一次能源消费量'!$A10)*$E$2</f>
        <v>0</v>
      </c>
      <c r="P10" s="26">
        <f>SUMIFS(一次燃料消费!Q:Q,一次燃料消费!$A:$A,'图3，4-一次能源消费量'!$A10)*$E$2</f>
        <v>0</v>
      </c>
      <c r="Q10" s="26">
        <f>SUMIFS(一次燃料消费!R:R,一次燃料消费!$A:$A,'图3，4-一次能源消费量'!$A10)*$E$2</f>
        <v>0</v>
      </c>
      <c r="R10" s="26">
        <f>SUMIFS(一次燃料消费!S:S,一次燃料消费!$A:$A,'图3，4-一次能源消费量'!$A10)*$E$2</f>
        <v>0</v>
      </c>
      <c r="S10" s="26">
        <f>SUMIFS(一次燃料消费!T:T,一次燃料消费!$A:$A,'图3，4-一次能源消费量'!$A10)*$E$2</f>
        <v>0</v>
      </c>
      <c r="T10" s="26">
        <f>SUMIFS(一次燃料消费!U:U,一次燃料消费!$A:$A,'图3，4-一次能源消费量'!$A10)*$E$2</f>
        <v>0</v>
      </c>
      <c r="U10" s="26">
        <f>SUMIFS(一次燃料消费!V:V,一次燃料消费!$A:$A,'图3，4-一次能源消费量'!$A10)*$E$2</f>
        <v>0</v>
      </c>
      <c r="V10" s="26">
        <f>SUMIFS(一次燃料消费!W:W,一次燃料消费!$A:$A,'图3，4-一次能源消费量'!$A10)*$E$2</f>
        <v>0</v>
      </c>
      <c r="W10" s="26">
        <f>SUMIFS(一次燃料消费!X:X,一次燃料消费!$A:$A,'图3，4-一次能源消费量'!$A10)*$E$2</f>
        <v>0</v>
      </c>
      <c r="X10" s="26">
        <f>SUMIFS(一次燃料消费!Y:Y,一次燃料消费!$A:$A,'图3，4-一次能源消费量'!$A10)*$E$2</f>
        <v>0</v>
      </c>
      <c r="Y10" s="26">
        <f>SUMIFS(一次燃料消费!Z:Z,一次燃料消费!$A:$A,'图3，4-一次能源消费量'!$A10)*$E$2</f>
        <v>0</v>
      </c>
      <c r="Z10" s="26">
        <f>SUMIFS(一次燃料消费!AA:AA,一次燃料消费!$A:$A,'图3，4-一次能源消费量'!$A10)*$E$2</f>
        <v>0</v>
      </c>
      <c r="AA10" s="26">
        <f>SUMIFS(一次燃料消费!AB:AB,一次燃料消费!$A:$A,'图3，4-一次能源消费量'!$A10)*$E$2</f>
        <v>0</v>
      </c>
      <c r="AB10" s="26">
        <f>SUMIFS(一次燃料消费!AC:AC,一次燃料消费!$A:$A,'图3，4-一次能源消费量'!$A10)*$E$2</f>
        <v>0</v>
      </c>
      <c r="AC10" s="26">
        <f>SUMIFS(一次燃料消费!AD:AD,一次燃料消费!$A:$A,'图3，4-一次能源消费量'!$A10)*$E$2</f>
        <v>0</v>
      </c>
      <c r="AD10" s="26">
        <f>SUMIFS(一次燃料消费!AE:AE,一次燃料消费!$A:$A,'图3，4-一次能源消费量'!$A10)*$E$2</f>
        <v>0</v>
      </c>
      <c r="AE10" s="26">
        <f>SUMIFS(一次燃料消费!AF:AF,一次燃料消费!$A:$A,'图3，4-一次能源消费量'!$A10)*$E$2</f>
        <v>0</v>
      </c>
      <c r="AF10" s="26">
        <f>SUMIFS(一次燃料消费!AG:AG,一次燃料消费!$A:$A,'图3，4-一次能源消费量'!$A10)*$E$2</f>
        <v>0</v>
      </c>
      <c r="AG10" s="26">
        <f>SUMIFS(一次燃料消费!AH:AH,一次燃料消费!$A:$A,'图3，4-一次能源消费量'!$A10)*$E$2</f>
        <v>0</v>
      </c>
      <c r="AH10" s="26">
        <f>SUMIFS(一次燃料消费!AI:AI,一次燃料消费!$A:$A,'图3，4-一次能源消费量'!$A10)*$E$2</f>
        <v>0</v>
      </c>
      <c r="AI10" s="26">
        <f>SUMIFS(一次燃料消费!AJ:AJ,一次燃料消费!$A:$A,'图3，4-一次能源消费量'!$A10)*$E$2</f>
        <v>0</v>
      </c>
      <c r="AJ10" s="26">
        <f>SUMIFS(一次燃料消费!AK:AK,一次燃料消费!$A:$A,'图3，4-一次能源消费量'!$A10)*$E$2</f>
        <v>0</v>
      </c>
      <c r="AK10" s="26">
        <f>SUMIFS(一次燃料消费!AL:AL,一次燃料消费!$A:$A,'图3，4-一次能源消费量'!$A10)*$E$2</f>
        <v>0</v>
      </c>
      <c r="AL10" s="26">
        <f>SUMIFS(一次燃料消费!AM:AM,一次燃料消费!$A:$A,'图3，4-一次能源消费量'!$A10)*$E$2</f>
        <v>0</v>
      </c>
      <c r="AM10" s="26">
        <f>SUMIFS(一次燃料消费!AN:AN,一次燃料消费!$A:$A,'图3，4-一次能源消费量'!$A10)*$E$2</f>
        <v>0</v>
      </c>
      <c r="AN10" s="26">
        <f>SUMIFS(一次燃料消费!AO:AO,一次燃料消费!$A:$A,'图3，4-一次能源消费量'!$A10)*$E$2</f>
        <v>0</v>
      </c>
    </row>
    <row r="11" spans="1:40">
      <c r="A11" s="34" t="s">
        <v>2342</v>
      </c>
      <c r="B11" t="str">
        <f t="shared" si="1"/>
        <v>碳捕集</v>
      </c>
      <c r="C11" s="26">
        <f>SUMIFS(一次燃料消费!D:D,一次燃料消费!$A:$A,$A11)*$E$2</f>
        <v>0</v>
      </c>
      <c r="D11" s="26">
        <f>SUMIFS(一次燃料消费!E:E,一次燃料消费!$A:$A,'图3，4-一次能源消费量'!$A11)*$E$2</f>
        <v>0</v>
      </c>
      <c r="E11" s="26">
        <f>SUMIFS(一次燃料消费!F:F,一次燃料消费!$A:$A,'图3，4-一次能源消费量'!$A11)*$E$2</f>
        <v>0</v>
      </c>
      <c r="F11" s="26">
        <f>SUMIFS(一次燃料消费!G:G,一次燃料消费!$A:$A,'图3，4-一次能源消费量'!$A11)*$E$2</f>
        <v>0</v>
      </c>
      <c r="G11" s="26">
        <f>SUMIFS(一次燃料消费!H:H,一次燃料消费!$A:$A,'图3，4-一次能源消费量'!$A11)*$E$2</f>
        <v>0</v>
      </c>
      <c r="H11" s="26">
        <f>SUMIFS(一次燃料消费!I:I,一次燃料消费!$A:$A,'图3，4-一次能源消费量'!$A11)*$E$2</f>
        <v>0</v>
      </c>
      <c r="I11" s="26">
        <f>SUMIFS(一次燃料消费!J:J,一次燃料消费!$A:$A,'图3，4-一次能源消费量'!$A11)*$E$2</f>
        <v>0</v>
      </c>
      <c r="J11" s="26">
        <f>SUMIFS(一次燃料消费!K:K,一次燃料消费!$A:$A,'图3，4-一次能源消费量'!$A11)*$E$2</f>
        <v>0</v>
      </c>
      <c r="K11" s="26">
        <f>SUMIFS(一次燃料消费!L:L,一次燃料消费!$A:$A,'图3，4-一次能源消费量'!$A11)*$E$2</f>
        <v>0</v>
      </c>
      <c r="L11" s="26">
        <f>SUMIFS(一次燃料消费!M:M,一次燃料消费!$A:$A,'图3，4-一次能源消费量'!$A11)*$E$2</f>
        <v>0</v>
      </c>
      <c r="M11" s="26">
        <f>SUMIFS(一次燃料消费!N:N,一次燃料消费!$A:$A,'图3，4-一次能源消费量'!$A11)*$E$2</f>
        <v>0</v>
      </c>
      <c r="N11" s="26">
        <f>SUMIFS(一次燃料消费!O:O,一次燃料消费!$A:$A,'图3，4-一次能源消费量'!$A11)*$E$2</f>
        <v>0</v>
      </c>
      <c r="O11" s="26">
        <f>SUMIFS(一次燃料消费!P:P,一次燃料消费!$A:$A,'图3，4-一次能源消费量'!$A11)*$E$2</f>
        <v>0</v>
      </c>
      <c r="P11" s="26">
        <f>SUMIFS(一次燃料消费!Q:Q,一次燃料消费!$A:$A,'图3，4-一次能源消费量'!$A11)*$E$2</f>
        <v>0</v>
      </c>
      <c r="Q11" s="26">
        <f>SUMIFS(一次燃料消费!R:R,一次燃料消费!$A:$A,'图3，4-一次能源消费量'!$A11)*$E$2</f>
        <v>0</v>
      </c>
      <c r="R11" s="26">
        <f>SUMIFS(一次燃料消费!S:S,一次燃料消费!$A:$A,'图3，4-一次能源消费量'!$A11)*$E$2</f>
        <v>0</v>
      </c>
      <c r="S11" s="26">
        <f>SUMIFS(一次燃料消费!T:T,一次燃料消费!$A:$A,'图3，4-一次能源消费量'!$A11)*$E$2</f>
        <v>0</v>
      </c>
      <c r="T11" s="26">
        <f>SUMIFS(一次燃料消费!U:U,一次燃料消费!$A:$A,'图3，4-一次能源消费量'!$A11)*$E$2</f>
        <v>0</v>
      </c>
      <c r="U11" s="26">
        <f>SUMIFS(一次燃料消费!V:V,一次燃料消费!$A:$A,'图3，4-一次能源消费量'!$A11)*$E$2</f>
        <v>0</v>
      </c>
      <c r="V11" s="26">
        <f>SUMIFS(一次燃料消费!W:W,一次燃料消费!$A:$A,'图3，4-一次能源消费量'!$A11)*$E$2</f>
        <v>0</v>
      </c>
      <c r="W11" s="26">
        <f>SUMIFS(一次燃料消费!X:X,一次燃料消费!$A:$A,'图3，4-一次能源消费量'!$A11)*$E$2</f>
        <v>0</v>
      </c>
      <c r="X11" s="26">
        <f>SUMIFS(一次燃料消费!Y:Y,一次燃料消费!$A:$A,'图3，4-一次能源消费量'!$A11)*$E$2</f>
        <v>0</v>
      </c>
      <c r="Y11" s="26">
        <f>SUMIFS(一次燃料消费!Z:Z,一次燃料消费!$A:$A,'图3，4-一次能源消费量'!$A11)*$E$2</f>
        <v>0</v>
      </c>
      <c r="Z11" s="26">
        <f>SUMIFS(一次燃料消费!AA:AA,一次燃料消费!$A:$A,'图3，4-一次能源消费量'!$A11)*$E$2</f>
        <v>0</v>
      </c>
      <c r="AA11" s="26">
        <f>SUMIFS(一次燃料消费!AB:AB,一次燃料消费!$A:$A,'图3，4-一次能源消费量'!$A11)*$E$2</f>
        <v>0</v>
      </c>
      <c r="AB11" s="26">
        <f>SUMIFS(一次燃料消费!AC:AC,一次燃料消费!$A:$A,'图3，4-一次能源消费量'!$A11)*$E$2</f>
        <v>0</v>
      </c>
      <c r="AC11" s="26">
        <f>SUMIFS(一次燃料消费!AD:AD,一次燃料消费!$A:$A,'图3，4-一次能源消费量'!$A11)*$E$2</f>
        <v>0</v>
      </c>
      <c r="AD11" s="26">
        <f>SUMIFS(一次燃料消费!AE:AE,一次燃料消费!$A:$A,'图3，4-一次能源消费量'!$A11)*$E$2</f>
        <v>0</v>
      </c>
      <c r="AE11" s="26">
        <f>SUMIFS(一次燃料消费!AF:AF,一次燃料消费!$A:$A,'图3，4-一次能源消费量'!$A11)*$E$2</f>
        <v>0</v>
      </c>
      <c r="AF11" s="26">
        <f>SUMIFS(一次燃料消费!AG:AG,一次燃料消费!$A:$A,'图3，4-一次能源消费量'!$A11)*$E$2</f>
        <v>0</v>
      </c>
      <c r="AG11" s="26">
        <f>SUMIFS(一次燃料消费!AH:AH,一次燃料消费!$A:$A,'图3，4-一次能源消费量'!$A11)*$E$2</f>
        <v>0</v>
      </c>
      <c r="AH11" s="26">
        <f>SUMIFS(一次燃料消费!AI:AI,一次燃料消费!$A:$A,'图3，4-一次能源消费量'!$A11)*$E$2</f>
        <v>0</v>
      </c>
      <c r="AI11" s="26">
        <f>SUMIFS(一次燃料消费!AJ:AJ,一次燃料消费!$A:$A,'图3，4-一次能源消费量'!$A11)*$E$2</f>
        <v>0</v>
      </c>
      <c r="AJ11" s="26">
        <f>SUMIFS(一次燃料消费!AK:AK,一次燃料消费!$A:$A,'图3，4-一次能源消费量'!$A11)*$E$2</f>
        <v>0</v>
      </c>
      <c r="AK11" s="26">
        <f>SUMIFS(一次燃料消费!AL:AL,一次燃料消费!$A:$A,'图3，4-一次能源消费量'!$A11)*$E$2</f>
        <v>0</v>
      </c>
      <c r="AL11" s="26">
        <f>SUMIFS(一次燃料消费!AM:AM,一次燃料消费!$A:$A,'图3，4-一次能源消费量'!$A11)*$E$2</f>
        <v>0</v>
      </c>
      <c r="AM11" s="26">
        <f>SUMIFS(一次燃料消费!AN:AN,一次燃料消费!$A:$A,'图3，4-一次能源消费量'!$A11)*$E$2</f>
        <v>0</v>
      </c>
      <c r="AN11" s="26">
        <f>SUMIFS(一次燃料消费!AO:AO,一次燃料消费!$A:$A,'图3，4-一次能源消费量'!$A11)*$E$2</f>
        <v>0</v>
      </c>
    </row>
    <row r="12" spans="1:40">
      <c r="A12" s="34" t="s">
        <v>2344</v>
      </c>
      <c r="B12" t="str">
        <f t="shared" si="1"/>
        <v>非燃料使用</v>
      </c>
      <c r="C12" s="26">
        <f>(SUM(工业非燃料使用!D$2:D$251)-工业非燃料使用!D13-工业非燃料使用!D83-工业非燃料使用!D88)*$E$2</f>
        <v>76123.470436426505</v>
      </c>
      <c r="D12" s="26">
        <f>(SUM(工业非燃料使用!E$2:E$251)-工业非燃料使用!E13-工业非燃料使用!E83-工业非燃料使用!E88)*$E$2</f>
        <v>78484.471221418047</v>
      </c>
      <c r="E12" s="26">
        <f>(SUM(工业非燃料使用!F$2:F$251)-工业非燃料使用!F13-工业非燃料使用!F83-工业非燃料使用!F88)*$E$2</f>
        <v>81729.131314320723</v>
      </c>
      <c r="F12" s="26">
        <f>(SUM(工业非燃料使用!G$2:G$251)-工业非燃料使用!G13-工业非燃料使用!G83-工业非燃料使用!G88)*$E$2</f>
        <v>84060.770654639753</v>
      </c>
      <c r="G12" s="26">
        <f>(SUM(工业非燃料使用!H$2:H$251)-工业非燃料使用!H13-工业非燃料使用!H83-工业非燃料使用!H88)*$E$2</f>
        <v>86309.183439559274</v>
      </c>
      <c r="H12" s="26">
        <f>(SUM(工业非燃料使用!I$2:I$251)-工业非燃料使用!I13-工业非燃料使用!I83-工业非燃料使用!I88)*$E$2</f>
        <v>88484.314158654728</v>
      </c>
      <c r="I12" s="26">
        <f>(SUM(工业非燃料使用!J$2:J$251)-工业非燃料使用!J13-工业非燃料使用!J83-工业非燃料使用!J88)*$E$2</f>
        <v>90585.556602210956</v>
      </c>
      <c r="J12" s="26">
        <f>(SUM(工业非燃料使用!K$2:K$251)-工业非燃料使用!K13-工业非燃料使用!K83-工业非燃料使用!K88)*$E$2</f>
        <v>92780.368431097217</v>
      </c>
      <c r="K12" s="26">
        <f>(SUM(工业非燃料使用!L$2:L$251)-工业非燃料使用!L13-工业非燃料使用!L83-工业非燃料使用!L88)*$E$2</f>
        <v>93538.631252025516</v>
      </c>
      <c r="L12" s="26">
        <f>(SUM(工业非燃料使用!M$2:M$251)-工业非燃料使用!M13-工业非燃料使用!M83-工业非燃料使用!M88)*$E$2</f>
        <v>94366.952720463814</v>
      </c>
      <c r="M12" s="26">
        <f>(SUM(工业非燃料使用!N$2:N$251)-工业非燃料使用!N13-工业非燃料使用!N83-工业非燃料使用!N88)*$E$2</f>
        <v>95153.075841705402</v>
      </c>
      <c r="N12" s="26">
        <f>(SUM(工业非燃料使用!O$2:O$251)-工业非燃料使用!O13-工业非燃料使用!O83-工业非燃料使用!O88)*$E$2</f>
        <v>96044.392783839285</v>
      </c>
      <c r="O12" s="26">
        <f>(SUM(工业非燃料使用!P$2:P$251)-工业非燃料使用!P13-工业非燃料使用!P83-工业非燃料使用!P88)*$E$2</f>
        <v>96824.38568290665</v>
      </c>
      <c r="P12" s="26">
        <f>(SUM(工业非燃料使用!Q$2:Q$251)-工业非燃料使用!Q13-工业非燃料使用!Q83-工业非燃料使用!Q88)*$E$2</f>
        <v>97064.307687875873</v>
      </c>
      <c r="Q12" s="26">
        <f>(SUM(工业非燃料使用!R$2:R$251)-工业非燃料使用!R13-工业非燃料使用!R83-工业非燃料使用!R88)*$E$2</f>
        <v>97248.797897086915</v>
      </c>
      <c r="R12" s="26">
        <f>(SUM(工业非燃料使用!S$2:S$251)-工业非燃料使用!S13-工业非燃料使用!S83-工业非燃料使用!S88)*$E$2</f>
        <v>97586.82143242954</v>
      </c>
      <c r="S12" s="26">
        <f>(SUM(工业非燃料使用!T$2:T$251)-工业非燃料使用!T13-工业非燃料使用!T83-工业非燃料使用!T88)*$E$2</f>
        <v>97874.257628461375</v>
      </c>
      <c r="T12" s="26">
        <f>(SUM(工业非燃料使用!U$2:U$251)-工业非燃料使用!U13-工业非燃料使用!U83-工业非燃料使用!U88)*$E$2</f>
        <v>98300.948370602448</v>
      </c>
      <c r="U12" s="26">
        <f>(SUM(工业非燃料使用!V$2:V$251)-工业非燃料使用!V13-工业非燃料使用!V83-工业非燃料使用!V88)*$E$2</f>
        <v>98341.495153217416</v>
      </c>
      <c r="V12" s="26">
        <f>(SUM(工业非燃料使用!W$2:W$251)-工业非燃料使用!W13-工业非燃料使用!W83-工业非燃料使用!W88)*$E$2</f>
        <v>98409.008595297273</v>
      </c>
      <c r="W12" s="26">
        <f>(SUM(工业非燃料使用!X$2:X$251)-工业非燃料使用!X13-工业非燃料使用!X83-工业非燃料使用!X88)*$E$2</f>
        <v>98544.780083540405</v>
      </c>
      <c r="X12" s="26">
        <f>(SUM(工业非燃料使用!Y$2:Y$251)-工业非燃料使用!Y13-工业非燃料使用!Y83-工业非燃料使用!Y88)*$E$2</f>
        <v>98705.506416765711</v>
      </c>
      <c r="Y12" s="26">
        <f>(SUM(工业非燃料使用!Z$2:Z$251)-工业非燃料使用!Z13-工业非燃料使用!Z83-工业非燃料使用!Z88)*$E$2</f>
        <v>98901.345958013786</v>
      </c>
      <c r="Z12" s="26">
        <f>(SUM(工业非燃料使用!AA$2:AA$251)-工业非燃料使用!AA13-工业非燃料使用!AA83-工业非燃料使用!AA88)*$E$2</f>
        <v>99224.435371430649</v>
      </c>
      <c r="AA12" s="26">
        <f>(SUM(工业非燃料使用!AB$2:AB$251)-工业非燃料使用!AB13-工业非燃料使用!AB83-工业非燃料使用!AB88)*$E$2</f>
        <v>99477.245947211151</v>
      </c>
      <c r="AB12" s="26">
        <f>(SUM(工业非燃料使用!AC$2:AC$251)-工业非燃料使用!AC13-工业非燃料使用!AC83-工业非燃料使用!AC88)*$E$2</f>
        <v>99847.767487667021</v>
      </c>
      <c r="AC12" s="26">
        <f>(SUM(工业非燃料使用!AD$2:AD$251)-工业非燃料使用!AD13-工业非燃料使用!AD83-工业非燃料使用!AD88)*$E$2</f>
        <v>100091.5500810198</v>
      </c>
      <c r="AD12" s="26">
        <f>(SUM(工业非燃料使用!AE$2:AE$251)-工业非燃料使用!AE13-工业非燃料使用!AE83-工业非燃料使用!AE88)*$E$2</f>
        <v>100383.58000432108</v>
      </c>
      <c r="AE12" s="26">
        <f>(SUM(工业非燃料使用!AF$2:AF$251)-工业非燃料使用!AF13-工业非燃料使用!AF83-工业非燃料使用!AF88)*$E$2</f>
        <v>100499.34752439598</v>
      </c>
      <c r="AF12" s="26">
        <f>(SUM(工业非燃料使用!AG$2:AG$251)-工业非燃料使用!AG13-工业非燃料使用!AG83-工业非燃料使用!AG88)*$E$2</f>
        <v>100646.26356270933</v>
      </c>
      <c r="AG12" s="26">
        <f>(SUM(工业非燃料使用!AH$2:AH$251)-工业非燃料使用!AH13-工业非燃料使用!AH83-工业非燃料使用!AH88)*$E$2</f>
        <v>100644.02764394516</v>
      </c>
      <c r="AH12" s="26">
        <f>(SUM(工业非燃料使用!AI$2:AI$251)-工业非燃料使用!AI13-工业非燃料使用!AI83-工业非燃料使用!AI88)*$E$2</f>
        <v>100638.83929638834</v>
      </c>
      <c r="AI12" s="26">
        <f>(SUM(工业非燃料使用!AJ$2:AJ$251)-工业非燃料使用!AJ13-工业非燃料使用!AJ83-工业非燃料使用!AJ88)*$E$2</f>
        <v>100543.06599690327</v>
      </c>
      <c r="AJ12" s="26">
        <f>(SUM(工业非燃料使用!AK$2:AK$251)-工业非燃料使用!AK13-工业非燃料使用!AK83-工业非燃料使用!AK88)*$E$2</f>
        <v>100424.72591192253</v>
      </c>
      <c r="AK12" s="26">
        <f>(SUM(工业非燃料使用!AL$2:AL$251)-工业非燃料使用!AL13-工业非燃料使用!AL83-工业非燃料使用!AL88)*$E$2</f>
        <v>100236.699971193</v>
      </c>
      <c r="AL12" s="26">
        <f>(SUM(工业非燃料使用!AM$2:AM$251)-工业非燃料使用!AM13-工业非燃料使用!AM83-工业非燃料使用!AM88)*$E$2</f>
        <v>99872.745576320653</v>
      </c>
      <c r="AM12" s="26">
        <f>(SUM(工业非燃料使用!AN$2:AN$251)-工业非燃料使用!AN13-工业非燃料使用!AN83-工业非燃料使用!AN88)*$E$2</f>
        <v>99282.6760109467</v>
      </c>
      <c r="AN12" s="26">
        <f>(SUM(工业非燃料使用!AO$2:AO$251)-工业非燃料使用!AO13-工业非燃料使用!AO83-工业非燃料使用!AO88)*$E$2</f>
        <v>98353.822581109809</v>
      </c>
    </row>
    <row r="13" spans="1:40">
      <c r="A13"/>
    </row>
    <row r="14" spans="1:40" s="44" customFormat="1">
      <c r="A14" s="55" t="s">
        <v>2497</v>
      </c>
      <c r="B14" s="56"/>
      <c r="C14" s="56"/>
      <c r="D14" s="56" t="s">
        <v>2492</v>
      </c>
      <c r="E14" s="57">
        <v>9.9999999999999998E-13</v>
      </c>
    </row>
    <row r="15" spans="1:40" s="44" customFormat="1">
      <c r="A15" s="54"/>
      <c r="C15" s="44">
        <f>C$3</f>
        <v>2023</v>
      </c>
      <c r="D15" s="44">
        <f t="shared" ref="D15:AN15" si="2">D$3</f>
        <v>2024</v>
      </c>
      <c r="E15" s="44">
        <f t="shared" si="2"/>
        <v>2025</v>
      </c>
      <c r="F15" s="44">
        <f t="shared" si="2"/>
        <v>2026</v>
      </c>
      <c r="G15" s="44">
        <f t="shared" si="2"/>
        <v>2027</v>
      </c>
      <c r="H15" s="44">
        <f t="shared" si="2"/>
        <v>2028</v>
      </c>
      <c r="I15" s="44">
        <f t="shared" si="2"/>
        <v>2029</v>
      </c>
      <c r="J15" s="44">
        <f t="shared" si="2"/>
        <v>2030</v>
      </c>
      <c r="K15" s="44">
        <f t="shared" si="2"/>
        <v>2031</v>
      </c>
      <c r="L15" s="44">
        <f t="shared" si="2"/>
        <v>2032</v>
      </c>
      <c r="M15" s="44">
        <f t="shared" si="2"/>
        <v>2033</v>
      </c>
      <c r="N15" s="44">
        <f t="shared" si="2"/>
        <v>2034</v>
      </c>
      <c r="O15" s="44">
        <f t="shared" si="2"/>
        <v>2035</v>
      </c>
      <c r="P15" s="44">
        <f t="shared" si="2"/>
        <v>2036</v>
      </c>
      <c r="Q15" s="44">
        <f t="shared" si="2"/>
        <v>2037</v>
      </c>
      <c r="R15" s="44">
        <f t="shared" si="2"/>
        <v>2038</v>
      </c>
      <c r="S15" s="44">
        <f t="shared" si="2"/>
        <v>2039</v>
      </c>
      <c r="T15" s="44">
        <f t="shared" si="2"/>
        <v>2040</v>
      </c>
      <c r="U15" s="44">
        <f t="shared" si="2"/>
        <v>2041</v>
      </c>
      <c r="V15" s="44">
        <f t="shared" si="2"/>
        <v>2042</v>
      </c>
      <c r="W15" s="44">
        <f t="shared" si="2"/>
        <v>2043</v>
      </c>
      <c r="X15" s="44">
        <f t="shared" si="2"/>
        <v>2044</v>
      </c>
      <c r="Y15" s="44">
        <f t="shared" si="2"/>
        <v>2045</v>
      </c>
      <c r="Z15" s="44">
        <f t="shared" si="2"/>
        <v>2046</v>
      </c>
      <c r="AA15" s="44">
        <f t="shared" si="2"/>
        <v>2047</v>
      </c>
      <c r="AB15" s="44">
        <f t="shared" si="2"/>
        <v>2048</v>
      </c>
      <c r="AC15" s="44">
        <f t="shared" si="2"/>
        <v>2049</v>
      </c>
      <c r="AD15" s="44">
        <f t="shared" si="2"/>
        <v>2050</v>
      </c>
      <c r="AE15" s="44">
        <f t="shared" si="2"/>
        <v>2051</v>
      </c>
      <c r="AF15" s="44">
        <f t="shared" si="2"/>
        <v>2052</v>
      </c>
      <c r="AG15" s="44">
        <f t="shared" si="2"/>
        <v>2053</v>
      </c>
      <c r="AH15" s="44">
        <f t="shared" si="2"/>
        <v>2054</v>
      </c>
      <c r="AI15" s="44">
        <f t="shared" si="2"/>
        <v>2055</v>
      </c>
      <c r="AJ15" s="44">
        <f t="shared" si="2"/>
        <v>2056</v>
      </c>
      <c r="AK15" s="44">
        <f t="shared" si="2"/>
        <v>2057</v>
      </c>
      <c r="AL15" s="44">
        <f t="shared" si="2"/>
        <v>2058</v>
      </c>
      <c r="AM15" s="44">
        <f t="shared" si="2"/>
        <v>2059</v>
      </c>
      <c r="AN15" s="44">
        <f t="shared" si="2"/>
        <v>2060</v>
      </c>
    </row>
    <row r="16" spans="1:40" s="44" customFormat="1">
      <c r="A16" s="54" t="s">
        <v>210</v>
      </c>
      <c r="B16" s="44" t="str">
        <f t="shared" ref="B16:B24" si="3">VLOOKUP(A4,$J$30:$K$38,2,FALSE)</f>
        <v>交通部门</v>
      </c>
      <c r="C16" s="47">
        <f>SUMIFS(一次燃料消费!D:D,一次燃料消费!$A:$A,$A4)*$E$14</f>
        <v>21012.27923</v>
      </c>
      <c r="D16" s="47">
        <f>SUMIFS(一次燃料消费!E:E,一次燃料消费!$A:$A,$A4)*$E$14</f>
        <v>20932.7696</v>
      </c>
      <c r="E16" s="47">
        <f>SUMIFS(一次燃料消费!F:F,一次燃料消费!$A:$A,$A4)*$E$14</f>
        <v>20853.681099999998</v>
      </c>
      <c r="F16" s="47">
        <f>SUMIFS(一次燃料消费!G:G,一次燃料消费!$A:$A,$A4)*$E$14</f>
        <v>20778.318599999999</v>
      </c>
      <c r="G16" s="47">
        <f>SUMIFS(一次燃料消费!H:H,一次燃料消费!$A:$A,$A4)*$E$14</f>
        <v>20686.879000000001</v>
      </c>
      <c r="H16" s="47">
        <f>SUMIFS(一次燃料消费!I:I,一次燃料消费!$A:$A,$A4)*$E$14</f>
        <v>20580.914799999999</v>
      </c>
      <c r="I16" s="47">
        <f>SUMIFS(一次燃料消费!J:J,一次燃料消费!$A:$A,$A4)*$E$14</f>
        <v>20455.6489</v>
      </c>
      <c r="J16" s="47">
        <f>SUMIFS(一次燃料消费!K:K,一次燃料消费!$A:$A,$A4)*$E$14</f>
        <v>20303.189399999999</v>
      </c>
      <c r="K16" s="47">
        <f>SUMIFS(一次燃料消费!L:L,一次燃料消费!$A:$A,$A4)*$E$14</f>
        <v>19991.487099999998</v>
      </c>
      <c r="L16" s="47">
        <f>SUMIFS(一次燃料消费!M:M,一次燃料消费!$A:$A,$A4)*$E$14</f>
        <v>19659.0965</v>
      </c>
      <c r="M16" s="47">
        <f>SUMIFS(一次燃料消费!N:N,一次燃料消费!$A:$A,$A4)*$E$14</f>
        <v>19361.747599999999</v>
      </c>
      <c r="N16" s="47">
        <f>SUMIFS(一次燃料消费!O:O,一次燃料消费!$A:$A,$A4)*$E$14</f>
        <v>19066.511200000001</v>
      </c>
      <c r="O16" s="47">
        <f>SUMIFS(一次燃料消费!P:P,一次燃料消费!$A:$A,$A4)*$E$14</f>
        <v>18765.542300000001</v>
      </c>
      <c r="P16" s="47">
        <f>SUMIFS(一次燃料消费!Q:Q,一次燃料消费!$A:$A,$A4)*$E$14</f>
        <v>18529.087</v>
      </c>
      <c r="Q16" s="47">
        <f>SUMIFS(一次燃料消费!R:R,一次燃料消费!$A:$A,$A4)*$E$14</f>
        <v>18260.694</v>
      </c>
      <c r="R16" s="47">
        <f>SUMIFS(一次燃料消费!S:S,一次燃料消费!$A:$A,$A4)*$E$14</f>
        <v>17933.183000000001</v>
      </c>
      <c r="S16" s="47">
        <f>SUMIFS(一次燃料消费!T:T,一次燃料消费!$A:$A,$A4)*$E$14</f>
        <v>17645.731</v>
      </c>
      <c r="T16" s="47">
        <f>SUMIFS(一次燃料消费!U:U,一次燃料消费!$A:$A,$A4)*$E$14</f>
        <v>17394.11</v>
      </c>
      <c r="U16" s="47">
        <f>SUMIFS(一次燃料消费!V:V,一次燃料消费!$A:$A,$A4)*$E$14</f>
        <v>17096.332999999999</v>
      </c>
      <c r="V16" s="47">
        <f>SUMIFS(一次燃料消费!W:W,一次燃料消费!$A:$A,$A4)*$E$14</f>
        <v>16827.316999999999</v>
      </c>
      <c r="W16" s="47">
        <f>SUMIFS(一次燃料消费!X:X,一次燃料消费!$A:$A,$A4)*$E$14</f>
        <v>16589.937999999998</v>
      </c>
      <c r="X16" s="47">
        <f>SUMIFS(一次燃料消费!Y:Y,一次燃料消费!$A:$A,$A4)*$E$14</f>
        <v>16383.630999999999</v>
      </c>
      <c r="Y16" s="47">
        <f>SUMIFS(一次燃料消费!Z:Z,一次燃料消费!$A:$A,$A4)*$E$14</f>
        <v>16209.583000000001</v>
      </c>
      <c r="Z16" s="47">
        <f>SUMIFS(一次燃料消费!AA:AA,一次燃料消费!$A:$A,$A4)*$E$14</f>
        <v>16110.419</v>
      </c>
      <c r="AA16" s="47">
        <f>SUMIFS(一次燃料消费!AB:AB,一次燃料消费!$A:$A,$A4)*$E$14</f>
        <v>16042.232</v>
      </c>
      <c r="AB16" s="47">
        <f>SUMIFS(一次燃料消费!AC:AC,一次燃料消费!$A:$A,$A4)*$E$14</f>
        <v>16003.369999999999</v>
      </c>
      <c r="AC16" s="47">
        <f>SUMIFS(一次燃料消费!AD:AD,一次燃料消费!$A:$A,$A4)*$E$14</f>
        <v>15978.824999999999</v>
      </c>
      <c r="AD16" s="47">
        <f>SUMIFS(一次燃料消费!AE:AE,一次燃料消费!$A:$A,$A4)*$E$14</f>
        <v>15971.703</v>
      </c>
      <c r="AE16" s="47">
        <f>SUMIFS(一次燃料消费!AF:AF,一次燃料消费!$A:$A,$A4)*$E$14</f>
        <v>15902.369999999999</v>
      </c>
      <c r="AF16" s="47">
        <f>SUMIFS(一次燃料消费!AG:AG,一次燃料消费!$A:$A,$A4)*$E$14</f>
        <v>15843.976999999999</v>
      </c>
      <c r="AG16" s="47">
        <f>SUMIFS(一次燃料消费!AH:AH,一次燃料消费!$A:$A,$A4)*$E$14</f>
        <v>15791.294</v>
      </c>
      <c r="AH16" s="47">
        <f>SUMIFS(一次燃料消费!AI:AI,一次燃料消费!$A:$A,$A4)*$E$14</f>
        <v>15741.224</v>
      </c>
      <c r="AI16" s="47">
        <f>SUMIFS(一次燃料消费!AJ:AJ,一次燃料消费!$A:$A,$A4)*$E$14</f>
        <v>15693.806999999999</v>
      </c>
      <c r="AJ16" s="47">
        <f>SUMIFS(一次燃料消费!AK:AK,一次燃料消费!$A:$A,$A4)*$E$14</f>
        <v>15649.877999999999</v>
      </c>
      <c r="AK16" s="47">
        <f>SUMIFS(一次燃料消费!AL:AL,一次燃料消费!$A:$A,$A4)*$E$14</f>
        <v>15606.179</v>
      </c>
      <c r="AL16" s="47">
        <f>SUMIFS(一次燃料消费!AM:AM,一次燃料消费!$A:$A,$A4)*$E$14</f>
        <v>15561.761999999999</v>
      </c>
      <c r="AM16" s="47">
        <f>SUMIFS(一次燃料消费!AN:AN,一次燃料消费!$A:$A,$A4)*$E$14</f>
        <v>15515.632</v>
      </c>
      <c r="AN16" s="47">
        <f>SUMIFS(一次燃料消费!AO:AO,一次燃料消费!$A:$A,$A4)*$E$14</f>
        <v>15470.3</v>
      </c>
    </row>
    <row r="17" spans="1:40" s="44" customFormat="1">
      <c r="A17" s="54" t="s">
        <v>112</v>
      </c>
      <c r="B17" s="44" t="str">
        <f t="shared" si="3"/>
        <v>电力部门</v>
      </c>
      <c r="C17" s="47">
        <f>SUMIFS(一次燃料消费!D:D,一次燃料消费!$A:$A,$A5)*$E$14+C79+C81+C85+C91+C98</f>
        <v>75499.033060000002</v>
      </c>
      <c r="D17" s="47">
        <f>SUMIFS(一次燃料消费!E:E,一次燃料消费!$A:$A,$A5)*$E$14+D79+D81+D85+D91+D98</f>
        <v>76615.470300000001</v>
      </c>
      <c r="E17" s="47">
        <f>SUMIFS(一次燃料消费!F:F,一次燃料消费!$A:$A,$A5)*$E$14+E79+E81+E85+E91+E98</f>
        <v>80891.078200000004</v>
      </c>
      <c r="F17" s="47">
        <f>SUMIFS(一次燃料消费!G:G,一次燃料消费!$A:$A,$A5)*$E$14+F79+F81+F85+F91+F98</f>
        <v>84720.646099999998</v>
      </c>
      <c r="G17" s="47">
        <f>SUMIFS(一次燃料消费!H:H,一次燃料消费!$A:$A,$A5)*$E$14+G79+G81+G85+G91+G98</f>
        <v>88520.738099999988</v>
      </c>
      <c r="H17" s="47">
        <f>SUMIFS(一次燃料消费!I:I,一次燃料消费!$A:$A,$A5)*$E$14+H79+H81+H85+H91+H98</f>
        <v>91960.39409999999</v>
      </c>
      <c r="I17" s="47">
        <f>SUMIFS(一次燃料消费!J:J,一次燃料消费!$A:$A,$A5)*$E$14+I79+I81+I85+I91+I98</f>
        <v>95095.025099999999</v>
      </c>
      <c r="J17" s="47">
        <f>SUMIFS(一次燃料消费!K:K,一次燃料消费!$A:$A,$A5)*$E$14+J79+J81+J85+J91+J98</f>
        <v>98345.401100000003</v>
      </c>
      <c r="K17" s="47">
        <f>SUMIFS(一次燃料消费!L:L,一次燃料消费!$A:$A,$A5)*$E$14+K79+K81+K85+K91+K98</f>
        <v>101130.4264</v>
      </c>
      <c r="L17" s="47">
        <f>SUMIFS(一次燃料消费!M:M,一次燃料消费!$A:$A,$A5)*$E$14+L79+L81+L85+L91+L98</f>
        <v>104128.65159999998</v>
      </c>
      <c r="M17" s="47">
        <f>SUMIFS(一次燃料消费!N:N,一次燃料消费!$A:$A,$A5)*$E$14+M79+M81+M85+M91+M98</f>
        <v>107271.34790000002</v>
      </c>
      <c r="N17" s="47">
        <f>SUMIFS(一次燃料消费!O:O,一次燃料消费!$A:$A,$A5)*$E$14+N79+N81+N85+N91+N98</f>
        <v>110361.65019999999</v>
      </c>
      <c r="O17" s="47">
        <f>SUMIFS(一次燃料消费!P:P,一次燃料消费!$A:$A,$A5)*$E$14+O79+O81+O85+O91+O98</f>
        <v>113578.3207</v>
      </c>
      <c r="P17" s="47">
        <f>SUMIFS(一次燃料消费!Q:Q,一次燃料消费!$A:$A,$A5)*$E$14+P79+P81+P85+P91+P98</f>
        <v>116429.7493</v>
      </c>
      <c r="Q17" s="47">
        <f>SUMIFS(一次燃料消费!R:R,一次燃料消费!$A:$A,$A5)*$E$14+Q79+Q81+Q85+Q91+Q98</f>
        <v>119493.21190000001</v>
      </c>
      <c r="R17" s="47">
        <f>SUMIFS(一次燃料消费!S:S,一次燃料消费!$A:$A,$A5)*$E$14+R79+R81+R85+R91+R98</f>
        <v>122782.71739999998</v>
      </c>
      <c r="S17" s="47">
        <f>SUMIFS(一次燃料消费!T:T,一次燃料消费!$A:$A,$A5)*$E$14+S79+S81+S85+S91+S98</f>
        <v>126182.3429</v>
      </c>
      <c r="T17" s="47">
        <f>SUMIFS(一次燃料消费!U:U,一次燃料消费!$A:$A,$A5)*$E$14+T79+T81+T85+T91+T98</f>
        <v>129623.06970000001</v>
      </c>
      <c r="U17" s="47">
        <f>SUMIFS(一次燃料消费!V:V,一次燃料消费!$A:$A,$A5)*$E$14+U79+U81+U85+U91+U98</f>
        <v>132842.03110000002</v>
      </c>
      <c r="V17" s="47">
        <f>SUMIFS(一次燃料消费!W:W,一次燃料消费!$A:$A,$A5)*$E$14+V79+V81+V85+V91+V98</f>
        <v>136135.31289999999</v>
      </c>
      <c r="W17" s="47">
        <f>SUMIFS(一次燃料消费!X:X,一次燃料消费!$A:$A,$A5)*$E$14+W79+W81+W85+W91+W98</f>
        <v>139277.1256</v>
      </c>
      <c r="X17" s="47">
        <f>SUMIFS(一次燃料消费!Y:Y,一次燃料消费!$A:$A,$A5)*$E$14+X79+X81+X85+X91+X98</f>
        <v>142428.49600000001</v>
      </c>
      <c r="Y17" s="47">
        <f>SUMIFS(一次燃料消费!Z:Z,一次燃料消费!$A:$A,$A5)*$E$14+Y79+Y81+Y85+Y91+Y98</f>
        <v>145465.27874000001</v>
      </c>
      <c r="Z17" s="47">
        <f>SUMIFS(一次燃料消费!AA:AA,一次燃料消费!$A:$A,$A5)*$E$14+Z79+Z81+Z85+Z91+Z98</f>
        <v>148386.93351999999</v>
      </c>
      <c r="AA17" s="47">
        <f>SUMIFS(一次燃料消费!AB:AB,一次燃料消费!$A:$A,$A5)*$E$14+AA79+AA81+AA85+AA91+AA98</f>
        <v>151191.73530000003</v>
      </c>
      <c r="AB17" s="47">
        <f>SUMIFS(一次燃料消费!AC:AC,一次燃料消费!$A:$A,$A5)*$E$14+AB79+AB81+AB85+AB91+AB98</f>
        <v>154035.72208000001</v>
      </c>
      <c r="AC17" s="47">
        <f>SUMIFS(一次燃料消费!AD:AD,一次燃料消费!$A:$A,$A5)*$E$14+AC79+AC81+AC85+AC91+AC98</f>
        <v>156319.68696999998</v>
      </c>
      <c r="AD17" s="47">
        <f>SUMIFS(一次燃料消费!AE:AE,一次燃料消费!$A:$A,$A5)*$E$14+AD79+AD81+AD85+AD91+AD98</f>
        <v>158761.11486</v>
      </c>
      <c r="AE17" s="47">
        <f>SUMIFS(一次燃料消费!AF:AF,一次燃料消费!$A:$A,$A5)*$E$14+AE79+AE81+AE85+AE91+AE98</f>
        <v>160765.17930000002</v>
      </c>
      <c r="AF17" s="47">
        <f>SUMIFS(一次燃料消费!AG:AG,一次燃料消费!$A:$A,$A5)*$E$14+AF79+AF81+AF85+AF91+AF98</f>
        <v>162409.35030000002</v>
      </c>
      <c r="AG17" s="47">
        <f>SUMIFS(一次燃料消费!AH:AH,一次燃料消费!$A:$A,$A5)*$E$14+AG79+AG81+AG85+AG91+AG98</f>
        <v>164101.45558000001</v>
      </c>
      <c r="AH17" s="47">
        <f>SUMIFS(一次燃料消费!AI:AI,一次燃料消费!$A:$A,$A5)*$E$14+AH79+AH81+AH85+AH91+AH98</f>
        <v>165438.96213</v>
      </c>
      <c r="AI17" s="47">
        <f>SUMIFS(一次燃料消费!AJ:AJ,一次燃料消费!$A:$A,$A5)*$E$14+AI79+AI81+AI85+AI91+AI98</f>
        <v>166678.43269000002</v>
      </c>
      <c r="AJ17" s="47">
        <f>SUMIFS(一次燃料消费!AK:AK,一次燃料消费!$A:$A,$A5)*$E$14+AJ79+AJ81+AJ85+AJ91+AJ98</f>
        <v>167605.85624999998</v>
      </c>
      <c r="AK17" s="47">
        <f>SUMIFS(一次燃料消费!AL:AL,一次燃料消费!$A:$A,$A5)*$E$14+AK79+AK81+AK85+AK91+AK98</f>
        <v>168283.16179999997</v>
      </c>
      <c r="AL17" s="47">
        <f>SUMIFS(一次燃料消费!AM:AM,一次燃料消费!$A:$A,$A5)*$E$14+AL79+AL81+AL85+AL91+AL98</f>
        <v>168562.79235999999</v>
      </c>
      <c r="AM17" s="47">
        <f>SUMIFS(一次燃料消费!AN:AN,一次燃料消费!$A:$A,$A5)*$E$14+AM79+AM81+AM85+AM91+AM98</f>
        <v>168627.96090999999</v>
      </c>
      <c r="AN17" s="47">
        <f>SUMIFS(一次燃料消费!AO:AO,一次燃料消费!$A:$A,$A5)*$E$14+AN79+AN81+AN85+AN91+AN98</f>
        <v>171177.78147000002</v>
      </c>
    </row>
    <row r="18" spans="1:40" s="44" customFormat="1">
      <c r="A18" s="54" t="s">
        <v>2493</v>
      </c>
      <c r="B18" s="44" t="str">
        <f t="shared" si="3"/>
        <v>居民建筑</v>
      </c>
      <c r="C18" s="47">
        <f>SUMIFS(一次燃料消费!D:D,一次燃料消费!$A:$A,$A6)*$E$14</f>
        <v>5031.0379999999996</v>
      </c>
      <c r="D18" s="47">
        <f>SUMIFS(一次燃料消费!E:E,一次燃料消费!$A:$A,$A6)*$E$14</f>
        <v>5037.54</v>
      </c>
      <c r="E18" s="47">
        <f>SUMIFS(一次燃料消费!F:F,一次燃料消费!$A:$A,$A6)*$E$14</f>
        <v>5037.3320000000003</v>
      </c>
      <c r="F18" s="47">
        <f>SUMIFS(一次燃料消费!G:G,一次燃料消费!$A:$A,$A6)*$E$14</f>
        <v>5026.1639999999998</v>
      </c>
      <c r="G18" s="47">
        <f>SUMIFS(一次燃料消费!H:H,一次燃料消费!$A:$A,$A6)*$E$14</f>
        <v>5015.6350000000002</v>
      </c>
      <c r="H18" s="47">
        <f>SUMIFS(一次燃料消费!I:I,一次燃料消费!$A:$A,$A6)*$E$14</f>
        <v>5015.9070000000002</v>
      </c>
      <c r="I18" s="47">
        <f>SUMIFS(一次燃料消费!J:J,一次燃料消费!$A:$A,$A6)*$E$14</f>
        <v>5009.2780000000002</v>
      </c>
      <c r="J18" s="47">
        <f>SUMIFS(一次燃料消费!K:K,一次燃料消费!$A:$A,$A6)*$E$14</f>
        <v>5007.76</v>
      </c>
      <c r="K18" s="47">
        <f>SUMIFS(一次燃料消费!L:L,一次燃料消费!$A:$A,$A6)*$E$14</f>
        <v>5000.1009999999997</v>
      </c>
      <c r="L18" s="47">
        <f>SUMIFS(一次燃料消费!M:M,一次燃料消费!$A:$A,$A6)*$E$14</f>
        <v>4975.8429999999998</v>
      </c>
      <c r="M18" s="47">
        <f>SUMIFS(一次燃料消费!N:N,一次燃料消费!$A:$A,$A6)*$E$14</f>
        <v>4971.5940000000001</v>
      </c>
      <c r="N18" s="47">
        <f>SUMIFS(一次燃料消费!O:O,一次燃料消费!$A:$A,$A6)*$E$14</f>
        <v>4946.125</v>
      </c>
      <c r="O18" s="47">
        <f>SUMIFS(一次燃料消费!P:P,一次燃料消费!$A:$A,$A6)*$E$14</f>
        <v>4912.2370000000001</v>
      </c>
      <c r="P18" s="47">
        <f>SUMIFS(一次燃料消费!Q:Q,一次燃料消费!$A:$A,$A6)*$E$14</f>
        <v>4873.5969999999998</v>
      </c>
      <c r="Q18" s="47">
        <f>SUMIFS(一次燃料消费!R:R,一次燃料消费!$A:$A,$A6)*$E$14</f>
        <v>4848.1170000000002</v>
      </c>
      <c r="R18" s="47">
        <f>SUMIFS(一次燃料消费!S:S,一次燃料消费!$A:$A,$A6)*$E$14</f>
        <v>4822.848</v>
      </c>
      <c r="S18" s="47">
        <f>SUMIFS(一次燃料消费!T:T,一次燃料消费!$A:$A,$A6)*$E$14</f>
        <v>4817.6779999999999</v>
      </c>
      <c r="T18" s="47">
        <f>SUMIFS(一次燃料消费!U:U,一次燃料消费!$A:$A,$A6)*$E$14</f>
        <v>4781.4780000000001</v>
      </c>
      <c r="U18" s="47">
        <f>SUMIFS(一次燃料消费!V:V,一次燃料消费!$A:$A,$A6)*$E$14</f>
        <v>4744.2780000000002</v>
      </c>
      <c r="V18" s="47">
        <f>SUMIFS(一次燃料消费!W:W,一次燃料消费!$A:$A,$A6)*$E$14</f>
        <v>4713.1779999999999</v>
      </c>
      <c r="W18" s="47">
        <f>SUMIFS(一次燃料消费!X:X,一次燃料消费!$A:$A,$A6)*$E$14</f>
        <v>4681.0879999999997</v>
      </c>
      <c r="X18" s="47">
        <f>SUMIFS(一次燃料消费!Y:Y,一次燃料消费!$A:$A,$A6)*$E$14</f>
        <v>4661.1980000000003</v>
      </c>
      <c r="Y18" s="47">
        <f>SUMIFS(一次燃料消费!Z:Z,一次燃料消费!$A:$A,$A6)*$E$14</f>
        <v>4629.0879999999997</v>
      </c>
      <c r="Z18" s="47">
        <f>SUMIFS(一次燃料消费!AA:AA,一次燃料消费!$A:$A,$A6)*$E$14</f>
        <v>4587.6769999999997</v>
      </c>
      <c r="AA18" s="47">
        <f>SUMIFS(一次燃料消费!AB:AB,一次燃料消费!$A:$A,$A6)*$E$14</f>
        <v>4531.7669999999998</v>
      </c>
      <c r="AB18" s="47">
        <f>SUMIFS(一次燃料消费!AC:AC,一次燃料消费!$A:$A,$A6)*$E$14</f>
        <v>4496.5659999999998</v>
      </c>
      <c r="AC18" s="47">
        <f>SUMIFS(一次燃料消费!AD:AD,一次燃料消费!$A:$A,$A6)*$E$14</f>
        <v>4459.6559999999999</v>
      </c>
      <c r="AD18" s="47">
        <f>SUMIFS(一次燃料消费!AE:AE,一次燃料消费!$A:$A,$A6)*$E$14</f>
        <v>4404.4449999999997</v>
      </c>
      <c r="AE18" s="47">
        <f>SUMIFS(一次燃料消费!AF:AF,一次燃料消费!$A:$A,$A6)*$E$14</f>
        <v>4357.1139999999996</v>
      </c>
      <c r="AF18" s="47">
        <f>SUMIFS(一次燃料消费!AG:AG,一次燃料消费!$A:$A,$A6)*$E$14</f>
        <v>4297.4030000000002</v>
      </c>
      <c r="AG18" s="47">
        <f>SUMIFS(一次燃料消费!AH:AH,一次燃料消费!$A:$A,$A6)*$E$14</f>
        <v>4226.3320000000003</v>
      </c>
      <c r="AH18" s="47">
        <f>SUMIFS(一次燃料消费!AI:AI,一次燃料消费!$A:$A,$A6)*$E$14</f>
        <v>4166.5910000000003</v>
      </c>
      <c r="AI18" s="47">
        <f>SUMIFS(一次燃料消费!AJ:AJ,一次燃料消费!$A:$A,$A6)*$E$14</f>
        <v>4115.75</v>
      </c>
      <c r="AJ18" s="47">
        <f>SUMIFS(一次燃料消费!AK:AK,一次燃料消费!$A:$A,$A6)*$E$14</f>
        <v>4041.9189999999999</v>
      </c>
      <c r="AK18" s="47">
        <f>SUMIFS(一次燃料消费!AL:AL,一次燃料消费!$A:$A,$A6)*$E$14</f>
        <v>3967.7269999999999</v>
      </c>
      <c r="AL18" s="47">
        <f>SUMIFS(一次燃料消费!AM:AM,一次燃料消费!$A:$A,$A6)*$E$14</f>
        <v>3894.866</v>
      </c>
      <c r="AM18" s="47">
        <f>SUMIFS(一次燃料消费!AN:AN,一次燃料消费!$A:$A,$A6)*$E$14</f>
        <v>3821.0540000000001</v>
      </c>
      <c r="AN18" s="47">
        <f>SUMIFS(一次燃料消费!AO:AO,一次燃料消费!$A:$A,$A6)*$E$14</f>
        <v>4308.6310000000003</v>
      </c>
    </row>
    <row r="19" spans="1:40" s="44" customFormat="1">
      <c r="A19" s="54" t="s">
        <v>149</v>
      </c>
      <c r="B19" s="44" t="str">
        <f t="shared" si="3"/>
        <v>公共建筑</v>
      </c>
      <c r="C19" s="47">
        <f>SUMIFS(一次燃料消费!D:D,一次燃料消费!$A:$A,$A7)*$E$14</f>
        <v>1698.6</v>
      </c>
      <c r="D19" s="47">
        <f>SUMIFS(一次燃料消费!E:E,一次燃料消费!$A:$A,$A7)*$E$14</f>
        <v>1734.7</v>
      </c>
      <c r="E19" s="47">
        <f>SUMIFS(一次燃料消费!F:F,一次燃料消费!$A:$A,$A7)*$E$14</f>
        <v>1765.8</v>
      </c>
      <c r="F19" s="47">
        <f>SUMIFS(一次燃料消费!G:G,一次燃料消费!$A:$A,$A7)*$E$14</f>
        <v>1788.5</v>
      </c>
      <c r="G19" s="47">
        <f>SUMIFS(一次燃料消费!H:H,一次燃料消费!$A:$A,$A7)*$E$14</f>
        <v>1810.2</v>
      </c>
      <c r="H19" s="47">
        <f>SUMIFS(一次燃料消费!I:I,一次燃料消费!$A:$A,$A7)*$E$14</f>
        <v>1833.8999999999999</v>
      </c>
      <c r="I19" s="47">
        <f>SUMIFS(一次燃料消费!J:J,一次燃料消费!$A:$A,$A7)*$E$14</f>
        <v>1856.7</v>
      </c>
      <c r="J19" s="47">
        <f>SUMIFS(一次燃料消费!K:K,一次燃料消费!$A:$A,$A7)*$E$14</f>
        <v>1877.6</v>
      </c>
      <c r="K19" s="47">
        <f>SUMIFS(一次燃料消费!L:L,一次燃料消费!$A:$A,$A7)*$E$14</f>
        <v>1900.3</v>
      </c>
      <c r="L19" s="47">
        <f>SUMIFS(一次燃料消费!M:M,一次燃料消费!$A:$A,$A7)*$E$14</f>
        <v>1920.6</v>
      </c>
      <c r="M19" s="47">
        <f>SUMIFS(一次燃料消费!N:N,一次燃料消费!$A:$A,$A7)*$E$14</f>
        <v>1940.8</v>
      </c>
      <c r="N19" s="47">
        <f>SUMIFS(一次燃料消费!O:O,一次燃料消费!$A:$A,$A7)*$E$14</f>
        <v>1962.1</v>
      </c>
      <c r="O19" s="47">
        <f>SUMIFS(一次燃料消费!P:P,一次燃料消费!$A:$A,$A7)*$E$14</f>
        <v>1979</v>
      </c>
      <c r="P19" s="47">
        <f>SUMIFS(一次燃料消费!Q:Q,一次燃料消费!$A:$A,$A7)*$E$14</f>
        <v>1984.3999999999999</v>
      </c>
      <c r="Q19" s="47">
        <f>SUMIFS(一次燃料消费!R:R,一次燃料消费!$A:$A,$A7)*$E$14</f>
        <v>1991.8</v>
      </c>
      <c r="R19" s="47">
        <f>SUMIFS(一次燃料消费!S:S,一次燃料消费!$A:$A,$A7)*$E$14</f>
        <v>1998.2</v>
      </c>
      <c r="S19" s="47">
        <f>SUMIFS(一次燃料消费!T:T,一次燃料消费!$A:$A,$A7)*$E$14</f>
        <v>2006.6</v>
      </c>
      <c r="T19" s="47">
        <f>SUMIFS(一次燃料消费!U:U,一次燃料消费!$A:$A,$A7)*$E$14</f>
        <v>2010.8</v>
      </c>
      <c r="U19" s="47">
        <f>SUMIFS(一次燃料消费!V:V,一次燃料消费!$A:$A,$A7)*$E$14</f>
        <v>2010.8999999999999</v>
      </c>
      <c r="V19" s="47">
        <f>SUMIFS(一次燃料消费!W:W,一次燃料消费!$A:$A,$A7)*$E$14</f>
        <v>2010.8999999999999</v>
      </c>
      <c r="W19" s="47">
        <f>SUMIFS(一次燃料消费!X:X,一次燃料消费!$A:$A,$A7)*$E$14</f>
        <v>2010.8</v>
      </c>
      <c r="X19" s="47">
        <f>SUMIFS(一次燃料消费!Y:Y,一次燃料消费!$A:$A,$A7)*$E$14</f>
        <v>2010.8</v>
      </c>
      <c r="Y19" s="47">
        <f>SUMIFS(一次燃料消费!Z:Z,一次燃料消费!$A:$A,$A7)*$E$14</f>
        <v>2008.8</v>
      </c>
      <c r="Z19" s="47">
        <f>SUMIFS(一次燃料消费!AA:AA,一次燃料消费!$A:$A,$A7)*$E$14</f>
        <v>2005.5</v>
      </c>
      <c r="AA19" s="47">
        <f>SUMIFS(一次燃料消费!AB:AB,一次燃料消费!$A:$A,$A7)*$E$14</f>
        <v>1998.1</v>
      </c>
      <c r="AB19" s="47">
        <f>SUMIFS(一次燃料消费!AC:AC,一次燃料消费!$A:$A,$A7)*$E$14</f>
        <v>1994.8999999999999</v>
      </c>
      <c r="AC19" s="47">
        <f>SUMIFS(一次燃料消费!AD:AD,一次燃料消费!$A:$A,$A7)*$E$14</f>
        <v>1989.3999999999999</v>
      </c>
      <c r="AD19" s="47">
        <f>SUMIFS(一次燃料消费!AE:AE,一次燃料消费!$A:$A,$A7)*$E$14</f>
        <v>1982.1</v>
      </c>
      <c r="AE19" s="47">
        <f>SUMIFS(一次燃料消费!AF:AF,一次燃料消费!$A:$A,$A7)*$E$14</f>
        <v>1970.3999999999999</v>
      </c>
      <c r="AF19" s="47">
        <f>SUMIFS(一次燃料消费!AG:AG,一次燃料消费!$A:$A,$A7)*$E$14</f>
        <v>1958.6</v>
      </c>
      <c r="AG19" s="47">
        <f>SUMIFS(一次燃料消费!AH:AH,一次燃料消费!$A:$A,$A7)*$E$14</f>
        <v>1948</v>
      </c>
      <c r="AH19" s="47">
        <f>SUMIFS(一次燃料消费!AI:AI,一次燃料消费!$A:$A,$A7)*$E$14</f>
        <v>1935.2</v>
      </c>
      <c r="AI19" s="47">
        <f>SUMIFS(一次燃料消费!AJ:AJ,一次燃料消费!$A:$A,$A7)*$E$14</f>
        <v>1922.5</v>
      </c>
      <c r="AJ19" s="47">
        <f>SUMIFS(一次燃料消费!AK:AK,一次燃料消费!$A:$A,$A7)*$E$14</f>
        <v>1905.3999999999999</v>
      </c>
      <c r="AK19" s="47">
        <f>SUMIFS(一次燃料消费!AL:AL,一次燃料消费!$A:$A,$A7)*$E$14</f>
        <v>1888.3999999999999</v>
      </c>
      <c r="AL19" s="47">
        <f>SUMIFS(一次燃料消费!AM:AM,一次燃料消费!$A:$A,$A7)*$E$14</f>
        <v>1871.5001</v>
      </c>
      <c r="AM19" s="47">
        <f>SUMIFS(一次燃料消费!AN:AN,一次燃料消费!$A:$A,$A7)*$E$14</f>
        <v>1854.5001</v>
      </c>
      <c r="AN19" s="47">
        <f>SUMIFS(一次燃料消费!AO:AO,一次燃料消费!$A:$A,$A7)*$E$14</f>
        <v>2095.5</v>
      </c>
    </row>
    <row r="20" spans="1:40" s="44" customFormat="1">
      <c r="A20" s="54" t="s">
        <v>2339</v>
      </c>
      <c r="B20" s="44" t="str">
        <f t="shared" si="3"/>
        <v>工业燃料</v>
      </c>
      <c r="C20" s="47">
        <f>(SUMIFS(一次燃料消费!D:D,一次燃料消费!$A:$A,$A8)-SUM(工业非燃料使用!D$2:D$251))*$E$14</f>
        <v>36048.919025099996</v>
      </c>
      <c r="D20" s="47">
        <f>(SUMIFS(一次燃料消费!E:E,一次燃料消费!$A:$A,$A8)-SUM(工业非燃料使用!E$2:E$251))*$E$14</f>
        <v>36229.144497100002</v>
      </c>
      <c r="E20" s="47">
        <f>(SUMIFS(一次燃料消费!F:F,一次燃料消费!$A:$A,$A8)-SUM(工业非燃料使用!F$2:F$251))*$E$14</f>
        <v>37824.665942699998</v>
      </c>
      <c r="F20" s="47">
        <f>(SUMIFS(一次燃料消费!G:G,一次燃料消费!$A:$A,$A8)-SUM(工业非燃料使用!G$2:G$251))*$E$14</f>
        <v>38318.334381499997</v>
      </c>
      <c r="G20" s="47">
        <f>(SUMIFS(一次燃料消费!H:H,一次燃料消费!$A:$A,$A8)-SUM(工业非燃料使用!H$2:H$251))*$E$14</f>
        <v>38858.213666999996</v>
      </c>
      <c r="H20" s="47">
        <f>(SUMIFS(一次燃料消费!I:I,一次燃料消费!$A:$A,$A8)-SUM(工业非燃料使用!I$2:I$251))*$E$14</f>
        <v>39392.955114999997</v>
      </c>
      <c r="I20" s="47">
        <f>(SUMIFS(一次燃料消费!J:J,一次燃料消费!$A:$A,$A8)-SUM(工业非燃料使用!J$2:J$251))*$E$14</f>
        <v>39876.649076000002</v>
      </c>
      <c r="J20" s="47">
        <f>(SUMIFS(一次燃料消费!K:K,一次燃料消费!$A:$A,$A8)-SUM(工业非燃料使用!K$2:K$251))*$E$14</f>
        <v>40439.362883000002</v>
      </c>
      <c r="K20" s="47">
        <f>(SUMIFS(一次燃料消费!L:L,一次燃料消费!$A:$A,$A8)-SUM(工业非燃料使用!L$2:L$251))*$E$14</f>
        <v>40477.495714999997</v>
      </c>
      <c r="L20" s="47">
        <f>(SUMIFS(一次燃料消费!M:M,一次燃料消费!$A:$A,$A8)-SUM(工业非燃料使用!M$2:M$251))*$E$14</f>
        <v>40533.593560000001</v>
      </c>
      <c r="M20" s="47">
        <f>(SUMIFS(一次燃料消费!N:N,一次燃料消费!$A:$A,$A8)-SUM(工业非燃料使用!N$2:N$251))*$E$14</f>
        <v>40587.714308000002</v>
      </c>
      <c r="N20" s="47">
        <f>(SUMIFS(一次燃料消费!O:O,一次燃料消费!$A:$A,$A8)-SUM(工业非燃料使用!O$2:O$251))*$E$14</f>
        <v>40743.602679999996</v>
      </c>
      <c r="O20" s="47">
        <f>(SUMIFS(一次燃料消费!P:P,一次燃料消费!$A:$A,$A8)-SUM(工业非燃料使用!P$2:P$251))*$E$14</f>
        <v>40787.329852000003</v>
      </c>
      <c r="P20" s="47">
        <f>(SUMIFS(一次燃料消费!Q:Q,一次燃料消费!$A:$A,$A8)-SUM(工业非燃料使用!Q$2:Q$251))*$E$14</f>
        <v>40567.361111999999</v>
      </c>
      <c r="Q20" s="47">
        <f>(SUMIFS(一次燃料消费!R:R,一次燃料消费!$A:$A,$A8)-SUM(工业非燃料使用!R$2:R$251))*$E$14</f>
        <v>40212.256335999999</v>
      </c>
      <c r="R20" s="47">
        <f>(SUMIFS(一次燃料消费!S:S,一次燃料消费!$A:$A,$A8)-SUM(工业非燃料使用!S$2:S$251))*$E$14</f>
        <v>39953.643819999998</v>
      </c>
      <c r="S20" s="47">
        <f>(SUMIFS(一次燃料消费!T:T,一次燃料消费!$A:$A,$A8)-SUM(工业非燃料使用!T$2:T$251))*$E$14</f>
        <v>39700.239913999998</v>
      </c>
      <c r="T20" s="47">
        <f>(SUMIFS(一次燃料消费!U:U,一次燃料消费!$A:$A,$A8)-SUM(工业非燃料使用!U$2:U$251))*$E$14</f>
        <v>39439.543627999999</v>
      </c>
      <c r="U20" s="47">
        <f>(SUMIFS(一次燃料消费!V:V,一次燃料消费!$A:$A,$A8)-SUM(工业非燃料使用!V$2:V$251))*$E$14</f>
        <v>38977.033381000001</v>
      </c>
      <c r="V20" s="47">
        <f>(SUMIFS(一次燃料消费!W:W,一次燃料消费!$A:$A,$A8)-SUM(工业非燃料使用!W$2:W$251))*$E$14</f>
        <v>38540.694222999999</v>
      </c>
      <c r="W20" s="47">
        <f>(SUMIFS(一次燃料消费!X:X,一次燃料消费!$A:$A,$A8)-SUM(工业非燃料使用!X$2:X$251))*$E$14</f>
        <v>38069.309122999999</v>
      </c>
      <c r="X20" s="47">
        <f>(SUMIFS(一次燃料消费!Y:Y,一次燃料消费!$A:$A,$A8)-SUM(工业非燃料使用!Y$2:Y$251))*$E$14</f>
        <v>37617.753812999996</v>
      </c>
      <c r="Y20" s="47">
        <f>(SUMIFS(一次燃料消费!Z:Z,一次燃料消费!$A:$A,$A8)-SUM(工业非燃料使用!Z$2:Z$251))*$E$14</f>
        <v>37157.517214</v>
      </c>
      <c r="Z20" s="47">
        <f>(SUMIFS(一次燃料消费!AA:AA,一次燃料消费!$A:$A,$A8)-SUM(工业非燃料使用!AA$2:AA$251))*$E$14</f>
        <v>36787.372052999999</v>
      </c>
      <c r="AA20" s="47">
        <f>(SUMIFS(一次燃料消费!AB:AB,一次燃料消费!$A:$A,$A8)-SUM(工业非燃料使用!AB$2:AB$251))*$E$14</f>
        <v>36313.026028</v>
      </c>
      <c r="AB20" s="47">
        <f>(SUMIFS(一次燃料消费!AC:AC,一次燃料消费!$A:$A,$A8)-SUM(工业非燃料使用!AC$2:AC$251))*$E$14</f>
        <v>35937.511490999997</v>
      </c>
      <c r="AC20" s="47">
        <f>(SUMIFS(一次燃料消费!AD:AD,一次燃料消费!$A:$A,$A8)-SUM(工业非燃料使用!AD$2:AD$251))*$E$14</f>
        <v>35490.564627</v>
      </c>
      <c r="AD20" s="47">
        <f>(SUMIFS(一次燃料消费!AE:AE,一次燃料消费!$A:$A,$A8)-SUM(工业非燃料使用!AE$2:AE$251))*$E$14</f>
        <v>35040.541997</v>
      </c>
      <c r="AE20" s="47">
        <f>(SUMIFS(一次燃料消费!AF:AF,一次燃料消费!$A:$A,$A8)-SUM(工业非燃料使用!AF$2:AF$251))*$E$14</f>
        <v>34588.335199000001</v>
      </c>
      <c r="AF20" s="47">
        <f>(SUMIFS(一次燃料消费!AG:AG,一次燃料消费!$A:$A,$A8)-SUM(工业非燃料使用!AG$2:AG$251))*$E$14</f>
        <v>34133.233145999999</v>
      </c>
      <c r="AG20" s="47">
        <f>(SUMIFS(一次燃料消费!AH:AH,一次燃料消费!$A:$A,$A8)-SUM(工业非燃料使用!AH$2:AH$251))*$E$14</f>
        <v>33639.376083000003</v>
      </c>
      <c r="AH20" s="47">
        <f>(SUMIFS(一次燃料消费!AI:AI,一次燃料消费!$A:$A,$A8)-SUM(工业非燃料使用!AI$2:AI$251))*$E$14</f>
        <v>33166.640938999997</v>
      </c>
      <c r="AI20" s="47">
        <f>(SUMIFS(一次燃料消费!AJ:AJ,一次燃料消费!$A:$A,$A8)-SUM(工业非燃料使用!AJ$2:AJ$251))*$E$14</f>
        <v>32663.519142000001</v>
      </c>
      <c r="AJ20" s="47">
        <f>(SUMIFS(一次燃料消费!AK:AK,一次燃料消费!$A:$A,$A8)-SUM(工业非燃料使用!AK$2:AK$251))*$E$14</f>
        <v>32250.912367000001</v>
      </c>
      <c r="AK20" s="47">
        <f>(SUMIFS(一次燃料消费!AL:AL,一次燃料消费!$A:$A,$A8)-SUM(工业非燃料使用!AL$2:AL$251))*$E$14</f>
        <v>31858.315050999998</v>
      </c>
      <c r="AL20" s="47">
        <f>(SUMIFS(一次燃料消费!AM:AM,一次燃料消费!$A:$A,$A8)-SUM(工业非燃料使用!AM$2:AM$251))*$E$14</f>
        <v>31429.519826</v>
      </c>
      <c r="AM20" s="47">
        <f>(SUMIFS(一次燃料消费!AN:AN,一次燃料消费!$A:$A,$A8)-SUM(工业非燃料使用!AN$2:AN$251))*$E$14</f>
        <v>30987.204044999999</v>
      </c>
      <c r="AN20" s="47">
        <f>(SUMIFS(一次燃料消费!AO:AO,一次燃料消费!$A:$A,$A8)-SUM(工业非燃料使用!AO$2:AO$251))*$E$14</f>
        <v>30503.702931</v>
      </c>
    </row>
    <row r="21" spans="1:40" s="44" customFormat="1">
      <c r="A21" s="54" t="s">
        <v>2494</v>
      </c>
      <c r="B21" s="44" t="str">
        <f t="shared" si="3"/>
        <v>供热与氢能</v>
      </c>
      <c r="C21" s="47">
        <f>SUMIFS(一次燃料消费!D:D,一次燃料消费!$A:$A,$A9)*$E$14</f>
        <v>6658.9288999999999</v>
      </c>
      <c r="D21" s="47">
        <f>SUMIFS(一次燃料消费!E:E,一次燃料消费!$A:$A,$A9)*$E$14</f>
        <v>6839.0560699999996</v>
      </c>
      <c r="E21" s="47">
        <f>SUMIFS(一次燃料消费!F:F,一次燃料消费!$A:$A,$A9)*$E$14</f>
        <v>7032.3866099999996</v>
      </c>
      <c r="F21" s="47">
        <f>SUMIFS(一次燃料消费!G:G,一次燃料消费!$A:$A,$A9)*$E$14</f>
        <v>7192.1132600000001</v>
      </c>
      <c r="G21" s="47">
        <f>SUMIFS(一次燃料消费!H:H,一次燃料消费!$A:$A,$A9)*$E$14</f>
        <v>7358.0580600000003</v>
      </c>
      <c r="H21" s="47">
        <f>SUMIFS(一次燃料消费!I:I,一次燃料消费!$A:$A,$A9)*$E$14</f>
        <v>7523.0344299999997</v>
      </c>
      <c r="I21" s="47">
        <f>SUMIFS(一次燃料消费!J:J,一次燃料消费!$A:$A,$A9)*$E$14</f>
        <v>7708.04133</v>
      </c>
      <c r="J21" s="47">
        <f>SUMIFS(一次燃料消费!K:K,一次燃料消费!$A:$A,$A9)*$E$14</f>
        <v>7888.7063699999999</v>
      </c>
      <c r="K21" s="47">
        <f>SUMIFS(一次燃料消费!L:L,一次燃料消费!$A:$A,$A9)*$E$14</f>
        <v>8033.9678899999999</v>
      </c>
      <c r="L21" s="47">
        <f>SUMIFS(一次燃料消费!M:M,一次燃料消费!$A:$A,$A9)*$E$14</f>
        <v>8196.1427399999993</v>
      </c>
      <c r="M21" s="47">
        <f>SUMIFS(一次燃料消费!N:N,一次燃料消费!$A:$A,$A9)*$E$14</f>
        <v>8295.2948899999992</v>
      </c>
      <c r="N21" s="47">
        <f>SUMIFS(一次燃料消费!O:O,一次燃料消费!$A:$A,$A9)*$E$14</f>
        <v>8389.5645299999996</v>
      </c>
      <c r="O21" s="47">
        <f>SUMIFS(一次燃料消费!P:P,一次燃料消费!$A:$A,$A9)*$E$14</f>
        <v>8485.4832399999996</v>
      </c>
      <c r="P21" s="47">
        <f>SUMIFS(一次燃料消费!Q:Q,一次燃料消费!$A:$A,$A9)*$E$14</f>
        <v>8515.2295300000005</v>
      </c>
      <c r="Q21" s="47">
        <f>SUMIFS(一次燃料消费!R:R,一次燃料消费!$A:$A,$A9)*$E$14</f>
        <v>8549.8303599999999</v>
      </c>
      <c r="R21" s="47">
        <f>SUMIFS(一次燃料消费!S:S,一次燃料消费!$A:$A,$A9)*$E$14</f>
        <v>8588.512639999999</v>
      </c>
      <c r="S21" s="47">
        <f>SUMIFS(一次燃料消费!T:T,一次燃料消费!$A:$A,$A9)*$E$14</f>
        <v>8618.1470100000006</v>
      </c>
      <c r="T21" s="47">
        <f>SUMIFS(一次燃料消费!U:U,一次燃料消费!$A:$A,$A9)*$E$14</f>
        <v>8657.0807999999997</v>
      </c>
      <c r="U21" s="47">
        <f>SUMIFS(一次燃料消费!V:V,一次燃料消费!$A:$A,$A9)*$E$14</f>
        <v>8668.7684499999996</v>
      </c>
      <c r="V21" s="47">
        <f>SUMIFS(一次燃料消费!W:W,一次燃料消费!$A:$A,$A9)*$E$14</f>
        <v>8664.0811799999992</v>
      </c>
      <c r="W21" s="47">
        <f>SUMIFS(一次燃料消费!X:X,一次燃料消费!$A:$A,$A9)*$E$14</f>
        <v>8676.6990000000005</v>
      </c>
      <c r="X21" s="47">
        <f>SUMIFS(一次燃料消费!Y:Y,一次燃料消费!$A:$A,$A9)*$E$14</f>
        <v>8691.6891500000002</v>
      </c>
      <c r="Y21" s="47">
        <f>SUMIFS(一次燃料消费!Z:Z,一次燃料消费!$A:$A,$A9)*$E$14</f>
        <v>8699.0022300000001</v>
      </c>
      <c r="Z21" s="47">
        <f>SUMIFS(一次燃料消费!AA:AA,一次燃料消费!$A:$A,$A9)*$E$14</f>
        <v>8690.4514199999994</v>
      </c>
      <c r="AA21" s="47">
        <f>SUMIFS(一次燃料消费!AB:AB,一次燃料消费!$A:$A,$A9)*$E$14</f>
        <v>8699.9572499999995</v>
      </c>
      <c r="AB21" s="47">
        <f>SUMIFS(一次燃料消费!AC:AC,一次燃料消费!$A:$A,$A9)*$E$14</f>
        <v>8694.4045000000006</v>
      </c>
      <c r="AC21" s="47">
        <f>SUMIFS(一次燃料消费!AD:AD,一次燃料消费!$A:$A,$A9)*$E$14</f>
        <v>8689.5446200000006</v>
      </c>
      <c r="AD21" s="47">
        <f>SUMIFS(一次燃料消费!AE:AE,一次燃料消费!$A:$A,$A9)*$E$14</f>
        <v>8701.0363400000006</v>
      </c>
      <c r="AE21" s="47">
        <f>SUMIFS(一次燃料消费!AF:AF,一次燃料消费!$A:$A,$A9)*$E$14</f>
        <v>8680.1166899999989</v>
      </c>
      <c r="AF21" s="47">
        <f>SUMIFS(一次燃料消费!AG:AG,一次燃料消费!$A:$A,$A9)*$E$14</f>
        <v>8667.5360299999993</v>
      </c>
      <c r="AG21" s="47">
        <f>SUMIFS(一次燃料消费!AH:AH,一次燃料消费!$A:$A,$A9)*$E$14</f>
        <v>8655.85124</v>
      </c>
      <c r="AH21" s="47">
        <f>SUMIFS(一次燃料消费!AI:AI,一次燃料消费!$A:$A,$A9)*$E$14</f>
        <v>8648.27513</v>
      </c>
      <c r="AI21" s="47">
        <f>SUMIFS(一次燃料消费!AJ:AJ,一次燃料消费!$A:$A,$A9)*$E$14</f>
        <v>8628.66518</v>
      </c>
      <c r="AJ21" s="47">
        <f>SUMIFS(一次燃料消费!AK:AK,一次燃料消费!$A:$A,$A9)*$E$14</f>
        <v>8624.3751799999991</v>
      </c>
      <c r="AK21" s="47">
        <f>SUMIFS(一次燃料消费!AL:AL,一次燃料消费!$A:$A,$A9)*$E$14</f>
        <v>8617.3536499999991</v>
      </c>
      <c r="AL21" s="47">
        <f>SUMIFS(一次燃料消费!AM:AM,一次燃料消费!$A:$A,$A9)*$E$14</f>
        <v>8611.3178800000005</v>
      </c>
      <c r="AM21" s="47">
        <f>SUMIFS(一次燃料消费!AN:AN,一次燃料消费!$A:$A,$A9)*$E$14</f>
        <v>8592.4065599999994</v>
      </c>
      <c r="AN21" s="47">
        <f>SUMIFS(一次燃料消费!AO:AO,一次燃料消费!$A:$A,$A9)*$E$14</f>
        <v>8847.2637599999998</v>
      </c>
    </row>
    <row r="22" spans="1:40" s="44" customFormat="1">
      <c r="A22" s="54" t="s">
        <v>2495</v>
      </c>
      <c r="B22" s="44" t="str">
        <f t="shared" si="3"/>
        <v>土地利用</v>
      </c>
      <c r="C22" s="47">
        <f>SUMIFS(一次燃料消费!D:D,一次燃料消费!$A:$A,$A10)*$E$14</f>
        <v>0</v>
      </c>
      <c r="D22" s="47">
        <f>SUMIFS(一次燃料消费!E:E,一次燃料消费!$A:$A,$A10)*$E$14</f>
        <v>0</v>
      </c>
      <c r="E22" s="47">
        <f>SUMIFS(一次燃料消费!F:F,一次燃料消费!$A:$A,$A10)*$E$14</f>
        <v>0</v>
      </c>
      <c r="F22" s="47">
        <f>SUMIFS(一次燃料消费!G:G,一次燃料消费!$A:$A,$A10)*$E$14</f>
        <v>0</v>
      </c>
      <c r="G22" s="47">
        <f>SUMIFS(一次燃料消费!H:H,一次燃料消费!$A:$A,$A10)*$E$14</f>
        <v>0</v>
      </c>
      <c r="H22" s="47">
        <f>SUMIFS(一次燃料消费!I:I,一次燃料消费!$A:$A,$A10)*$E$14</f>
        <v>0</v>
      </c>
      <c r="I22" s="47">
        <f>SUMIFS(一次燃料消费!J:J,一次燃料消费!$A:$A,$A10)*$E$14</f>
        <v>0</v>
      </c>
      <c r="J22" s="47">
        <f>SUMIFS(一次燃料消费!K:K,一次燃料消费!$A:$A,$A10)*$E$14</f>
        <v>0</v>
      </c>
      <c r="K22" s="47">
        <f>SUMIFS(一次燃料消费!L:L,一次燃料消费!$A:$A,$A10)*$E$14</f>
        <v>0</v>
      </c>
      <c r="L22" s="47">
        <f>SUMIFS(一次燃料消费!M:M,一次燃料消费!$A:$A,$A10)*$E$14</f>
        <v>0</v>
      </c>
      <c r="M22" s="47">
        <f>SUMIFS(一次燃料消费!N:N,一次燃料消费!$A:$A,$A10)*$E$14</f>
        <v>0</v>
      </c>
      <c r="N22" s="47">
        <f>SUMIFS(一次燃料消费!O:O,一次燃料消费!$A:$A,$A10)*$E$14</f>
        <v>0</v>
      </c>
      <c r="O22" s="47">
        <f>SUMIFS(一次燃料消费!P:P,一次燃料消费!$A:$A,$A10)*$E$14</f>
        <v>0</v>
      </c>
      <c r="P22" s="47">
        <f>SUMIFS(一次燃料消费!Q:Q,一次燃料消费!$A:$A,$A10)*$E$14</f>
        <v>0</v>
      </c>
      <c r="Q22" s="47">
        <f>SUMIFS(一次燃料消费!R:R,一次燃料消费!$A:$A,$A10)*$E$14</f>
        <v>0</v>
      </c>
      <c r="R22" s="47">
        <f>SUMIFS(一次燃料消费!S:S,一次燃料消费!$A:$A,$A10)*$E$14</f>
        <v>0</v>
      </c>
      <c r="S22" s="47">
        <f>SUMIFS(一次燃料消费!T:T,一次燃料消费!$A:$A,$A10)*$E$14</f>
        <v>0</v>
      </c>
      <c r="T22" s="47">
        <f>SUMIFS(一次燃料消费!U:U,一次燃料消费!$A:$A,$A10)*$E$14</f>
        <v>0</v>
      </c>
      <c r="U22" s="47">
        <f>SUMIFS(一次燃料消费!V:V,一次燃料消费!$A:$A,$A10)*$E$14</f>
        <v>0</v>
      </c>
      <c r="V22" s="47">
        <f>SUMIFS(一次燃料消费!W:W,一次燃料消费!$A:$A,$A10)*$E$14</f>
        <v>0</v>
      </c>
      <c r="W22" s="47">
        <f>SUMIFS(一次燃料消费!X:X,一次燃料消费!$A:$A,$A10)*$E$14</f>
        <v>0</v>
      </c>
      <c r="X22" s="47">
        <f>SUMIFS(一次燃料消费!Y:Y,一次燃料消费!$A:$A,$A10)*$E$14</f>
        <v>0</v>
      </c>
      <c r="Y22" s="47">
        <f>SUMIFS(一次燃料消费!Z:Z,一次燃料消费!$A:$A,$A10)*$E$14</f>
        <v>0</v>
      </c>
      <c r="Z22" s="47">
        <f>SUMIFS(一次燃料消费!AA:AA,一次燃料消费!$A:$A,$A10)*$E$14</f>
        <v>0</v>
      </c>
      <c r="AA22" s="47">
        <f>SUMIFS(一次燃料消费!AB:AB,一次燃料消费!$A:$A,$A10)*$E$14</f>
        <v>0</v>
      </c>
      <c r="AB22" s="47">
        <f>SUMIFS(一次燃料消费!AC:AC,一次燃料消费!$A:$A,$A10)*$E$14</f>
        <v>0</v>
      </c>
      <c r="AC22" s="47">
        <f>SUMIFS(一次燃料消费!AD:AD,一次燃料消费!$A:$A,$A10)*$E$14</f>
        <v>0</v>
      </c>
      <c r="AD22" s="47">
        <f>SUMIFS(一次燃料消费!AE:AE,一次燃料消费!$A:$A,$A10)*$E$14</f>
        <v>0</v>
      </c>
      <c r="AE22" s="47">
        <f>SUMIFS(一次燃料消费!AF:AF,一次燃料消费!$A:$A,$A10)*$E$14</f>
        <v>0</v>
      </c>
      <c r="AF22" s="47">
        <f>SUMIFS(一次燃料消费!AG:AG,一次燃料消费!$A:$A,$A10)*$E$14</f>
        <v>0</v>
      </c>
      <c r="AG22" s="47">
        <f>SUMIFS(一次燃料消费!AH:AH,一次燃料消费!$A:$A,$A10)*$E$14</f>
        <v>0</v>
      </c>
      <c r="AH22" s="47">
        <f>SUMIFS(一次燃料消费!AI:AI,一次燃料消费!$A:$A,$A10)*$E$14</f>
        <v>0</v>
      </c>
      <c r="AI22" s="47">
        <f>SUMIFS(一次燃料消费!AJ:AJ,一次燃料消费!$A:$A,$A10)*$E$14</f>
        <v>0</v>
      </c>
      <c r="AJ22" s="47">
        <f>SUMIFS(一次燃料消费!AK:AK,一次燃料消费!$A:$A,$A10)*$E$14</f>
        <v>0</v>
      </c>
      <c r="AK22" s="47">
        <f>SUMIFS(一次燃料消费!AL:AL,一次燃料消费!$A:$A,$A10)*$E$14</f>
        <v>0</v>
      </c>
      <c r="AL22" s="47">
        <f>SUMIFS(一次燃料消费!AM:AM,一次燃料消费!$A:$A,$A10)*$E$14</f>
        <v>0</v>
      </c>
      <c r="AM22" s="47">
        <f>SUMIFS(一次燃料消费!AN:AN,一次燃料消费!$A:$A,$A10)*$E$14</f>
        <v>0</v>
      </c>
      <c r="AN22" s="47">
        <f>SUMIFS(一次燃料消费!AO:AO,一次燃料消费!$A:$A,$A10)*$E$14</f>
        <v>0</v>
      </c>
    </row>
    <row r="23" spans="1:40" s="44" customFormat="1">
      <c r="A23" s="54" t="s">
        <v>2496</v>
      </c>
      <c r="B23" s="44" t="str">
        <f t="shared" si="3"/>
        <v>碳捕集</v>
      </c>
      <c r="C23" s="47">
        <f>SUMIFS(一次燃料消费!D:D,一次燃料消费!$A:$A,$A11)*$E$14</f>
        <v>0</v>
      </c>
      <c r="D23" s="47">
        <f>SUMIFS(一次燃料消费!E:E,一次燃料消费!$A:$A,$A11)*$E$14</f>
        <v>0</v>
      </c>
      <c r="E23" s="47">
        <f>SUMIFS(一次燃料消费!F:F,一次燃料消费!$A:$A,$A11)*$E$14</f>
        <v>0</v>
      </c>
      <c r="F23" s="47">
        <f>SUMIFS(一次燃料消费!G:G,一次燃料消费!$A:$A,$A11)*$E$14</f>
        <v>0</v>
      </c>
      <c r="G23" s="47">
        <f>SUMIFS(一次燃料消费!H:H,一次燃料消费!$A:$A,$A11)*$E$14</f>
        <v>0</v>
      </c>
      <c r="H23" s="47">
        <f>SUMIFS(一次燃料消费!I:I,一次燃料消费!$A:$A,$A11)*$E$14</f>
        <v>0</v>
      </c>
      <c r="I23" s="47">
        <f>SUMIFS(一次燃料消费!J:J,一次燃料消费!$A:$A,$A11)*$E$14</f>
        <v>0</v>
      </c>
      <c r="J23" s="47">
        <f>SUMIFS(一次燃料消费!K:K,一次燃料消费!$A:$A,$A11)*$E$14</f>
        <v>0</v>
      </c>
      <c r="K23" s="47">
        <f>SUMIFS(一次燃料消费!L:L,一次燃料消费!$A:$A,$A11)*$E$14</f>
        <v>0</v>
      </c>
      <c r="L23" s="47">
        <f>SUMIFS(一次燃料消费!M:M,一次燃料消费!$A:$A,$A11)*$E$14</f>
        <v>0</v>
      </c>
      <c r="M23" s="47">
        <f>SUMIFS(一次燃料消费!N:N,一次燃料消费!$A:$A,$A11)*$E$14</f>
        <v>0</v>
      </c>
      <c r="N23" s="47">
        <f>SUMIFS(一次燃料消费!O:O,一次燃料消费!$A:$A,$A11)*$E$14</f>
        <v>0</v>
      </c>
      <c r="O23" s="47">
        <f>SUMIFS(一次燃料消费!P:P,一次燃料消费!$A:$A,$A11)*$E$14</f>
        <v>0</v>
      </c>
      <c r="P23" s="47">
        <f>SUMIFS(一次燃料消费!Q:Q,一次燃料消费!$A:$A,$A11)*$E$14</f>
        <v>0</v>
      </c>
      <c r="Q23" s="47">
        <f>SUMIFS(一次燃料消费!R:R,一次燃料消费!$A:$A,$A11)*$E$14</f>
        <v>0</v>
      </c>
      <c r="R23" s="47">
        <f>SUMIFS(一次燃料消费!S:S,一次燃料消费!$A:$A,$A11)*$E$14</f>
        <v>0</v>
      </c>
      <c r="S23" s="47">
        <f>SUMIFS(一次燃料消费!T:T,一次燃料消费!$A:$A,$A11)*$E$14</f>
        <v>0</v>
      </c>
      <c r="T23" s="47">
        <f>SUMIFS(一次燃料消费!U:U,一次燃料消费!$A:$A,$A11)*$E$14</f>
        <v>0</v>
      </c>
      <c r="U23" s="47">
        <f>SUMIFS(一次燃料消费!V:V,一次燃料消费!$A:$A,$A11)*$E$14</f>
        <v>0</v>
      </c>
      <c r="V23" s="47">
        <f>SUMIFS(一次燃料消费!W:W,一次燃料消费!$A:$A,$A11)*$E$14</f>
        <v>0</v>
      </c>
      <c r="W23" s="47">
        <f>SUMIFS(一次燃料消费!X:X,一次燃料消费!$A:$A,$A11)*$E$14</f>
        <v>0</v>
      </c>
      <c r="X23" s="47">
        <f>SUMIFS(一次燃料消费!Y:Y,一次燃料消费!$A:$A,$A11)*$E$14</f>
        <v>0</v>
      </c>
      <c r="Y23" s="47">
        <f>SUMIFS(一次燃料消费!Z:Z,一次燃料消费!$A:$A,$A11)*$E$14</f>
        <v>0</v>
      </c>
      <c r="Z23" s="47">
        <f>SUMIFS(一次燃料消费!AA:AA,一次燃料消费!$A:$A,$A11)*$E$14</f>
        <v>0</v>
      </c>
      <c r="AA23" s="47">
        <f>SUMIFS(一次燃料消费!AB:AB,一次燃料消费!$A:$A,$A11)*$E$14</f>
        <v>0</v>
      </c>
      <c r="AB23" s="47">
        <f>SUMIFS(一次燃料消费!AC:AC,一次燃料消费!$A:$A,$A11)*$E$14</f>
        <v>0</v>
      </c>
      <c r="AC23" s="47">
        <f>SUMIFS(一次燃料消费!AD:AD,一次燃料消费!$A:$A,$A11)*$E$14</f>
        <v>0</v>
      </c>
      <c r="AD23" s="47">
        <f>SUMIFS(一次燃料消费!AE:AE,一次燃料消费!$A:$A,$A11)*$E$14</f>
        <v>0</v>
      </c>
      <c r="AE23" s="47">
        <f>SUMIFS(一次燃料消费!AF:AF,一次燃料消费!$A:$A,$A11)*$E$14</f>
        <v>0</v>
      </c>
      <c r="AF23" s="47">
        <f>SUMIFS(一次燃料消费!AG:AG,一次燃料消费!$A:$A,$A11)*$E$14</f>
        <v>0</v>
      </c>
      <c r="AG23" s="47">
        <f>SUMIFS(一次燃料消费!AH:AH,一次燃料消费!$A:$A,$A11)*$E$14</f>
        <v>0</v>
      </c>
      <c r="AH23" s="47">
        <f>SUMIFS(一次燃料消费!AI:AI,一次燃料消费!$A:$A,$A11)*$E$14</f>
        <v>0</v>
      </c>
      <c r="AI23" s="47">
        <f>SUMIFS(一次燃料消费!AJ:AJ,一次燃料消费!$A:$A,$A11)*$E$14</f>
        <v>0</v>
      </c>
      <c r="AJ23" s="47">
        <f>SUMIFS(一次燃料消费!AK:AK,一次燃料消费!$A:$A,$A11)*$E$14</f>
        <v>0</v>
      </c>
      <c r="AK23" s="47">
        <f>SUMIFS(一次燃料消费!AL:AL,一次燃料消费!$A:$A,$A11)*$E$14</f>
        <v>0</v>
      </c>
      <c r="AL23" s="47">
        <f>SUMIFS(一次燃料消费!AM:AM,一次燃料消费!$A:$A,$A11)*$E$14</f>
        <v>0</v>
      </c>
      <c r="AM23" s="47">
        <f>SUMIFS(一次燃料消费!AN:AN,一次燃料消费!$A:$A,$A11)*$E$14</f>
        <v>0</v>
      </c>
      <c r="AN23" s="47">
        <f>SUMIFS(一次燃料消费!AO:AO,一次燃料消费!$A:$A,$A11)*$E$14</f>
        <v>0</v>
      </c>
    </row>
    <row r="24" spans="1:40" s="44" customFormat="1">
      <c r="A24" s="54" t="s">
        <v>2343</v>
      </c>
      <c r="B24" s="44" t="str">
        <f t="shared" si="3"/>
        <v>非燃料使用</v>
      </c>
      <c r="C24" s="47">
        <f>(SUM(工业非燃料使用!D$2:D$251)-工业非燃料使用!D13-工业非燃料使用!D83-工业非燃料使用!D88)*$E$14</f>
        <v>21140.248974899998</v>
      </c>
      <c r="D24" s="47">
        <f>(SUM(工业非燃料使用!E$2:E$251)-工业非燃料使用!E13-工业非燃料使用!E83-工业非燃料使用!E88)*$E$14</f>
        <v>21795.922502900001</v>
      </c>
      <c r="E24" s="47">
        <f>(SUM(工业非燃料使用!F$2:F$251)-工业非燃料使用!F13-工业非燃料使用!F83-工业非燃料使用!F88)*$E$14</f>
        <v>22696.997057299999</v>
      </c>
      <c r="F24" s="47">
        <f>(SUM(工业非燃料使用!G$2:G$251)-工业非燃料使用!G13-工业非燃料使用!G83-工业非燃料使用!G88)*$E$14</f>
        <v>23344.516618499998</v>
      </c>
      <c r="G24" s="47">
        <f>(SUM(工业非燃料使用!H$2:H$251)-工业非燃料使用!H13-工业非燃料使用!H83-工业非燃料使用!H88)*$E$14</f>
        <v>23968.923332999999</v>
      </c>
      <c r="H24" s="47">
        <f>(SUM(工业非燃料使用!I$2:I$251)-工业非燃料使用!I13-工业非燃料使用!I83-工业非燃料使用!I88)*$E$14</f>
        <v>24572.978885</v>
      </c>
      <c r="I24" s="47">
        <f>(SUM(工业非燃料使用!J$2:J$251)-工业非燃料使用!J13-工业非燃料使用!J83-工业非燃料使用!J88)*$E$14</f>
        <v>25156.514923999999</v>
      </c>
      <c r="J24" s="47">
        <f>(SUM(工业非燃料使用!K$2:K$251)-工业非燃料使用!K13-工业非燃料使用!K83-工业非燃料使用!K88)*$E$14</f>
        <v>25766.036117</v>
      </c>
      <c r="K24" s="47">
        <f>(SUM(工业非燃料使用!L$2:L$251)-工业非燃料使用!L13-工业非燃料使用!L83-工业非燃料使用!L88)*$E$14</f>
        <v>25976.613284999999</v>
      </c>
      <c r="L24" s="47">
        <f>(SUM(工业非燃料使用!M$2:M$251)-工业非燃料使用!M13-工业非燃料使用!M83-工业非燃料使用!M88)*$E$14</f>
        <v>26206.64644</v>
      </c>
      <c r="M24" s="47">
        <f>(SUM(工业非燃料使用!N$2:N$251)-工业非燃料使用!N13-工业非燃料使用!N83-工业非燃料使用!N88)*$E$14</f>
        <v>26424.960692000001</v>
      </c>
      <c r="N24" s="47">
        <f>(SUM(工业非燃料使用!O$2:O$251)-工业非燃料使用!O13-工业非燃料使用!O83-工业非燃料使用!O88)*$E$14</f>
        <v>26672.48832</v>
      </c>
      <c r="O24" s="47">
        <f>(SUM(工业非燃料使用!P$2:P$251)-工业非燃料使用!P13-工业非燃料使用!P83-工业非燃料使用!P88)*$E$14</f>
        <v>26889.100147999998</v>
      </c>
      <c r="P24" s="47">
        <f>(SUM(工业非燃料使用!Q$2:Q$251)-工业非燃料使用!Q13-工业非燃料使用!Q83-工业非燃料使用!Q88)*$E$14</f>
        <v>26955.728887999998</v>
      </c>
      <c r="Q24" s="47">
        <f>(SUM(工业非燃料使用!R$2:R$251)-工业非燃料使用!R13-工业非燃料使用!R83-工业非燃料使用!R88)*$E$14</f>
        <v>27006.963663999999</v>
      </c>
      <c r="R24" s="47">
        <f>(SUM(工业非燃料使用!S$2:S$251)-工业非燃料使用!S13-工业非燃料使用!S83-工业非燃料使用!S88)*$E$14</f>
        <v>27100.836179999998</v>
      </c>
      <c r="S24" s="47">
        <f>(SUM(工业非燃料使用!T$2:T$251)-工业非燃料使用!T13-工业非燃料使用!T83-工业非燃料使用!T88)*$E$14</f>
        <v>27180.660086</v>
      </c>
      <c r="T24" s="47">
        <f>(SUM(工业非燃料使用!U$2:U$251)-工业非燃料使用!U13-工业非燃料使用!U83-工业非燃料使用!U88)*$E$14</f>
        <v>27299.156371999998</v>
      </c>
      <c r="U24" s="47">
        <f>(SUM(工业非燃料使用!V$2:V$251)-工业非燃料使用!V13-工业非燃料使用!V83-工业非燃料使用!V88)*$E$14</f>
        <v>27310.416619</v>
      </c>
      <c r="V24" s="47">
        <f>(SUM(工业非燃料使用!W$2:W$251)-工业非燃料使用!W13-工业非燃料使用!W83-工业非燃料使用!W88)*$E$14</f>
        <v>27329.165776999998</v>
      </c>
      <c r="W24" s="47">
        <f>(SUM(工业非燃料使用!X$2:X$251)-工业非燃料使用!X13-工业非燃料使用!X83-工业非燃料使用!X88)*$E$14</f>
        <v>27366.870877000001</v>
      </c>
      <c r="X24" s="47">
        <f>(SUM(工业非燃料使用!Y$2:Y$251)-工业非燃料使用!Y13-工业非燃料使用!Y83-工业非燃料使用!Y88)*$E$14</f>
        <v>27411.506186999999</v>
      </c>
      <c r="Y24" s="47">
        <f>(SUM(工业非燃料使用!Z$2:Z$251)-工业非燃料使用!Z13-工业非燃料使用!Z83-工业非燃料使用!Z88)*$E$14</f>
        <v>27465.892786</v>
      </c>
      <c r="Z24" s="47">
        <f>(SUM(工业非燃料使用!AA$2:AA$251)-工业非燃料使用!AA13-工业非燃料使用!AA83-工业非燃料使用!AA88)*$E$14</f>
        <v>27555.617946999999</v>
      </c>
      <c r="AA24" s="47">
        <f>(SUM(工业非燃料使用!AB$2:AB$251)-工业非燃料使用!AB13-工业非燃料使用!AB83-工业非燃料使用!AB88)*$E$14</f>
        <v>27625.825971999999</v>
      </c>
      <c r="AB24" s="47">
        <f>(SUM(工业非燃料使用!AC$2:AC$251)-工业非燃料使用!AC13-工业非燃料使用!AC83-工业非燃料使用!AC88)*$E$14</f>
        <v>27728.723508999999</v>
      </c>
      <c r="AC24" s="47">
        <f>(SUM(工业非燃料使用!AD$2:AD$251)-工业非燃料使用!AD13-工业非燃料使用!AD83-工业非燃料使用!AD88)*$E$14</f>
        <v>27796.424372999998</v>
      </c>
      <c r="AD24" s="47">
        <f>(SUM(工业非燃料使用!AE$2:AE$251)-工业非燃料使用!AE13-工业非燃料使用!AE83-工业非燃料使用!AE88)*$E$14</f>
        <v>27877.524002999999</v>
      </c>
      <c r="AE24" s="47">
        <f>(SUM(工业非燃料使用!AF$2:AF$251)-工业非燃料使用!AF13-工业非燃料使用!AF83-工业非燃料使用!AF88)*$E$14</f>
        <v>27909.673801000001</v>
      </c>
      <c r="AF24" s="47">
        <f>(SUM(工业非燃料使用!AG$2:AG$251)-工业非燃料使用!AG13-工业非燃料使用!AG83-工业非燃料使用!AG88)*$E$14</f>
        <v>27950.473854</v>
      </c>
      <c r="AG24" s="47">
        <f>(SUM(工业非燃料使用!AH$2:AH$251)-工业非燃料使用!AH13-工业非燃料使用!AH83-工业非燃料使用!AH88)*$E$14</f>
        <v>27949.852917</v>
      </c>
      <c r="AH24" s="47">
        <f>(SUM(工业非燃料使用!AI$2:AI$251)-工业非燃料使用!AI13-工业非燃料使用!AI83-工业非燃料使用!AI88)*$E$14</f>
        <v>27948.412060999999</v>
      </c>
      <c r="AI24" s="47">
        <f>(SUM(工业非燃料使用!AJ$2:AJ$251)-工业非燃料使用!AJ13-工业非燃料使用!AJ83-工业非燃料使用!AJ88)*$E$14</f>
        <v>27921.814857999998</v>
      </c>
      <c r="AJ24" s="47">
        <f>(SUM(工业非燃料使用!AK$2:AK$251)-工业非燃料使用!AK13-工业非燃料使用!AK83-工业非燃料使用!AK88)*$E$14</f>
        <v>27888.950633</v>
      </c>
      <c r="AK24" s="47">
        <f>(SUM(工业非燃料使用!AL$2:AL$251)-工业非燃料使用!AL13-工业非燃料使用!AL83-工业非燃料使用!AL88)*$E$14</f>
        <v>27836.733948999998</v>
      </c>
      <c r="AL24" s="47">
        <f>(SUM(工业非燃料使用!AM$2:AM$251)-工业非燃料使用!AM13-工业非燃料使用!AM83-工业非燃料使用!AM88)*$E$14</f>
        <v>27735.660174000001</v>
      </c>
      <c r="AM24" s="47">
        <f>(SUM(工业非燃料使用!AN$2:AN$251)-工业非燃料使用!AN13-工业非燃料使用!AN83-工业非燃料使用!AN88)*$E$14</f>
        <v>27571.791955000001</v>
      </c>
      <c r="AN24" s="47">
        <f>(SUM(工业非燃料使用!AO$2:AO$251)-工业非燃料使用!AO13-工业非燃料使用!AO83-工业非燃料使用!AO88)*$E$14</f>
        <v>27313.840068999998</v>
      </c>
    </row>
    <row r="25" spans="1:40">
      <c r="A25"/>
    </row>
    <row r="26" spans="1:40">
      <c r="A26"/>
    </row>
    <row r="27" spans="1:40">
      <c r="A27"/>
    </row>
    <row r="28" spans="1:40">
      <c r="A28"/>
    </row>
    <row r="29" spans="1:40">
      <c r="A29"/>
      <c r="J29" s="1"/>
      <c r="K29" s="1"/>
      <c r="L29" s="1" t="s">
        <v>1646</v>
      </c>
    </row>
    <row r="30" spans="1:40">
      <c r="A30"/>
      <c r="J30" t="s">
        <v>2345</v>
      </c>
      <c r="K30" s="1" t="s">
        <v>1634</v>
      </c>
      <c r="L30" s="4">
        <f t="shared" ref="L30:L38" si="4">MAX(C4:AN4)</f>
        <v>75662.666918728195</v>
      </c>
    </row>
    <row r="31" spans="1:40">
      <c r="A31"/>
      <c r="J31" t="s">
        <v>722</v>
      </c>
      <c r="K31" s="1" t="s">
        <v>1635</v>
      </c>
      <c r="L31" s="4">
        <f t="shared" si="4"/>
        <v>616390.41255266301</v>
      </c>
    </row>
    <row r="32" spans="1:40">
      <c r="A32"/>
      <c r="J32" s="1" t="s">
        <v>205</v>
      </c>
      <c r="K32" s="1" t="s">
        <v>1636</v>
      </c>
      <c r="L32" s="4">
        <f t="shared" si="4"/>
        <v>18139.570055093449</v>
      </c>
    </row>
    <row r="33" spans="1:41">
      <c r="A33"/>
      <c r="J33" s="1" t="s">
        <v>233</v>
      </c>
      <c r="K33" s="1" t="s">
        <v>1705</v>
      </c>
      <c r="L33" s="4">
        <f t="shared" si="4"/>
        <v>7545.6411364372925</v>
      </c>
    </row>
    <row r="34" spans="1:41">
      <c r="A34"/>
      <c r="J34" s="1" t="s">
        <v>2339</v>
      </c>
      <c r="K34" s="1" t="s">
        <v>2072</v>
      </c>
      <c r="L34" s="4">
        <f t="shared" si="4"/>
        <v>146870.22380180768</v>
      </c>
    </row>
    <row r="35" spans="1:41">
      <c r="A35"/>
      <c r="J35" t="s">
        <v>2341</v>
      </c>
      <c r="K35" s="1" t="s">
        <v>1639</v>
      </c>
      <c r="L35" s="4">
        <f t="shared" si="4"/>
        <v>31857.922869180089</v>
      </c>
    </row>
    <row r="36" spans="1:41">
      <c r="A36"/>
      <c r="J36" s="1" t="s">
        <v>152</v>
      </c>
      <c r="K36" s="1" t="s">
        <v>1650</v>
      </c>
      <c r="L36" s="4">
        <f t="shared" si="4"/>
        <v>0</v>
      </c>
    </row>
    <row r="37" spans="1:41">
      <c r="A37"/>
      <c r="J37" t="s">
        <v>2342</v>
      </c>
      <c r="K37" s="1" t="s">
        <v>1640</v>
      </c>
      <c r="L37" s="4">
        <f t="shared" si="4"/>
        <v>0</v>
      </c>
    </row>
    <row r="38" spans="1:41">
      <c r="A38"/>
      <c r="J38" s="1" t="s">
        <v>2343</v>
      </c>
      <c r="K38" s="1" t="s">
        <v>2348</v>
      </c>
      <c r="L38" s="4">
        <f t="shared" si="4"/>
        <v>100646.26356270933</v>
      </c>
    </row>
    <row r="39" spans="1:41">
      <c r="A39"/>
    </row>
    <row r="40" spans="1:41">
      <c r="A40"/>
    </row>
    <row r="41" spans="1:41">
      <c r="A41"/>
    </row>
    <row r="42" spans="1:41">
      <c r="A42"/>
    </row>
    <row r="43" spans="1:41">
      <c r="A43"/>
    </row>
    <row r="44" spans="1:41">
      <c r="A44"/>
    </row>
    <row r="45" spans="1:41">
      <c r="C45" s="44">
        <f>C$3</f>
        <v>2023</v>
      </c>
      <c r="D45" s="44">
        <f t="shared" ref="D45:AN45" si="5">D$3</f>
        <v>2024</v>
      </c>
      <c r="E45" s="44">
        <f t="shared" si="5"/>
        <v>2025</v>
      </c>
      <c r="F45" s="44">
        <f t="shared" si="5"/>
        <v>2026</v>
      </c>
      <c r="G45" s="44">
        <f t="shared" si="5"/>
        <v>2027</v>
      </c>
      <c r="H45" s="44">
        <f t="shared" si="5"/>
        <v>2028</v>
      </c>
      <c r="I45" s="44">
        <f t="shared" si="5"/>
        <v>2029</v>
      </c>
      <c r="J45" s="44">
        <f t="shared" si="5"/>
        <v>2030</v>
      </c>
      <c r="K45" s="44">
        <f t="shared" si="5"/>
        <v>2031</v>
      </c>
      <c r="L45" s="44">
        <f t="shared" si="5"/>
        <v>2032</v>
      </c>
      <c r="M45" s="44">
        <f t="shared" si="5"/>
        <v>2033</v>
      </c>
      <c r="N45" s="44">
        <f t="shared" si="5"/>
        <v>2034</v>
      </c>
      <c r="O45" s="44">
        <f t="shared" si="5"/>
        <v>2035</v>
      </c>
      <c r="P45" s="44">
        <f t="shared" si="5"/>
        <v>2036</v>
      </c>
      <c r="Q45" s="44">
        <f t="shared" si="5"/>
        <v>2037</v>
      </c>
      <c r="R45" s="44">
        <f t="shared" si="5"/>
        <v>2038</v>
      </c>
      <c r="S45" s="44">
        <f t="shared" si="5"/>
        <v>2039</v>
      </c>
      <c r="T45" s="44">
        <f t="shared" si="5"/>
        <v>2040</v>
      </c>
      <c r="U45" s="44">
        <f t="shared" si="5"/>
        <v>2041</v>
      </c>
      <c r="V45" s="44">
        <f t="shared" si="5"/>
        <v>2042</v>
      </c>
      <c r="W45" s="44">
        <f t="shared" si="5"/>
        <v>2043</v>
      </c>
      <c r="X45" s="44">
        <f t="shared" si="5"/>
        <v>2044</v>
      </c>
      <c r="Y45" s="44">
        <f t="shared" si="5"/>
        <v>2045</v>
      </c>
      <c r="Z45" s="44">
        <f t="shared" si="5"/>
        <v>2046</v>
      </c>
      <c r="AA45" s="44">
        <f t="shared" si="5"/>
        <v>2047</v>
      </c>
      <c r="AB45" s="44">
        <f t="shared" si="5"/>
        <v>2048</v>
      </c>
      <c r="AC45" s="44">
        <f t="shared" si="5"/>
        <v>2049</v>
      </c>
      <c r="AD45" s="44">
        <f t="shared" si="5"/>
        <v>2050</v>
      </c>
      <c r="AE45" s="44">
        <f t="shared" si="5"/>
        <v>2051</v>
      </c>
      <c r="AF45" s="44">
        <f t="shared" si="5"/>
        <v>2052</v>
      </c>
      <c r="AG45" s="44">
        <f t="shared" si="5"/>
        <v>2053</v>
      </c>
      <c r="AH45" s="44">
        <f t="shared" si="5"/>
        <v>2054</v>
      </c>
      <c r="AI45" s="44">
        <f t="shared" si="5"/>
        <v>2055</v>
      </c>
      <c r="AJ45" s="44">
        <f t="shared" si="5"/>
        <v>2056</v>
      </c>
      <c r="AK45" s="44">
        <f t="shared" si="5"/>
        <v>2057</v>
      </c>
      <c r="AL45" s="44">
        <f t="shared" si="5"/>
        <v>2058</v>
      </c>
      <c r="AM45" s="44">
        <f t="shared" si="5"/>
        <v>2059</v>
      </c>
      <c r="AN45" s="44">
        <f t="shared" si="5"/>
        <v>2060</v>
      </c>
      <c r="AO45" t="s">
        <v>2353</v>
      </c>
    </row>
    <row r="46" spans="1:41">
      <c r="A46" s="35" t="s">
        <v>723</v>
      </c>
      <c r="B46" t="s">
        <v>1666</v>
      </c>
      <c r="C46" s="26">
        <f>(SUMIFS(一次能源消费!C:C,一次能源消费!$A:$A,$A46)-SUMIFS(工业非燃料使用!D:D,工业非燃料使用!$B:$B,$A46))*$E$2</f>
        <v>240146.06243923525</v>
      </c>
      <c r="D46" s="26">
        <f>(SUMIFS(一次能源消费!D:D,一次能源消费!$A:$A,$A46)-SUMIFS(工业非燃料使用!E:E,工业非燃料使用!$B:$B,$A46))*$E$2</f>
        <v>239398.03031939801</v>
      </c>
      <c r="E46" s="26">
        <f>(SUMIFS(一次能源消费!E:E,一次能源消费!$A:$A,$A46)-SUMIFS(工业非燃料使用!F:F,工业非燃料使用!$B:$B,$A46))*$E$2</f>
        <v>251832.89042526382</v>
      </c>
      <c r="F46" s="26">
        <f>(SUMIFS(一次能源消费!F:F,一次能源消费!$A:$A,$A46)-SUMIFS(工业非燃料使用!G:G,工业非燃料使用!$B:$B,$A46))*$E$2</f>
        <v>259848.20136113217</v>
      </c>
      <c r="G46" s="26">
        <f>(SUMIFS(一次能源消费!G:G,一次能源消费!$A:$A,$A46)-SUMIFS(工业非燃料使用!H:H,工业非燃料使用!$B:$B,$A46))*$E$2</f>
        <v>268172.19761621841</v>
      </c>
      <c r="H46" s="26">
        <f>(SUMIFS(一次能源消费!H:H,一次能源消费!$A:$A,$A46)-SUMIFS(工业非燃料使用!I:I,工业非燃料使用!$B:$B,$A46))*$E$2</f>
        <v>275839.72849375254</v>
      </c>
      <c r="I46" s="26">
        <f>(SUMIFS(一次能源消费!I:I,一次能源消费!$A:$A,$A46)-SUMIFS(工业非燃料使用!J:J,工业非燃料使用!$B:$B,$A46))*$E$2</f>
        <v>282498.91253465851</v>
      </c>
      <c r="J46" s="26">
        <f>(SUMIFS(一次能源消费!J:J,一次能源消费!$A:$A,$A46)-SUMIFS(工业非燃料使用!K:K,工业非燃料使用!$B:$B,$A46))*$E$2</f>
        <v>289994.41863814776</v>
      </c>
      <c r="K46" s="26">
        <f>(SUMIFS(一次能源消费!K:K,一次能源消费!$A:$A,$A46)-SUMIFS(工业非燃料使用!L:L,工业非燃料使用!$B:$B,$A46))*$E$2</f>
        <v>291920.34136329271</v>
      </c>
      <c r="L46" s="26">
        <f>(SUMIFS(一次能源消费!L:L,一次能源消费!$A:$A,$A46)-SUMIFS(工业非燃料使用!M:M,工业非燃料使用!$B:$B,$A46))*$E$2</f>
        <v>293503.60808037169</v>
      </c>
      <c r="M46" s="26">
        <f>(SUMIFS(一次能源消费!M:M,一次能源消费!$A:$A,$A46)-SUMIFS(工业非燃料使用!N:N,工业非燃料使用!$B:$B,$A46))*$E$2</f>
        <v>294534.86010586593</v>
      </c>
      <c r="N46" s="26">
        <f>(SUMIFS(一次能源消费!N:N,一次能源消费!$A:$A,$A46)-SUMIFS(工业非燃料使用!O:O,工业非燃料使用!$B:$B,$A46))*$E$2</f>
        <v>295755.05023225676</v>
      </c>
      <c r="O46" s="26">
        <f>(SUMIFS(一次能源消费!O:O,一次能源消费!$A:$A,$A46)-SUMIFS(工业非燃料使用!P:P,工业非燃料使用!$B:$B,$A46))*$E$2</f>
        <v>292219.82283677225</v>
      </c>
      <c r="P46" s="26">
        <f>(SUMIFS(一次能源消费!P:P,一次能源消费!$A:$A,$A46)-SUMIFS(工业非燃料使用!Q:Q,工业非燃料使用!$B:$B,$A46))*$E$2</f>
        <v>287908.41165244329</v>
      </c>
      <c r="Q46" s="26">
        <f>(SUMIFS(一次能源消费!Q:Q,一次能源消费!$A:$A,$A46)-SUMIFS(工业非燃料使用!R:R,工业非燃料使用!$B:$B,$A46))*$E$2</f>
        <v>282720.98592056468</v>
      </c>
      <c r="R46" s="26">
        <f>(SUMIFS(一次能源消费!R:R,一次能源消费!$A:$A,$A46)-SUMIFS(工业非燃料使用!S:S,工业非燃料使用!$B:$B,$A46))*$E$2</f>
        <v>277724.23031219625</v>
      </c>
      <c r="S46" s="26">
        <f>(SUMIFS(一次能源消费!S:S,一次能源消费!$A:$A,$A46)-SUMIFS(工业非燃料使用!T:T,工业非燃料使用!$B:$B,$A46))*$E$2</f>
        <v>272464.24687623786</v>
      </c>
      <c r="T46" s="26">
        <f>(SUMIFS(一次能源消费!T:T,一次能源消费!$A:$A,$A46)-SUMIFS(工业非燃料使用!U:U,工业非燃料使用!$B:$B,$A46))*$E$2</f>
        <v>266928.37852436001</v>
      </c>
      <c r="U46" s="26">
        <f>(SUMIFS(一次能源消费!U:U,一次能源消费!$A:$A,$A46)-SUMIFS(工业非燃料使用!V:V,工业非燃料使用!$B:$B,$A46))*$E$2</f>
        <v>260568.57513233236</v>
      </c>
      <c r="V46" s="26">
        <f>(SUMIFS(一次能源消费!V:V,一次能源消费!$A:$A,$A46)-SUMIFS(工业非燃料使用!W:W,工业非燃料使用!$B:$B,$A46))*$E$2</f>
        <v>253996.16866515437</v>
      </c>
      <c r="W46" s="26">
        <f>(SUMIFS(一次能源消费!W:W,一次能源消费!$A:$A,$A46)-SUMIFS(工业非燃料使用!X:X,工业非燃料使用!$B:$B,$A46))*$E$2</f>
        <v>247316.94573475936</v>
      </c>
      <c r="X46" s="26">
        <f>(SUMIFS(一次能源消费!X:X,一次能源消费!$A:$A,$A46)-SUMIFS(工业非燃料使用!Y:Y,工业非燃料使用!$B:$B,$A46))*$E$2</f>
        <v>240513.01501566387</v>
      </c>
      <c r="Y46" s="26">
        <f>(SUMIFS(一次能源消费!Y:Y,一次能源消费!$A:$A,$A46)-SUMIFS(工业非燃料使用!Z:Z,工业非燃料使用!$B:$B,$A46))*$E$2</f>
        <v>233512.67581289841</v>
      </c>
      <c r="Z46" s="26">
        <f>(SUMIFS(一次能源消费!Z:Z,一次能源消费!$A:$A,$A46)-SUMIFS(工业非燃料使用!AA:AA,工业非燃料使用!$B:$B,$A46))*$E$2</f>
        <v>226630.29635231002</v>
      </c>
      <c r="AA46" s="26">
        <f>(SUMIFS(一次能源消费!AA:AA,一次能源消费!$A:$A,$A46)-SUMIFS(工业非燃料使用!AB:AB,工业非燃料使用!$B:$B,$A46))*$E$2</f>
        <v>219294.3332973246</v>
      </c>
      <c r="AB46" s="26">
        <f>(SUMIFS(一次能源消费!AB:AB,一次能源消费!$A:$A,$A46)-SUMIFS(工业非燃料使用!AC:AC,工业非燃料使用!$B:$B,$A46))*$E$2</f>
        <v>212118.20604227437</v>
      </c>
      <c r="AC46" s="26">
        <f>(SUMIFS(一次能源消费!AC:AC,一次能源消费!$A:$A,$A46)-SUMIFS(工业非燃料使用!AD:AD,工业非燃料使用!$B:$B,$A46))*$E$2</f>
        <v>204620.99384249761</v>
      </c>
      <c r="AD46" s="26">
        <f>(SUMIFS(一次能源消费!AD:AD,一次能源消费!$A:$A,$A46)-SUMIFS(工业非燃料使用!AE:AE,工业非燃料使用!$B:$B,$A46))*$E$2</f>
        <v>197178.93197940302</v>
      </c>
      <c r="AE46" s="26">
        <f>(SUMIFS(一次能源消费!AE:AE,一次能源消费!$A:$A,$A46)-SUMIFS(工业非燃料使用!AF:AF,工业非燃料使用!$B:$B,$A46))*$E$2</f>
        <v>189746.08440459476</v>
      </c>
      <c r="AF46" s="26">
        <f>(SUMIFS(一次能源消费!AF:AF,一次能源消费!$A:$A,$A46)-SUMIFS(工业非燃料使用!AG:AG,工业非燃料使用!$B:$B,$A46))*$E$2</f>
        <v>182102.7849195204</v>
      </c>
      <c r="AG46" s="26">
        <f>(SUMIFS(一次能源消费!AG:AG,一次能源消费!$A:$A,$A46)-SUMIFS(工业非燃料使用!AH:AH,工业非燃料使用!$B:$B,$A46))*$E$2</f>
        <v>174527.22336250049</v>
      </c>
      <c r="AH46" s="26">
        <f>(SUMIFS(一次能源消费!AH:AH,一次能源消费!$A:$A,$A46)-SUMIFS(工业非燃料使用!AI:AI,工业非燃料使用!$B:$B,$A46))*$E$2</f>
        <v>167063.16913326856</v>
      </c>
      <c r="AI46" s="26">
        <f>(SUMIFS(一次能源消费!AI:AI,一次能源消费!$A:$A,$A46)-SUMIFS(工业非燃料使用!AJ:AJ,工业非燃料使用!$B:$B,$A46))*$E$2</f>
        <v>159559.45410680209</v>
      </c>
      <c r="AJ46" s="26">
        <f>(SUMIFS(一次能源消费!AJ:AJ,一次能源消费!$A:$A,$A46)-SUMIFS(工业非燃料使用!AK:AK,工业非燃料使用!$B:$B,$A46))*$E$2</f>
        <v>152462.89618666959</v>
      </c>
      <c r="AK46" s="26">
        <f>(SUMIFS(一次能源消费!AK:AK,一次能源消费!$A:$A,$A46)-SUMIFS(工业非燃料使用!AL:AL,工业非燃料使用!$B:$B,$A46))*$E$2</f>
        <v>145497.8452342372</v>
      </c>
      <c r="AL46" s="26">
        <f>(SUMIFS(一次能源消费!AL:AL,一次能源消费!$A:$A,$A46)-SUMIFS(工业非燃料使用!AM:AM,工业非燃料使用!$B:$B,$A46))*$E$2</f>
        <v>138659.58481869579</v>
      </c>
      <c r="AM46" s="26">
        <f>(SUMIFS(一次能源消费!AM:AM,一次能源消费!$A:$A,$A46)-SUMIFS(工业非燃料使用!AN:AN,工业非燃料使用!$B:$B,$A46))*$E$2</f>
        <v>132209.06989305394</v>
      </c>
      <c r="AN46" s="26">
        <f>(SUMIFS(一次能源消费!AN:AN,一次能源消费!$A:$A,$A46)-SUMIFS(工业非燃料使用!AO:AO,工业非燃料使用!$B:$B,$A46))*$E$2</f>
        <v>127815.99258219008</v>
      </c>
      <c r="AO46" s="26">
        <f t="shared" ref="AO46:AO66" si="6">SUM(C46:AN46)</f>
        <v>8828804.6242483221</v>
      </c>
    </row>
    <row r="47" spans="1:41">
      <c r="A47" s="35" t="s">
        <v>2326</v>
      </c>
      <c r="B47" t="s">
        <v>2355</v>
      </c>
      <c r="C47" s="26">
        <f>(SUMIFS(一次能源消费!C:C,一次能源消费!$A:$A,$A47)-SUMIFS(工业非燃料使用!D:D,工业非燃料使用!$B:$B,$A47))*$E$2</f>
        <v>26618.846998667683</v>
      </c>
      <c r="D47" s="26">
        <f>(SUMIFS(一次能源消费!D:D,一次能源消费!$A:$A,$A47)-SUMIFS(工业非燃料使用!E:E,工业非燃料使用!$B:$B,$A47))*$E$2</f>
        <v>27982.427712361823</v>
      </c>
      <c r="E47" s="26">
        <f>(SUMIFS(一次能源消费!E:E,一次能源消费!$A:$A,$A47)-SUMIFS(工业非燃料使用!F:F,工业非燃料使用!$B:$B,$A47))*$E$2</f>
        <v>28679.917899967601</v>
      </c>
      <c r="F47" s="26">
        <f>(SUMIFS(一次能源消费!F:F,一次能源消费!$A:$A,$A47)-SUMIFS(工业非燃料使用!G:G,工业非燃料使用!$B:$B,$A47))*$E$2</f>
        <v>29247.668431097194</v>
      </c>
      <c r="G47" s="26">
        <f>(SUMIFS(一次能源消费!G:G,一次能源消费!$A:$A,$A47)-SUMIFS(工业非燃料使用!H:H,工业非燃料使用!$B:$B,$A47))*$E$2</f>
        <v>29663.065788052292</v>
      </c>
      <c r="H47" s="26">
        <f>(SUMIFS(一次能源消费!H:H,一次能源消费!$A:$A,$A47)-SUMIFS(工业非燃料使用!I:I,工业非燃料使用!$B:$B,$A47))*$E$2</f>
        <v>30261.387778617991</v>
      </c>
      <c r="I47" s="26">
        <f>(SUMIFS(一次能源消费!I:I,一次能源消费!$A:$A,$A47)-SUMIFS(工业非燃料使用!J:J,工业非燃料使用!$B:$B,$A47))*$E$2</f>
        <v>30963.739152353181</v>
      </c>
      <c r="J47" s="26">
        <f>(SUMIFS(一次能源消费!J:J,一次能源消费!$A:$A,$A47)-SUMIFS(工业非燃料使用!K:K,工业非燃料使用!$B:$B,$A47))*$E$2</f>
        <v>31837.852435994391</v>
      </c>
      <c r="K47" s="26">
        <f>(SUMIFS(一次能源消费!K:K,一次能源消费!$A:$A,$A47)-SUMIFS(工业非燃料使用!L:L,工业非燃料使用!$B:$B,$A47))*$E$2</f>
        <v>33310.071657484434</v>
      </c>
      <c r="L47" s="26">
        <f>(SUMIFS(一次能源消费!L:L,一次能源消费!$A:$A,$A47)-SUMIFS(工业非燃料使用!M:M,工业非燃料使用!$B:$B,$A47))*$E$2</f>
        <v>35035.108566490235</v>
      </c>
      <c r="M47" s="26">
        <f>(SUMIFS(一次能源消费!M:M,一次能源消费!$A:$A,$A47)-SUMIFS(工业非燃料使用!N:N,工业非燃料使用!$B:$B,$A47))*$E$2</f>
        <v>36801.699614705998</v>
      </c>
      <c r="N47" s="26">
        <f>(SUMIFS(一次能源消费!N:N,一次能源消费!$A:$A,$A47)-SUMIFS(工业非燃料使用!O:O,工业非燃料使用!$B:$B,$A47))*$E$2</f>
        <v>38423.895430485049</v>
      </c>
      <c r="O47" s="26">
        <f>(SUMIFS(一次能源消费!O:O,一次能源消费!$A:$A,$A47)-SUMIFS(工业非燃料使用!P:P,工业非燃料使用!$B:$B,$A47))*$E$2</f>
        <v>40921.464837420339</v>
      </c>
      <c r="P47" s="26">
        <f>(SUMIFS(一次能源消费!P:P,一次能源消费!$A:$A,$A47)-SUMIFS(工业非燃料使用!Q:Q,工业非燃料使用!$B:$B,$A47))*$E$2</f>
        <v>43095.315256922702</v>
      </c>
      <c r="Q47" s="26">
        <f>(SUMIFS(一次能源消费!Q:Q,一次能源消费!$A:$A,$A47)-SUMIFS(工业非燃料使用!R:R,工业非燃料使用!$B:$B,$A47))*$E$2</f>
        <v>45382.233264916649</v>
      </c>
      <c r="R47" s="26">
        <f>(SUMIFS(一次能源消费!R:R,一次能源消费!$A:$A,$A47)-SUMIFS(工业非燃料使用!S:S,工业非燃料使用!$B:$B,$A47))*$E$2</f>
        <v>47734.327175830913</v>
      </c>
      <c r="S47" s="26">
        <f>(SUMIFS(一次能源消费!S:S,一次能源消费!$A:$A,$A47)-SUMIFS(工业非燃料使用!T:T,工业非燃料使用!$B:$B,$A47))*$E$2</f>
        <v>50242.339130747918</v>
      </c>
      <c r="T47" s="26">
        <f>(SUMIFS(一次能源消费!T:T,一次能源消费!$A:$A,$A47)-SUMIFS(工业非燃料使用!U:U,工业非燃料使用!$B:$B,$A47))*$E$2</f>
        <v>52848.294983976106</v>
      </c>
      <c r="U47" s="26">
        <f>(SUMIFS(一次能源消费!U:U,一次能源消费!$A:$A,$A47)-SUMIFS(工业非燃料使用!V:V,工业非燃料使用!$B:$B,$A47))*$E$2</f>
        <v>55288.250333081283</v>
      </c>
      <c r="V47" s="26">
        <f>(SUMIFS(一次能源消费!V:V,一次能源消费!$A:$A,$A47)-SUMIFS(工业非燃料使用!W:W,工业非燃料使用!$B:$B,$A47))*$E$2</f>
        <v>57787.260091462333</v>
      </c>
      <c r="W47" s="26">
        <f>(SUMIFS(一次能源消费!W:W,一次能源消费!$A:$A,$A47)-SUMIFS(工业非燃料使用!X:X,工业非燃料使用!$B:$B,$A47))*$E$2</f>
        <v>60053.293003492865</v>
      </c>
      <c r="X47" s="26">
        <f>(SUMIFS(一次能源消费!X:X,一次能源消费!$A:$A,$A47)-SUMIFS(工业非燃料使用!Y:Y,工业非燃料使用!$B:$B,$A47))*$E$2</f>
        <v>62290.15879874691</v>
      </c>
      <c r="Y47" s="26">
        <f>(SUMIFS(一次能源消费!Y:Y,一次能源消费!$A:$A,$A47)-SUMIFS(工业非燃料使用!Z:Z,工业非燃料使用!$B:$B,$A47))*$E$2</f>
        <v>64289.366605451745</v>
      </c>
      <c r="Z47" s="26">
        <f>(SUMIFS(一次能源消费!Z:Z,一次能源消费!$A:$A,$A47)-SUMIFS(工业非燃料使用!AA:AA,工业非燃料使用!$B:$B,$A47))*$E$2</f>
        <v>66054.157214360326</v>
      </c>
      <c r="AA47" s="26">
        <f>(SUMIFS(一次能源消费!AA:AA,一次能源消费!$A:$A,$A47)-SUMIFS(工业非燃料使用!AB:AB,工业非燃料使用!$B:$B,$A47))*$E$2</f>
        <v>67911.490403658507</v>
      </c>
      <c r="AB47" s="26">
        <f>(SUMIFS(一次能源消费!AB:AB,一次能源消费!$A:$A,$A47)-SUMIFS(工业非燃料使用!AC:AC,工业非燃料使用!$B:$B,$A47))*$E$2</f>
        <v>70446.869036044809</v>
      </c>
      <c r="AC47" s="26">
        <f>(SUMIFS(一次能源消费!AC:AC,一次能源消费!$A:$A,$A47)-SUMIFS(工业非燃料使用!AD:AD,工业非燃料使用!$B:$B,$A47))*$E$2</f>
        <v>72784.559432501555</v>
      </c>
      <c r="AD47" s="26">
        <f>(SUMIFS(一次能源消费!AD:AD,一次能源消费!$A:$A,$A47)-SUMIFS(工业非燃料使用!AE:AE,工业非燃料使用!$B:$B,$A47))*$E$2</f>
        <v>75424.363544704931</v>
      </c>
      <c r="AE47" s="26">
        <f>(SUMIFS(一次能源消费!AE:AE,一次能源消费!$A:$A,$A47)-SUMIFS(工业非燃料使用!AF:AF,工业非燃料使用!$B:$B,$A47))*$E$2</f>
        <v>78153.82953440641</v>
      </c>
      <c r="AF47" s="26">
        <f>(SUMIFS(一次能源消费!AF:AF,一次能源消费!$A:$A,$A47)-SUMIFS(工业非燃料使用!AG:AG,工业非燃料使用!$B:$B,$A47))*$E$2</f>
        <v>80486.478700803011</v>
      </c>
      <c r="AG47" s="26">
        <f>(SUMIFS(一次能源消费!AG:AG,一次能源消费!$A:$A,$A47)-SUMIFS(工业非燃料使用!AH:AH,工业非燃料使用!$B:$B,$A47))*$E$2</f>
        <v>82883.223506535622</v>
      </c>
      <c r="AH47" s="26">
        <f>(SUMIFS(一次能源消费!AH:AH,一次能源消费!$A:$A,$A47)-SUMIFS(工业非燃料使用!AI:AI,工业非燃料使用!$B:$B,$A47))*$E$2</f>
        <v>85172.302041698204</v>
      </c>
      <c r="AI47" s="26">
        <f>(SUMIFS(一次能源消费!AI:AI,一次能源消费!$A:$A,$A47)-SUMIFS(工业非燃料使用!AJ:AJ,工业非燃料使用!$B:$B,$A47))*$E$2</f>
        <v>87380.360808037178</v>
      </c>
      <c r="AJ47" s="26">
        <f>(SUMIFS(一次能源消费!AJ:AJ,一次能源消费!$A:$A,$A47)-SUMIFS(工业非燃料使用!AK:AK,工业非燃料使用!$B:$B,$A47))*$E$2</f>
        <v>89302.509812394244</v>
      </c>
      <c r="AK47" s="26">
        <f>(SUMIFS(一次能源消费!AK:AK,一次能源消费!$A:$A,$A47)-SUMIFS(工业非燃料使用!AL:AL,工业非燃料使用!$B:$B,$A47))*$E$2</f>
        <v>91231.86057398007</v>
      </c>
      <c r="AL47" s="26">
        <f>(SUMIFS(一次能源消费!AL:AL,一次能源消费!$A:$A,$A47)-SUMIFS(工业非燃料使用!AM:AM,工业非燃料使用!$B:$B,$A47))*$E$2</f>
        <v>92881.423067228432</v>
      </c>
      <c r="AM47" s="26">
        <f>(SUMIFS(一次能源消费!AM:AM,一次能源消费!$A:$A,$A47)-SUMIFS(工业非燃料使用!AN:AN,工业非燃料使用!$B:$B,$A47))*$E$2</f>
        <v>94371.106549998221</v>
      </c>
      <c r="AN47" s="26">
        <f>(SUMIFS(一次能源消费!AN:AN,一次能源消费!$A:$A,$A47)-SUMIFS(工业非燃料使用!AO:AO,工业非燃料使用!$B:$B,$A47))*$E$2</f>
        <v>96848.511036692973</v>
      </c>
      <c r="AO47" s="26">
        <f t="shared" si="6"/>
        <v>2190091.0302113718</v>
      </c>
    </row>
    <row r="48" spans="1:41">
      <c r="A48" s="35" t="s">
        <v>790</v>
      </c>
      <c r="B48" t="s">
        <v>2356</v>
      </c>
      <c r="C48" s="26">
        <f>(SUMIFS(一次能源消费!C:C,一次能源消费!$A:$A,$A48)-SUMIFS(工业非燃料使用!D:D,工业非燃料使用!$B:$B,$A48))*$E$2</f>
        <v>45742.488844838153</v>
      </c>
      <c r="D48" s="26">
        <f>(SUMIFS(一次能源消费!D:D,一次能源消费!$A:$A,$A48)-SUMIFS(工业非燃料使用!E:E,工业非燃料使用!$B:$B,$A48))*$E$2</f>
        <v>46293.631702495419</v>
      </c>
      <c r="E48" s="26">
        <f>(SUMIFS(一次能源消费!E:E,一次能源消费!$A:$A,$A48)-SUMIFS(工业非燃料使用!F:F,工业非燃料使用!$B:$B,$A48))*$E$2</f>
        <v>46797.331539015533</v>
      </c>
      <c r="F48" s="26">
        <f>(SUMIFS(一次能源消费!F:F,一次能源消费!$A:$A,$A48)-SUMIFS(工业非燃料使用!G:G,工业非燃料使用!$B:$B,$A48))*$E$2</f>
        <v>47320.523346296512</v>
      </c>
      <c r="G48" s="26">
        <f>(SUMIFS(一次能源消费!G:G,一次能源消费!$A:$A,$A48)-SUMIFS(工业非燃料使用!H:H,工业非燃料使用!$B:$B,$A48))*$E$2</f>
        <v>47750.771409023815</v>
      </c>
      <c r="H48" s="26">
        <f>(SUMIFS(一次能源消费!H:H,一次能源消费!$A:$A,$A48)-SUMIFS(工业非燃料使用!I:I,工业非燃料使用!$B:$B,$A48))*$E$2</f>
        <v>48133.709949227625</v>
      </c>
      <c r="I48" s="26">
        <f>(SUMIFS(一次能源消费!I:I,一次能源消费!$A:$A,$A48)-SUMIFS(工业非燃料使用!J:J,工业非燃料使用!$B:$B,$A48))*$E$2</f>
        <v>48459.559965431581</v>
      </c>
      <c r="J48" s="26">
        <f>(SUMIFS(一次能源消费!J:J,一次能源消费!$A:$A,$A48)-SUMIFS(工业非燃料使用!K:K,工业非燃料使用!$B:$B,$A48))*$E$2</f>
        <v>48768.233308127194</v>
      </c>
      <c r="K48" s="26">
        <f>(SUMIFS(一次能源消费!K:K,一次能源消费!$A:$A,$A48)-SUMIFS(工业非燃料使用!L:L,工业非燃料使用!$B:$B,$A48))*$E$2</f>
        <v>48664.406974901889</v>
      </c>
      <c r="L48" s="26">
        <f>(SUMIFS(一次能源消费!L:L,一次能源消费!$A:$A,$A48)-SUMIFS(工业非燃料使用!M:M,工业非燃料使用!$B:$B,$A48))*$E$2</f>
        <v>48531.636210435361</v>
      </c>
      <c r="M48" s="26">
        <f>(SUMIFS(一次能源消费!M:M,一次能源消费!$A:$A,$A48)-SUMIFS(工业非燃料使用!N:N,工业非燃料使用!$B:$B,$A48))*$E$2</f>
        <v>48419.511220337772</v>
      </c>
      <c r="N48" s="26">
        <f>(SUMIFS(一次能源消费!N:N,一次能源消费!$A:$A,$A48)-SUMIFS(工业非燃料使用!O:O,工业非燃料使用!$B:$B,$A48))*$E$2</f>
        <v>48308.300687767827</v>
      </c>
      <c r="O48" s="26">
        <f>(SUMIFS(一次能源消费!O:O,一次能源消费!$A:$A,$A48)-SUMIFS(工业非燃料使用!P:P,工业非燃料使用!$B:$B,$A48))*$E$2</f>
        <v>48133.320391775604</v>
      </c>
      <c r="P48" s="26">
        <f>(SUMIFS(一次能源消费!P:P,一次能源消费!$A:$A,$A48)-SUMIFS(工业非燃料使用!Q:Q,工业非燃料使用!$B:$B,$A48))*$E$2</f>
        <v>48098.864156854288</v>
      </c>
      <c r="Q48" s="26">
        <f>(SUMIFS(一次能源消费!Q:Q,一次能源消费!$A:$A,$A48)-SUMIFS(工业非燃料使用!R:R,工业非燃料使用!$B:$B,$A48))*$E$2</f>
        <v>47950.658985992595</v>
      </c>
      <c r="R48" s="26">
        <f>(SUMIFS(一次能源消费!R:R,一次能源消费!$A:$A,$A48)-SUMIFS(工业非燃料使用!S:S,工业非燃料使用!$B:$B,$A48))*$E$2</f>
        <v>47602.007741889036</v>
      </c>
      <c r="S48" s="26">
        <f>(SUMIFS(一次能源消费!S:S,一次能源消费!$A:$A,$A48)-SUMIFS(工业非燃料使用!T:T,工业非燃料使用!$B:$B,$A48))*$E$2</f>
        <v>47282.438126102781</v>
      </c>
      <c r="T48" s="26">
        <f>(SUMIFS(一次能源消费!T:T,一次能源消费!$A:$A,$A48)-SUMIFS(工业非燃料使用!U:U,工业非燃料使用!$B:$B,$A48))*$E$2</f>
        <v>46993.957596053449</v>
      </c>
      <c r="U48" s="26">
        <f>(SUMIFS(一次能源消费!U:U,一次能源消费!$A:$A,$A48)-SUMIFS(工业非燃料使用!V:V,工业非燃料使用!$B:$B,$A48))*$E$2</f>
        <v>46558.584854704561</v>
      </c>
      <c r="V48" s="26">
        <f>(SUMIFS(一次能源消费!V:V,一次能源消费!$A:$A,$A48)-SUMIFS(工业非燃料使用!W:W,工业非燃料使用!$B:$B,$A48))*$E$2</f>
        <v>46133.414958049776</v>
      </c>
      <c r="W48" s="26">
        <f>(SUMIFS(一次能源消费!W:W,一次能源消费!$A:$A,$A48)-SUMIFS(工业非燃料使用!X:X,工业非燃料使用!$B:$B,$A48))*$E$2</f>
        <v>45699.308933779852</v>
      </c>
      <c r="X48" s="26">
        <f>(SUMIFS(一次能源消费!X:X,一次能源消费!$A:$A,$A48)-SUMIFS(工业非燃料使用!Y:Y,工业非燃料使用!$B:$B,$A48))*$E$2</f>
        <v>45326.71155161861</v>
      </c>
      <c r="Y48" s="26">
        <f>(SUMIFS(一次能源消费!Y:Y,一次能源消费!$A:$A,$A48)-SUMIFS(工业非燃料使用!Z:Z,工业非燃料使用!$B:$B,$A48))*$E$2</f>
        <v>44955.673666774703</v>
      </c>
      <c r="Z48" s="26">
        <f>(SUMIFS(一次能源消费!Z:Z,一次能源消费!$A:$A,$A48)-SUMIFS(工业非燃料使用!AA:AA,工业非燃料使用!$B:$B,$A48))*$E$2</f>
        <v>44774.863948003323</v>
      </c>
      <c r="AA48" s="26">
        <f>(SUMIFS(一次能源消费!AA:AA,一次能源消费!$A:$A,$A48)-SUMIFS(工业非燃料使用!AB:AB,工业非燃料使用!$B:$B,$A48))*$E$2</f>
        <v>44640.19992078068</v>
      </c>
      <c r="AB48" s="26">
        <f>(SUMIFS(一次能源消费!AB:AB,一次能源消费!$A:$A,$A48)-SUMIFS(工业非燃料使用!AC:AC,工业非燃料使用!$B:$B,$A48))*$E$2</f>
        <v>44556.680638075704</v>
      </c>
      <c r="AC48" s="26">
        <f>(SUMIFS(一次能源消费!AC:AC,一次能源消费!$A:$A,$A48)-SUMIFS(工业非燃料使用!AD:AD,工业非燃料使用!$B:$B,$A48))*$E$2</f>
        <v>44476.283875265573</v>
      </c>
      <c r="AD48" s="26">
        <f>(SUMIFS(一次能源消费!AD:AD,一次能源消费!$A:$A,$A48)-SUMIFS(工业非燃料使用!AE:AE,工业非燃料使用!$B:$B,$A48))*$E$2</f>
        <v>44394.265427964434</v>
      </c>
      <c r="AE48" s="26">
        <f>(SUMIFS(一次能源消费!AE:AE,一次能源消费!$A:$A,$A48)-SUMIFS(工业非燃料使用!AF:AF,工业非燃料使用!$B:$B,$A48))*$E$2</f>
        <v>44169.252590832177</v>
      </c>
      <c r="AF48" s="26">
        <f>(SUMIFS(一次能源消费!AF:AF,一次能源消费!$A:$A,$A48)-SUMIFS(工业非燃料使用!AG:AG,工业非燃料使用!$B:$B,$A48))*$E$2</f>
        <v>43976.243044902971</v>
      </c>
      <c r="AG48" s="26">
        <f>(SUMIFS(一次能源消费!AG:AG,一次能源消费!$A:$A,$A48)-SUMIFS(工业非燃料使用!AH:AH,工业非燃料使用!$B:$B,$A48))*$E$2</f>
        <v>43762.398105937857</v>
      </c>
      <c r="AH48" s="26">
        <f>(SUMIFS(一次能源消费!AH:AH,一次能源消费!$A:$A,$A48)-SUMIFS(工业非燃料使用!AI:AI,工业非燃料使用!$B:$B,$A48))*$E$2</f>
        <v>43591.112181772362</v>
      </c>
      <c r="AI48" s="26">
        <f>(SUMIFS(一次能源消费!AI:AI,一次能源消费!$A:$A,$A48)-SUMIFS(工业非燃料使用!AJ:AJ,工业非燃料使用!$B:$B,$A48))*$E$2</f>
        <v>43385.202074106091</v>
      </c>
      <c r="AJ48" s="26">
        <f>(SUMIFS(一次能源消费!AJ:AJ,一次能源消费!$A:$A,$A48)-SUMIFS(工业非燃料使用!AK:AK,工业非燃料使用!$B:$B,$A48))*$E$2</f>
        <v>43186.467995390885</v>
      </c>
      <c r="AK48" s="26">
        <f>(SUMIFS(一次能源消费!AK:AK,一次能源消费!$A:$A,$A48)-SUMIFS(工业非燃料使用!AL:AL,工业非燃料使用!$B:$B,$A48))*$E$2</f>
        <v>43029.602833891484</v>
      </c>
      <c r="AL48" s="26">
        <f>(SUMIFS(一次能源消费!AL:AL,一次能源消费!$A:$A,$A48)-SUMIFS(工业非燃料使用!AM:AM,工业非燃料使用!$B:$B,$A48))*$E$2</f>
        <v>42828.546645781578</v>
      </c>
      <c r="AM48" s="26">
        <f>(SUMIFS(一次能源消费!AM:AM,一次能源消费!$A:$A,$A48)-SUMIFS(工业非燃料使用!AN:AN,工业非燃料使用!$B:$B,$A48))*$E$2</f>
        <v>42622.176965179518</v>
      </c>
      <c r="AN48" s="26">
        <f>(SUMIFS(一次能源消费!AN:AN,一次能源消费!$A:$A,$A48)-SUMIFS(工业非燃料使用!AO:AO,工业非燃料使用!$B:$B,$A48))*$E$2</f>
        <v>42533.914648374215</v>
      </c>
      <c r="AO48" s="26">
        <f t="shared" si="6"/>
        <v>1743852.2570177533</v>
      </c>
    </row>
    <row r="49" spans="1:41">
      <c r="A49" s="35" t="s">
        <v>2327</v>
      </c>
      <c r="B49" t="s">
        <v>2355</v>
      </c>
      <c r="C49" s="26">
        <f>(SUMIFS(一次能源消费!C:C,一次能源消费!$A:$A,$A49)-SUMIFS(工业非燃料使用!D:D,工业非燃料使用!$B:$B,$A49))*$E$2</f>
        <v>19793.38158510677</v>
      </c>
      <c r="D49" s="26">
        <f>(SUMIFS(一次能源消费!D:D,一次能源消费!$A:$A,$A49)-SUMIFS(工业非燃料使用!E:E,工业非燃料使用!$B:$B,$A49))*$E$2</f>
        <v>21644.413236829791</v>
      </c>
      <c r="E49" s="26">
        <f>(SUMIFS(一次能源消费!E:E,一次能源消费!$A:$A,$A49)-SUMIFS(工业非燃料使用!F:F,工业非燃料使用!$B:$B,$A49))*$E$2</f>
        <v>23557.776097367765</v>
      </c>
      <c r="F49" s="26">
        <f>(SUMIFS(一次能源消费!F:F,一次能源消费!$A:$A,$A49)-SUMIFS(工业非燃料使用!G:G,工业非燃料使用!$B:$B,$A49))*$E$2</f>
        <v>25886.4282885024</v>
      </c>
      <c r="G49" s="26">
        <f>(SUMIFS(一次能源消费!G:G,一次能源消费!$A:$A,$A49)-SUMIFS(工业非燃料使用!H:H,工业非燃料使用!$B:$B,$A49))*$E$2</f>
        <v>28523.207662669698</v>
      </c>
      <c r="H49" s="26">
        <f>(SUMIFS(一次能源消费!H:H,一次能源消费!$A:$A,$A49)-SUMIFS(工业非燃料使用!I:I,工业非燃料使用!$B:$B,$A49))*$E$2</f>
        <v>31792.697418170043</v>
      </c>
      <c r="I49" s="26">
        <f>(SUMIFS(一次能源消费!I:I,一次能源消费!$A:$A,$A49)-SUMIFS(工业非燃料使用!J:J,工业非燃料使用!$B:$B,$A49))*$E$2</f>
        <v>35795.110006841678</v>
      </c>
      <c r="J49" s="26">
        <f>(SUMIFS(一次能源消费!J:J,一次能源消费!$A:$A,$A49)-SUMIFS(工业非燃料使用!K:K,工业非燃料使用!$B:$B,$A49))*$E$2</f>
        <v>40447.589211767685</v>
      </c>
      <c r="K49" s="26">
        <f>(SUMIFS(一次能源消费!K:K,一次能源消费!$A:$A,$A49)-SUMIFS(工业非燃料使用!L:L,工业非燃料使用!$B:$B,$A49))*$E$2</f>
        <v>47029.995318857815</v>
      </c>
      <c r="L49" s="26">
        <f>(SUMIFS(一次能源消费!L:L,一次能源消费!$A:$A,$A49)-SUMIFS(工业非燃料使用!M:M,工业非燃料使用!$B:$B,$A49))*$E$2</f>
        <v>54489.935544272819</v>
      </c>
      <c r="M49" s="26">
        <f>(SUMIFS(一次能源消费!M:M,一次能源消费!$A:$A,$A49)-SUMIFS(工业非燃料使用!N:N,工业非燃料使用!$B:$B,$A49))*$E$2</f>
        <v>62734.147131900201</v>
      </c>
      <c r="N49" s="26">
        <f>(SUMIFS(一次能源消费!N:N,一次能源消费!$A:$A,$A49)-SUMIFS(工业非燃料使用!O:O,工业非燃料使用!$B:$B,$A49))*$E$2</f>
        <v>71142.198696481966</v>
      </c>
      <c r="O49" s="26">
        <f>(SUMIFS(一次能源消费!O:O,一次能源消费!$A:$A,$A49)-SUMIFS(工业非燃料使用!P:P,工业非燃料使用!$B:$B,$A49))*$E$2</f>
        <v>83040.5819019841</v>
      </c>
      <c r="P49" s="26">
        <f>(SUMIFS(一次能源消费!P:P,一次能源消费!$A:$A,$A49)-SUMIFS(工业非燃料使用!Q:Q,工业非燃料使用!$B:$B,$A49))*$E$2</f>
        <v>94375.067516474039</v>
      </c>
      <c r="Q49" s="26">
        <f>(SUMIFS(一次能源消费!Q:Q,一次能源消费!$A:$A,$A49)-SUMIFS(工业非燃料使用!R:R,工业非燃料使用!$B:$B,$A49))*$E$2</f>
        <v>106571.60347124701</v>
      </c>
      <c r="R49" s="26">
        <f>(SUMIFS(一次能源消费!R:R,一次能源消费!$A:$A,$A49)-SUMIFS(工业非燃料使用!S:S,工业非燃料使用!$B:$B,$A49))*$E$2</f>
        <v>119614.34590039973</v>
      </c>
      <c r="S49" s="26">
        <f>(SUMIFS(一次能源消费!S:S,一次能源消费!$A:$A,$A49)-SUMIFS(工业非燃料使用!T:T,工业非燃料使用!$B:$B,$A49))*$E$2</f>
        <v>133182.8166072522</v>
      </c>
      <c r="T49" s="26">
        <f>(SUMIFS(一次能源消费!T:T,一次能源消费!$A:$A,$A49)-SUMIFS(工业非燃料使用!U:U,工业非燃料使用!$B:$B,$A49))*$E$2</f>
        <v>147069.24489575461</v>
      </c>
      <c r="U49" s="26">
        <f>(SUMIFS(一次能源消费!U:U,一次能源消费!$A:$A,$A49)-SUMIFS(工业非燃料使用!V:V,工业非燃料使用!$B:$B,$A49))*$E$2</f>
        <v>160646.3577112816</v>
      </c>
      <c r="V49" s="26">
        <f>(SUMIFS(一次能源消费!V:V,一次能源消费!$A:$A,$A49)-SUMIFS(工业非燃料使用!W:W,工业非燃料使用!$B:$B,$A49))*$E$2</f>
        <v>174659.89701487168</v>
      </c>
      <c r="W49" s="26">
        <f>(SUMIFS(一次能源消费!W:W,一次能源消费!$A:$A,$A49)-SUMIFS(工业非燃料使用!X:X,工业非燃料使用!$B:$B,$A49))*$E$2</f>
        <v>188854.20042490371</v>
      </c>
      <c r="X49" s="26">
        <f>(SUMIFS(一次能源消费!X:X,一次能源消费!$A:$A,$A49)-SUMIFS(工业非燃料使用!Y:Y,工业非燃料使用!$B:$B,$A49))*$E$2</f>
        <v>203250.51312520259</v>
      </c>
      <c r="Y49" s="26">
        <f>(SUMIFS(一次能源消费!Y:Y,一次能源消费!$A:$A,$A49)-SUMIFS(工业非燃料使用!Z:Z,工业非燃料使用!$B:$B,$A49))*$E$2</f>
        <v>217284.9375247561</v>
      </c>
      <c r="Z49" s="26">
        <f>(SUMIFS(一次能源消费!Z:Z,一次能源消费!$A:$A,$A49)-SUMIFS(工业非燃料使用!AA:AA,工业非燃料使用!$B:$B,$A49))*$E$2</f>
        <v>231630.47783659218</v>
      </c>
      <c r="AA49" s="26">
        <f>(SUMIFS(一次能源消费!AA:AA,一次能源消费!$A:$A,$A49)-SUMIFS(工业非燃料使用!AB:AB,工业非燃料使用!$B:$B,$A49))*$E$2</f>
        <v>245277.80778509963</v>
      </c>
      <c r="AB49" s="26">
        <f>(SUMIFS(一次能源消费!AB:AB,一次能源消费!$A:$A,$A49)-SUMIFS(工业非燃料使用!AC:AC,工业非燃料使用!$B:$B,$A49))*$E$2</f>
        <v>258581.97400165646</v>
      </c>
      <c r="AC49" s="26">
        <f>(SUMIFS(一次能源消费!AC:AC,一次能源消费!$A:$A,$A49)-SUMIFS(工业非燃料使用!AD:AD,工业非燃料使用!$B:$B,$A49))*$E$2</f>
        <v>270209.93122321856</v>
      </c>
      <c r="AD49" s="26">
        <f>(SUMIFS(一次能源消费!AD:AD,一次能源消费!$A:$A,$A49)-SUMIFS(工业非燃料使用!AE:AE,工业非燃料使用!$B:$B,$A49))*$E$2</f>
        <v>282173.85041950241</v>
      </c>
      <c r="AE49" s="26">
        <f>(SUMIFS(一次能源消费!AE:AE,一次能源消费!$A:$A,$A49)-SUMIFS(工业非燃料使用!AF:AF,工业非燃料使用!$B:$B,$A49))*$E$2</f>
        <v>292830.65067876567</v>
      </c>
      <c r="AF49" s="26">
        <f>(SUMIFS(一次能源消费!AF:AF,一次能源消费!$A:$A,$A49)-SUMIFS(工业非燃料使用!AG:AG,工业非燃料使用!$B:$B,$A49))*$E$2</f>
        <v>302783.47916891729</v>
      </c>
      <c r="AG49" s="26">
        <f>(SUMIFS(一次能源消费!AG:AG,一次能源消费!$A:$A,$A49)-SUMIFS(工业非燃料使用!AH:AH,工业非燃料使用!$B:$B,$A49))*$E$2</f>
        <v>313163.37186273461</v>
      </c>
      <c r="AH49" s="26">
        <f>(SUMIFS(一次能源消费!AH:AH,一次能源消费!$A:$A,$A49)-SUMIFS(工业非燃料使用!AI:AI,工业非燃料使用!$B:$B,$A49))*$E$2</f>
        <v>322343.09171437839</v>
      </c>
      <c r="AI49" s="26">
        <f>(SUMIFS(一次能源消费!AI:AI,一次能源消费!$A:$A,$A49)-SUMIFS(工业非燃料使用!AJ:AJ,工业非燃料使用!$B:$B,$A49))*$E$2</f>
        <v>330903.10035648709</v>
      </c>
      <c r="AJ49" s="26">
        <f>(SUMIFS(一次能源消费!AJ:AJ,一次能源消费!$A:$A,$A49)-SUMIFS(工业非燃料使用!AK:AK,工业非燃料使用!$B:$B,$A49))*$E$2</f>
        <v>338136.54531705746</v>
      </c>
      <c r="AK49" s="26">
        <f>(SUMIFS(一次能源消费!AK:AK,一次能源消费!$A:$A,$A49)-SUMIFS(工业非燃料使用!AL:AL,工业非燃料使用!$B:$B,$A49))*$E$2</f>
        <v>344744.15757444827</v>
      </c>
      <c r="AL49" s="26">
        <f>(SUMIFS(一次能源消费!AL:AL,一次能源消费!$A:$A,$A49)-SUMIFS(工业非燃料使用!AM:AM,工业非燃料使用!$B:$B,$A49))*$E$2</f>
        <v>350064.81581505894</v>
      </c>
      <c r="AM49" s="26">
        <f>(SUMIFS(一次能源消费!AM:AM,一次能源消费!$A:$A,$A49)-SUMIFS(工业非燃料使用!AN:AN,工业非燃料使用!$B:$B,$A49))*$E$2</f>
        <v>354735.15537791228</v>
      </c>
      <c r="AN49" s="26">
        <f>(SUMIFS(一次能源消费!AN:AN,一次能源消费!$A:$A,$A49)-SUMIFS(工业非燃料使用!AO:AO,工业非燃料使用!$B:$B,$A49))*$E$2</f>
        <v>366205.7542040259</v>
      </c>
      <c r="AO49" s="26">
        <f t="shared" si="6"/>
        <v>6695170.60962875</v>
      </c>
    </row>
    <row r="50" spans="1:41">
      <c r="A50" s="35" t="s">
        <v>166</v>
      </c>
      <c r="B50" t="s">
        <v>2356</v>
      </c>
      <c r="C50" s="26">
        <f>(SUMIFS(一次能源消费!C:C,一次能源消费!$A:$A,$A50)-SUMIFS(工业非燃料使用!D:D,工业非燃料使用!$B:$B,$A50))*$E$2</f>
        <v>31008.512631882186</v>
      </c>
      <c r="D50" s="26">
        <f>(SUMIFS(一次能源消费!D:D,一次能源消费!$A:$A,$A50)-SUMIFS(工业非燃料使用!E:E,工业非燃料使用!$B:$B,$A50))*$E$2</f>
        <v>31042.576806740853</v>
      </c>
      <c r="E50" s="26">
        <f>(SUMIFS(一次能源消费!E:E,一次能源消费!$A:$A,$A50)-SUMIFS(工业非燃料使用!F:F,工业非燃料使用!$B:$B,$A50))*$E$2</f>
        <v>32334.561085304824</v>
      </c>
      <c r="F50" s="26">
        <f>(SUMIFS(一次能源消费!F:F,一次能源消费!$A:$A,$A50)-SUMIFS(工业非燃料使用!G:G,工业非燃料使用!$B:$B,$A50))*$E$2</f>
        <v>32722.394458247822</v>
      </c>
      <c r="G50" s="26">
        <f>(SUMIFS(一次能源消费!G:G,一次能源消费!$A:$A,$A50)-SUMIFS(工业非燃料使用!H:H,工业非燃料使用!$B:$B,$A50))*$E$2</f>
        <v>33098.907136941423</v>
      </c>
      <c r="H50" s="26">
        <f>(SUMIFS(一次能源消费!H:H,一次能源消费!$A:$A,$A50)-SUMIFS(工业非燃料使用!I:I,工业非燃料使用!$B:$B,$A50))*$E$2</f>
        <v>33495.127975225965</v>
      </c>
      <c r="I50" s="26">
        <f>(SUMIFS(一次能源消费!I:I,一次能源消费!$A:$A,$A50)-SUMIFS(工业非燃料使用!J:J,工业非燃料使用!$B:$B,$A50))*$E$2</f>
        <v>33895.379716250776</v>
      </c>
      <c r="J50" s="26">
        <f>(SUMIFS(一次能源消费!J:J,一次能源消费!$A:$A,$A50)-SUMIFS(工业非燃料使用!K:K,工业非燃料使用!$B:$B,$A50))*$E$2</f>
        <v>34316.447232724793</v>
      </c>
      <c r="K50" s="26">
        <f>(SUMIFS(一次能源消费!K:K,一次能源消费!$A:$A,$A50)-SUMIFS(工业非燃料使用!L:L,工业非燃料使用!$B:$B,$A50))*$E$2</f>
        <v>34290.697306542803</v>
      </c>
      <c r="L50" s="26">
        <f>(SUMIFS(一次能源消费!L:L,一次能源消费!$A:$A,$A50)-SUMIFS(工业非燃料使用!M:M,工业非燃料使用!$B:$B,$A50))*$E$2</f>
        <v>34244.044045947223</v>
      </c>
      <c r="M50" s="26">
        <f>(SUMIFS(一次能源消费!M:M,一次能源消费!$A:$A,$A50)-SUMIFS(工业非燃料使用!N:N,工业非燃料使用!$B:$B,$A50))*$E$2</f>
        <v>34244.010532569955</v>
      </c>
      <c r="N50" s="26">
        <f>(SUMIFS(一次能源消费!N:N,一次能源消费!$A:$A,$A50)-SUMIFS(工业非燃料使用!O:O,工业非燃料使用!$B:$B,$A50))*$E$2</f>
        <v>34182.51262107955</v>
      </c>
      <c r="O50" s="26">
        <f>(SUMIFS(一次能源消费!O:O,一次能源消费!$A:$A,$A50)-SUMIFS(工业非燃料使用!P:P,工业非燃料使用!$B:$B,$A50))*$E$2</f>
        <v>34157.612988369168</v>
      </c>
      <c r="P50" s="26">
        <f>(SUMIFS(一次能源消费!P:P,一次能源消费!$A:$A,$A50)-SUMIFS(工业非燃料使用!Q:Q,工业非燃料使用!$B:$B,$A50))*$E$2</f>
        <v>33801.93819091859</v>
      </c>
      <c r="Q50" s="26">
        <f>(SUMIFS(一次能源消费!Q:Q,一次能源消费!$A:$A,$A50)-SUMIFS(工业非燃料使用!R:R,工业非燃料使用!$B:$B,$A50))*$E$2</f>
        <v>33435.292603795337</v>
      </c>
      <c r="R50" s="26">
        <f>(SUMIFS(一次能源消费!R:R,一次能源消费!$A:$A,$A50)-SUMIFS(工业非燃料使用!S:S,工业非燃料使用!$B:$B,$A50))*$E$2</f>
        <v>33075.098833315336</v>
      </c>
      <c r="S50" s="26">
        <f>(SUMIFS(一次能源消费!S:S,一次能源消费!$A:$A,$A50)-SUMIFS(工业非燃料使用!T:T,工业非燃料使用!$B:$B,$A50))*$E$2</f>
        <v>32728.252965323547</v>
      </c>
      <c r="T50" s="26">
        <f>(SUMIFS(一次能源消费!T:T,一次能源消费!$A:$A,$A50)-SUMIFS(工业非燃料使用!U:U,工业非燃料使用!$B:$B,$A50))*$E$2</f>
        <v>32366.270667242814</v>
      </c>
      <c r="U50" s="26">
        <f>(SUMIFS(一次能源消费!U:U,一次能源消费!$A:$A,$A50)-SUMIFS(工业非燃料使用!V:V,工业非燃料使用!$B:$B,$A50))*$E$2</f>
        <v>31825.411209535134</v>
      </c>
      <c r="V50" s="26">
        <f>(SUMIFS(一次能源消费!V:V,一次能源消费!$A:$A,$A50)-SUMIFS(工业非燃料使用!W:W,工业非燃料使用!$B:$B,$A50))*$E$2</f>
        <v>31328.995459292077</v>
      </c>
      <c r="W50" s="26">
        <f>(SUMIFS(一次能源消费!W:W,一次能源消费!$A:$A,$A50)-SUMIFS(工业非燃料使用!X:X,工业非燃料使用!$B:$B,$A50))*$E$2</f>
        <v>30830.357318785791</v>
      </c>
      <c r="X50" s="26">
        <f>(SUMIFS(一次能源消费!X:X,一次能源消费!$A:$A,$A50)-SUMIFS(工业非燃料使用!Y:Y,工业非燃料使用!$B:$B,$A50))*$E$2</f>
        <v>30294.235558676326</v>
      </c>
      <c r="Y50" s="26">
        <f>(SUMIFS(一次能源消费!Y:Y,一次能源消费!$A:$A,$A50)-SUMIFS(工业非燃料使用!Z:Z,工业非燃料使用!$B:$B,$A50))*$E$2</f>
        <v>29791.341640560306</v>
      </c>
      <c r="Z50" s="26">
        <f>(SUMIFS(一次能源消费!Z:Z,一次能源消费!$A:$A,$A50)-SUMIFS(工业非燃料使用!AA:AA,工业非燃料使用!$B:$B,$A50))*$E$2</f>
        <v>29349.457102733075</v>
      </c>
      <c r="AA50" s="26">
        <f>(SUMIFS(一次能源消费!AA:AA,一次能源消费!$A:$A,$A50)-SUMIFS(工业非燃料使用!AB:AB,工业非燃料使用!$B:$B,$A50))*$E$2</f>
        <v>28862.355197868288</v>
      </c>
      <c r="AB50" s="26">
        <f>(SUMIFS(一次能源消费!AB:AB,一次能源消费!$A:$A,$A50)-SUMIFS(工业非燃料使用!AC:AC,工业非燃料使用!$B:$B,$A50))*$E$2</f>
        <v>28410.119830038537</v>
      </c>
      <c r="AC50" s="26">
        <f>(SUMIFS(一次能源消费!AC:AC,一次能源消费!$A:$A,$A50)-SUMIFS(工业非燃料使用!AD:AD,工业非燃料使用!$B:$B,$A50))*$E$2</f>
        <v>27950.087141262477</v>
      </c>
      <c r="AD50" s="26">
        <f>(SUMIFS(一次能源消费!AD:AD,一次能源消费!$A:$A,$A50)-SUMIFS(工业非燃料使用!AE:AE,工业非燃料使用!$B:$B,$A50))*$E$2</f>
        <v>27500.36278131865</v>
      </c>
      <c r="AE50" s="26">
        <f>(SUMIFS(一次能源消费!AE:AE,一次能源消费!$A:$A,$A50)-SUMIFS(工业非燃料使用!AF:AF,工业非燃料使用!$B:$B,$A50))*$E$2</f>
        <v>26953.062158366647</v>
      </c>
      <c r="AF50" s="26">
        <f>(SUMIFS(一次能源消费!AF:AF,一次能源消费!$A:$A,$A50)-SUMIFS(工业非燃料使用!AG:AG,工业非燃料使用!$B:$B,$A50))*$E$2</f>
        <v>26486.581894782335</v>
      </c>
      <c r="AG50" s="26">
        <f>(SUMIFS(一次能源消费!AG:AG,一次能源消费!$A:$A,$A50)-SUMIFS(工业非燃料使用!AH:AH,工业非燃料使用!$B:$B,$A50))*$E$2</f>
        <v>25932.308289222576</v>
      </c>
      <c r="AH50" s="26">
        <f>(SUMIFS(一次能源消费!AH:AH,一次能源消费!$A:$A,$A50)-SUMIFS(工业非燃料使用!AI:AI,工业非燃料使用!$B:$B,$A50))*$E$2</f>
        <v>25390.474613805774</v>
      </c>
      <c r="AI50" s="26">
        <f>(SUMIFS(一次能源消费!AI:AI,一次能源消费!$A:$A,$A50)-SUMIFS(工业非燃料使用!AJ:AJ,工业非燃料使用!$B:$B,$A50))*$E$2</f>
        <v>24875.759284865515</v>
      </c>
      <c r="AJ50" s="26">
        <f>(SUMIFS(一次能源消费!AJ:AJ,一次能源消费!$A:$A,$A50)-SUMIFS(工业非燃料使用!AK:AK,工业非燃料使用!$B:$B,$A50))*$E$2</f>
        <v>24415.700939829323</v>
      </c>
      <c r="AK50" s="26">
        <f>(SUMIFS(一次能源消费!AK:AK,一次能源消费!$A:$A,$A50)-SUMIFS(工业非燃料使用!AL:AL,工业非燃料使用!$B:$B,$A50))*$E$2</f>
        <v>23955.68197760254</v>
      </c>
      <c r="AL50" s="26">
        <f>(SUMIFS(一次能源消费!AL:AL,一次能源消费!$A:$A,$A50)-SUMIFS(工业非燃料使用!AM:AM,工业非燃料使用!$B:$B,$A50))*$E$2</f>
        <v>23485.14520543013</v>
      </c>
      <c r="AM50" s="26">
        <f>(SUMIFS(一次能源消费!AM:AM,一次能源消费!$A:$A,$A50)-SUMIFS(工业非燃料使用!AN:AN,工业非燃料使用!$B:$B,$A50))*$E$2</f>
        <v>23026.458960786436</v>
      </c>
      <c r="AN50" s="26">
        <f>(SUMIFS(一次能源消费!AN:AN,一次能源消费!$A:$A,$A50)-SUMIFS(工业非燃料使用!AO:AO,工业非燃料使用!$B:$B,$A50))*$E$2</f>
        <v>23381.719210687414</v>
      </c>
      <c r="AO50" s="26">
        <f t="shared" si="6"/>
        <v>1142485.2535738724</v>
      </c>
    </row>
    <row r="51" spans="1:41">
      <c r="A51" s="35" t="s">
        <v>113</v>
      </c>
      <c r="B51" t="s">
        <v>1658</v>
      </c>
      <c r="C51" s="26">
        <f>(SUMIFS(一次能源消费!C:C,一次能源消费!$A:$A,$A51)-SUMIFS(工业非燃料使用!D:D,工业非燃料使用!$B:$B,$A51))*$E$2</f>
        <v>34879.511000684179</v>
      </c>
      <c r="D51" s="26">
        <f>(SUMIFS(一次能源消费!D:D,一次能源消费!$A:$A,$A51)-SUMIFS(工业非燃料使用!E:E,工业非燃料使用!$B:$B,$A51))*$E$2</f>
        <v>37435.598285981789</v>
      </c>
      <c r="E51" s="26">
        <f>(SUMIFS(一次能源消费!E:E,一次能源消费!$A:$A,$A51)-SUMIFS(工业非燃料使用!F:F,工业非燃料使用!$B:$B,$A51))*$E$2</f>
        <v>39995.315256922702</v>
      </c>
      <c r="F51" s="26">
        <f>(SUMIFS(一次能源消费!F:F,一次能源消费!$A:$A,$A51)-SUMIFS(工业非燃料使用!G:G,工业非燃料使用!$B:$B,$A51))*$E$2</f>
        <v>41697.425371790727</v>
      </c>
      <c r="G51" s="26">
        <f>(SUMIFS(一次能源消费!G:G,一次能源消费!$A:$A,$A51)-SUMIFS(工业非燃料使用!H:H,工业非燃料使用!$B:$B,$A51))*$E$2</f>
        <v>42618.310467754141</v>
      </c>
      <c r="H51" s="26">
        <f>(SUMIFS(一次能源消费!H:H,一次能源消费!$A:$A,$A51)-SUMIFS(工业非燃料使用!I:I,工业非燃料使用!$B:$B,$A51))*$E$2</f>
        <v>43552.104713550114</v>
      </c>
      <c r="I51" s="26">
        <f>(SUMIFS(一次能源消费!I:I,一次能源消费!$A:$A,$A51)-SUMIFS(工业非燃料使用!J:J,工业非燃料使用!$B:$B,$A51))*$E$2</f>
        <v>44513.186417485878</v>
      </c>
      <c r="J51" s="26">
        <f>(SUMIFS(一次能源消费!J:J,一次能源消费!$A:$A,$A51)-SUMIFS(工业非燃料使用!K:K,工业非燃料使用!$B:$B,$A51))*$E$2</f>
        <v>45069.525764286496</v>
      </c>
      <c r="K51" s="26">
        <f>(SUMIFS(一次能源消费!K:K,一次能源消费!$A:$A,$A51)-SUMIFS(工业非燃料使用!L:L,工业非燃料使用!$B:$B,$A51))*$E$2</f>
        <v>45562.47524395954</v>
      </c>
      <c r="L51" s="26">
        <f>(SUMIFS(一次能源消费!L:L,一次能源消费!$A:$A,$A51)-SUMIFS(工业非燃料使用!M:M,工业非燃料使用!$B:$B,$A51))*$E$2</f>
        <v>46025.760685607303</v>
      </c>
      <c r="M51" s="26">
        <f>(SUMIFS(一次能源消费!M:M,一次能源消费!$A:$A,$A51)-SUMIFS(工业非燃料使用!N:N,工业非燃料使用!$B:$B,$A51))*$E$2</f>
        <v>46490.436066400216</v>
      </c>
      <c r="N51" s="26">
        <f>(SUMIFS(一次能源消费!N:N,一次能源消费!$A:$A,$A51)-SUMIFS(工业非燃料使用!O:O,工业非燃料使用!$B:$B,$A51))*$E$2</f>
        <v>46960.746822224632</v>
      </c>
      <c r="O51" s="26">
        <f>(SUMIFS(一次能源消费!O:O,一次能源消费!$A:$A,$A51)-SUMIFS(工业非燃料使用!P:P,工业非燃料使用!$B:$B,$A51))*$E$2</f>
        <v>47380.241979042898</v>
      </c>
      <c r="P51" s="26">
        <f>(SUMIFS(一次能源消费!P:P,一次能源消费!$A:$A,$A51)-SUMIFS(工业非燃料使用!Q:Q,工业非燃料使用!$B:$B,$A51))*$E$2</f>
        <v>47694.577076806752</v>
      </c>
      <c r="Q51" s="26">
        <f>(SUMIFS(一次能源消费!Q:Q,一次能源消费!$A:$A,$A51)-SUMIFS(工业非燃料使用!R:R,工业非燃料使用!$B:$B,$A51))*$E$2</f>
        <v>47934.75928126464</v>
      </c>
      <c r="R51" s="26">
        <f>(SUMIFS(一次能源消费!R:R,一次能源消费!$A:$A,$A51)-SUMIFS(工业非燃料使用!S:S,工业非燃料使用!$B:$B,$A51))*$E$2</f>
        <v>48274.653415433379</v>
      </c>
      <c r="S51" s="26">
        <f>(SUMIFS(一次能源消费!S:S,一次能源消费!$A:$A,$A51)-SUMIFS(工业非燃料使用!T:T,工业非燃料使用!$B:$B,$A51))*$E$2</f>
        <v>48636.865795254053</v>
      </c>
      <c r="T51" s="26">
        <f>(SUMIFS(一次能源消费!T:T,一次能源消费!$A:$A,$A51)-SUMIFS(工业非燃料使用!U:U,工业非燃料使用!$B:$B,$A51))*$E$2</f>
        <v>48922.764754600132</v>
      </c>
      <c r="U51" s="26">
        <f>(SUMIFS(一次能源消费!U:U,一次能源消费!$A:$A,$A51)-SUMIFS(工业非燃料使用!V:V,工业非燃料使用!$B:$B,$A51))*$E$2</f>
        <v>49123.196860033859</v>
      </c>
      <c r="V51" s="26">
        <f>(SUMIFS(一次能源消费!V:V,一次能源消费!$A:$A,$A51)-SUMIFS(工业非燃料使用!W:W,工业非燃料使用!$B:$B,$A51))*$E$2</f>
        <v>49335.742321126367</v>
      </c>
      <c r="W51" s="26">
        <f>(SUMIFS(一次能源消费!W:W,一次能源消费!$A:$A,$A51)-SUMIFS(工业非燃料使用!X:X,工业非燃料使用!$B:$B,$A51))*$E$2</f>
        <v>49499.766663065799</v>
      </c>
      <c r="X51" s="26">
        <f>(SUMIFS(一次能源消费!X:X,一次能源消费!$A:$A,$A51)-SUMIFS(工业非燃料使用!Y:Y,工业非燃料使用!$B:$B,$A51))*$E$2</f>
        <v>49761.574664218082</v>
      </c>
      <c r="Y51" s="26">
        <f>(SUMIFS(一次能源消费!Y:Y,一次能源消费!$A:$A,$A51)-SUMIFS(工业非燃料使用!Z:Z,工业非燃料使用!$B:$B,$A51))*$E$2</f>
        <v>49975.399517482278</v>
      </c>
      <c r="Z51" s="26">
        <f>(SUMIFS(一次能源消费!Z:Z,一次能源消费!$A:$A,$A51)-SUMIFS(工业非燃料使用!AA:AA,工业非燃料使用!$B:$B,$A51))*$E$2</f>
        <v>50084.250477116431</v>
      </c>
      <c r="AA51" s="26">
        <f>(SUMIFS(一次能源消费!AA:AA,一次能源消费!$A:$A,$A51)-SUMIFS(工业非燃料使用!AB:AB,工业非燃料使用!$B:$B,$A51))*$E$2</f>
        <v>50177.878362320422</v>
      </c>
      <c r="AB51" s="26">
        <f>(SUMIFS(一次能源消费!AB:AB,一次能源消费!$A:$A,$A51)-SUMIFS(工业非燃料使用!AC:AC,工业非燃料使用!$B:$B,$A51))*$E$2</f>
        <v>50300.952072305656</v>
      </c>
      <c r="AC51" s="26">
        <f>(SUMIFS(一次能源消费!AC:AC,一次能源消费!$A:$A,$A51)-SUMIFS(工业非燃料使用!AD:AD,工业非燃料使用!$B:$B,$A51))*$E$2</f>
        <v>50377.057722084202</v>
      </c>
      <c r="AD51" s="26">
        <f>(SUMIFS(一次能源消费!AD:AD,一次能源消费!$A:$A,$A51)-SUMIFS(工业非燃料使用!AE:AE,工业非燃料使用!$B:$B,$A51))*$E$2</f>
        <v>50341.477080407632</v>
      </c>
      <c r="AE51" s="26">
        <f>(SUMIFS(一次能源消费!AE:AE,一次能源消费!$A:$A,$A51)-SUMIFS(工业非燃料使用!AF:AF,工业非燃料使用!$B:$B,$A51))*$E$2</f>
        <v>50337.661229339974</v>
      </c>
      <c r="AF51" s="26">
        <f>(SUMIFS(一次能源消费!AF:AF,一次能源消费!$A:$A,$A51)-SUMIFS(工业非燃料使用!AG:AG,工业非燃料使用!$B:$B,$A51))*$E$2</f>
        <v>50258.370962514869</v>
      </c>
      <c r="AG51" s="26">
        <f>(SUMIFS(一次能源消费!AG:AG,一次能源消费!$A:$A,$A51)-SUMIFS(工业非燃料使用!AH:AH,工业非燃料使用!$B:$B,$A51))*$E$2</f>
        <v>50103.905512945174</v>
      </c>
      <c r="AH51" s="26">
        <f>(SUMIFS(一次能源消费!AH:AH,一次能源消费!$A:$A,$A51)-SUMIFS(工业非燃料使用!AI:AI,工业非燃料使用!$B:$B,$A51))*$E$2</f>
        <v>49965.244679701864</v>
      </c>
      <c r="AI51" s="26">
        <f>(SUMIFS(一次能源消费!AI:AI,一次能源消费!$A:$A,$A51)-SUMIFS(工业非燃料使用!AJ:AJ,工业非燃料使用!$B:$B,$A51))*$E$2</f>
        <v>49776.495624932497</v>
      </c>
      <c r="AJ51" s="26">
        <f>(SUMIFS(一次能源消费!AJ:AJ,一次能源消费!$A:$A,$A51)-SUMIFS(工业非燃料使用!AK:AK,工业非燃料使用!$B:$B,$A51))*$E$2</f>
        <v>49529.109142630812</v>
      </c>
      <c r="AK51" s="26">
        <f>(SUMIFS(一次能源消费!AK:AK,一次能源消费!$A:$A,$A51)-SUMIFS(工业非燃料使用!AL:AL,工业非燃料使用!$B:$B,$A51))*$E$2</f>
        <v>49290.187245687957</v>
      </c>
      <c r="AL51" s="26">
        <f>(SUMIFS(一次能源消费!AL:AL,一次能源消费!$A:$A,$A51)-SUMIFS(工业非燃料使用!AM:AM,工业非燃料使用!$B:$B,$A51))*$E$2</f>
        <v>49001.080983760054</v>
      </c>
      <c r="AM51" s="26">
        <f>(SUMIFS(一次能源消费!AM:AM,一次能源消费!$A:$A,$A51)-SUMIFS(工业非燃料使用!AN:AN,工业非燃料使用!$B:$B,$A51))*$E$2</f>
        <v>48646.274170897712</v>
      </c>
      <c r="AN51" s="26">
        <f>(SUMIFS(一次能源消费!AN:AN,一次能源消费!$A:$A,$A51)-SUMIFS(工业非燃料使用!AO:AO,工业非燃料使用!$B:$B,$A51))*$E$2</f>
        <v>49681.29091498327</v>
      </c>
      <c r="AO51" s="26">
        <f t="shared" si="6"/>
        <v>1799211.1746066043</v>
      </c>
    </row>
    <row r="52" spans="1:41">
      <c r="A52" s="35" t="s">
        <v>2328</v>
      </c>
      <c r="B52" t="s">
        <v>2356</v>
      </c>
      <c r="C52" s="26">
        <f>(SUMIFS(一次能源消费!C:C,一次能源消费!$A:$A,$A52)-SUMIFS(工业非燃料使用!D:D,工业非燃料使用!$B:$B,$A52))*$E$2</f>
        <v>24540.419862446444</v>
      </c>
      <c r="D52" s="26">
        <f>(SUMIFS(一次能源消费!D:D,一次能源消费!$A:$A,$A52)-SUMIFS(工业非燃料使用!E:E,工业非燃料使用!$B:$B,$A52))*$E$2</f>
        <v>24494.148572251637</v>
      </c>
      <c r="E52" s="26">
        <f>(SUMIFS(一次能源消费!E:E,一次能源消费!$A:$A,$A52)-SUMIFS(工业非燃料使用!F:F,工业非燃料使用!$B:$B,$A52))*$E$2</f>
        <v>24374.059270461999</v>
      </c>
      <c r="F52" s="26">
        <f>(SUMIFS(一次能源消费!F:F,一次能源消费!$A:$A,$A52)-SUMIFS(工业非燃料使用!G:G,工业非燃料使用!$B:$B,$A52))*$E$2</f>
        <v>24194.951568182641</v>
      </c>
      <c r="G52" s="26">
        <f>(SUMIFS(一次能源消费!G:G,一次能源消费!$A:$A,$A52)-SUMIFS(工业非燃料使用!H:H,工业非燃料使用!$B:$B,$A52))*$E$2</f>
        <v>23937.524756040479</v>
      </c>
      <c r="H52" s="26">
        <f>(SUMIFS(一次能源消费!H:H,一次能源消费!$A:$A,$A52)-SUMIFS(工业非燃料使用!I:I,工业非燃料使用!$B:$B,$A52))*$E$2</f>
        <v>23603.867343631853</v>
      </c>
      <c r="I52" s="26">
        <f>(SUMIFS(一次能源消费!I:I,一次能源消费!$A:$A,$A52)-SUMIFS(工业非燃料使用!J:J,工业非燃料使用!$B:$B,$A52))*$E$2</f>
        <v>23190.01836448094</v>
      </c>
      <c r="J52" s="26">
        <f>(SUMIFS(一次能源消费!J:J,一次能源消费!$A:$A,$A52)-SUMIFS(工业非燃料使用!K:K,工业非燃料使用!$B:$B,$A52))*$E$2</f>
        <v>22682.366497425377</v>
      </c>
      <c r="K52" s="26">
        <f>(SUMIFS(一次能源消费!K:K,一次能源消费!$A:$A,$A52)-SUMIFS(工业非燃料使用!L:L,工业非燃料使用!$B:$B,$A52))*$E$2</f>
        <v>21779.87829030284</v>
      </c>
      <c r="L52" s="26">
        <f>(SUMIFS(一次能源消费!L:L,一次能源消费!$A:$A,$A52)-SUMIFS(工业非燃料使用!M:M,工业非燃料使用!$B:$B,$A52))*$E$2</f>
        <v>20852.29195923806</v>
      </c>
      <c r="M52" s="26">
        <f>(SUMIFS(一次能源消费!M:M,一次能源消费!$A:$A,$A52)-SUMIFS(工业非燃料使用!N:N,工业非燃料使用!$B:$B,$A52))*$E$2</f>
        <v>20024.197904288652</v>
      </c>
      <c r="N52" s="26">
        <f>(SUMIFS(一次能源消费!N:N,一次能源消费!$A:$A,$A52)-SUMIFS(工业非燃料使用!O:O,工业非燃料使用!$B:$B,$A52))*$E$2</f>
        <v>19163.263836376082</v>
      </c>
      <c r="O52" s="26">
        <f>(SUMIFS(一次能源消费!O:O,一次能源消费!$A:$A,$A52)-SUMIFS(工业非燃料使用!P:P,工业非燃料使用!$B:$B,$A52))*$E$2</f>
        <v>18272.082388102703</v>
      </c>
      <c r="P52" s="26">
        <f>(SUMIFS(一次能源消费!P:P,一次能源消费!$A:$A,$A52)-SUMIFS(工业非燃料使用!Q:Q,工业非燃料使用!$B:$B,$A52))*$E$2</f>
        <v>17481.833567390448</v>
      </c>
      <c r="Q52" s="26">
        <f>(SUMIFS(一次能源消费!Q:Q,一次能源消费!$A:$A,$A52)-SUMIFS(工业非燃料使用!R:R,工业非燃料使用!$B:$B,$A52))*$E$2</f>
        <v>16629.325555435531</v>
      </c>
      <c r="R52" s="26">
        <f>(SUMIFS(一次能源消费!R:R,一次能源消费!$A:$A,$A52)-SUMIFS(工业非燃料使用!S:S,工业非燃料使用!$B:$B,$A52))*$E$2</f>
        <v>15702.171329804476</v>
      </c>
      <c r="S52" s="26">
        <f>(SUMIFS(一次能源消费!S:S,一次能源消费!$A:$A,$A52)-SUMIFS(工业非燃料使用!T:T,工业非燃料使用!$B:$B,$A52))*$E$2</f>
        <v>14880.090742141087</v>
      </c>
      <c r="T52" s="26">
        <f>(SUMIFS(一次能源消费!T:T,一次能源消费!$A:$A,$A52)-SUMIFS(工业非燃料使用!U:U,工业非燃料使用!$B:$B,$A52))*$E$2</f>
        <v>14139.60606387959</v>
      </c>
      <c r="U52" s="26">
        <f>(SUMIFS(一次能源消费!U:U,一次能源消费!$A:$A,$A52)-SUMIFS(工业非燃料使用!V:V,工业非燃料使用!$B:$B,$A52))*$E$2</f>
        <v>13407.223362500454</v>
      </c>
      <c r="V52" s="26">
        <f>(SUMIFS(一次能源消费!V:V,一次能源消费!$A:$A,$A52)-SUMIFS(工业非燃料使用!W:W,工业非燃料使用!$B:$B,$A52))*$E$2</f>
        <v>12749.162795722159</v>
      </c>
      <c r="W52" s="26">
        <f>(SUMIFS(一次能源消费!W:W,一次能源消费!$A:$A,$A52)-SUMIFS(工业非燃料使用!X:X,工业非燃料使用!$B:$B,$A52))*$E$2</f>
        <v>12168.701163083795</v>
      </c>
      <c r="X52" s="26">
        <f>(SUMIFS(一次能源消费!X:X,一次能源消费!$A:$A,$A52)-SUMIFS(工业非燃料使用!Y:Y,工业非燃料使用!$B:$B,$A52))*$E$2</f>
        <v>11663.137805624576</v>
      </c>
      <c r="Y52" s="26">
        <f>(SUMIFS(一次能源消费!Y:Y,一次能源消费!$A:$A,$A52)-SUMIFS(工业非燃料使用!Z:Z,工业非燃料使用!$B:$B,$A52))*$E$2</f>
        <v>11234.489215368552</v>
      </c>
      <c r="Z52" s="26">
        <f>(SUMIFS(一次能源消费!Z:Z,一次能源消费!$A:$A,$A52)-SUMIFS(工业非燃料使用!AA:AA,工业非燃料使用!$B:$B,$A52))*$E$2</f>
        <v>10869.144071153365</v>
      </c>
      <c r="AA52" s="26">
        <f>(SUMIFS(一次能源消费!AA:AA,一次能源消费!$A:$A,$A52)-SUMIFS(工业非燃料使用!AB:AB,工业非燃料使用!$B:$B,$A52))*$E$2</f>
        <v>10573.151849051172</v>
      </c>
      <c r="AB52" s="26">
        <f>(SUMIFS(一次能源消费!AB:AB,一次能源消费!$A:$A,$A52)-SUMIFS(工业非燃料使用!AC:AC,工业非燃料使用!$B:$B,$A52))*$E$2</f>
        <v>10337.582370098307</v>
      </c>
      <c r="AC52" s="26">
        <f>(SUMIFS(一次能源消费!AC:AC,一次能源消费!$A:$A,$A52)-SUMIFS(工业非燃料使用!AD:AD,工业非燃料使用!$B:$B,$A52))*$E$2</f>
        <v>10152.281156602214</v>
      </c>
      <c r="AD52" s="26">
        <f>(SUMIFS(一次能源消费!AD:AD,一次能源消费!$A:$A,$A52)-SUMIFS(工业非燃料使用!AE:AE,工业非燃料使用!$B:$B,$A52))*$E$2</f>
        <v>9991.8620143315002</v>
      </c>
      <c r="AE52" s="26">
        <f>(SUMIFS(一次能源消费!AE:AE,一次能源消费!$A:$A,$A52)-SUMIFS(工业非燃料使用!AF:AF,工业非燃料使用!$B:$B,$A52))*$E$2</f>
        <v>9783.6592128479369</v>
      </c>
      <c r="AF52" s="26">
        <f>(SUMIFS(一次能源消费!AF:AF,一次能源消费!$A:$A,$A52)-SUMIFS(工业非燃料使用!AG:AG,工业非燃料使用!$B:$B,$A52))*$E$2</f>
        <v>9589.7879082496147</v>
      </c>
      <c r="AG52" s="26">
        <f>(SUMIFS(一次能源消费!AG:AG,一次能源消费!$A:$A,$A52)-SUMIFS(工业非燃料使用!AH:AH,工业非燃料使用!$B:$B,$A52))*$E$2</f>
        <v>9406.863274639014</v>
      </c>
      <c r="AH52" s="26">
        <f>(SUMIFS(一次能源消费!AH:AH,一次能源消费!$A:$A,$A52)-SUMIFS(工业非燃料使用!AI:AI,工业非燃料使用!$B:$B,$A52))*$E$2</f>
        <v>9231.7165388354788</v>
      </c>
      <c r="AI52" s="26">
        <f>(SUMIFS(一次能源消费!AI:AI,一次能源消费!$A:$A,$A52)-SUMIFS(工业非燃料使用!AJ:AJ,工业非燃料使用!$B:$B,$A52))*$E$2</f>
        <v>9062.8713406071111</v>
      </c>
      <c r="AJ52" s="26">
        <f>(SUMIFS(一次能源消费!AJ:AJ,一次能源消费!$A:$A,$A52)-SUMIFS(工业非燃料使用!AK:AK,工业非燃料使用!$B:$B,$A52))*$E$2</f>
        <v>8902.3801807641084</v>
      </c>
      <c r="AK52" s="26">
        <f>(SUMIFS(一次能源消费!AK:AK,一次能源消费!$A:$A,$A52)-SUMIFS(工业非燃料使用!AL:AL,工业非燃料使用!$B:$B,$A52))*$E$2</f>
        <v>8745.994022541503</v>
      </c>
      <c r="AL52" s="26">
        <f>(SUMIFS(一次能源消费!AL:AL,一次能源消费!$A:$A,$A52)-SUMIFS(工业非燃料使用!AM:AM,工业非燃料使用!$B:$B,$A52))*$E$2</f>
        <v>8593.1727341471342</v>
      </c>
      <c r="AM52" s="26">
        <f>(SUMIFS(一次能源消费!AM:AM,一次能源消费!$A:$A,$A52)-SUMIFS(工业非燃料使用!AN:AN,工业非燃料使用!$B:$B,$A52))*$E$2</f>
        <v>8443.2321486442706</v>
      </c>
      <c r="AN52" s="26">
        <f>(SUMIFS(一次能源消费!AN:AN,一次能源消费!$A:$A,$A52)-SUMIFS(工业非燃料使用!AO:AO,工业非燃料使用!$B:$B,$A52))*$E$2</f>
        <v>8296.4603363220649</v>
      </c>
      <c r="AO52" s="26">
        <f t="shared" si="6"/>
        <v>573144.9713730152</v>
      </c>
    </row>
    <row r="53" spans="1:41">
      <c r="A53" s="35" t="s">
        <v>2354</v>
      </c>
      <c r="B53" t="s">
        <v>2355</v>
      </c>
      <c r="C53" s="26">
        <f>(SUMIFS(一次能源消费!C:C,一次能源消费!$A:$A,$A53)-SUMIFS(工业非燃料使用!D:D,工业非燃料使用!$B:$B,$A53))*$E$2</f>
        <v>38407.691476720327</v>
      </c>
      <c r="D53" s="26">
        <f>(SUMIFS(一次能源消费!D:D,一次能源消费!$A:$A,$A53)-SUMIFS(工业非燃料使用!E:E,工业非燃料使用!$B:$B,$A53))*$E$2</f>
        <v>38469.266501026257</v>
      </c>
      <c r="E53" s="26">
        <f>(SUMIFS(一次能源消费!E:E,一次能源消费!$A:$A,$A53)-SUMIFS(工业非燃料使用!F:F,工业非燃料使用!$B:$B,$A53))*$E$2</f>
        <v>38525.08011954918</v>
      </c>
      <c r="F53" s="26">
        <f>(SUMIFS(一次能源消费!F:F,一次能源消费!$A:$A,$A53)-SUMIFS(工业非燃料使用!G:G,工业非燃料使用!$B:$B,$A53))*$E$2</f>
        <v>38606.459976234211</v>
      </c>
      <c r="G53" s="26">
        <f>(SUMIFS(一次能源消费!G:G,一次能源消费!$A:$A,$A53)-SUMIFS(工业非燃料使用!H:H,工业非燃料使用!$B:$B,$A53))*$E$2</f>
        <v>38702.963523099643</v>
      </c>
      <c r="H53" s="26">
        <f>(SUMIFS(一次能源消费!H:H,一次能源消费!$A:$A,$A53)-SUMIFS(工业非燃料使用!I:I,工业非燃料使用!$B:$B,$A53))*$E$2</f>
        <v>38837.996471138969</v>
      </c>
      <c r="I53" s="26">
        <f>(SUMIFS(一次能源消费!I:I,一次能源消费!$A:$A,$A53)-SUMIFS(工业非燃料使用!J:J,工业非燃料使用!$B:$B,$A53))*$E$2</f>
        <v>39015.519786827994</v>
      </c>
      <c r="J53" s="26">
        <f>(SUMIFS(一次能源消费!J:J,一次能源消费!$A:$A,$A53)-SUMIFS(工业非燃料使用!K:K,工业非燃料使用!$B:$B,$A53))*$E$2</f>
        <v>39226.531273630775</v>
      </c>
      <c r="K53" s="26">
        <f>(SUMIFS(一次能源消费!K:K,一次能源消费!$A:$A,$A53)-SUMIFS(工业非燃料使用!L:L,工业非燃料使用!$B:$B,$A53))*$E$2</f>
        <v>39566.454214828431</v>
      </c>
      <c r="L53" s="26">
        <f>(SUMIFS(一次能源消费!L:L,一次能源消费!$A:$A,$A53)-SUMIFS(工业非燃料使用!M:M,工业非燃料使用!$B:$B,$A53))*$E$2</f>
        <v>39974.793849699337</v>
      </c>
      <c r="M53" s="26">
        <f>(SUMIFS(一次能源消费!M:M,一次能源消费!$A:$A,$A53)-SUMIFS(工业非燃料使用!N:N,工业非燃料使用!$B:$B,$A53))*$E$2</f>
        <v>40413.74095279249</v>
      </c>
      <c r="N53" s="26">
        <f>(SUMIFS(一次能源消费!N:N,一次能源消费!$A:$A,$A53)-SUMIFS(工业非燃料使用!O:O,工业非燃料使用!$B:$B,$A53))*$E$2</f>
        <v>40844.40603507257</v>
      </c>
      <c r="O53" s="26">
        <f>(SUMIFS(一次能源消费!O:O,一次能源消费!$A:$A,$A53)-SUMIFS(工业非燃料使用!P:P,工业非燃料使用!$B:$B,$A53))*$E$2</f>
        <v>41462.316805300507</v>
      </c>
      <c r="P53" s="26">
        <f>(SUMIFS(一次能源消费!P:P,一次能源消费!$A:$A,$A53)-SUMIFS(工业非燃料使用!Q:Q,工业非燃料使用!$B:$B,$A53))*$E$2</f>
        <v>42030.535450649972</v>
      </c>
      <c r="Q53" s="26">
        <f>(SUMIFS(一次能源消费!Q:Q,一次能源消费!$A:$A,$A53)-SUMIFS(工业非燃料使用!R:R,工业非燃料使用!$B:$B,$A53))*$E$2</f>
        <v>42625.760685607296</v>
      </c>
      <c r="R53" s="26">
        <f>(SUMIFS(一次能源消费!R:R,一次能源消费!$A:$A,$A53)-SUMIFS(工业非燃料使用!S:S,工业非燃料使用!$B:$B,$A53))*$E$2</f>
        <v>43248.352598033933</v>
      </c>
      <c r="S53" s="26">
        <f>(SUMIFS(一次能源消费!S:S,一次能源消费!$A:$A,$A53)-SUMIFS(工业非燃料使用!T:T,工业非燃料使用!$B:$B,$A53))*$E$2</f>
        <v>43885.708112779532</v>
      </c>
      <c r="T53" s="26">
        <f>(SUMIFS(一次能源消费!T:T,一次能源消费!$A:$A,$A53)-SUMIFS(工业非燃料使用!U:U,工业非燃料使用!$B:$B,$A53))*$E$2</f>
        <v>44529.185121169576</v>
      </c>
      <c r="U53" s="26">
        <f>(SUMIFS(一次能源消费!U:U,一次能源消费!$A:$A,$A53)-SUMIFS(工业非燃料使用!V:V,工业非燃料使用!$B:$B,$A53))*$E$2</f>
        <v>45141.334485614505</v>
      </c>
      <c r="V53" s="26">
        <f>(SUMIFS(一次能源消费!V:V,一次能源消费!$A:$A,$A53)-SUMIFS(工业非燃料使用!W:W,工业非燃料使用!$B:$B,$A53))*$E$2</f>
        <v>45754.924201505179</v>
      </c>
      <c r="W53" s="26">
        <f>(SUMIFS(一次能源消费!W:W,一次能源消费!$A:$A,$A53)-SUMIFS(工业非燃料使用!X:X,工业非燃料使用!$B:$B,$A53))*$E$2</f>
        <v>46386.158222606326</v>
      </c>
      <c r="X53" s="26">
        <f>(SUMIFS(一次能源消费!X:X,一次能源消费!$A:$A,$A53)-SUMIFS(工业非燃料使用!Y:Y,工业非燃料使用!$B:$B,$A53))*$E$2</f>
        <v>47018.472507291794</v>
      </c>
      <c r="Y53" s="26">
        <f>(SUMIFS(一次能源消费!Y:Y,一次能源消费!$A:$A,$A53)-SUMIFS(工业非燃料使用!Z:Z,工业非燃料使用!$B:$B,$A53))*$E$2</f>
        <v>47621.259587339322</v>
      </c>
      <c r="Z53" s="26">
        <f>(SUMIFS(一次能源消费!Z:Z,一次能源消费!$A:$A,$A53)-SUMIFS(工业非燃料使用!AA:AA,工业非燃料使用!$B:$B,$A53))*$E$2</f>
        <v>48248.172554103214</v>
      </c>
      <c r="AA53" s="26">
        <f>(SUMIFS(一次能源消费!AA:AA,一次能源消费!$A:$A,$A53)-SUMIFS(工业非燃料使用!AB:AB,工业非燃料使用!$B:$B,$A53))*$E$2</f>
        <v>48826.11357171151</v>
      </c>
      <c r="AB53" s="26">
        <f>(SUMIFS(一次能源消费!AB:AB,一次能源消费!$A:$A,$A53)-SUMIFS(工业非燃料使用!AC:AC,工业非燃料使用!$B:$B,$A53))*$E$2</f>
        <v>49371.646681790371</v>
      </c>
      <c r="AC53" s="26">
        <f>(SUMIFS(一次能源消费!AC:AC,一次能源消费!$A:$A,$A53)-SUMIFS(工业非燃料使用!AD:AD,工业非燃料使用!$B:$B,$A53))*$E$2</f>
        <v>49860.645997623433</v>
      </c>
      <c r="AD53" s="26">
        <f>(SUMIFS(一次能源消费!AD:AD,一次能源消费!$A:$A,$A53)-SUMIFS(工业非燃料使用!AE:AE,工业非燃料使用!$B:$B,$A53))*$E$2</f>
        <v>50339.202765474787</v>
      </c>
      <c r="AE53" s="26">
        <f>(SUMIFS(一次能源消费!AE:AE,一次能源消费!$A:$A,$A53)-SUMIFS(工业非燃料使用!AF:AF,工业非燃料使用!$B:$B,$A53))*$E$2</f>
        <v>50729.177919412352</v>
      </c>
      <c r="AF53" s="26">
        <f>(SUMIFS(一次能源消费!AF:AF,一次能源消费!$A:$A,$A53)-SUMIFS(工业非燃料使用!AG:AG,工业非燃料使用!$B:$B,$A53))*$E$2</f>
        <v>51084.944726513284</v>
      </c>
      <c r="AG53" s="26">
        <f>(SUMIFS(一次能源消费!AG:AG,一次能源消费!$A:$A,$A53)-SUMIFS(工业非燃料使用!AH:AH,工业非燃料使用!$B:$B,$A53))*$E$2</f>
        <v>51444.672500090033</v>
      </c>
      <c r="AH53" s="26">
        <f>(SUMIFS(一次能源消费!AH:AH,一次能源消费!$A:$A,$A53)-SUMIFS(工业非燃料使用!AI:AI,工业非燃料使用!$B:$B,$A53))*$E$2</f>
        <v>51758.309027402698</v>
      </c>
      <c r="AI53" s="26">
        <f>(SUMIFS(一次能源消费!AI:AI,一次能源消费!$A:$A,$A53)-SUMIFS(工业非燃料使用!AJ:AJ,工业非燃料使用!$B:$B,$A53))*$E$2</f>
        <v>52044.21878938462</v>
      </c>
      <c r="AJ53" s="26">
        <f>(SUMIFS(一次能源消费!AJ:AJ,一次能源消费!$A:$A,$A53)-SUMIFS(工业非燃料使用!AK:AK,工业非燃料使用!$B:$B,$A53))*$E$2</f>
        <v>52283.67721724102</v>
      </c>
      <c r="AK53" s="26">
        <f>(SUMIFS(一次能源消费!AK:AK,一次能源消费!$A:$A,$A53)-SUMIFS(工业非燃料使用!AL:AL,工业非燃料使用!$B:$B,$A53))*$E$2</f>
        <v>52496.849231212429</v>
      </c>
      <c r="AL53" s="26">
        <f>(SUMIFS(一次能源消费!AL:AL,一次能源消费!$A:$A,$A53)-SUMIFS(工业非燃料使用!AM:AM,工业非燃料使用!$B:$B,$A53))*$E$2</f>
        <v>52666.450613949819</v>
      </c>
      <c r="AM53" s="26">
        <f>(SUMIFS(一次能源消费!AM:AM,一次能源消费!$A:$A,$A53)-SUMIFS(工业非燃料使用!AN:AN,工业非燃料使用!$B:$B,$A53))*$E$2</f>
        <v>52811.566022109408</v>
      </c>
      <c r="AN53" s="26">
        <f>(SUMIFS(一次能源消费!AN:AN,一次能源消费!$A:$A,$A53)-SUMIFS(工业非燃料使用!AO:AO,工业非燃料使用!$B:$B,$A53))*$E$2</f>
        <v>53043.462604875604</v>
      </c>
      <c r="AO53" s="26">
        <f t="shared" si="6"/>
        <v>1727304.0221814127</v>
      </c>
    </row>
    <row r="54" spans="1:41">
      <c r="A54" s="35" t="s">
        <v>724</v>
      </c>
      <c r="B54" t="s">
        <v>2355</v>
      </c>
      <c r="C54" s="26">
        <f>(SUMIFS(一次能源消费!C:C,一次能源消费!$A:$A,$A54)-SUMIFS(工业非燃料使用!D:D,工业非燃料使用!$B:$B,$A54))*$E$2</f>
        <v>4954.9688523999866</v>
      </c>
      <c r="D54" s="26">
        <f>(SUMIFS(一次能源消费!D:D,一次能源消费!$A:$A,$A54)-SUMIFS(工业非燃料使用!E:E,工业非燃料使用!$B:$B,$A54))*$E$2</f>
        <v>4944.5486298656888</v>
      </c>
      <c r="E54" s="26">
        <f>(SUMIFS(一次能源消费!E:E,一次能源消费!$A:$A,$A54)-SUMIFS(工业非燃料使用!F:F,工业非燃料使用!$B:$B,$A54))*$E$2</f>
        <v>4932.3679377768185</v>
      </c>
      <c r="F54" s="26">
        <f>(SUMIFS(一次能源消费!F:F,一次能源消费!$A:$A,$A54)-SUMIFS(工业非燃料使用!G:G,工业非燃料使用!$B:$B,$A54))*$E$2</f>
        <v>4936.5629613625733</v>
      </c>
      <c r="G54" s="26">
        <f>(SUMIFS(一次能源消费!G:G,一次能源消费!$A:$A,$A54)-SUMIFS(工业非燃料使用!H:H,工业非燃料使用!$B:$B,$A54))*$E$2</f>
        <v>4931.5508984192156</v>
      </c>
      <c r="H54" s="26">
        <f>(SUMIFS(一次能源消费!H:H,一次能源消费!$A:$A,$A54)-SUMIFS(工业非燃料使用!I:I,工业非燃料使用!$B:$B,$A54))*$E$2</f>
        <v>4923.1068380684901</v>
      </c>
      <c r="I54" s="26">
        <f>(SUMIFS(一次能源消费!I:I,一次能源消费!$A:$A,$A54)-SUMIFS(工业非燃料使用!J:J,工业非燃料使用!$B:$B,$A54))*$E$2</f>
        <v>4915.8755536350882</v>
      </c>
      <c r="J54" s="26">
        <f>(SUMIFS(一次能源消费!J:J,一次能源消费!$A:$A,$A54)-SUMIFS(工业非燃料使用!K:K,工业非燃料使用!$B:$B,$A54))*$E$2</f>
        <v>4922.0402578229105</v>
      </c>
      <c r="K54" s="26">
        <f>(SUMIFS(一次能源消费!K:K,一次能源消费!$A:$A,$A54)-SUMIFS(工业非燃料使用!L:L,工业非燃料使用!$B:$B,$A54))*$E$2</f>
        <v>4892.0579021281201</v>
      </c>
      <c r="L54" s="26">
        <f>(SUMIFS(一次能源消费!L:L,一次能源消费!$A:$A,$A54)-SUMIFS(工业非燃料使用!M:M,工业非燃料使用!$B:$B,$A54))*$E$2</f>
        <v>4869.7140902380197</v>
      </c>
      <c r="M54" s="26">
        <f>(SUMIFS(一次能源消费!M:M,一次能源消费!$A:$A,$A54)-SUMIFS(工业非燃料使用!N:N,工业非燃料使用!$B:$B,$A54))*$E$2</f>
        <v>4843.0477836592145</v>
      </c>
      <c r="N54" s="26">
        <f>(SUMIFS(一次能源消费!N:N,一次能源消费!$A:$A,$A54)-SUMIFS(工业非燃料使用!O:O,工业非燃料使用!$B:$B,$A54))*$E$2</f>
        <v>4810.5390515285744</v>
      </c>
      <c r="O54" s="26">
        <f>(SUMIFS(一次能源消费!O:O,一次能源消费!$A:$A,$A54)-SUMIFS(工业非燃料使用!P:P,工业非燃料使用!$B:$B,$A54))*$E$2</f>
        <v>4774.2137481545506</v>
      </c>
      <c r="P54" s="26">
        <f>(SUMIFS(一次能源消费!P:P,一次能源消费!$A:$A,$A54)-SUMIFS(工业非燃料使用!Q:Q,工业非燃料使用!$B:$B,$A54))*$E$2</f>
        <v>4733.0477836592145</v>
      </c>
      <c r="Q54" s="26">
        <f>(SUMIFS(一次能源消费!Q:Q,一次能源消费!$A:$A,$A54)-SUMIFS(工业非燃料使用!R:R,工业非燃料使用!$B:$B,$A54))*$E$2</f>
        <v>4698.0918944222403</v>
      </c>
      <c r="R54" s="26">
        <f>(SUMIFS(一次能源消费!R:R,一次能源消费!$A:$A,$A54)-SUMIFS(工业非燃料使用!S:S,工业非燃料使用!$B:$B,$A54))*$E$2</f>
        <v>4659.6309099420268</v>
      </c>
      <c r="S54" s="26">
        <f>(SUMIFS(一次能源消费!S:S,一次能源消费!$A:$A,$A54)-SUMIFS(工业非燃料使用!T:T,工业非燃料使用!$B:$B,$A54))*$E$2</f>
        <v>4616.0447949299642</v>
      </c>
      <c r="T54" s="26">
        <f>(SUMIFS(一次能源消费!T:T,一次能源消费!$A:$A,$A54)-SUMIFS(工业非燃料使用!U:U,工业非燃料使用!$B:$B,$A54))*$E$2</f>
        <v>4574.1658564689797</v>
      </c>
      <c r="U54" s="26">
        <f>(SUMIFS(一次能源消费!U:U,一次能源消费!$A:$A,$A54)-SUMIFS(工业非燃料使用!V:V,工业非燃料使用!$B:$B,$A54))*$E$2</f>
        <v>4521.0186885600097</v>
      </c>
      <c r="V54" s="26">
        <f>(SUMIFS(一次能源消费!V:V,一次能源消费!$A:$A,$A54)-SUMIFS(工业非燃料使用!W:W,工业非燃料使用!$B:$B,$A54))*$E$2</f>
        <v>4472.0337762414038</v>
      </c>
      <c r="W54" s="26">
        <f>(SUMIFS(一次能源消费!W:W,一次能源消费!$A:$A,$A54)-SUMIFS(工业非燃料使用!X:X,工业非燃料使用!$B:$B,$A54))*$E$2</f>
        <v>4417.4077274855072</v>
      </c>
      <c r="X54" s="26">
        <f>(SUMIFS(一次能源消费!X:X,一次能源消费!$A:$A,$A54)-SUMIFS(工业非燃料使用!Y:Y,工业非燃料使用!$B:$B,$A54))*$E$2</f>
        <v>4361.0770227935627</v>
      </c>
      <c r="Y54" s="26">
        <f>(SUMIFS(一次能源消费!Y:Y,一次能源消费!$A:$A,$A54)-SUMIFS(工业非燃料使用!Z:Z,工业非燃料使用!$B:$B,$A54))*$E$2</f>
        <v>4302.0525008101986</v>
      </c>
      <c r="Z54" s="26">
        <f>(SUMIFS(一次能源消费!Z:Z,一次能源消费!$A:$A,$A54)-SUMIFS(工业非燃料使用!AA:AA,工业非燃料使用!$B:$B,$A54))*$E$2</f>
        <v>4236.7736127615153</v>
      </c>
      <c r="AA54" s="26">
        <f>(SUMIFS(一次能源消费!AA:AA,一次能源消费!$A:$A,$A54)-SUMIFS(工业非燃料使用!AB:AB,工业非燃料使用!$B:$B,$A54))*$E$2</f>
        <v>4166.1571423427331</v>
      </c>
      <c r="AB54" s="26">
        <f>(SUMIFS(一次能源消费!AB:AB,一次能源消费!$A:$A,$A54)-SUMIFS(工业非燃料使用!AC:AC,工业非燃料使用!$B:$B,$A54))*$E$2</f>
        <v>4088.9975153937571</v>
      </c>
      <c r="AC54" s="26">
        <f>(SUMIFS(一次能源消费!AC:AC,一次能源消费!$A:$A,$A54)-SUMIFS(工业非燃料使用!AD:AD,工业非燃料使用!$B:$B,$A54))*$E$2</f>
        <v>4015.0671563861592</v>
      </c>
      <c r="AD54" s="26">
        <f>(SUMIFS(一次能源消费!AD:AD,一次能源消费!$A:$A,$A54)-SUMIFS(工业非燃料使用!AE:AE,工业非燃料使用!$B:$B,$A54))*$E$2</f>
        <v>3935.9000396096658</v>
      </c>
      <c r="AE54" s="26">
        <f>(SUMIFS(一次能源消费!AE:AE,一次能源消费!$A:$A,$A54)-SUMIFS(工业非燃料使用!AF:AF,工业非燃料使用!$B:$B,$A54))*$E$2</f>
        <v>3851.9192683014667</v>
      </c>
      <c r="AF54" s="26">
        <f>(SUMIFS(一次能源消费!AF:AF,一次能源消费!$A:$A,$A54)-SUMIFS(工业非燃料使用!AG:AG,工业非燃料使用!$B:$B,$A54))*$E$2</f>
        <v>3767.1805120449399</v>
      </c>
      <c r="AG54" s="26">
        <f>(SUMIFS(一次能源消费!AG:AG,一次能源消费!$A:$A,$A54)-SUMIFS(工业非燃料使用!AH:AH,工业非燃料使用!$B:$B,$A54))*$E$2</f>
        <v>3679.1685571279399</v>
      </c>
      <c r="AH54" s="26">
        <f>(SUMIFS(一次能源消费!AH:AH,一次能源消费!$A:$A,$A54)-SUMIFS(工业非燃料使用!AI:AI,工业非燃料使用!$B:$B,$A54))*$E$2</f>
        <v>3594.9839760901668</v>
      </c>
      <c r="AI54" s="26">
        <f>(SUMIFS(一次能源消费!AI:AI,一次能源消费!$A:$A,$A54)-SUMIFS(工业非燃料使用!AJ:AJ,工业非燃料使用!$B:$B,$A54))*$E$2</f>
        <v>3506.0185085160788</v>
      </c>
      <c r="AJ54" s="26">
        <f>(SUMIFS(一次能源消费!AJ:AJ,一次能源消费!$A:$A,$A54)-SUMIFS(工业非燃料使用!AK:AK,工业非燃料使用!$B:$B,$A54))*$E$2</f>
        <v>3419.3597637823636</v>
      </c>
      <c r="AK54" s="26">
        <f>(SUMIFS(一次能源消费!AK:AK,一次能源消费!$A:$A,$A54)-SUMIFS(工业非燃料使用!AL:AL,工业非燃料使用!$B:$B,$A54))*$E$2</f>
        <v>3327.5020705052043</v>
      </c>
      <c r="AL54" s="26">
        <f>(SUMIFS(一次能源消费!AL:AL,一次能源消费!$A:$A,$A54)-SUMIFS(工业非燃料使用!AM:AM,工业非燃料使用!$B:$B,$A54))*$E$2</f>
        <v>3240.788952504412</v>
      </c>
      <c r="AM54" s="26">
        <f>(SUMIFS(一次能源消费!AM:AM,一次能源消费!$A:$A,$A54)-SUMIFS(工业非燃料使用!AN:AN,工业非燃料使用!$B:$B,$A54))*$E$2</f>
        <v>3157.2881783155099</v>
      </c>
      <c r="AN54" s="26">
        <f>(SUMIFS(一次能源消费!AN:AN,一次能源消费!$A:$A,$A54)-SUMIFS(工业非燃料使用!AO:AO,工业非燃料使用!$B:$B,$A54))*$E$2</f>
        <v>3133.5540671923959</v>
      </c>
      <c r="AO54" s="26">
        <f t="shared" si="6"/>
        <v>164125.82478124666</v>
      </c>
    </row>
    <row r="55" spans="1:41">
      <c r="A55" s="35" t="s">
        <v>791</v>
      </c>
      <c r="B55" t="s">
        <v>2356</v>
      </c>
      <c r="C55" s="26">
        <f>(SUMIFS(一次能源消费!C:C,一次能源消费!$A:$A,$A55)-SUMIFS(工业非燃料使用!D:D,工业非燃料使用!$B:$B,$A55))*$E$2</f>
        <v>9460.2067084368609</v>
      </c>
      <c r="D55" s="26">
        <f>(SUMIFS(一次能源消费!D:D,一次能源消费!$A:$A,$A55)-SUMIFS(工业非燃料使用!E:E,工业非燃料使用!$B:$B,$A55))*$E$2</f>
        <v>9563.9747650426725</v>
      </c>
      <c r="E55" s="26">
        <f>(SUMIFS(一次能源消费!E:E,一次能源消费!$A:$A,$A55)-SUMIFS(工业非燃料使用!F:F,工业非燃料使用!$B:$B,$A55))*$E$2</f>
        <v>9652.1052248748711</v>
      </c>
      <c r="F55" s="26">
        <f>(SUMIFS(一次能源消费!F:F,一次能源消费!$A:$A,$A55)-SUMIFS(工业非燃料使用!G:G,工业非燃料使用!$B:$B,$A55))*$E$2</f>
        <v>9766.3597925893937</v>
      </c>
      <c r="G55" s="26">
        <f>(SUMIFS(一次能源消费!G:G,一次能源消费!$A:$A,$A55)-SUMIFS(工业非燃料使用!H:H,工业非燃料使用!$B:$B,$A55))*$E$2</f>
        <v>9920.2385149976617</v>
      </c>
      <c r="H55" s="26">
        <f>(SUMIFS(一次能源消费!H:H,一次能源消费!$A:$A,$A55)-SUMIFS(工业非燃料使用!I:I,工业非燃料使用!$B:$B,$A55))*$E$2</f>
        <v>10073.114165856472</v>
      </c>
      <c r="I55" s="26">
        <f>(SUMIFS(一次能源消费!I:I,一次能源消费!$A:$A,$A55)-SUMIFS(工业非燃料使用!J:J,工业非燃料使用!$B:$B,$A55))*$E$2</f>
        <v>10227.240563897594</v>
      </c>
      <c r="J55" s="26">
        <f>(SUMIFS(一次能源消费!J:J,一次能源消费!$A:$A,$A55)-SUMIFS(工业非燃料使用!K:K,工业非燃料使用!$B:$B,$A55))*$E$2</f>
        <v>10392.601814842825</v>
      </c>
      <c r="K55" s="26">
        <f>(SUMIFS(一次能源消费!K:K,一次能源消费!$A:$A,$A55)-SUMIFS(工业非燃料使用!L:L,工业非燃料使用!$B:$B,$A55))*$E$2</f>
        <v>10430.839022721546</v>
      </c>
      <c r="L55" s="26">
        <f>(SUMIFS(一次能源消费!L:L,一次能源消费!$A:$A,$A55)-SUMIFS(工业非燃料使用!M:M,工业非燃料使用!$B:$B,$A55))*$E$2</f>
        <v>10479.16926290015</v>
      </c>
      <c r="M55" s="26">
        <f>(SUMIFS(一次能源消费!M:M,一次能源消费!$A:$A,$A55)-SUMIFS(工业非燃料使用!N:N,工业非燃料使用!$B:$B,$A55))*$E$2</f>
        <v>10524.917655107849</v>
      </c>
      <c r="N55" s="26">
        <f>(SUMIFS(一次能源消费!N:N,一次能源消费!$A:$A,$A55)-SUMIFS(工业非燃料使用!O:O,工业非燃料使用!$B:$B,$A55))*$E$2</f>
        <v>10572.4284901516</v>
      </c>
      <c r="O55" s="26">
        <f>(SUMIFS(一次能源消费!O:O,一次能源消费!$A:$A,$A55)-SUMIFS(工业非燃料使用!P:P,工业非燃料使用!$B:$B,$A55))*$E$2</f>
        <v>10613.819606784058</v>
      </c>
      <c r="P55" s="26">
        <f>(SUMIFS(一次能源消费!P:P,一次能源消费!$A:$A,$A55)-SUMIFS(工业非燃料使用!Q:Q,工业非燃料使用!$B:$B,$A55))*$E$2</f>
        <v>10593.887839832922</v>
      </c>
      <c r="Q55" s="26">
        <f>(SUMIFS(一次能源消费!Q:Q,一次能源消费!$A:$A,$A55)-SUMIFS(工业非燃料使用!R:R,工业非燃料使用!$B:$B,$A55))*$E$2</f>
        <v>10556.982535738724</v>
      </c>
      <c r="R55" s="26">
        <f>(SUMIFS(一次能源消费!R:R,一次能源消费!$A:$A,$A55)-SUMIFS(工业非燃料使用!S:S,工业非燃料使用!$B:$B,$A55))*$E$2</f>
        <v>10532.132271074144</v>
      </c>
      <c r="S55" s="26">
        <f>(SUMIFS(一次能源消费!S:S,一次能源消费!$A:$A,$A55)-SUMIFS(工业非燃料使用!T:T,工业非燃料使用!$B:$B,$A55))*$E$2</f>
        <v>10503.543592236509</v>
      </c>
      <c r="T55" s="26">
        <f>(SUMIFS(一次能源消费!T:T,一次能源消费!$A:$A,$A55)-SUMIFS(工业非燃料使用!U:U,工业非燃料使用!$B:$B,$A55))*$E$2</f>
        <v>10473.846951856256</v>
      </c>
      <c r="U55" s="26">
        <f>(SUMIFS(一次能源消费!U:U,一次能源消费!$A:$A,$A55)-SUMIFS(工业非燃料使用!V:V,工业非燃料使用!$B:$B,$A55))*$E$2</f>
        <v>10382.376342227506</v>
      </c>
      <c r="V55" s="26">
        <f>(SUMIFS(一次能源消费!V:V,一次能源消费!$A:$A,$A55)-SUMIFS(工业非燃料使用!W:W,工业非燃料使用!$B:$B,$A55))*$E$2</f>
        <v>10298.49384609845</v>
      </c>
      <c r="W55" s="26">
        <f>(SUMIFS(一次能源消费!W:W,一次能源消费!$A:$A,$A55)-SUMIFS(工业非燃料使用!X:X,工业非燃料使用!$B:$B,$A55))*$E$2</f>
        <v>10211.832515933891</v>
      </c>
      <c r="X55" s="26">
        <f>(SUMIFS(一次能源消费!X:X,一次能源消费!$A:$A,$A55)-SUMIFS(工业非燃料使用!Y:Y,工业非燃料使用!$B:$B,$A55))*$E$2</f>
        <v>10121.456162903751</v>
      </c>
      <c r="Y55" s="26">
        <f>(SUMIFS(一次能源消费!Y:Y,一次能源消费!$A:$A,$A55)-SUMIFS(工业非燃料使用!Z:Z,工业非燃料使用!$B:$B,$A55))*$E$2</f>
        <v>10034.882406107094</v>
      </c>
      <c r="Z55" s="26">
        <f>(SUMIFS(一次能源消费!Z:Z,一次能源消费!$A:$A,$A55)-SUMIFS(工业非燃料使用!AA:AA,工业非燃料使用!$B:$B,$A55))*$E$2</f>
        <v>9962.1751251305341</v>
      </c>
      <c r="AA55" s="26">
        <f>(SUMIFS(一次能源消费!AA:AA,一次能源消费!$A:$A,$A55)-SUMIFS(工业非燃料使用!AB:AB,工业非燃料使用!$B:$B,$A55))*$E$2</f>
        <v>9894.5232292679448</v>
      </c>
      <c r="AB55" s="26">
        <f>(SUMIFS(一次能源消费!AB:AB,一次能源消费!$A:$A,$A55)-SUMIFS(工业非燃料使用!AC:AC,工业非燃料使用!$B:$B,$A55))*$E$2</f>
        <v>9820.4113391667597</v>
      </c>
      <c r="AC55" s="26">
        <f>(SUMIFS(一次能源消费!AC:AC,一次能源消费!$A:$A,$A55)-SUMIFS(工业非燃料使用!AD:AD,工业非燃料使用!$B:$B,$A55))*$E$2</f>
        <v>9752.4933635807156</v>
      </c>
      <c r="AD55" s="26">
        <f>(SUMIFS(一次能源消费!AD:AD,一次能源消费!$A:$A,$A55)-SUMIFS(工业非燃料使用!AE:AE,工业非燃料使用!$B:$B,$A55))*$E$2</f>
        <v>9679.5837276295442</v>
      </c>
      <c r="AE55" s="26">
        <f>(SUMIFS(一次能源消费!AE:AE,一次能源消费!$A:$A,$A55)-SUMIFS(工业非燃料使用!AF:AF,工业非燃料使用!$B:$B,$A55))*$E$2</f>
        <v>9603.740124590402</v>
      </c>
      <c r="AF55" s="26">
        <f>(SUMIFS(一次能源消费!AF:AF,一次能源消费!$A:$A,$A55)-SUMIFS(工业非燃料使用!AG:AG,工业非燃料使用!$B:$B,$A55))*$E$2</f>
        <v>9525.349220409782</v>
      </c>
      <c r="AG55" s="26">
        <f>(SUMIFS(一次能源消费!AG:AG,一次能源消费!$A:$A,$A55)-SUMIFS(工业非燃料使用!AH:AH,工业非燃料使用!$B:$B,$A55))*$E$2</f>
        <v>9449.3445320658266</v>
      </c>
      <c r="AH55" s="26">
        <f>(SUMIFS(一次能源消费!AH:AH,一次能源消费!$A:$A,$A55)-SUMIFS(工业非燃料使用!AI:AI,工业非燃料使用!$B:$B,$A55))*$E$2</f>
        <v>9373.6907925533851</v>
      </c>
      <c r="AI55" s="26">
        <f>(SUMIFS(一次能源消费!AI:AI,一次能源消费!$A:$A,$A55)-SUMIFS(工业非燃料使用!AJ:AJ,工业非燃料使用!$B:$B,$A55))*$E$2</f>
        <v>9298.154776565485</v>
      </c>
      <c r="AJ55" s="26">
        <f>(SUMIFS(一次能源消费!AJ:AJ,一次能源消费!$A:$A,$A55)-SUMIFS(工业非燃料使用!AK:AK,工业非燃料使用!$B:$B,$A55))*$E$2</f>
        <v>9244.6826977782603</v>
      </c>
      <c r="AK55" s="26">
        <f>(SUMIFS(一次能源消费!AK:AK,一次能源消费!$A:$A,$A55)-SUMIFS(工业非燃料使用!AL:AL,工业非燃料使用!$B:$B,$A55))*$E$2</f>
        <v>9191.9538583414378</v>
      </c>
      <c r="AL55" s="26">
        <f>(SUMIFS(一次能源消费!AL:AL,一次能源消费!$A:$A,$A55)-SUMIFS(工业非燃料使用!AM:AM,工业非燃料使用!$B:$B,$A55))*$E$2</f>
        <v>9140.6195743761509</v>
      </c>
      <c r="AM55" s="26">
        <f>(SUMIFS(一次能源消费!AM:AM,一次能源消费!$A:$A,$A55)-SUMIFS(工业非燃料使用!AN:AN,工业非燃料使用!$B:$B,$A55))*$E$2</f>
        <v>9079.9656548197781</v>
      </c>
      <c r="AN55" s="26">
        <f>(SUMIFS(一次能源消费!AN:AN,一次能源消费!$A:$A,$A55)-SUMIFS(工业非燃料使用!AO:AO,工业非燃料使用!$B:$B,$A55))*$E$2</f>
        <v>9013.7530229375989</v>
      </c>
      <c r="AO55" s="26">
        <f t="shared" si="6"/>
        <v>377416.89109142649</v>
      </c>
    </row>
    <row r="56" spans="1:41">
      <c r="A56" s="35" t="s">
        <v>2331</v>
      </c>
      <c r="B56" t="s">
        <v>2356</v>
      </c>
      <c r="C56" s="26">
        <f>(SUMIFS(一次能源消费!C:C,一次能源消费!$A:$A,$A56)-SUMIFS(工业非燃料使用!D:D,工业非燃料使用!$B:$B,$A56))*$E$2</f>
        <v>8725.7570847286752</v>
      </c>
      <c r="D56" s="26">
        <f>(SUMIFS(一次能源消费!D:D,一次能源消费!$A:$A,$A56)-SUMIFS(工业非燃料使用!E:E,工业非燃料使用!$B:$B,$A56))*$E$2</f>
        <v>8044.2908069568994</v>
      </c>
      <c r="E56" s="26">
        <f>(SUMIFS(一次能源消费!E:E,一次能源消费!$A:$A,$A56)-SUMIFS(工业非燃料使用!F:F,工业非燃料使用!$B:$B,$A56))*$E$2</f>
        <v>7485.1823845018207</v>
      </c>
      <c r="F56" s="26">
        <f>(SUMIFS(一次能源消费!F:F,一次能源消费!$A:$A,$A56)-SUMIFS(工业非燃料使用!G:G,工业非燃料使用!$B:$B,$A56))*$E$2</f>
        <v>7020.9931223218482</v>
      </c>
      <c r="G56" s="26">
        <f>(SUMIFS(一次能源消费!G:G,一次能源消费!$A:$A,$A56)-SUMIFS(工业非燃料使用!H:H,工业非燃料使用!$B:$B,$A56))*$E$2</f>
        <v>6620.2513413272854</v>
      </c>
      <c r="H56" s="26">
        <f>(SUMIFS(一次能源消费!H:H,一次能源消费!$A:$A,$A56)-SUMIFS(工业非燃料使用!I:I,工业非燃料使用!$B:$B,$A56))*$E$2</f>
        <v>6284.3613841777405</v>
      </c>
      <c r="I56" s="26">
        <f>(SUMIFS(一次能源消费!I:I,一次能源消费!$A:$A,$A56)-SUMIFS(工业非燃料使用!J:J,工业非燃料使用!$B:$B,$A56))*$E$2</f>
        <v>6000.6481581505905</v>
      </c>
      <c r="J56" s="26">
        <f>(SUMIFS(一次能源消费!J:J,一次能源消费!$A:$A,$A56)-SUMIFS(工业非燃料使用!K:K,工业非燃料使用!$B:$B,$A56))*$E$2</f>
        <v>5757.8409131828184</v>
      </c>
      <c r="K56" s="26">
        <f>(SUMIFS(一次能源消费!K:K,一次能源消费!$A:$A,$A56)-SUMIFS(工业非燃料使用!L:L,工业非燃料使用!$B:$B,$A56))*$E$2</f>
        <v>5671.9959670159533</v>
      </c>
      <c r="L56" s="26">
        <f>(SUMIFS(一次能源消费!L:L,一次能源消费!$A:$A,$A56)-SUMIFS(工业非燃料使用!M:M,工业非燃料使用!$B:$B,$A56))*$E$2</f>
        <v>5597.061683050666</v>
      </c>
      <c r="M56" s="26">
        <f>(SUMIFS(一次能源消费!M:M,一次能源消费!$A:$A,$A56)-SUMIFS(工业非燃料使用!N:N,工业非燃料使用!$B:$B,$A56))*$E$2</f>
        <v>5532.2098592056473</v>
      </c>
      <c r="N56" s="26">
        <f>(SUMIFS(一次能源消费!N:N,一次能源消费!$A:$A,$A56)-SUMIFS(工业非燃料使用!O:O,工业非燃料使用!$B:$B,$A56))*$E$2</f>
        <v>5477.4765042670424</v>
      </c>
      <c r="O56" s="26">
        <f>(SUMIFS(一次能源消费!O:O,一次能源消费!$A:$A,$A56)-SUMIFS(工业非燃料使用!P:P,工业非燃料使用!$B:$B,$A56))*$E$2</f>
        <v>5431.7813546505358</v>
      </c>
      <c r="P56" s="26">
        <f>(SUMIFS(一次能源消费!P:P,一次能源消费!$A:$A,$A56)-SUMIFS(工业非燃料使用!Q:Q,工业非燃料使用!$B:$B,$A56))*$E$2</f>
        <v>5389.6870836484113</v>
      </c>
      <c r="Q56" s="26">
        <f>(SUMIFS(一次能源消费!Q:Q,一次能源消费!$A:$A,$A56)-SUMIFS(工业非燃料使用!R:R,工业非燃料使用!$B:$B,$A56))*$E$2</f>
        <v>5358.6835187785837</v>
      </c>
      <c r="R56" s="26">
        <f>(SUMIFS(一次能源消费!R:R,一次能源消费!$A:$A,$A56)-SUMIFS(工业非燃料使用!S:S,工业非燃料使用!$B:$B,$A56))*$E$2</f>
        <v>5330.0565337942471</v>
      </c>
      <c r="S56" s="26">
        <f>(SUMIFS(一次能源消费!S:S,一次能源消费!$A:$A,$A56)-SUMIFS(工业非燃料使用!T:T,工业非燃料使用!$B:$B,$A56))*$E$2</f>
        <v>5311.2959562133174</v>
      </c>
      <c r="T56" s="26">
        <f>(SUMIFS(一次能源消费!T:T,一次能源消费!$A:$A,$A56)-SUMIFS(工业非燃料使用!U:U,工业非燃料使用!$B:$B,$A56))*$E$2</f>
        <v>5294.0117388642839</v>
      </c>
      <c r="U56" s="26">
        <f>(SUMIFS(一次能源消费!U:U,一次能源消费!$A:$A,$A56)-SUMIFS(工业非燃料使用!V:V,工业非燃料使用!$B:$B,$A56))*$E$2</f>
        <v>5255.7704079795485</v>
      </c>
      <c r="V56" s="26">
        <f>(SUMIFS(一次能源消费!V:V,一次能源消费!$A:$A,$A56)-SUMIFS(工业非燃料使用!W:W,工业非燃料使用!$B:$B,$A56))*$E$2</f>
        <v>5225.4150012603086</v>
      </c>
      <c r="W56" s="26">
        <f>(SUMIFS(一次能源消费!W:W,一次能源消费!$A:$A,$A56)-SUMIFS(工业非燃料使用!X:X,工业非燃料使用!$B:$B,$A56))*$E$2</f>
        <v>5200.2448597457796</v>
      </c>
      <c r="X56" s="26">
        <f>(SUMIFS(一次能源消费!X:X,一次能源消费!$A:$A,$A56)-SUMIFS(工业非燃料使用!Y:Y,工业非燃料使用!$B:$B,$A56))*$E$2</f>
        <v>5180.2599834359598</v>
      </c>
      <c r="Y56" s="26">
        <f>(SUMIFS(一次能源消费!Y:Y,一次能源消费!$A:$A,$A56)-SUMIFS(工业非燃料使用!Z:Z,工业非燃料使用!$B:$B,$A56))*$E$2</f>
        <v>5164.5601526772543</v>
      </c>
      <c r="Z56" s="26">
        <f>(SUMIFS(一次能源消费!Z:Z,一次能源消费!$A:$A,$A56)-SUMIFS(工业非燃料使用!AA:AA,工业非燃料使用!$B:$B,$A56))*$E$2</f>
        <v>5154.0095783371153</v>
      </c>
      <c r="AA56" s="26">
        <f>(SUMIFS(一次能源消费!AA:AA,一次能源消费!$A:$A,$A56)-SUMIFS(工业非燃料使用!AB:AB,工业非燃料使用!$B:$B,$A56))*$E$2</f>
        <v>5143.567030355408</v>
      </c>
      <c r="AB56" s="26">
        <f>(SUMIFS(一次能源消费!AB:AB,一次能源消费!$A:$A,$A56)-SUMIFS(工业非燃料使用!AC:AC,工业非燃料使用!$B:$B,$A56))*$E$2</f>
        <v>5140.1461956717449</v>
      </c>
      <c r="AC56" s="26">
        <f>(SUMIFS(一次能源消费!AC:AC,一次能源消费!$A:$A,$A56)-SUMIFS(工业非燃料使用!AD:AD,工业非燃料使用!$B:$B,$A56))*$E$2</f>
        <v>5139.4980375211562</v>
      </c>
      <c r="AD56" s="26">
        <f>(SUMIFS(一次能源消费!AD:AD,一次能源消费!$A:$A,$A56)-SUMIFS(工业非燃料使用!AE:AE,工业非燃料使用!$B:$B,$A56))*$E$2</f>
        <v>5145.3314608764549</v>
      </c>
      <c r="AE56" s="26">
        <f>(SUMIFS(一次能源消费!AE:AE,一次能源消费!$A:$A,$A56)-SUMIFS(工业非燃料使用!AF:AF,工业非燃料使用!$B:$B,$A56))*$E$2</f>
        <v>5165.1362932555558</v>
      </c>
      <c r="AF56" s="26">
        <f>(SUMIFS(一次能源消费!AF:AF,一次能源消费!$A:$A,$A56)-SUMIFS(工业非燃料使用!AG:AG,工业非燃料使用!$B:$B,$A56))*$E$2</f>
        <v>5187.0656440171415</v>
      </c>
      <c r="AG56" s="26">
        <f>(SUMIFS(一次能源消费!AG:AG,一次能源消费!$A:$A,$A56)-SUMIFS(工业非燃料使用!AH:AH,工业非燃料使用!$B:$B,$A56))*$E$2</f>
        <v>5214.7564005617387</v>
      </c>
      <c r="AH56" s="26">
        <f>(SUMIFS(一次能源消费!AH:AH,一次能源消费!$A:$A,$A56)-SUMIFS(工业非燃料使用!AI:AI,工业非燃料使用!$B:$B,$A56))*$E$2</f>
        <v>5240.250621151562</v>
      </c>
      <c r="AI56" s="26">
        <f>(SUMIFS(一次能源消费!AI:AI,一次能源消费!$A:$A,$A56)-SUMIFS(工业非燃料使用!AJ:AJ,工业非燃料使用!$B:$B,$A56))*$E$2</f>
        <v>5266.5370350365502</v>
      </c>
      <c r="AJ56" s="26">
        <f>(SUMIFS(一次能源消费!AJ:AJ,一次能源消费!$A:$A,$A56)-SUMIFS(工业非燃料使用!AK:AK,工业非燃料使用!$B:$B,$A56))*$E$2</f>
        <v>5297.7926614093849</v>
      </c>
      <c r="AK56" s="26">
        <f>(SUMIFS(一次能源消费!AK:AK,一次能源消费!$A:$A,$A56)-SUMIFS(工业非燃料使用!AL:AL,工业非燃料使用!$B:$B,$A56))*$E$2</f>
        <v>5326.3476288214342</v>
      </c>
      <c r="AL56" s="26">
        <f>(SUMIFS(一次能源消费!AL:AL,一次能源消费!$A:$A,$A56)-SUMIFS(工业非燃料使用!AM:AM,工业非燃料使用!$B:$B,$A56))*$E$2</f>
        <v>5355.046631378058</v>
      </c>
      <c r="AM56" s="26">
        <f>(SUMIFS(一次能源消费!AM:AM,一次能源消费!$A:$A,$A56)-SUMIFS(工业非燃料使用!AN:AN,工业非燃料使用!$B:$B,$A56))*$E$2</f>
        <v>5384.8979150912837</v>
      </c>
      <c r="AN56" s="26">
        <f>(SUMIFS(一次能源消费!AN:AN,一次能源消费!$A:$A,$A56)-SUMIFS(工业非燃料使用!AO:AO,工业非燃料使用!$B:$B,$A56))*$E$2</f>
        <v>5466.0977278455957</v>
      </c>
      <c r="AO56" s="26">
        <f t="shared" si="6"/>
        <v>214986.31666126542</v>
      </c>
    </row>
    <row r="57" spans="1:41">
      <c r="A57" s="35" t="s">
        <v>2336</v>
      </c>
      <c r="B57" t="s">
        <v>2355</v>
      </c>
      <c r="C57" s="26">
        <f>(SUMIFS(一次能源消费!C:C,一次能源消费!$A:$A,$A57)-SUMIFS(工业非燃料使用!D:D,工业非燃料使用!$B:$B,$A57))*$E$2</f>
        <v>3068.7047639624075</v>
      </c>
      <c r="D57" s="26">
        <f>(SUMIFS(一次能源消费!D:D,一次能源消费!$A:$A,$A57)-SUMIFS(工业非燃料使用!E:E,工业非燃料使用!$B:$B,$A57))*$E$2</f>
        <v>3058.5394836340074</v>
      </c>
      <c r="E57" s="26">
        <f>(SUMIFS(一次能源消费!E:E,一次能源消费!$A:$A,$A57)-SUMIFS(工业非燃料使用!F:F,工业非燃料使用!$B:$B,$A57))*$E$2</f>
        <v>3046.9266501026259</v>
      </c>
      <c r="F57" s="26">
        <f>(SUMIFS(一次能源消费!F:F,一次能源消费!$A:$A,$A57)-SUMIFS(工业非燃料使用!G:G,工业非燃料使用!$B:$B,$A57))*$E$2</f>
        <v>3033.8590616110337</v>
      </c>
      <c r="G57" s="26">
        <f>(SUMIFS(一次能源消费!G:G,一次能源消费!$A:$A,$A57)-SUMIFS(工业非燃料使用!H:H,工业非燃料使用!$B:$B,$A57))*$E$2</f>
        <v>3018.6165424363553</v>
      </c>
      <c r="H57" s="26">
        <f>(SUMIFS(一次能源消费!H:H,一次能源消费!$A:$A,$A57)-SUMIFS(工业非燃料使用!I:I,工业非燃料使用!$B:$B,$A57))*$E$2</f>
        <v>3001.1918908213611</v>
      </c>
      <c r="I57" s="26">
        <f>(SUMIFS(一次能源消费!I:I,一次能源消费!$A:$A,$A57)-SUMIFS(工业非燃料使用!J:J,工业非燃料使用!$B:$B,$A57))*$E$2</f>
        <v>2981.5923085232803</v>
      </c>
      <c r="J57" s="26">
        <f>(SUMIFS(一次能源消费!J:J,一次能源消费!$A:$A,$A57)-SUMIFS(工业非燃料使用!K:K,工业非燃料使用!$B:$B,$A57))*$E$2</f>
        <v>2959.8177955421129</v>
      </c>
      <c r="K57" s="26">
        <f>(SUMIFS(一次能源消费!K:K,一次能源消费!$A:$A,$A57)-SUMIFS(工业非燃料使用!L:L,工业非燃料使用!$B:$B,$A57))*$E$2</f>
        <v>2935.133772640525</v>
      </c>
      <c r="L57" s="26">
        <f>(SUMIFS(一次能源消费!L:L,一次能源消费!$A:$A,$A57)-SUMIFS(工业非燃料使用!M:M,工业非燃料使用!$B:$B,$A57))*$E$2</f>
        <v>2907.5510424543595</v>
      </c>
      <c r="M57" s="26">
        <f>(SUMIFS(一次能源消费!M:M,一次能源消费!$A:$A,$A57)-SUMIFS(工业非燃料使用!N:N,工业非燃料使用!$B:$B,$A57))*$E$2</f>
        <v>2874.8838716646869</v>
      </c>
      <c r="N57" s="26">
        <f>(SUMIFS(一次能源消费!N:N,一次能源消费!$A:$A,$A57)-SUMIFS(工业非燃料使用!O:O,工业非燃料使用!$B:$B,$A57))*$E$2</f>
        <v>2837.8632386302265</v>
      </c>
      <c r="O57" s="26">
        <f>(SUMIFS(一次能源消费!O:O,一次能源消费!$A:$A,$A57)-SUMIFS(工业非燃料使用!P:P,工业非燃料使用!$B:$B,$A57))*$E$2</f>
        <v>2797.2093190738547</v>
      </c>
      <c r="P57" s="26">
        <f>(SUMIFS(一次能源消费!P:P,一次能源消费!$A:$A,$A57)-SUMIFS(工业非燃料使用!Q:Q,工业非燃料使用!$B:$B,$A57))*$E$2</f>
        <v>2752.2019372726954</v>
      </c>
      <c r="Q57" s="26">
        <f>(SUMIFS(一次能源消费!Q:Q,一次能源消费!$A:$A,$A57)-SUMIFS(工业非燃料使用!R:R,工业非燃料使用!$B:$B,$A57))*$E$2</f>
        <v>2703.5648698282389</v>
      </c>
      <c r="R57" s="26">
        <f>(SUMIFS(一次能源消费!R:R,一次能源消费!$A:$A,$A57)-SUMIFS(工业非燃料使用!S:S,工业非燃料使用!$B:$B,$A57))*$E$2</f>
        <v>2652.0254942205906</v>
      </c>
      <c r="S57" s="26">
        <f>(SUMIFS(一次能源消费!S:S,一次能源消费!$A:$A,$A57)-SUMIFS(工业非燃料使用!T:T,工业非燃料使用!$B:$B,$A57))*$E$2</f>
        <v>2599.0349645313463</v>
      </c>
      <c r="T57" s="26">
        <f>(SUMIFS(一次能源消费!T:T,一次能源消费!$A:$A,$A57)-SUMIFS(工业非燃料使用!U:U,工业非燃料使用!$B:$B,$A57))*$E$2</f>
        <v>2543.8659032804012</v>
      </c>
      <c r="U57" s="26">
        <f>(SUMIFS(一次能源消费!U:U,一次能源消费!$A:$A,$A57)-SUMIFS(工业非燃料使用!V:V,工业非燃料使用!$B:$B,$A57))*$E$2</f>
        <v>2486.5183104677549</v>
      </c>
      <c r="V57" s="26">
        <f>(SUMIFS(一次能源消费!V:V,一次能源消费!$A:$A,$A57)-SUMIFS(工业非燃料使用!W:W,工业非燃料使用!$B:$B,$A57))*$E$2</f>
        <v>2426.9921860934073</v>
      </c>
      <c r="W57" s="26">
        <f>(SUMIFS(一次能源消费!W:W,一次能源消费!$A:$A,$A57)-SUMIFS(工业非燃料使用!X:X,工业非燃料使用!$B:$B,$A57))*$E$2</f>
        <v>2363.8363760757629</v>
      </c>
      <c r="X57" s="26">
        <f>(SUMIFS(一次能源消费!X:X,一次能源消费!$A:$A,$A57)-SUMIFS(工业非燃料使用!Y:Y,工业非燃料使用!$B:$B,$A57))*$E$2</f>
        <v>2297.0508804148217</v>
      </c>
      <c r="Y57" s="26">
        <f>(SUMIFS(一次能源消费!Y:Y,一次能源消费!$A:$A,$A57)-SUMIFS(工业非燃料使用!Z:Z,工业非燃料使用!$B:$B,$A57))*$E$2</f>
        <v>2226.6356991105836</v>
      </c>
      <c r="Z57" s="26">
        <f>(SUMIFS(一次能源消费!Z:Z,一次能源消费!$A:$A,$A57)-SUMIFS(工业非燃料使用!AA:AA,工业非燃料使用!$B:$B,$A57))*$E$2</f>
        <v>2153.3182096431533</v>
      </c>
      <c r="AA57" s="26">
        <f>(SUMIFS(一次能源消费!AA:AA,一次能源消费!$A:$A,$A57)-SUMIFS(工业非燃料使用!AB:AB,工业非燃料使用!$B:$B,$A57))*$E$2</f>
        <v>2076.3710345324266</v>
      </c>
      <c r="AB57" s="26">
        <f>(SUMIFS(一次能源消费!AB:AB,一次能源消费!$A:$A,$A57)-SUMIFS(工业非燃料使用!AC:AC,工业非燃料使用!$B:$B,$A57))*$E$2</f>
        <v>1995.7941737784024</v>
      </c>
      <c r="AC57" s="26">
        <f>(SUMIFS(一次能源消费!AC:AC,一次能源消费!$A:$A,$A57)-SUMIFS(工业非燃料使用!AD:AD,工业非燃料使用!$B:$B,$A57))*$E$2</f>
        <v>1913.0387814626774</v>
      </c>
      <c r="AD57" s="26">
        <f>(SUMIFS(一次能源消费!AD:AD,一次能源消费!$A:$A,$A57)-SUMIFS(工业非燃料使用!AE:AE,工业非燃料使用!$B:$B,$A57))*$E$2</f>
        <v>1828.1084584638656</v>
      </c>
      <c r="AE57" s="26">
        <f>(SUMIFS(一次能源消费!AE:AE,一次能源消费!$A:$A,$A57)-SUMIFS(工业非燃料使用!AF:AF,工业非燃料使用!$B:$B,$A57))*$E$2</f>
        <v>1739.5448489431426</v>
      </c>
      <c r="AF57" s="26">
        <f>(SUMIFS(一次能源消费!AF:AF,一次能源消费!$A:$A,$A57)-SUMIFS(工业非燃料使用!AG:AG,工业非燃料使用!$B:$B,$A57))*$E$2</f>
        <v>1649.5300853408237</v>
      </c>
      <c r="AG57" s="26">
        <f>(SUMIFS(一次能源消费!AG:AG,一次能源消费!$A:$A,$A57)-SUMIFS(工业非燃料使用!AH:AH,工业非燃料使用!$B:$B,$A57))*$E$2</f>
        <v>1558.7915451370138</v>
      </c>
      <c r="AH57" s="26">
        <f>(SUMIFS(一次能源消费!AH:AH,一次能源消费!$A:$A,$A57)-SUMIFS(工业非燃料使用!AI:AI,工业非燃料使用!$B:$B,$A57))*$E$2</f>
        <v>1466.5982499729937</v>
      </c>
      <c r="AI57" s="26">
        <f>(SUMIFS(一次能源消费!AI:AI,一次能源消费!$A:$A,$A57)-SUMIFS(工业非燃料使用!AJ:AJ,工业非燃料使用!$B:$B,$A57))*$E$2</f>
        <v>1373.6811782074831</v>
      </c>
      <c r="AJ57" s="26">
        <f>(SUMIFS(一次能源消费!AJ:AJ,一次能源消费!$A:$A,$A57)-SUMIFS(工业非燃料使用!AK:AK,工业非燃料使用!$B:$B,$A57))*$E$2</f>
        <v>1280.0367289618671</v>
      </c>
      <c r="AK57" s="26">
        <f>(SUMIFS(一次能源消费!AK:AK,一次能源消费!$A:$A,$A57)-SUMIFS(工业非燃料使用!AL:AL,工业非燃料使用!$B:$B,$A57))*$E$2</f>
        <v>1187.8470346764614</v>
      </c>
      <c r="AL57" s="26">
        <f>(SUMIFS(一次能源消费!AL:AL,一次能源消费!$A:$A,$A57)-SUMIFS(工业非燃料使用!AM:AM,工业非燃料使用!$B:$B,$A57))*$E$2</f>
        <v>1098.5596485542476</v>
      </c>
      <c r="AM57" s="26">
        <f>(SUMIFS(一次能源消费!AM:AM,一次能源消费!$A:$A,$A57)-SUMIFS(工业非燃料使用!AN:AN,工业非燃料使用!$B:$B,$A57))*$E$2</f>
        <v>1013.6257246768214</v>
      </c>
      <c r="AN57" s="26">
        <f>(SUMIFS(一次能源消费!AN:AN,一次能源消费!$A:$A,$A57)-SUMIFS(工业非燃料使用!AO:AO,工业非燃料使用!$B:$B,$A57))*$E$2</f>
        <v>933.04886392279741</v>
      </c>
      <c r="AO57" s="26">
        <f t="shared" si="6"/>
        <v>86841.510928666612</v>
      </c>
    </row>
    <row r="58" spans="1:41">
      <c r="A58" s="35" t="s">
        <v>2335</v>
      </c>
      <c r="B58" t="s">
        <v>2356</v>
      </c>
      <c r="C58" s="26">
        <f>(SUMIFS(一次能源消费!C:C,一次能源消费!$A:$A,$A58)-SUMIFS(工业非燃料使用!D:D,工业非燃料使用!$B:$B,$A58))*$E$2</f>
        <v>457.3115840265026</v>
      </c>
      <c r="D58" s="26">
        <f>(SUMIFS(一次能源消费!D:D,一次能源消费!$A:$A,$A58)-SUMIFS(工业非燃料使用!E:E,工业非燃料使用!$B:$B,$A58))*$E$2</f>
        <v>477.1164164056031</v>
      </c>
      <c r="E58" s="26">
        <f>(SUMIFS(一次能源消费!E:E,一次能源消费!$A:$A,$A58)-SUMIFS(工业非燃料使用!F:F,工业非燃料使用!$B:$B,$A58))*$E$2</f>
        <v>496.56116092326539</v>
      </c>
      <c r="F58" s="26">
        <f>(SUMIFS(一次能源消费!F:F,一次能源消费!$A:$A,$A58)-SUMIFS(工业非燃料使用!G:G,工业非燃料使用!$B:$B,$A58))*$E$2</f>
        <v>507.72388462784932</v>
      </c>
      <c r="G58" s="26">
        <f>(SUMIFS(一次能源消费!G:G,一次能源消费!$A:$A,$A58)-SUMIFS(工业非燃料使用!H:H,工业非燃料使用!$B:$B,$A58))*$E$2</f>
        <v>516.00590544092768</v>
      </c>
      <c r="H58" s="26">
        <f>(SUMIFS(一次能源消费!H:H,一次能源消费!$A:$A,$A58)-SUMIFS(工业非燃料使用!I:I,工业非燃料使用!$B:$B,$A58))*$E$2</f>
        <v>528.24889272982625</v>
      </c>
      <c r="I58" s="26">
        <f>(SUMIFS(一次能源消费!I:I,一次能源消费!$A:$A,$A58)-SUMIFS(工业非燃料使用!J:J,工业非燃料使用!$B:$B,$A58))*$E$2</f>
        <v>540.49188001872471</v>
      </c>
      <c r="J58" s="26">
        <f>(SUMIFS(一次能源消费!J:J,一次能源消费!$A:$A,$A58)-SUMIFS(工业非燃料使用!K:K,工业非燃料使用!$B:$B,$A58))*$E$2</f>
        <v>552.37477944618502</v>
      </c>
      <c r="K58" s="26">
        <f>(SUMIFS(一次能源消费!K:K,一次能源消费!$A:$A,$A58)-SUMIFS(工业非燃料使用!L:L,工业非燃料使用!$B:$B,$A58))*$E$2</f>
        <v>559.57653667494878</v>
      </c>
      <c r="L58" s="26">
        <f>(SUMIFS(一次能源消费!L:L,一次能源消费!$A:$A,$A58)-SUMIFS(工业非燃料使用!M:M,工业非燃料使用!$B:$B,$A58))*$E$2</f>
        <v>566.41820604227451</v>
      </c>
      <c r="M58" s="26">
        <f>(SUMIFS(一次能源消费!M:M,一次能源消费!$A:$A,$A58)-SUMIFS(工业非燃料使用!N:N,工业非燃料使用!$B:$B,$A58))*$E$2</f>
        <v>573.61996327103827</v>
      </c>
      <c r="N58" s="26">
        <f>(SUMIFS(一次能源消费!N:N,一次能源消费!$A:$A,$A58)-SUMIFS(工业非燃料使用!O:O,工业非燃料使用!$B:$B,$A58))*$E$2</f>
        <v>580.46163263836388</v>
      </c>
      <c r="O58" s="26">
        <f>(SUMIFS(一次能源消费!O:O,一次能源消费!$A:$A,$A58)-SUMIFS(工业非燃料使用!P:P,工业非燃料使用!$B:$B,$A58))*$E$2</f>
        <v>587.30330200568949</v>
      </c>
      <c r="P58" s="26">
        <f>(SUMIFS(一次能源消费!P:P,一次能源消费!$A:$A,$A58)-SUMIFS(工业非燃料使用!Q:Q,工业非燃料使用!$B:$B,$A58))*$E$2</f>
        <v>589.82391703575684</v>
      </c>
      <c r="Q58" s="26">
        <f>(SUMIFS(一次能源消费!Q:Q,一次能源消费!$A:$A,$A58)-SUMIFS(工业非燃料使用!R:R,工业非燃料使用!$B:$B,$A58))*$E$2</f>
        <v>591.98444420438602</v>
      </c>
      <c r="R58" s="26">
        <f>(SUMIFS(一次能源消费!R:R,一次能源消费!$A:$A,$A58)-SUMIFS(工业非燃料使用!S:S,工业非燃料使用!$B:$B,$A58))*$E$2</f>
        <v>594.14497137301521</v>
      </c>
      <c r="S58" s="26">
        <f>(SUMIFS(一次能源消费!S:S,一次能源消费!$A:$A,$A58)-SUMIFS(工业非燃料使用!T:T,工业非燃料使用!$B:$B,$A58))*$E$2</f>
        <v>595.58532281876796</v>
      </c>
      <c r="T58" s="26">
        <f>(SUMIFS(一次能源消费!T:T,一次能源消费!$A:$A,$A58)-SUMIFS(工业非燃料使用!U:U,工业非燃料使用!$B:$B,$A58))*$E$2</f>
        <v>597.74584998739704</v>
      </c>
      <c r="U58" s="26">
        <f>(SUMIFS(一次能源消费!U:U,一次能源消费!$A:$A,$A58)-SUMIFS(工业非燃料使用!V:V,工业非燃料使用!$B:$B,$A58))*$E$2</f>
        <v>598.82611357171163</v>
      </c>
      <c r="V58" s="26">
        <f>(SUMIFS(一次能源消费!V:V,一次能源消费!$A:$A,$A58)-SUMIFS(工业非燃料使用!W:W,工业非燃料使用!$B:$B,$A58))*$E$2</f>
        <v>600.98664074034082</v>
      </c>
      <c r="W58" s="26">
        <f>(SUMIFS(一次能源消费!W:W,一次能源消费!$A:$A,$A58)-SUMIFS(工业非燃料使用!X:X,工业非燃料使用!$B:$B,$A58))*$E$2</f>
        <v>602.06690432465541</v>
      </c>
      <c r="X58" s="26">
        <f>(SUMIFS(一次能源消费!X:X,一次能源消费!$A:$A,$A58)-SUMIFS(工业非燃料使用!Y:Y,工业非燃料使用!$B:$B,$A58))*$E$2</f>
        <v>603.86734363184632</v>
      </c>
      <c r="Y58" s="26">
        <f>(SUMIFS(一次能源消费!Y:Y,一次能源消费!$A:$A,$A58)-SUMIFS(工业非燃料使用!Z:Z,工业非燃料使用!$B:$B,$A58))*$E$2</f>
        <v>604.94760721616092</v>
      </c>
      <c r="Z58" s="26">
        <f>(SUMIFS(一次能源消费!Z:Z,一次能源消费!$A:$A,$A58)-SUMIFS(工业非燃料使用!AA:AA,工业非燃料使用!$B:$B,$A58))*$E$2</f>
        <v>603.50725577040816</v>
      </c>
      <c r="AA58" s="26">
        <f>(SUMIFS(一次能源消费!AA:AA,一次能源消费!$A:$A,$A58)-SUMIFS(工业非燃料使用!AB:AB,工业非燃料使用!$B:$B,$A58))*$E$2</f>
        <v>605.30769507759908</v>
      </c>
      <c r="AB58" s="26">
        <f>(SUMIFS(一次能源消费!AB:AB,一次能源消费!$A:$A,$A58)-SUMIFS(工业非燃料使用!AC:AC,工业非燃料使用!$B:$B,$A58))*$E$2</f>
        <v>607.10813438478999</v>
      </c>
      <c r="AC58" s="26">
        <f>(SUMIFS(一次能源消费!AC:AC,一次能源消费!$A:$A,$A58)-SUMIFS(工业非燃料使用!AD:AD,工业非燃料使用!$B:$B,$A58))*$E$2</f>
        <v>604.94760721616092</v>
      </c>
      <c r="AD58" s="26">
        <f>(SUMIFS(一次能源消费!AD:AD,一次能源消费!$A:$A,$A58)-SUMIFS(工业非燃料使用!AE:AE,工业非燃料使用!$B:$B,$A58))*$E$2</f>
        <v>607.10813438478999</v>
      </c>
      <c r="AE58" s="26">
        <f>(SUMIFS(一次能源消费!AE:AE,一次能源消费!$A:$A,$A58)-SUMIFS(工业非燃料使用!AF:AF,工业非燃料使用!$B:$B,$A58))*$E$2</f>
        <v>604.94760721616092</v>
      </c>
      <c r="AF58" s="26">
        <f>(SUMIFS(一次能源消费!AF:AF,一次能源消费!$A:$A,$A58)-SUMIFS(工业非燃料使用!AG:AG,工业非燃料使用!$B:$B,$A58))*$E$2</f>
        <v>606.74804652335183</v>
      </c>
      <c r="AG58" s="26">
        <f>(SUMIFS(一次能源消费!AG:AG,一次能源消费!$A:$A,$A58)-SUMIFS(工业非燃料使用!AH:AH,工业非燃料使用!$B:$B,$A58))*$E$2</f>
        <v>604.94760721616092</v>
      </c>
      <c r="AH58" s="26">
        <f>(SUMIFS(一次能源消费!AH:AH,一次能源消费!$A:$A,$A58)-SUMIFS(工业非燃料使用!AI:AI,工业非燃料使用!$B:$B,$A58))*$E$2</f>
        <v>606.38795866191367</v>
      </c>
      <c r="AI58" s="26">
        <f>(SUMIFS(一次能源消费!AI:AI,一次能源消费!$A:$A,$A58)-SUMIFS(工业非燃料使用!AJ:AJ,工业非燃料使用!$B:$B,$A58))*$E$2</f>
        <v>604.58751935472276</v>
      </c>
      <c r="AJ58" s="26">
        <f>(SUMIFS(一次能源消费!AJ:AJ,一次能源消费!$A:$A,$A58)-SUMIFS(工业非燃料使用!AK:AK,工业非燃料使用!$B:$B,$A58))*$E$2</f>
        <v>606.38795866191367</v>
      </c>
      <c r="AK58" s="26">
        <f>(SUMIFS(一次能源消费!AK:AK,一次能源消费!$A:$A,$A58)-SUMIFS(工业非燃料使用!AL:AL,工业非燃料使用!$B:$B,$A58))*$E$2</f>
        <v>604.94760721616092</v>
      </c>
      <c r="AL58" s="26">
        <f>(SUMIFS(一次能源消费!AL:AL,一次能源消费!$A:$A,$A58)-SUMIFS(工业非燃料使用!AM:AM,工业非燃料使用!$B:$B,$A58))*$E$2</f>
        <v>607.10813438478999</v>
      </c>
      <c r="AM58" s="26">
        <f>(SUMIFS(一次能源消费!AM:AM,一次能源消费!$A:$A,$A58)-SUMIFS(工业非燃料使用!AN:AN,工业非燃料使用!$B:$B,$A58))*$E$2</f>
        <v>605.66778293903724</v>
      </c>
      <c r="AN58" s="26">
        <f>(SUMIFS(一次能源消费!AN:AN,一次能源消费!$A:$A,$A58)-SUMIFS(工业非燃料使用!AO:AO,工业非燃料使用!$B:$B,$A58))*$E$2</f>
        <v>607.82831010766643</v>
      </c>
      <c r="AO58" s="26">
        <f t="shared" si="6"/>
        <v>22010.730618270863</v>
      </c>
    </row>
    <row r="59" spans="1:41">
      <c r="A59" s="35" t="s">
        <v>2324</v>
      </c>
      <c r="B59" t="s">
        <v>2355</v>
      </c>
      <c r="C59" s="26">
        <f>(SUMIFS(一次能源消费!C:C,一次能源消费!$A:$A,$A59)-SUMIFS(工业非燃料使用!D:D,工业非燃料使用!$B:$B,$A59))*$E$2</f>
        <v>16388.894890353251</v>
      </c>
      <c r="D59" s="26">
        <f>(SUMIFS(一次能源消费!D:D,一次能源消费!$A:$A,$A59)-SUMIFS(工业非燃料使用!E:E,工业非燃料使用!$B:$B,$A59))*$E$2</f>
        <v>16572.035576680715</v>
      </c>
      <c r="E59" s="26">
        <f>(SUMIFS(一次能源消费!E:E,一次能源消费!$A:$A,$A59)-SUMIFS(工业非燃料使用!F:F,工业非燃料使用!$B:$B,$A59))*$E$2</f>
        <v>18037.08904972814</v>
      </c>
      <c r="F59" s="26">
        <f>(SUMIFS(一次能源消费!F:F,一次能源消费!$A:$A,$A59)-SUMIFS(工业非燃料使用!G:G,工业非燃料使用!$B:$B,$A59))*$E$2</f>
        <v>19502.142522775561</v>
      </c>
      <c r="G59" s="26">
        <f>(SUMIFS(一次能源消费!G:G,一次能源消费!$A:$A,$A59)-SUMIFS(工业非燃料使用!H:H,工业非燃料使用!$B:$B,$A59))*$E$2</f>
        <v>21150.33668215045</v>
      </c>
      <c r="H59" s="26">
        <f>(SUMIFS(一次能源消费!H:H,一次能源消费!$A:$A,$A59)-SUMIFS(工业非燃料使用!I:I,工业非燃料使用!$B:$B,$A59))*$E$2</f>
        <v>22065.968096215482</v>
      </c>
      <c r="I59" s="26">
        <f>(SUMIFS(一次能源消费!I:I,一次能源消费!$A:$A,$A59)-SUMIFS(工业非燃料使用!J:J,工业非燃料使用!$B:$B,$A59))*$E$2</f>
        <v>22432.24946887041</v>
      </c>
      <c r="J59" s="26">
        <f>(SUMIFS(一次能源消费!J:J,一次能源消费!$A:$A,$A59)-SUMIFS(工业非燃料使用!K:K,工业非燃料使用!$B:$B,$A59))*$E$2</f>
        <v>22432.24946887041</v>
      </c>
      <c r="K59" s="26">
        <f>(SUMIFS(一次能源消费!K:K,一次能源消费!$A:$A,$A59)-SUMIFS(工业非燃料使用!L:L,工业非燃料使用!$B:$B,$A59))*$E$2</f>
        <v>22432.24946887041</v>
      </c>
      <c r="L59" s="26">
        <f>(SUMIFS(一次能源消费!L:L,一次能源消费!$A:$A,$A59)-SUMIFS(工业非燃料使用!M:M,工业非燃料使用!$B:$B,$A59))*$E$2</f>
        <v>22432.24946887041</v>
      </c>
      <c r="M59" s="26">
        <f>(SUMIFS(一次能源消费!M:M,一次能源消费!$A:$A,$A59)-SUMIFS(工业非燃料使用!N:N,工业非燃料使用!$B:$B,$A59))*$E$2</f>
        <v>22432.24946887041</v>
      </c>
      <c r="N59" s="26">
        <f>(SUMIFS(一次能源消费!N:N,一次能源消费!$A:$A,$A59)-SUMIFS(工业非燃料使用!O:O,工业非燃料使用!$B:$B,$A59))*$E$2</f>
        <v>22432.24946887041</v>
      </c>
      <c r="O59" s="26">
        <f>(SUMIFS(一次能源消费!O:O,一次能源消费!$A:$A,$A59)-SUMIFS(工业非燃料使用!P:P,工业非燃料使用!$B:$B,$A59))*$E$2</f>
        <v>22615.390155197874</v>
      </c>
      <c r="P59" s="26">
        <f>(SUMIFS(一次能源消费!P:P,一次能源消费!$A:$A,$A59)-SUMIFS(工业非燃料使用!Q:Q,工业非燃料使用!$B:$B,$A59))*$E$2</f>
        <v>22615.390155197874</v>
      </c>
      <c r="Q59" s="26">
        <f>(SUMIFS(一次能源消费!Q:Q,一次能源消费!$A:$A,$A59)-SUMIFS(工业非燃料使用!R:R,工业非燃料使用!$B:$B,$A59))*$E$2</f>
        <v>22798.494832739194</v>
      </c>
      <c r="R59" s="26">
        <f>(SUMIFS(一次能源消费!R:R,一次能源消费!$A:$A,$A59)-SUMIFS(工业非燃料使用!S:S,工业非燃料使用!$B:$B,$A59))*$E$2</f>
        <v>22981.635519066658</v>
      </c>
      <c r="S59" s="26">
        <f>(SUMIFS(一次能源消费!S:S,一次能源消费!$A:$A,$A59)-SUMIFS(工业非燃料使用!T:T,工业非燃料使用!$B:$B,$A59))*$E$2</f>
        <v>23164.776205394122</v>
      </c>
      <c r="T59" s="26">
        <f>(SUMIFS(一次能源消费!T:T,一次能源消费!$A:$A,$A59)-SUMIFS(工业非燃料使用!U:U,工业非燃料使用!$B:$B,$A59))*$E$2</f>
        <v>23347.916891721587</v>
      </c>
      <c r="U59" s="26">
        <f>(SUMIFS(一次能源消费!U:U,一次能源消费!$A:$A,$A59)-SUMIFS(工业非燃料使用!V:V,工业非燃料使用!$B:$B,$A59))*$E$2</f>
        <v>23531.057578049051</v>
      </c>
      <c r="V59" s="26">
        <f>(SUMIFS(一次能源消费!V:V,一次能源消费!$A:$A,$A59)-SUMIFS(工业非燃料使用!W:W,工业非燃料使用!$B:$B,$A59))*$E$2</f>
        <v>23714.16225559037</v>
      </c>
      <c r="W59" s="26">
        <f>(SUMIFS(一次能源消费!W:W,一次能源消费!$A:$A,$A59)-SUMIFS(工业非燃料使用!X:X,工业非燃料使用!$B:$B,$A59))*$E$2</f>
        <v>23714.16225559037</v>
      </c>
      <c r="X59" s="26">
        <f>(SUMIFS(一次能源消费!X:X,一次能源消费!$A:$A,$A59)-SUMIFS(工业非燃料使用!Y:Y,工业非燃料使用!$B:$B,$A59))*$E$2</f>
        <v>23714.16225559037</v>
      </c>
      <c r="Y59" s="26">
        <f>(SUMIFS(一次能源消费!Y:Y,一次能源消费!$A:$A,$A59)-SUMIFS(工业非燃料使用!Z:Z,工业非燃料使用!$B:$B,$A59))*$E$2</f>
        <v>23897.302941917835</v>
      </c>
      <c r="Z59" s="26">
        <f>(SUMIFS(一次能源消费!Z:Z,一次能源消费!$A:$A,$A59)-SUMIFS(工业非燃料使用!AA:AA,工业非燃料使用!$B:$B,$A59))*$E$2</f>
        <v>23897.302941917835</v>
      </c>
      <c r="AA59" s="26">
        <f>(SUMIFS(一次能源消费!AA:AA,一次能源消费!$A:$A,$A59)-SUMIFS(工业非燃料使用!AB:AB,工业非燃料使用!$B:$B,$A59))*$E$2</f>
        <v>24080.443628245299</v>
      </c>
      <c r="AB59" s="26">
        <f>(SUMIFS(一次能源消费!AB:AB,一次能源消费!$A:$A,$A59)-SUMIFS(工业非燃料使用!AC:AC,工业非燃料使用!$B:$B,$A59))*$E$2</f>
        <v>24263.584314572763</v>
      </c>
      <c r="AC59" s="26">
        <f>(SUMIFS(一次能源消费!AC:AC,一次能源消费!$A:$A,$A59)-SUMIFS(工业非燃料使用!AD:AD,工业非燃料使用!$B:$B,$A59))*$E$2</f>
        <v>24446.688992114083</v>
      </c>
      <c r="AD59" s="26">
        <f>(SUMIFS(一次能源消费!AD:AD,一次能源消费!$A:$A,$A59)-SUMIFS(工业非燃料使用!AE:AE,工业非燃料使用!$B:$B,$A59))*$E$2</f>
        <v>24629.829678441547</v>
      </c>
      <c r="AE59" s="26">
        <f>(SUMIFS(一次能源消费!AE:AE,一次能源消费!$A:$A,$A59)-SUMIFS(工业非燃料使用!AF:AF,工业非燃料使用!$B:$B,$A59))*$E$2</f>
        <v>24629.829678441547</v>
      </c>
      <c r="AF59" s="26">
        <f>(SUMIFS(一次能源消费!AF:AF,一次能源消费!$A:$A,$A59)-SUMIFS(工业非燃料使用!AG:AG,工业非燃料使用!$B:$B,$A59))*$E$2</f>
        <v>24629.829678441547</v>
      </c>
      <c r="AG59" s="26">
        <f>(SUMIFS(一次能源消费!AG:AG,一次能源消费!$A:$A,$A59)-SUMIFS(工业非燃料使用!AH:AH,工业非燃料使用!$B:$B,$A59))*$E$2</f>
        <v>24446.688992114083</v>
      </c>
      <c r="AH59" s="26">
        <f>(SUMIFS(一次能源消费!AH:AH,一次能源消费!$A:$A,$A59)-SUMIFS(工业非燃料使用!AI:AI,工业非燃料使用!$B:$B,$A59))*$E$2</f>
        <v>24263.584314572763</v>
      </c>
      <c r="AI59" s="26">
        <f>(SUMIFS(一次能源消费!AI:AI,一次能源消费!$A:$A,$A59)-SUMIFS(工业非燃料使用!AJ:AJ,工业非燃料使用!$B:$B,$A59))*$E$2</f>
        <v>24263.584314572763</v>
      </c>
      <c r="AJ59" s="26">
        <f>(SUMIFS(一次能源消费!AJ:AJ,一次能源消费!$A:$A,$A59)-SUMIFS(工业非燃料使用!AK:AK,工业非燃料使用!$B:$B,$A59))*$E$2</f>
        <v>24446.688992114083</v>
      </c>
      <c r="AK59" s="26">
        <f>(SUMIFS(一次能源消费!AK:AK,一次能源消费!$A:$A,$A59)-SUMIFS(工业非燃料使用!AL:AL,工业非燃料使用!$B:$B,$A59))*$E$2</f>
        <v>24446.688992114083</v>
      </c>
      <c r="AL59" s="26">
        <f>(SUMIFS(一次能源消费!AL:AL,一次能源消费!$A:$A,$A59)-SUMIFS(工业非燃料使用!AM:AM,工业非燃料使用!$B:$B,$A59))*$E$2</f>
        <v>24446.688992114083</v>
      </c>
      <c r="AM59" s="26">
        <f>(SUMIFS(一次能源消费!AM:AM,一次能源消费!$A:$A,$A59)-SUMIFS(工业非燃料使用!AN:AN,工业非燃料使用!$B:$B,$A59))*$E$2</f>
        <v>24263.584314572763</v>
      </c>
      <c r="AN59" s="26">
        <f>(SUMIFS(一次能源消费!AN:AN,一次能源消费!$A:$A,$A59)-SUMIFS(工业非燃料使用!AO:AO,工业非燃料使用!$B:$B,$A59))*$E$2</f>
        <v>24263.584314572763</v>
      </c>
      <c r="AO59" s="26">
        <f t="shared" si="6"/>
        <v>869823.0168161029</v>
      </c>
    </row>
    <row r="60" spans="1:41">
      <c r="A60" s="35" t="s">
        <v>2334</v>
      </c>
      <c r="B60" t="s">
        <v>1666</v>
      </c>
      <c r="C60" s="26">
        <f>(SUMIFS(一次能源消费!C:C,一次能源消费!$A:$A,$A60)-SUMIFS(工业非燃料使用!D:D,工业非燃料使用!$B:$B,$A60))*$E$2</f>
        <v>4911.92250909222</v>
      </c>
      <c r="D60" s="26">
        <f>(SUMIFS(一次能源消费!D:D,一次能源消费!$A:$A,$A60)-SUMIFS(工业非燃料使用!E:E,工业非燃料使用!$B:$B,$A60))*$E$2</f>
        <v>4687.2997011270763</v>
      </c>
      <c r="E60" s="26">
        <f>(SUMIFS(一次能源消费!E:E,一次能源消费!$A:$A,$A60)-SUMIFS(工业非燃料使用!F:F,工业非燃料使用!$B:$B,$A60))*$E$2</f>
        <v>4560.0446508948198</v>
      </c>
      <c r="F60" s="26">
        <f>(SUMIFS(一次能源消费!F:F,一次能源消费!$A:$A,$A60)-SUMIFS(工业非燃料使用!G:G,工业非燃料使用!$B:$B,$A60))*$E$2</f>
        <v>4463.9011918908227</v>
      </c>
      <c r="G60" s="26">
        <f>(SUMIFS(一次能源消费!G:G,一次能源消费!$A:$A,$A60)-SUMIFS(工业非燃料使用!H:H,工业非燃料使用!$B:$B,$A60))*$E$2</f>
        <v>4419.1782795001991</v>
      </c>
      <c r="H60" s="26">
        <f>(SUMIFS(一次能源消费!H:H,一次能源消费!$A:$A,$A60)-SUMIFS(工业非燃料使用!I:I,工业非燃料使用!$B:$B,$A60))*$E$2</f>
        <v>4344.5320658240626</v>
      </c>
      <c r="I60" s="26">
        <f>(SUMIFS(一次能源消费!I:I,一次能源消费!$A:$A,$A60)-SUMIFS(工业非燃料使用!J:J,工业非燃料使用!$B:$B,$A60))*$E$2</f>
        <v>4244.3916315581009</v>
      </c>
      <c r="J60" s="26">
        <f>(SUMIFS(一次能源消费!J:J,一次能源消费!$A:$A,$A60)-SUMIFS(工业非燃料使用!K:K,工业非燃料使用!$B:$B,$A60))*$E$2</f>
        <v>4214.9364444924577</v>
      </c>
      <c r="K60" s="26">
        <f>(SUMIFS(一次能源消费!K:K,一次能源消费!$A:$A,$A60)-SUMIFS(工业非燃料使用!L:L,工业非燃料使用!$B:$B,$A60))*$E$2</f>
        <v>4148.2121637679602</v>
      </c>
      <c r="L60" s="26">
        <f>(SUMIFS(一次能源消费!L:L,一次能源消费!$A:$A,$A60)-SUMIFS(工业非燃料使用!M:M,工业非燃料使用!$B:$B,$A60))*$E$2</f>
        <v>4058.9463829174329</v>
      </c>
      <c r="M60" s="26">
        <f>(SUMIFS(一次能源消费!M:M,一次能源消费!$A:$A,$A60)-SUMIFS(工业非燃料使用!N:N,工业非燃料使用!$B:$B,$A60))*$E$2</f>
        <v>3975.9821396420739</v>
      </c>
      <c r="N60" s="26">
        <f>(SUMIFS(一次能源消费!N:N,一次能源消费!$A:$A,$A60)-SUMIFS(工业非燃料使用!O:O,工业非燃料使用!$B:$B,$A60))*$E$2</f>
        <v>3877.1740304634341</v>
      </c>
      <c r="O60" s="26">
        <f>(SUMIFS(一次能源消费!O:O,一次能源消费!$A:$A,$A60)-SUMIFS(工业非燃料使用!P:P,工业非燃料使用!$B:$B,$A60))*$E$2</f>
        <v>3720.8598898131154</v>
      </c>
      <c r="P60" s="26">
        <f>(SUMIFS(一次能源消费!P:P,一次能源消费!$A:$A,$A60)-SUMIFS(工业非燃料使用!Q:Q,工业非燃料使用!$B:$B,$A60))*$E$2</f>
        <v>3576.3278239890542</v>
      </c>
      <c r="Q60" s="26">
        <f>(SUMIFS(一次能源消费!Q:Q,一次能源消费!$A:$A,$A60)-SUMIFS(工业非燃料使用!R:R,工业非燃料使用!$B:$B,$A60))*$E$2</f>
        <v>3442.0438587015242</v>
      </c>
      <c r="R60" s="26">
        <f>(SUMIFS(一次能源消费!R:R,一次能源消费!$A:$A,$A60)-SUMIFS(工业非燃料使用!S:S,工业非燃料使用!$B:$B,$A60))*$E$2</f>
        <v>3297.0976918368092</v>
      </c>
      <c r="S60" s="26">
        <f>(SUMIFS(一次能源消费!S:S,一次能源消费!$A:$A,$A60)-SUMIFS(工业非燃料使用!T:T,工业非燃料使用!$B:$B,$A60))*$E$2</f>
        <v>3158.0569658996806</v>
      </c>
      <c r="T60" s="26">
        <f>(SUMIFS(一次能源消费!T:T,一次能源消费!$A:$A,$A60)-SUMIFS(工业非燃料使用!U:U,工业非燃料使用!$B:$B,$A60))*$E$2</f>
        <v>3010.8314428720614</v>
      </c>
      <c r="U60" s="26">
        <f>(SUMIFS(一次能源消费!U:U,一次能源消费!$A:$A,$A60)-SUMIFS(工业非燃料使用!V:V,工业非燃料使用!$B:$B,$A60))*$E$2</f>
        <v>2885.9169637391533</v>
      </c>
      <c r="V60" s="26">
        <f>(SUMIFS(一次能源消费!V:V,一次能源消费!$A:$A,$A60)-SUMIFS(工业非燃料使用!W:W,工业非燃料使用!$B:$B,$A60))*$E$2</f>
        <v>2749.4796730402227</v>
      </c>
      <c r="W60" s="26">
        <f>(SUMIFS(一次能源消费!W:W,一次能源消费!$A:$A,$A60)-SUMIFS(工业非燃料使用!X:X,工业非燃料使用!$B:$B,$A60))*$E$2</f>
        <v>2609.1498325591451</v>
      </c>
      <c r="X60" s="26">
        <f>(SUMIFS(一次能源消费!X:X,一次能源消费!$A:$A,$A60)-SUMIFS(工业非燃料使用!Y:Y,工业非燃料使用!$B:$B,$A60))*$E$2</f>
        <v>2493.9649274422964</v>
      </c>
      <c r="Y60" s="26">
        <f>(SUMIFS(一次能源消费!Y:Y,一次能源消费!$A:$A,$A60)-SUMIFS(工业非燃料使用!Z:Z,工业非燃料使用!$B:$B,$A60))*$E$2</f>
        <v>2370.8040761945922</v>
      </c>
      <c r="Z60" s="26">
        <f>(SUMIFS(一次能源消费!Z:Z,一次能源消费!$A:$A,$A60)-SUMIFS(工业非燃料使用!AA:AA,工业非燃料使用!$B:$B,$A60))*$E$2</f>
        <v>2260.7324187101658</v>
      </c>
      <c r="AA60" s="26">
        <f>(SUMIFS(一次能源消费!AA:AA,一次能源消费!$A:$A,$A60)-SUMIFS(工业非燃料使用!AB:AB,工业非燃料使用!$B:$B,$A60))*$E$2</f>
        <v>2151.6690072377664</v>
      </c>
      <c r="AB60" s="26">
        <f>(SUMIFS(一次能源消费!AB:AB,一次能源消费!$A:$A,$A60)-SUMIFS(工业非燃料使用!AC:AC,工业非燃料使用!$B:$B,$A60))*$E$2</f>
        <v>2051.4961650642763</v>
      </c>
      <c r="AC60" s="26">
        <f>(SUMIFS(一次能源消费!AC:AC,一次能源消费!$A:$A,$A60)-SUMIFS(工业非燃料使用!AD:AD,工业非燃料使用!$B:$B,$A60))*$E$2</f>
        <v>1963.5014943646254</v>
      </c>
      <c r="AD60" s="26">
        <f>(SUMIFS(一次能源消费!AD:AD,一次能源消费!$A:$A,$A60)-SUMIFS(工业非燃料使用!AE:AE,工业非燃料使用!$B:$B,$A60))*$E$2</f>
        <v>1877.5953332613162</v>
      </c>
      <c r="AE60" s="26">
        <f>(SUMIFS(一次能源消费!AE:AE,一次能源消费!$A:$A,$A60)-SUMIFS(工业非燃料使用!AF:AF,工业非燃料使用!$B:$B,$A60))*$E$2</f>
        <v>1800.2772676533079</v>
      </c>
      <c r="AF60" s="26">
        <f>(SUMIFS(一次能源消费!AF:AF,一次能源消费!$A:$A,$A60)-SUMIFS(工业非燃料使用!AG:AG,工业非燃料使用!$B:$B,$A60))*$E$2</f>
        <v>1732.3502934716075</v>
      </c>
      <c r="AG60" s="26">
        <f>(SUMIFS(一次能源消费!AG:AG,一次能源消费!$A:$A,$A60)-SUMIFS(工业非燃料使用!AH:AH,工业非燃料使用!$B:$B,$A60))*$E$2</f>
        <v>1661.7514673580358</v>
      </c>
      <c r="AH60" s="26">
        <f>(SUMIFS(一次能源消费!AH:AH,一次能源消费!$A:$A,$A60)-SUMIFS(工业非燃料使用!AI:AI,工业非燃料使用!$B:$B,$A60))*$E$2</f>
        <v>1605.4805372510896</v>
      </c>
      <c r="AI60" s="26">
        <f>(SUMIFS(一次能源消费!AI:AI,一次能源消费!$A:$A,$A60)-SUMIFS(工业非燃料使用!AJ:AJ,工业非燃料使用!$B:$B,$A60))*$E$2</f>
        <v>1546.72500090022</v>
      </c>
      <c r="AJ60" s="26">
        <f>(SUMIFS(一次能源消费!AJ:AJ,一次能源消费!$A:$A,$A60)-SUMIFS(工业非燃料使用!AK:AK,工业非燃料使用!$B:$B,$A60))*$E$2</f>
        <v>1500.8570091102233</v>
      </c>
      <c r="AK60" s="26">
        <f>(SUMIFS(一次能源消费!AK:AK,一次能源消费!$A:$A,$A60)-SUMIFS(工业非燃料使用!AL:AL,工业非燃料使用!$B:$B,$A60))*$E$2</f>
        <v>1451.6041914227076</v>
      </c>
      <c r="AL60" s="26">
        <f>(SUMIFS(一次能源消费!AL:AL,一次能源消费!$A:$A,$A60)-SUMIFS(工业非燃料使用!AM:AM,工业非燃料使用!$B:$B,$A60))*$E$2</f>
        <v>1416.5352345972422</v>
      </c>
      <c r="AM60" s="26">
        <f>(SUMIFS(一次能源消费!AM:AM,一次能源消费!$A:$A,$A60)-SUMIFS(工业非燃料使用!AN:AN,工业非燃料使用!$B:$B,$A60))*$E$2</f>
        <v>1378.1714738396172</v>
      </c>
      <c r="AN60" s="26">
        <f>(SUMIFS(一次能源消费!AN:AN,一次能源消费!$A:$A,$A60)-SUMIFS(工业非燃料使用!AO:AO,工业非燃料使用!$B:$B,$A60))*$E$2</f>
        <v>1340.9023801807643</v>
      </c>
      <c r="AO60" s="26">
        <f t="shared" si="6"/>
        <v>110960.70361168127</v>
      </c>
    </row>
    <row r="61" spans="1:41">
      <c r="A61" s="35" t="s">
        <v>2325</v>
      </c>
      <c r="B61" t="s">
        <v>1655</v>
      </c>
      <c r="C61" s="26">
        <f>(SUMIFS(一次能源消费!C:C,一次能源消费!$A:$A,$A61)-SUMIFS(工业非燃料使用!D:D,工业非燃料使用!$B:$B,$A61))*$E$2</f>
        <v>0</v>
      </c>
      <c r="D61" s="26">
        <f>(SUMIFS(一次能源消费!D:D,一次能源消费!$A:$A,$A61)-SUMIFS(工业非燃料使用!E:E,工业非燃料使用!$B:$B,$A61))*$E$2</f>
        <v>0</v>
      </c>
      <c r="E61" s="26">
        <f>(SUMIFS(一次能源消费!E:E,一次能源消费!$A:$A,$A61)-SUMIFS(工业非燃料使用!F:F,工业非燃料使用!$B:$B,$A61))*$E$2</f>
        <v>0</v>
      </c>
      <c r="F61" s="26">
        <f>(SUMIFS(一次能源消费!F:F,一次能源消费!$A:$A,$A61)-SUMIFS(工业非燃料使用!G:G,工业非燃料使用!$B:$B,$A61))*$E$2</f>
        <v>0</v>
      </c>
      <c r="G61" s="26">
        <f>(SUMIFS(一次能源消费!G:G,一次能源消费!$A:$A,$A61)-SUMIFS(工业非燃料使用!H:H,工业非燃料使用!$B:$B,$A61))*$E$2</f>
        <v>0</v>
      </c>
      <c r="H61" s="26">
        <f>(SUMIFS(一次能源消费!H:H,一次能源消费!$A:$A,$A61)-SUMIFS(工业非燃料使用!I:I,工业非燃料使用!$B:$B,$A61))*$E$2</f>
        <v>0</v>
      </c>
      <c r="I61" s="26">
        <f>(SUMIFS(一次能源消费!I:I,一次能源消费!$A:$A,$A61)-SUMIFS(工业非燃料使用!J:J,工业非燃料使用!$B:$B,$A61))*$E$2</f>
        <v>0</v>
      </c>
      <c r="J61" s="26">
        <f>(SUMIFS(一次能源消费!J:J,一次能源消费!$A:$A,$A61)-SUMIFS(工业非燃料使用!K:K,工业非燃料使用!$B:$B,$A61))*$E$2</f>
        <v>0</v>
      </c>
      <c r="K61" s="26">
        <f>(SUMIFS(一次能源消费!K:K,一次能源消费!$A:$A,$A61)-SUMIFS(工业非燃料使用!L:L,工业非燃料使用!$B:$B,$A61))*$E$2</f>
        <v>0</v>
      </c>
      <c r="L61" s="26">
        <f>(SUMIFS(一次能源消费!L:L,一次能源消费!$A:$A,$A61)-SUMIFS(工业非燃料使用!M:M,工业非燃料使用!$B:$B,$A61))*$E$2</f>
        <v>0</v>
      </c>
      <c r="M61" s="26">
        <f>(SUMIFS(一次能源消费!M:M,一次能源消费!$A:$A,$A61)-SUMIFS(工业非燃料使用!N:N,工业非燃料使用!$B:$B,$A61))*$E$2</f>
        <v>0</v>
      </c>
      <c r="N61" s="26">
        <f>(SUMIFS(一次能源消费!N:N,一次能源消费!$A:$A,$A61)-SUMIFS(工业非燃料使用!O:O,工业非燃料使用!$B:$B,$A61))*$E$2</f>
        <v>0</v>
      </c>
      <c r="O61" s="26">
        <f>(SUMIFS(一次能源消费!O:O,一次能源消费!$A:$A,$A61)-SUMIFS(工业非燃料使用!P:P,工业非燃料使用!$B:$B,$A61))*$E$2</f>
        <v>0</v>
      </c>
      <c r="P61" s="26">
        <f>(SUMIFS(一次能源消费!P:P,一次能源消费!$A:$A,$A61)-SUMIFS(工业非燃料使用!Q:Q,工业非燃料使用!$B:$B,$A61))*$E$2</f>
        <v>0</v>
      </c>
      <c r="Q61" s="26">
        <f>(SUMIFS(一次能源消费!Q:Q,一次能源消费!$A:$A,$A61)-SUMIFS(工业非燃料使用!R:R,工业非燃料使用!$B:$B,$A61))*$E$2</f>
        <v>0</v>
      </c>
      <c r="R61" s="26">
        <f>(SUMIFS(一次能源消费!R:R,一次能源消费!$A:$A,$A61)-SUMIFS(工业非燃料使用!S:S,工业非燃料使用!$B:$B,$A61))*$E$2</f>
        <v>0</v>
      </c>
      <c r="S61" s="26">
        <f>(SUMIFS(一次能源消费!S:S,一次能源消费!$A:$A,$A61)-SUMIFS(工业非燃料使用!T:T,工业非燃料使用!$B:$B,$A61))*$E$2</f>
        <v>0</v>
      </c>
      <c r="T61" s="26">
        <f>(SUMIFS(一次能源消费!T:T,一次能源消费!$A:$A,$A61)-SUMIFS(工业非燃料使用!U:U,工业非燃料使用!$B:$B,$A61))*$E$2</f>
        <v>0</v>
      </c>
      <c r="U61" s="26">
        <f>(SUMIFS(一次能源消费!U:U,一次能源消费!$A:$A,$A61)-SUMIFS(工业非燃料使用!V:V,工业非燃料使用!$B:$B,$A61))*$E$2</f>
        <v>0</v>
      </c>
      <c r="V61" s="26">
        <f>(SUMIFS(一次能源消费!V:V,一次能源消费!$A:$A,$A61)-SUMIFS(工业非燃料使用!W:W,工业非燃料使用!$B:$B,$A61))*$E$2</f>
        <v>0</v>
      </c>
      <c r="W61" s="26">
        <f>(SUMIFS(一次能源消费!W:W,一次能源消费!$A:$A,$A61)-SUMIFS(工业非燃料使用!X:X,工业非燃料使用!$B:$B,$A61))*$E$2</f>
        <v>0</v>
      </c>
      <c r="X61" s="26">
        <f>(SUMIFS(一次能源消费!X:X,一次能源消费!$A:$A,$A61)-SUMIFS(工业非燃料使用!Y:Y,工业非燃料使用!$B:$B,$A61))*$E$2</f>
        <v>0</v>
      </c>
      <c r="Y61" s="26">
        <f>(SUMIFS(一次能源消费!Y:Y,一次能源消费!$A:$A,$A61)-SUMIFS(工业非燃料使用!Z:Z,工业非燃料使用!$B:$B,$A61))*$E$2</f>
        <v>0</v>
      </c>
      <c r="Z61" s="26">
        <f>(SUMIFS(一次能源消费!Z:Z,一次能源消费!$A:$A,$A61)-SUMIFS(工业非燃料使用!AA:AA,工业非燃料使用!$B:$B,$A61))*$E$2</f>
        <v>0</v>
      </c>
      <c r="AA61" s="26">
        <f>(SUMIFS(一次能源消费!AA:AA,一次能源消费!$A:$A,$A61)-SUMIFS(工业非燃料使用!AB:AB,工业非燃料使用!$B:$B,$A61))*$E$2</f>
        <v>0</v>
      </c>
      <c r="AB61" s="26">
        <f>(SUMIFS(一次能源消费!AB:AB,一次能源消费!$A:$A,$A61)-SUMIFS(工业非燃料使用!AC:AC,工业非燃料使用!$B:$B,$A61))*$E$2</f>
        <v>0</v>
      </c>
      <c r="AC61" s="26">
        <f>(SUMIFS(一次能源消费!AC:AC,一次能源消费!$A:$A,$A61)-SUMIFS(工业非燃料使用!AD:AD,工业非燃料使用!$B:$B,$A61))*$E$2</f>
        <v>0</v>
      </c>
      <c r="AD61" s="26">
        <f>(SUMIFS(一次能源消费!AD:AD,一次能源消费!$A:$A,$A61)-SUMIFS(工业非燃料使用!AE:AE,工业非燃料使用!$B:$B,$A61))*$E$2</f>
        <v>0</v>
      </c>
      <c r="AE61" s="26">
        <f>(SUMIFS(一次能源消费!AE:AE,一次能源消费!$A:$A,$A61)-SUMIFS(工业非燃料使用!AF:AF,工业非燃料使用!$B:$B,$A61))*$E$2</f>
        <v>0</v>
      </c>
      <c r="AF61" s="26">
        <f>(SUMIFS(一次能源消费!AF:AF,一次能源消费!$A:$A,$A61)-SUMIFS(工业非燃料使用!AG:AG,工业非燃料使用!$B:$B,$A61))*$E$2</f>
        <v>0</v>
      </c>
      <c r="AG61" s="26">
        <f>(SUMIFS(一次能源消费!AG:AG,一次能源消费!$A:$A,$A61)-SUMIFS(工业非燃料使用!AH:AH,工业非燃料使用!$B:$B,$A61))*$E$2</f>
        <v>0</v>
      </c>
      <c r="AH61" s="26">
        <f>(SUMIFS(一次能源消费!AH:AH,一次能源消费!$A:$A,$A61)-SUMIFS(工业非燃料使用!AI:AI,工业非燃料使用!$B:$B,$A61))*$E$2</f>
        <v>0</v>
      </c>
      <c r="AI61" s="26">
        <f>(SUMIFS(一次能源消费!AI:AI,一次能源消费!$A:$A,$A61)-SUMIFS(工业非燃料使用!AJ:AJ,工业非燃料使用!$B:$B,$A61))*$E$2</f>
        <v>0</v>
      </c>
      <c r="AJ61" s="26">
        <f>(SUMIFS(一次能源消费!AJ:AJ,一次能源消费!$A:$A,$A61)-SUMIFS(工业非燃料使用!AK:AK,工业非燃料使用!$B:$B,$A61))*$E$2</f>
        <v>0</v>
      </c>
      <c r="AK61" s="26">
        <f>(SUMIFS(一次能源消费!AK:AK,一次能源消费!$A:$A,$A61)-SUMIFS(工业非燃料使用!AL:AL,工业非燃料使用!$B:$B,$A61))*$E$2</f>
        <v>0</v>
      </c>
      <c r="AL61" s="26">
        <f>(SUMIFS(一次能源消费!AL:AL,一次能源消费!$A:$A,$A61)-SUMIFS(工业非燃料使用!AM:AM,工业非燃料使用!$B:$B,$A61))*$E$2</f>
        <v>0</v>
      </c>
      <c r="AM61" s="26">
        <f>(SUMIFS(一次能源消费!AM:AM,一次能源消费!$A:$A,$A61)-SUMIFS(工业非燃料使用!AN:AN,工业非燃料使用!$B:$B,$A61))*$E$2</f>
        <v>0</v>
      </c>
      <c r="AN61" s="26">
        <f>(SUMIFS(一次能源消费!AN:AN,一次能源消费!$A:$A,$A61)-SUMIFS(工业非燃料使用!AO:AO,工业非燃料使用!$B:$B,$A61))*$E$2</f>
        <v>0</v>
      </c>
      <c r="AO61" s="26">
        <f t="shared" si="6"/>
        <v>0</v>
      </c>
    </row>
    <row r="62" spans="1:41">
      <c r="A62" s="35" t="s">
        <v>722</v>
      </c>
      <c r="B62" t="s">
        <v>1633</v>
      </c>
      <c r="C62" s="26">
        <f>(SUMIFS(一次能源消费!C:C,一次能源消费!$A:$A,$A62)-SUMIFS(工业非燃料使用!D:D,工业非燃料使用!$B:$B,$A62))*$E$2</f>
        <v>0</v>
      </c>
      <c r="D62" s="26">
        <f>(SUMIFS(一次能源消费!D:D,一次能源消费!$A:$A,$A62)-SUMIFS(工业非燃料使用!E:E,工业非燃料使用!$B:$B,$A62))*$E$2</f>
        <v>0</v>
      </c>
      <c r="E62" s="26">
        <f>(SUMIFS(一次能源消费!E:E,一次能源消费!$A:$A,$A62)-SUMIFS(工业非燃料使用!F:F,工业非燃料使用!$B:$B,$A62))*$E$2</f>
        <v>0</v>
      </c>
      <c r="F62" s="26">
        <f>(SUMIFS(一次能源消费!F:F,一次能源消费!$A:$A,$A62)-SUMIFS(工业非燃料使用!G:G,工业非燃料使用!$B:$B,$A62))*$E$2</f>
        <v>0</v>
      </c>
      <c r="G62" s="26">
        <f>(SUMIFS(一次能源消费!G:G,一次能源消费!$A:$A,$A62)-SUMIFS(工业非燃料使用!H:H,工业非燃料使用!$B:$B,$A62))*$E$2</f>
        <v>0</v>
      </c>
      <c r="H62" s="26">
        <f>(SUMIFS(一次能源消费!H:H,一次能源消费!$A:$A,$A62)-SUMIFS(工业非燃料使用!I:I,工业非燃料使用!$B:$B,$A62))*$E$2</f>
        <v>0</v>
      </c>
      <c r="I62" s="26">
        <f>(SUMIFS(一次能源消费!I:I,一次能源消费!$A:$A,$A62)-SUMIFS(工业非燃料使用!J:J,工业非燃料使用!$B:$B,$A62))*$E$2</f>
        <v>0</v>
      </c>
      <c r="J62" s="26">
        <f>(SUMIFS(一次能源消费!J:J,一次能源消费!$A:$A,$A62)-SUMIFS(工业非燃料使用!K:K,工业非燃料使用!$B:$B,$A62))*$E$2</f>
        <v>0</v>
      </c>
      <c r="K62" s="26">
        <f>(SUMIFS(一次能源消费!K:K,一次能源消费!$A:$A,$A62)-SUMIFS(工业非燃料使用!L:L,工业非燃料使用!$B:$B,$A62))*$E$2</f>
        <v>0</v>
      </c>
      <c r="L62" s="26">
        <f>(SUMIFS(一次能源消费!L:L,一次能源消费!$A:$A,$A62)-SUMIFS(工业非燃料使用!M:M,工业非燃料使用!$B:$B,$A62))*$E$2</f>
        <v>0</v>
      </c>
      <c r="M62" s="26">
        <f>(SUMIFS(一次能源消费!M:M,一次能源消费!$A:$A,$A62)-SUMIFS(工业非燃料使用!N:N,工业非燃料使用!$B:$B,$A62))*$E$2</f>
        <v>0</v>
      </c>
      <c r="N62" s="26">
        <f>(SUMIFS(一次能源消费!N:N,一次能源消费!$A:$A,$A62)-SUMIFS(工业非燃料使用!O:O,工业非燃料使用!$B:$B,$A62))*$E$2</f>
        <v>0</v>
      </c>
      <c r="O62" s="26">
        <f>(SUMIFS(一次能源消费!O:O,一次能源消费!$A:$A,$A62)-SUMIFS(工业非燃料使用!P:P,工业非燃料使用!$B:$B,$A62))*$E$2</f>
        <v>0</v>
      </c>
      <c r="P62" s="26">
        <f>(SUMIFS(一次能源消费!P:P,一次能源消费!$A:$A,$A62)-SUMIFS(工业非燃料使用!Q:Q,工业非燃料使用!$B:$B,$A62))*$E$2</f>
        <v>0</v>
      </c>
      <c r="Q62" s="26">
        <f>(SUMIFS(一次能源消费!Q:Q,一次能源消费!$A:$A,$A62)-SUMIFS(工业非燃料使用!R:R,工业非燃料使用!$B:$B,$A62))*$E$2</f>
        <v>0</v>
      </c>
      <c r="R62" s="26">
        <f>(SUMIFS(一次能源消费!R:R,一次能源消费!$A:$A,$A62)-SUMIFS(工业非燃料使用!S:S,工业非燃料使用!$B:$B,$A62))*$E$2</f>
        <v>0</v>
      </c>
      <c r="S62" s="26">
        <f>(SUMIFS(一次能源消费!S:S,一次能源消费!$A:$A,$A62)-SUMIFS(工业非燃料使用!T:T,工业非燃料使用!$B:$B,$A62))*$E$2</f>
        <v>0</v>
      </c>
      <c r="T62" s="26">
        <f>(SUMIFS(一次能源消费!T:T,一次能源消费!$A:$A,$A62)-SUMIFS(工业非燃料使用!U:U,工业非燃料使用!$B:$B,$A62))*$E$2</f>
        <v>0</v>
      </c>
      <c r="U62" s="26">
        <f>(SUMIFS(一次能源消费!U:U,一次能源消费!$A:$A,$A62)-SUMIFS(工业非燃料使用!V:V,工业非燃料使用!$B:$B,$A62))*$E$2</f>
        <v>0</v>
      </c>
      <c r="V62" s="26">
        <f>(SUMIFS(一次能源消费!V:V,一次能源消费!$A:$A,$A62)-SUMIFS(工业非燃料使用!W:W,工业非燃料使用!$B:$B,$A62))*$E$2</f>
        <v>0</v>
      </c>
      <c r="W62" s="26">
        <f>(SUMIFS(一次能源消费!W:W,一次能源消费!$A:$A,$A62)-SUMIFS(工业非燃料使用!X:X,工业非燃料使用!$B:$B,$A62))*$E$2</f>
        <v>0</v>
      </c>
      <c r="X62" s="26">
        <f>(SUMIFS(一次能源消费!X:X,一次能源消费!$A:$A,$A62)-SUMIFS(工业非燃料使用!Y:Y,工业非燃料使用!$B:$B,$A62))*$E$2</f>
        <v>0</v>
      </c>
      <c r="Y62" s="26">
        <f>(SUMIFS(一次能源消费!Y:Y,一次能源消费!$A:$A,$A62)-SUMIFS(工业非燃料使用!Z:Z,工业非燃料使用!$B:$B,$A62))*$E$2</f>
        <v>0</v>
      </c>
      <c r="Z62" s="26">
        <f>(SUMIFS(一次能源消费!Z:Z,一次能源消费!$A:$A,$A62)-SUMIFS(工业非燃料使用!AA:AA,工业非燃料使用!$B:$B,$A62))*$E$2</f>
        <v>0</v>
      </c>
      <c r="AA62" s="26">
        <f>(SUMIFS(一次能源消费!AA:AA,一次能源消费!$A:$A,$A62)-SUMIFS(工业非燃料使用!AB:AB,工业非燃料使用!$B:$B,$A62))*$E$2</f>
        <v>0</v>
      </c>
      <c r="AB62" s="26">
        <f>(SUMIFS(一次能源消费!AB:AB,一次能源消费!$A:$A,$A62)-SUMIFS(工业非燃料使用!AC:AC,工业非燃料使用!$B:$B,$A62))*$E$2</f>
        <v>0</v>
      </c>
      <c r="AC62" s="26">
        <f>(SUMIFS(一次能源消费!AC:AC,一次能源消费!$A:$A,$A62)-SUMIFS(工业非燃料使用!AD:AD,工业非燃料使用!$B:$B,$A62))*$E$2</f>
        <v>0</v>
      </c>
      <c r="AD62" s="26">
        <f>(SUMIFS(一次能源消费!AD:AD,一次能源消费!$A:$A,$A62)-SUMIFS(工业非燃料使用!AE:AE,工业非燃料使用!$B:$B,$A62))*$E$2</f>
        <v>0</v>
      </c>
      <c r="AE62" s="26">
        <f>(SUMIFS(一次能源消费!AE:AE,一次能源消费!$A:$A,$A62)-SUMIFS(工业非燃料使用!AF:AF,工业非燃料使用!$B:$B,$A62))*$E$2</f>
        <v>0</v>
      </c>
      <c r="AF62" s="26">
        <f>(SUMIFS(一次能源消费!AF:AF,一次能源消费!$A:$A,$A62)-SUMIFS(工业非燃料使用!AG:AG,工业非燃料使用!$B:$B,$A62))*$E$2</f>
        <v>0</v>
      </c>
      <c r="AG62" s="26">
        <f>(SUMIFS(一次能源消费!AG:AG,一次能源消费!$A:$A,$A62)-SUMIFS(工业非燃料使用!AH:AH,工业非燃料使用!$B:$B,$A62))*$E$2</f>
        <v>0</v>
      </c>
      <c r="AH62" s="26">
        <f>(SUMIFS(一次能源消费!AH:AH,一次能源消费!$A:$A,$A62)-SUMIFS(工业非燃料使用!AI:AI,工业非燃料使用!$B:$B,$A62))*$E$2</f>
        <v>0</v>
      </c>
      <c r="AI62" s="26">
        <f>(SUMIFS(一次能源消费!AI:AI,一次能源消费!$A:$A,$A62)-SUMIFS(工业非燃料使用!AJ:AJ,工业非燃料使用!$B:$B,$A62))*$E$2</f>
        <v>0</v>
      </c>
      <c r="AJ62" s="26">
        <f>(SUMIFS(一次能源消费!AJ:AJ,一次能源消费!$A:$A,$A62)-SUMIFS(工业非燃料使用!AK:AK,工业非燃料使用!$B:$B,$A62))*$E$2</f>
        <v>0</v>
      </c>
      <c r="AK62" s="26">
        <f>(SUMIFS(一次能源消费!AK:AK,一次能源消费!$A:$A,$A62)-SUMIFS(工业非燃料使用!AL:AL,工业非燃料使用!$B:$B,$A62))*$E$2</f>
        <v>0</v>
      </c>
      <c r="AL62" s="26">
        <f>(SUMIFS(一次能源消费!AL:AL,一次能源消费!$A:$A,$A62)-SUMIFS(工业非燃料使用!AM:AM,工业非燃料使用!$B:$B,$A62))*$E$2</f>
        <v>0</v>
      </c>
      <c r="AM62" s="26">
        <f>(SUMIFS(一次能源消费!AM:AM,一次能源消费!$A:$A,$A62)-SUMIFS(工业非燃料使用!AN:AN,工业非燃料使用!$B:$B,$A62))*$E$2</f>
        <v>0</v>
      </c>
      <c r="AN62" s="26">
        <f>(SUMIFS(一次能源消费!AN:AN,一次能源消费!$A:$A,$A62)-SUMIFS(工业非燃料使用!AO:AO,工业非燃料使用!$B:$B,$A62))*$E$2</f>
        <v>0</v>
      </c>
      <c r="AO62" s="26">
        <f t="shared" si="6"/>
        <v>0</v>
      </c>
    </row>
    <row r="63" spans="1:41">
      <c r="A63" s="35" t="s">
        <v>2329</v>
      </c>
      <c r="B63" t="s">
        <v>2356</v>
      </c>
      <c r="C63" s="26">
        <f>(SUMIFS(一次能源消费!C:C,一次能源消费!$A:$A,$A63)-SUMIFS(工业非燃料使用!D:D,工业非燃料使用!$B:$B,$A63))*$E$2</f>
        <v>0</v>
      </c>
      <c r="D63" s="26">
        <f>(SUMIFS(一次能源消费!D:D,一次能源消费!$A:$A,$A63)-SUMIFS(工业非燃料使用!E:E,工业非燃料使用!$B:$B,$A63))*$E$2</f>
        <v>0</v>
      </c>
      <c r="E63" s="26">
        <f>(SUMIFS(一次能源消费!E:E,一次能源消费!$A:$A,$A63)-SUMIFS(工业非燃料使用!F:F,工业非燃料使用!$B:$B,$A63))*$E$2</f>
        <v>0</v>
      </c>
      <c r="F63" s="26">
        <f>(SUMIFS(一次能源消费!F:F,一次能源消费!$A:$A,$A63)-SUMIFS(工业非燃料使用!G:G,工业非燃料使用!$B:$B,$A63))*$E$2</f>
        <v>0</v>
      </c>
      <c r="G63" s="26">
        <f>(SUMIFS(一次能源消费!G:G,一次能源消费!$A:$A,$A63)-SUMIFS(工业非燃料使用!H:H,工业非燃料使用!$B:$B,$A63))*$E$2</f>
        <v>0</v>
      </c>
      <c r="H63" s="26">
        <f>(SUMIFS(一次能源消费!H:H,一次能源消费!$A:$A,$A63)-SUMIFS(工业非燃料使用!I:I,工业非燃料使用!$B:$B,$A63))*$E$2</f>
        <v>0</v>
      </c>
      <c r="I63" s="26">
        <f>(SUMIFS(一次能源消费!I:I,一次能源消费!$A:$A,$A63)-SUMIFS(工业非燃料使用!J:J,工业非燃料使用!$B:$B,$A63))*$E$2</f>
        <v>0</v>
      </c>
      <c r="J63" s="26">
        <f>(SUMIFS(一次能源消费!J:J,一次能源消费!$A:$A,$A63)-SUMIFS(工业非燃料使用!K:K,工业非燃料使用!$B:$B,$A63))*$E$2</f>
        <v>0</v>
      </c>
      <c r="K63" s="26">
        <f>(SUMIFS(一次能源消费!K:K,一次能源消费!$A:$A,$A63)-SUMIFS(工业非燃料使用!L:L,工业非燃料使用!$B:$B,$A63))*$E$2</f>
        <v>0</v>
      </c>
      <c r="L63" s="26">
        <f>(SUMIFS(一次能源消费!L:L,一次能源消费!$A:$A,$A63)-SUMIFS(工业非燃料使用!M:M,工业非燃料使用!$B:$B,$A63))*$E$2</f>
        <v>0</v>
      </c>
      <c r="M63" s="26">
        <f>(SUMIFS(一次能源消费!M:M,一次能源消费!$A:$A,$A63)-SUMIFS(工业非燃料使用!N:N,工业非燃料使用!$B:$B,$A63))*$E$2</f>
        <v>0</v>
      </c>
      <c r="N63" s="26">
        <f>(SUMIFS(一次能源消费!N:N,一次能源消费!$A:$A,$A63)-SUMIFS(工业非燃料使用!O:O,工业非燃料使用!$B:$B,$A63))*$E$2</f>
        <v>0</v>
      </c>
      <c r="O63" s="26">
        <f>(SUMIFS(一次能源消费!O:O,一次能源消费!$A:$A,$A63)-SUMIFS(工业非燃料使用!P:P,工业非燃料使用!$B:$B,$A63))*$E$2</f>
        <v>0</v>
      </c>
      <c r="P63" s="26">
        <f>(SUMIFS(一次能源消费!P:P,一次能源消费!$A:$A,$A63)-SUMIFS(工业非燃料使用!Q:Q,工业非燃料使用!$B:$B,$A63))*$E$2</f>
        <v>0</v>
      </c>
      <c r="Q63" s="26">
        <f>(SUMIFS(一次能源消费!Q:Q,一次能源消费!$A:$A,$A63)-SUMIFS(工业非燃料使用!R:R,工业非燃料使用!$B:$B,$A63))*$E$2</f>
        <v>0</v>
      </c>
      <c r="R63" s="26">
        <f>(SUMIFS(一次能源消费!R:R,一次能源消费!$A:$A,$A63)-SUMIFS(工业非燃料使用!S:S,工业非燃料使用!$B:$B,$A63))*$E$2</f>
        <v>0</v>
      </c>
      <c r="S63" s="26">
        <f>(SUMIFS(一次能源消费!S:S,一次能源消费!$A:$A,$A63)-SUMIFS(工业非燃料使用!T:T,工业非燃料使用!$B:$B,$A63))*$E$2</f>
        <v>0</v>
      </c>
      <c r="T63" s="26">
        <f>(SUMIFS(一次能源消费!T:T,一次能源消费!$A:$A,$A63)-SUMIFS(工业非燃料使用!U:U,工业非燃料使用!$B:$B,$A63))*$E$2</f>
        <v>0</v>
      </c>
      <c r="U63" s="26">
        <f>(SUMIFS(一次能源消费!U:U,一次能源消费!$A:$A,$A63)-SUMIFS(工业非燃料使用!V:V,工业非燃料使用!$B:$B,$A63))*$E$2</f>
        <v>0</v>
      </c>
      <c r="V63" s="26">
        <f>(SUMIFS(一次能源消费!V:V,一次能源消费!$A:$A,$A63)-SUMIFS(工业非燃料使用!W:W,工业非燃料使用!$B:$B,$A63))*$E$2</f>
        <v>0</v>
      </c>
      <c r="W63" s="26">
        <f>(SUMIFS(一次能源消费!W:W,一次能源消费!$A:$A,$A63)-SUMIFS(工业非燃料使用!X:X,工业非燃料使用!$B:$B,$A63))*$E$2</f>
        <v>0</v>
      </c>
      <c r="X63" s="26">
        <f>(SUMIFS(一次能源消费!X:X,一次能源消费!$A:$A,$A63)-SUMIFS(工业非燃料使用!Y:Y,工业非燃料使用!$B:$B,$A63))*$E$2</f>
        <v>0</v>
      </c>
      <c r="Y63" s="26">
        <f>(SUMIFS(一次能源消费!Y:Y,一次能源消费!$A:$A,$A63)-SUMIFS(工业非燃料使用!Z:Z,工业非燃料使用!$B:$B,$A63))*$E$2</f>
        <v>0</v>
      </c>
      <c r="Z63" s="26">
        <f>(SUMIFS(一次能源消费!Z:Z,一次能源消费!$A:$A,$A63)-SUMIFS(工业非燃料使用!AA:AA,工业非燃料使用!$B:$B,$A63))*$E$2</f>
        <v>0</v>
      </c>
      <c r="AA63" s="26">
        <f>(SUMIFS(一次能源消费!AA:AA,一次能源消费!$A:$A,$A63)-SUMIFS(工业非燃料使用!AB:AB,工业非燃料使用!$B:$B,$A63))*$E$2</f>
        <v>0</v>
      </c>
      <c r="AB63" s="26">
        <f>(SUMIFS(一次能源消费!AB:AB,一次能源消费!$A:$A,$A63)-SUMIFS(工业非燃料使用!AC:AC,工业非燃料使用!$B:$B,$A63))*$E$2</f>
        <v>0</v>
      </c>
      <c r="AC63" s="26">
        <f>(SUMIFS(一次能源消费!AC:AC,一次能源消费!$A:$A,$A63)-SUMIFS(工业非燃料使用!AD:AD,工业非燃料使用!$B:$B,$A63))*$E$2</f>
        <v>0</v>
      </c>
      <c r="AD63" s="26">
        <f>(SUMIFS(一次能源消费!AD:AD,一次能源消费!$A:$A,$A63)-SUMIFS(工业非燃料使用!AE:AE,工业非燃料使用!$B:$B,$A63))*$E$2</f>
        <v>0</v>
      </c>
      <c r="AE63" s="26">
        <f>(SUMIFS(一次能源消费!AE:AE,一次能源消费!$A:$A,$A63)-SUMIFS(工业非燃料使用!AF:AF,工业非燃料使用!$B:$B,$A63))*$E$2</f>
        <v>0</v>
      </c>
      <c r="AF63" s="26">
        <f>(SUMIFS(一次能源消费!AF:AF,一次能源消费!$A:$A,$A63)-SUMIFS(工业非燃料使用!AG:AG,工业非燃料使用!$B:$B,$A63))*$E$2</f>
        <v>0</v>
      </c>
      <c r="AG63" s="26">
        <f>(SUMIFS(一次能源消费!AG:AG,一次能源消费!$A:$A,$A63)-SUMIFS(工业非燃料使用!AH:AH,工业非燃料使用!$B:$B,$A63))*$E$2</f>
        <v>0</v>
      </c>
      <c r="AH63" s="26">
        <f>(SUMIFS(一次能源消费!AH:AH,一次能源消费!$A:$A,$A63)-SUMIFS(工业非燃料使用!AI:AI,工业非燃料使用!$B:$B,$A63))*$E$2</f>
        <v>0</v>
      </c>
      <c r="AI63" s="26">
        <f>(SUMIFS(一次能源消费!AI:AI,一次能源消费!$A:$A,$A63)-SUMIFS(工业非燃料使用!AJ:AJ,工业非燃料使用!$B:$B,$A63))*$E$2</f>
        <v>0</v>
      </c>
      <c r="AJ63" s="26">
        <f>(SUMIFS(一次能源消费!AJ:AJ,一次能源消费!$A:$A,$A63)-SUMIFS(工业非燃料使用!AK:AK,工业非燃料使用!$B:$B,$A63))*$E$2</f>
        <v>0</v>
      </c>
      <c r="AK63" s="26">
        <f>(SUMIFS(一次能源消费!AK:AK,一次能源消费!$A:$A,$A63)-SUMIFS(工业非燃料使用!AL:AL,工业非燃料使用!$B:$B,$A63))*$E$2</f>
        <v>0</v>
      </c>
      <c r="AL63" s="26">
        <f>(SUMIFS(一次能源消费!AL:AL,一次能源消费!$A:$A,$A63)-SUMIFS(工业非燃料使用!AM:AM,工业非燃料使用!$B:$B,$A63))*$E$2</f>
        <v>0</v>
      </c>
      <c r="AM63" s="26">
        <f>(SUMIFS(一次能源消费!AM:AM,一次能源消费!$A:$A,$A63)-SUMIFS(工业非燃料使用!AN:AN,工业非燃料使用!$B:$B,$A63))*$E$2</f>
        <v>0</v>
      </c>
      <c r="AN63" s="26">
        <f>(SUMIFS(一次能源消费!AN:AN,一次能源消费!$A:$A,$A63)-SUMIFS(工业非燃料使用!AO:AO,工业非燃料使用!$B:$B,$A63))*$E$2</f>
        <v>0</v>
      </c>
      <c r="AO63" s="26">
        <f t="shared" si="6"/>
        <v>0</v>
      </c>
    </row>
    <row r="64" spans="1:41">
      <c r="A64" s="35" t="s">
        <v>2330</v>
      </c>
      <c r="B64" t="s">
        <v>2356</v>
      </c>
      <c r="C64" s="26">
        <f>(SUMIFS(一次能源消费!C:C,一次能源消费!$A:$A,$A64)-SUMIFS(工业非燃料使用!D:D,工业非燃料使用!$B:$B,$A64))*$E$2</f>
        <v>0</v>
      </c>
      <c r="D64" s="26">
        <f>(SUMIFS(一次能源消费!D:D,一次能源消费!$A:$A,$A64)-SUMIFS(工业非燃料使用!E:E,工业非燃料使用!$B:$B,$A64))*$E$2</f>
        <v>0</v>
      </c>
      <c r="E64" s="26">
        <f>(SUMIFS(一次能源消费!E:E,一次能源消费!$A:$A,$A64)-SUMIFS(工业非燃料使用!F:F,工业非燃料使用!$B:$B,$A64))*$E$2</f>
        <v>0</v>
      </c>
      <c r="F64" s="26">
        <f>(SUMIFS(一次能源消费!F:F,一次能源消费!$A:$A,$A64)-SUMIFS(工业非燃料使用!G:G,工业非燃料使用!$B:$B,$A64))*$E$2</f>
        <v>0</v>
      </c>
      <c r="G64" s="26">
        <f>(SUMIFS(一次能源消费!G:G,一次能源消费!$A:$A,$A64)-SUMIFS(工业非燃料使用!H:H,工业非燃料使用!$B:$B,$A64))*$E$2</f>
        <v>0</v>
      </c>
      <c r="H64" s="26">
        <f>(SUMIFS(一次能源消费!H:H,一次能源消费!$A:$A,$A64)-SUMIFS(工业非燃料使用!I:I,工业非燃料使用!$B:$B,$A64))*$E$2</f>
        <v>0</v>
      </c>
      <c r="I64" s="26">
        <f>(SUMIFS(一次能源消费!I:I,一次能源消费!$A:$A,$A64)-SUMIFS(工业非燃料使用!J:J,工业非燃料使用!$B:$B,$A64))*$E$2</f>
        <v>0</v>
      </c>
      <c r="J64" s="26">
        <f>(SUMIFS(一次能源消费!J:J,一次能源消费!$A:$A,$A64)-SUMIFS(工业非燃料使用!K:K,工业非燃料使用!$B:$B,$A64))*$E$2</f>
        <v>0</v>
      </c>
      <c r="K64" s="26">
        <f>(SUMIFS(一次能源消费!K:K,一次能源消费!$A:$A,$A64)-SUMIFS(工业非燃料使用!L:L,工业非燃料使用!$B:$B,$A64))*$E$2</f>
        <v>0</v>
      </c>
      <c r="L64" s="26">
        <f>(SUMIFS(一次能源消费!L:L,一次能源消费!$A:$A,$A64)-SUMIFS(工业非燃料使用!M:M,工业非燃料使用!$B:$B,$A64))*$E$2</f>
        <v>0</v>
      </c>
      <c r="M64" s="26">
        <f>(SUMIFS(一次能源消费!M:M,一次能源消费!$A:$A,$A64)-SUMIFS(工业非燃料使用!N:N,工业非燃料使用!$B:$B,$A64))*$E$2</f>
        <v>0</v>
      </c>
      <c r="N64" s="26">
        <f>(SUMIFS(一次能源消费!N:N,一次能源消费!$A:$A,$A64)-SUMIFS(工业非燃料使用!O:O,工业非燃料使用!$B:$B,$A64))*$E$2</f>
        <v>0</v>
      </c>
      <c r="O64" s="26">
        <f>(SUMIFS(一次能源消费!O:O,一次能源消费!$A:$A,$A64)-SUMIFS(工业非燃料使用!P:P,工业非燃料使用!$B:$B,$A64))*$E$2</f>
        <v>0</v>
      </c>
      <c r="P64" s="26">
        <f>(SUMIFS(一次能源消费!P:P,一次能源消费!$A:$A,$A64)-SUMIFS(工业非燃料使用!Q:Q,工业非燃料使用!$B:$B,$A64))*$E$2</f>
        <v>0</v>
      </c>
      <c r="Q64" s="26">
        <f>(SUMIFS(一次能源消费!Q:Q,一次能源消费!$A:$A,$A64)-SUMIFS(工业非燃料使用!R:R,工业非燃料使用!$B:$B,$A64))*$E$2</f>
        <v>0</v>
      </c>
      <c r="R64" s="26">
        <f>(SUMIFS(一次能源消费!R:R,一次能源消费!$A:$A,$A64)-SUMIFS(工业非燃料使用!S:S,工业非燃料使用!$B:$B,$A64))*$E$2</f>
        <v>0</v>
      </c>
      <c r="S64" s="26">
        <f>(SUMIFS(一次能源消费!S:S,一次能源消费!$A:$A,$A64)-SUMIFS(工业非燃料使用!T:T,工业非燃料使用!$B:$B,$A64))*$E$2</f>
        <v>0</v>
      </c>
      <c r="T64" s="26">
        <f>(SUMIFS(一次能源消费!T:T,一次能源消费!$A:$A,$A64)-SUMIFS(工业非燃料使用!U:U,工业非燃料使用!$B:$B,$A64))*$E$2</f>
        <v>0</v>
      </c>
      <c r="U64" s="26">
        <f>(SUMIFS(一次能源消费!U:U,一次能源消费!$A:$A,$A64)-SUMIFS(工业非燃料使用!V:V,工业非燃料使用!$B:$B,$A64))*$E$2</f>
        <v>0</v>
      </c>
      <c r="V64" s="26">
        <f>(SUMIFS(一次能源消费!V:V,一次能源消费!$A:$A,$A64)-SUMIFS(工业非燃料使用!W:W,工业非燃料使用!$B:$B,$A64))*$E$2</f>
        <v>0</v>
      </c>
      <c r="W64" s="26">
        <f>(SUMIFS(一次能源消费!W:W,一次能源消费!$A:$A,$A64)-SUMIFS(工业非燃料使用!X:X,工业非燃料使用!$B:$B,$A64))*$E$2</f>
        <v>0</v>
      </c>
      <c r="X64" s="26">
        <f>(SUMIFS(一次能源消费!X:X,一次能源消费!$A:$A,$A64)-SUMIFS(工业非燃料使用!Y:Y,工业非燃料使用!$B:$B,$A64))*$E$2</f>
        <v>0</v>
      </c>
      <c r="Y64" s="26">
        <f>(SUMIFS(一次能源消费!Y:Y,一次能源消费!$A:$A,$A64)-SUMIFS(工业非燃料使用!Z:Z,工业非燃料使用!$B:$B,$A64))*$E$2</f>
        <v>0</v>
      </c>
      <c r="Z64" s="26">
        <f>(SUMIFS(一次能源消费!Z:Z,一次能源消费!$A:$A,$A64)-SUMIFS(工业非燃料使用!AA:AA,工业非燃料使用!$B:$B,$A64))*$E$2</f>
        <v>0</v>
      </c>
      <c r="AA64" s="26">
        <f>(SUMIFS(一次能源消费!AA:AA,一次能源消费!$A:$A,$A64)-SUMIFS(工业非燃料使用!AB:AB,工业非燃料使用!$B:$B,$A64))*$E$2</f>
        <v>0</v>
      </c>
      <c r="AB64" s="26">
        <f>(SUMIFS(一次能源消费!AB:AB,一次能源消费!$A:$A,$A64)-SUMIFS(工业非燃料使用!AC:AC,工业非燃料使用!$B:$B,$A64))*$E$2</f>
        <v>0</v>
      </c>
      <c r="AC64" s="26">
        <f>(SUMIFS(一次能源消费!AC:AC,一次能源消费!$A:$A,$A64)-SUMIFS(工业非燃料使用!AD:AD,工业非燃料使用!$B:$B,$A64))*$E$2</f>
        <v>0</v>
      </c>
      <c r="AD64" s="26">
        <f>(SUMIFS(一次能源消费!AD:AD,一次能源消费!$A:$A,$A64)-SUMIFS(工业非燃料使用!AE:AE,工业非燃料使用!$B:$B,$A64))*$E$2</f>
        <v>0</v>
      </c>
      <c r="AE64" s="26">
        <f>(SUMIFS(一次能源消费!AE:AE,一次能源消费!$A:$A,$A64)-SUMIFS(工业非燃料使用!AF:AF,工业非燃料使用!$B:$B,$A64))*$E$2</f>
        <v>0</v>
      </c>
      <c r="AF64" s="26">
        <f>(SUMIFS(一次能源消费!AF:AF,一次能源消费!$A:$A,$A64)-SUMIFS(工业非燃料使用!AG:AG,工业非燃料使用!$B:$B,$A64))*$E$2</f>
        <v>0</v>
      </c>
      <c r="AG64" s="26">
        <f>(SUMIFS(一次能源消费!AG:AG,一次能源消费!$A:$A,$A64)-SUMIFS(工业非燃料使用!AH:AH,工业非燃料使用!$B:$B,$A64))*$E$2</f>
        <v>0</v>
      </c>
      <c r="AH64" s="26">
        <f>(SUMIFS(一次能源消费!AH:AH,一次能源消费!$A:$A,$A64)-SUMIFS(工业非燃料使用!AI:AI,工业非燃料使用!$B:$B,$A64))*$E$2</f>
        <v>0</v>
      </c>
      <c r="AI64" s="26">
        <f>(SUMIFS(一次能源消费!AI:AI,一次能源消费!$A:$A,$A64)-SUMIFS(工业非燃料使用!AJ:AJ,工业非燃料使用!$B:$B,$A64))*$E$2</f>
        <v>0</v>
      </c>
      <c r="AJ64" s="26">
        <f>(SUMIFS(一次能源消费!AJ:AJ,一次能源消费!$A:$A,$A64)-SUMIFS(工业非燃料使用!AK:AK,工业非燃料使用!$B:$B,$A64))*$E$2</f>
        <v>0</v>
      </c>
      <c r="AK64" s="26">
        <f>(SUMIFS(一次能源消费!AK:AK,一次能源消费!$A:$A,$A64)-SUMIFS(工业非燃料使用!AL:AL,工业非燃料使用!$B:$B,$A64))*$E$2</f>
        <v>0</v>
      </c>
      <c r="AL64" s="26">
        <f>(SUMIFS(一次能源消费!AL:AL,一次能源消费!$A:$A,$A64)-SUMIFS(工业非燃料使用!AM:AM,工业非燃料使用!$B:$B,$A64))*$E$2</f>
        <v>0</v>
      </c>
      <c r="AM64" s="26">
        <f>(SUMIFS(一次能源消费!AM:AM,一次能源消费!$A:$A,$A64)-SUMIFS(工业非燃料使用!AN:AN,工业非燃料使用!$B:$B,$A64))*$E$2</f>
        <v>0</v>
      </c>
      <c r="AN64" s="26">
        <f>(SUMIFS(一次能源消费!AN:AN,一次能源消费!$A:$A,$A64)-SUMIFS(工业非燃料使用!AO:AO,工业非燃料使用!$B:$B,$A64))*$E$2</f>
        <v>0</v>
      </c>
      <c r="AO64" s="26">
        <f t="shared" si="6"/>
        <v>0</v>
      </c>
    </row>
    <row r="65" spans="1:41">
      <c r="A65" s="35" t="s">
        <v>2332</v>
      </c>
      <c r="B65" t="s">
        <v>1667</v>
      </c>
      <c r="C65" s="26">
        <f>(SUMIFS(一次能源消费!C:C,一次能源消费!$A:$A,$A65)-SUMIFS(工业非燃料使用!D:D,工业非燃料使用!$B:$B,$A65))*$E$2</f>
        <v>0</v>
      </c>
      <c r="D65" s="26">
        <f>(SUMIFS(一次能源消费!D:D,一次能源消费!$A:$A,$A65)-SUMIFS(工业非燃料使用!E:E,工业非燃料使用!$B:$B,$A65))*$E$2</f>
        <v>0</v>
      </c>
      <c r="E65" s="26">
        <f>(SUMIFS(一次能源消费!E:E,一次能源消费!$A:$A,$A65)-SUMIFS(工业非燃料使用!F:F,工业非燃料使用!$B:$B,$A65))*$E$2</f>
        <v>0</v>
      </c>
      <c r="F65" s="26">
        <f>(SUMIFS(一次能源消费!F:F,一次能源消费!$A:$A,$A65)-SUMIFS(工业非燃料使用!G:G,工业非燃料使用!$B:$B,$A65))*$E$2</f>
        <v>0</v>
      </c>
      <c r="G65" s="26">
        <f>(SUMIFS(一次能源消费!G:G,一次能源消费!$A:$A,$A65)-SUMIFS(工业非燃料使用!H:H,工业非燃料使用!$B:$B,$A65))*$E$2</f>
        <v>0</v>
      </c>
      <c r="H65" s="26">
        <f>(SUMIFS(一次能源消费!H:H,一次能源消费!$A:$A,$A65)-SUMIFS(工业非燃料使用!I:I,工业非燃料使用!$B:$B,$A65))*$E$2</f>
        <v>0</v>
      </c>
      <c r="I65" s="26">
        <f>(SUMIFS(一次能源消费!I:I,一次能源消费!$A:$A,$A65)-SUMIFS(工业非燃料使用!J:J,工业非燃料使用!$B:$B,$A65))*$E$2</f>
        <v>0</v>
      </c>
      <c r="J65" s="26">
        <f>(SUMIFS(一次能源消费!J:J,一次能源消费!$A:$A,$A65)-SUMIFS(工业非燃料使用!K:K,工业非燃料使用!$B:$B,$A65))*$E$2</f>
        <v>0</v>
      </c>
      <c r="K65" s="26">
        <f>(SUMIFS(一次能源消费!K:K,一次能源消费!$A:$A,$A65)-SUMIFS(工业非燃料使用!L:L,工业非燃料使用!$B:$B,$A65))*$E$2</f>
        <v>0</v>
      </c>
      <c r="L65" s="26">
        <f>(SUMIFS(一次能源消费!L:L,一次能源消费!$A:$A,$A65)-SUMIFS(工业非燃料使用!M:M,工业非燃料使用!$B:$B,$A65))*$E$2</f>
        <v>0</v>
      </c>
      <c r="M65" s="26">
        <f>(SUMIFS(一次能源消费!M:M,一次能源消费!$A:$A,$A65)-SUMIFS(工业非燃料使用!N:N,工业非燃料使用!$B:$B,$A65))*$E$2</f>
        <v>0</v>
      </c>
      <c r="N65" s="26">
        <f>(SUMIFS(一次能源消费!N:N,一次能源消费!$A:$A,$A65)-SUMIFS(工业非燃料使用!O:O,工业非燃料使用!$B:$B,$A65))*$E$2</f>
        <v>0</v>
      </c>
      <c r="O65" s="26">
        <f>(SUMIFS(一次能源消费!O:O,一次能源消费!$A:$A,$A65)-SUMIFS(工业非燃料使用!P:P,工业非燃料使用!$B:$B,$A65))*$E$2</f>
        <v>0</v>
      </c>
      <c r="P65" s="26">
        <f>(SUMIFS(一次能源消费!P:P,一次能源消费!$A:$A,$A65)-SUMIFS(工业非燃料使用!Q:Q,工业非燃料使用!$B:$B,$A65))*$E$2</f>
        <v>0</v>
      </c>
      <c r="Q65" s="26">
        <f>(SUMIFS(一次能源消费!Q:Q,一次能源消费!$A:$A,$A65)-SUMIFS(工业非燃料使用!R:R,工业非燃料使用!$B:$B,$A65))*$E$2</f>
        <v>0</v>
      </c>
      <c r="R65" s="26">
        <f>(SUMIFS(一次能源消费!R:R,一次能源消费!$A:$A,$A65)-SUMIFS(工业非燃料使用!S:S,工业非燃料使用!$B:$B,$A65))*$E$2</f>
        <v>0</v>
      </c>
      <c r="S65" s="26">
        <f>(SUMIFS(一次能源消费!S:S,一次能源消费!$A:$A,$A65)-SUMIFS(工业非燃料使用!T:T,工业非燃料使用!$B:$B,$A65))*$E$2</f>
        <v>0</v>
      </c>
      <c r="T65" s="26">
        <f>(SUMIFS(一次能源消费!T:T,一次能源消费!$A:$A,$A65)-SUMIFS(工业非燃料使用!U:U,工业非燃料使用!$B:$B,$A65))*$E$2</f>
        <v>0</v>
      </c>
      <c r="U65" s="26">
        <f>(SUMIFS(一次能源消费!U:U,一次能源消费!$A:$A,$A65)-SUMIFS(工业非燃料使用!V:V,工业非燃料使用!$B:$B,$A65))*$E$2</f>
        <v>0</v>
      </c>
      <c r="V65" s="26">
        <f>(SUMIFS(一次能源消费!V:V,一次能源消费!$A:$A,$A65)-SUMIFS(工业非燃料使用!W:W,工业非燃料使用!$B:$B,$A65))*$E$2</f>
        <v>0</v>
      </c>
      <c r="W65" s="26">
        <f>(SUMIFS(一次能源消费!W:W,一次能源消费!$A:$A,$A65)-SUMIFS(工业非燃料使用!X:X,工业非燃料使用!$B:$B,$A65))*$E$2</f>
        <v>0</v>
      </c>
      <c r="X65" s="26">
        <f>(SUMIFS(一次能源消费!X:X,一次能源消费!$A:$A,$A65)-SUMIFS(工业非燃料使用!Y:Y,工业非燃料使用!$B:$B,$A65))*$E$2</f>
        <v>0</v>
      </c>
      <c r="Y65" s="26">
        <f>(SUMIFS(一次能源消费!Y:Y,一次能源消费!$A:$A,$A65)-SUMIFS(工业非燃料使用!Z:Z,工业非燃料使用!$B:$B,$A65))*$E$2</f>
        <v>0</v>
      </c>
      <c r="Z65" s="26">
        <f>(SUMIFS(一次能源消费!Z:Z,一次能源消费!$A:$A,$A65)-SUMIFS(工业非燃料使用!AA:AA,工业非燃料使用!$B:$B,$A65))*$E$2</f>
        <v>0</v>
      </c>
      <c r="AA65" s="26">
        <f>(SUMIFS(一次能源消费!AA:AA,一次能源消费!$A:$A,$A65)-SUMIFS(工业非燃料使用!AB:AB,工业非燃料使用!$B:$B,$A65))*$E$2</f>
        <v>0</v>
      </c>
      <c r="AB65" s="26">
        <f>(SUMIFS(一次能源消费!AB:AB,一次能源消费!$A:$A,$A65)-SUMIFS(工业非燃料使用!AC:AC,工业非燃料使用!$B:$B,$A65))*$E$2</f>
        <v>0</v>
      </c>
      <c r="AC65" s="26">
        <f>(SUMIFS(一次能源消费!AC:AC,一次能源消费!$A:$A,$A65)-SUMIFS(工业非燃料使用!AD:AD,工业非燃料使用!$B:$B,$A65))*$E$2</f>
        <v>0</v>
      </c>
      <c r="AD65" s="26">
        <f>(SUMIFS(一次能源消费!AD:AD,一次能源消费!$A:$A,$A65)-SUMIFS(工业非燃料使用!AE:AE,工业非燃料使用!$B:$B,$A65))*$E$2</f>
        <v>0</v>
      </c>
      <c r="AE65" s="26">
        <f>(SUMIFS(一次能源消费!AE:AE,一次能源消费!$A:$A,$A65)-SUMIFS(工业非燃料使用!AF:AF,工业非燃料使用!$B:$B,$A65))*$E$2</f>
        <v>0</v>
      </c>
      <c r="AF65" s="26">
        <f>(SUMIFS(一次能源消费!AF:AF,一次能源消费!$A:$A,$A65)-SUMIFS(工业非燃料使用!AG:AG,工业非燃料使用!$B:$B,$A65))*$E$2</f>
        <v>0</v>
      </c>
      <c r="AG65" s="26">
        <f>(SUMIFS(一次能源消费!AG:AG,一次能源消费!$A:$A,$A65)-SUMIFS(工业非燃料使用!AH:AH,工业非燃料使用!$B:$B,$A65))*$E$2</f>
        <v>0</v>
      </c>
      <c r="AH65" s="26">
        <f>(SUMIFS(一次能源消费!AH:AH,一次能源消费!$A:$A,$A65)-SUMIFS(工业非燃料使用!AI:AI,工业非燃料使用!$B:$B,$A65))*$E$2</f>
        <v>0</v>
      </c>
      <c r="AI65" s="26">
        <f>(SUMIFS(一次能源消费!AI:AI,一次能源消费!$A:$A,$A65)-SUMIFS(工业非燃料使用!AJ:AJ,工业非燃料使用!$B:$B,$A65))*$E$2</f>
        <v>0</v>
      </c>
      <c r="AJ65" s="26">
        <f>(SUMIFS(一次能源消费!AJ:AJ,一次能源消费!$A:$A,$A65)-SUMIFS(工业非燃料使用!AK:AK,工业非燃料使用!$B:$B,$A65))*$E$2</f>
        <v>0</v>
      </c>
      <c r="AK65" s="26">
        <f>(SUMIFS(一次能源消费!AK:AK,一次能源消费!$A:$A,$A65)-SUMIFS(工业非燃料使用!AL:AL,工业非燃料使用!$B:$B,$A65))*$E$2</f>
        <v>0</v>
      </c>
      <c r="AL65" s="26">
        <f>(SUMIFS(一次能源消费!AL:AL,一次能源消费!$A:$A,$A65)-SUMIFS(工业非燃料使用!AM:AM,工业非燃料使用!$B:$B,$A65))*$E$2</f>
        <v>0</v>
      </c>
      <c r="AM65" s="26">
        <f>(SUMIFS(一次能源消费!AM:AM,一次能源消费!$A:$A,$A65)-SUMIFS(工业非燃料使用!AN:AN,工业非燃料使用!$B:$B,$A65))*$E$2</f>
        <v>0</v>
      </c>
      <c r="AN65" s="26">
        <f>(SUMIFS(一次能源消费!AN:AN,一次能源消费!$A:$A,$A65)-SUMIFS(工业非燃料使用!AO:AO,工业非燃料使用!$B:$B,$A65))*$E$2</f>
        <v>0</v>
      </c>
      <c r="AO65" s="26">
        <f t="shared" si="6"/>
        <v>0</v>
      </c>
    </row>
    <row r="66" spans="1:41">
      <c r="A66" s="35" t="s">
        <v>2333</v>
      </c>
      <c r="B66" t="s">
        <v>2355</v>
      </c>
      <c r="C66" s="26">
        <f>(SUMIFS(一次能源消费!C:C,一次能源消费!$A:$A,$A66)-SUMIFS(工业非燃料使用!D:D,工业非燃料使用!$B:$B,$A66))*$E$2</f>
        <v>48.306146699794759</v>
      </c>
      <c r="D66" s="26">
        <f>(SUMIFS(一次能源消费!D:D,一次能源消费!$A:$A,$A66)-SUMIFS(工业非燃料使用!E:E,工业非燃料使用!$B:$B,$A66))*$E$2</f>
        <v>48.306146699794759</v>
      </c>
      <c r="E66" s="26">
        <f>(SUMIFS(一次能源消费!E:E,一次能源消费!$A:$A,$A66)-SUMIFS(工业非燃料使用!F:F,工业非燃料使用!$B:$B,$A66))*$E$2</f>
        <v>48.306146699794759</v>
      </c>
      <c r="F66" s="26">
        <f>(SUMIFS(一次能源消费!F:F,一次能源消费!$A:$A,$A66)-SUMIFS(工业非燃料使用!G:G,工业非燃料使用!$B:$B,$A66))*$E$2</f>
        <v>48.306146699794759</v>
      </c>
      <c r="G66" s="26">
        <f>(SUMIFS(一次能源消费!G:G,一次能源消费!$A:$A,$A66)-SUMIFS(工业非燃料使用!H:H,工业非燃料使用!$B:$B,$A66))*$E$2</f>
        <v>48.306146699794759</v>
      </c>
      <c r="H66" s="26">
        <f>(SUMIFS(一次能源消费!H:H,一次能源消费!$A:$A,$A66)-SUMIFS(工业非燃料使用!I:I,工业非燃料使用!$B:$B,$A66))*$E$2</f>
        <v>48.306146699794759</v>
      </c>
      <c r="I66" s="26">
        <f>(SUMIFS(一次能源消费!I:I,一次能源消费!$A:$A,$A66)-SUMIFS(工业非燃料使用!J:J,工业非燃料使用!$B:$B,$A66))*$E$2</f>
        <v>48.306146699794759</v>
      </c>
      <c r="J66" s="26">
        <f>(SUMIFS(一次能源消费!J:J,一次能源消费!$A:$A,$A66)-SUMIFS(工业非燃料使用!K:K,工业非燃料使用!$B:$B,$A66))*$E$2</f>
        <v>48.306146699794759</v>
      </c>
      <c r="K66" s="26">
        <f>(SUMIFS(一次能源消费!K:K,一次能源消费!$A:$A,$A66)-SUMIFS(工业非燃料使用!L:L,工业非燃料使用!$B:$B,$A66))*$E$2</f>
        <v>48.764538547405579</v>
      </c>
      <c r="L66" s="26">
        <f>(SUMIFS(一次能源消费!L:L,一次能源消费!$A:$A,$A66)-SUMIFS(工业非燃料使用!M:M,工业非燃料使用!$B:$B,$A66))*$E$2</f>
        <v>49.22257030715496</v>
      </c>
      <c r="M66" s="26">
        <f>(SUMIFS(一次能源消费!M:M,一次能源消费!$A:$A,$A66)-SUMIFS(工业非燃料使用!N:N,工业非燃料使用!$B:$B,$A66))*$E$2</f>
        <v>49.680962154765773</v>
      </c>
      <c r="N66" s="26">
        <f>(SUMIFS(一次能源消费!N:N,一次能源消费!$A:$A,$A66)-SUMIFS(工业非燃料使用!O:O,工业非燃料使用!$B:$B,$A66))*$E$2</f>
        <v>50.139354002376592</v>
      </c>
      <c r="O66" s="26">
        <f>(SUMIFS(一次能源消费!O:O,一次能源消费!$A:$A,$A66)-SUMIFS(工业非燃料使用!P:P,工业非燃料使用!$B:$B,$A66))*$E$2</f>
        <v>51.055777609736786</v>
      </c>
      <c r="P66" s="26">
        <f>(SUMIFS(一次能源消费!P:P,一次能源消费!$A:$A,$A66)-SUMIFS(工业非燃料使用!Q:Q,工业非燃料使用!$B:$B,$A66))*$E$2</f>
        <v>51.972561304958425</v>
      </c>
      <c r="Q66" s="26">
        <f>(SUMIFS(一次能源消费!Q:Q,一次能源消费!$A:$A,$A66)-SUMIFS(工业非燃料使用!R:R,工业非燃料使用!$B:$B,$A66))*$E$2</f>
        <v>52.889345000180057</v>
      </c>
      <c r="R66" s="26">
        <f>(SUMIFS(一次能源消费!R:R,一次能源消费!$A:$A,$A66)-SUMIFS(工业非燃料使用!S:S,工业非燃料使用!$B:$B,$A66))*$E$2</f>
        <v>53.805768607540251</v>
      </c>
      <c r="S66" s="26">
        <f>(SUMIFS(一次能源消费!S:S,一次能源消费!$A:$A,$A66)-SUMIFS(工业非燃料使用!T:T,工业非燃料使用!$B:$B,$A66))*$E$2</f>
        <v>52.889345000180057</v>
      </c>
      <c r="T66" s="26">
        <f>(SUMIFS(一次能源消费!T:T,一次能源消费!$A:$A,$A66)-SUMIFS(工业非燃料使用!U:U,工业非燃料使用!$B:$B,$A66))*$E$2</f>
        <v>51.055777609736786</v>
      </c>
      <c r="U66" s="26">
        <f>(SUMIFS(一次能源消费!U:U,一次能源消费!$A:$A,$A66)-SUMIFS(工业非燃料使用!V:V,工业非燃料使用!$B:$B,$A66))*$E$2</f>
        <v>48.306146699794759</v>
      </c>
      <c r="V66" s="26">
        <f>(SUMIFS(一次能源消费!V:V,一次能源消费!$A:$A,$A66)-SUMIFS(工业非燃料使用!W:W,工业非燃料使用!$B:$B,$A66))*$E$2</f>
        <v>44.6397320946311</v>
      </c>
      <c r="W66" s="26">
        <f>(SUMIFS(一次能源消费!W:W,一次能源消费!$A:$A,$A66)-SUMIFS(工业非燃料使用!X:X,工业非燃料使用!$B:$B,$A66))*$E$2</f>
        <v>40.972957401606003</v>
      </c>
      <c r="X66" s="26">
        <f>(SUMIFS(一次能源消费!X:X,一次能源消费!$A:$A,$A66)-SUMIFS(工业非燃料使用!Y:Y,工业非燃料使用!$B:$B,$A66))*$E$2</f>
        <v>38.223326491663975</v>
      </c>
      <c r="Y66" s="26">
        <f>(SUMIFS(一次能源消费!Y:Y,一次能源消费!$A:$A,$A66)-SUMIFS(工业非燃料使用!Z:Z,工业非燃料使用!$B:$B,$A66))*$E$2</f>
        <v>34.556695833783451</v>
      </c>
      <c r="Z66" s="26">
        <f>(SUMIFS(一次能源消费!Z:Z,一次能源消费!$A:$A,$A66)-SUMIFS(工业非燃料使用!AA:AA,工业非燃料使用!$B:$B,$A66))*$E$2</f>
        <v>30.890209211047505</v>
      </c>
      <c r="AA66" s="26">
        <f>(SUMIFS(一次能源消费!AA:AA,一次能源消费!$A:$A,$A66)-SUMIFS(工业非燃料使用!AB:AB,工业非燃料使用!$B:$B,$A66))*$E$2</f>
        <v>27.223722588311556</v>
      </c>
      <c r="AB66" s="26">
        <f>(SUMIFS(一次能源消费!AB:AB,一次能源消费!$A:$A,$A66)-SUMIFS(工业非燃料使用!AC:AC,工业非燃料使用!$B:$B,$A66))*$E$2</f>
        <v>23.557235965575607</v>
      </c>
      <c r="AC66" s="26">
        <f>(SUMIFS(一次能源消费!AC:AC,一次能源消费!$A:$A,$A66)-SUMIFS(工业非燃料使用!AD:AD,工业非燃料使用!$B:$B,$A66))*$E$2</f>
        <v>21.723992654207631</v>
      </c>
      <c r="AD66" s="26">
        <f>(SUMIFS(一次能源消费!AD:AD,一次能源消费!$A:$A,$A66)-SUMIFS(工业非燃料使用!AE:AE,工业非燃料使用!$B:$B,$A66))*$E$2</f>
        <v>19.890749342839658</v>
      </c>
      <c r="AE66" s="26">
        <f>(SUMIFS(一次能源消费!AE:AE,一次能源消费!$A:$A,$A66)-SUMIFS(工业非燃料使用!AF:AF,工业非燃料使用!$B:$B,$A66))*$E$2</f>
        <v>18.974109682762599</v>
      </c>
      <c r="AF66" s="26">
        <f>(SUMIFS(一次能源消费!AF:AF,一次能源消费!$A:$A,$A66)-SUMIFS(工业非燃料使用!AG:AG,工业非燃料使用!$B:$B,$A66))*$E$2</f>
        <v>18.974109682762599</v>
      </c>
      <c r="AG66" s="26">
        <f>(SUMIFS(一次能源消费!AG:AG,一次能源消费!$A:$A,$A66)-SUMIFS(工业非燃料使用!AH:AH,工业非燃料使用!$B:$B,$A66))*$E$2</f>
        <v>19.432429512801129</v>
      </c>
      <c r="AH66" s="26">
        <f>(SUMIFS(一次能源消费!AH:AH,一次能源消费!$A:$A,$A66)-SUMIFS(工业非燃料使用!AI:AI,工业非燃料使用!$B:$B,$A66))*$E$2</f>
        <v>20.349033164092045</v>
      </c>
      <c r="AI66" s="26">
        <f>(SUMIFS(一次能源消费!AI:AI,一次能源消费!$A:$A,$A66)-SUMIFS(工业非燃料使用!AJ:AJ,工业非燃料使用!$B:$B,$A66))*$E$2</f>
        <v>21.265672824169101</v>
      </c>
      <c r="AJ66" s="26">
        <f>(SUMIFS(一次能源消费!AJ:AJ,一次能源消费!$A:$A,$A66)-SUMIFS(工业非燃料使用!AK:AK,工业非燃料使用!$B:$B,$A66))*$E$2</f>
        <v>22.182312484246161</v>
      </c>
      <c r="AK66" s="26">
        <f>(SUMIFS(一次能源消费!AK:AK,一次能源消费!$A:$A,$A66)-SUMIFS(工业非燃料使用!AL:AL,工业非燃料使用!$B:$B,$A66))*$E$2</f>
        <v>23.098916135537078</v>
      </c>
      <c r="AL66" s="26">
        <f>(SUMIFS(一次能源消费!AL:AL,一次能源消费!$A:$A,$A66)-SUMIFS(工业非燃料使用!AM:AM,工业非燃料使用!$B:$B,$A66))*$E$2</f>
        <v>24.015555795614137</v>
      </c>
      <c r="AM66" s="26">
        <f>(SUMIFS(一次能源消费!AM:AM,一次能源消费!$A:$A,$A66)-SUMIFS(工业非燃料使用!AN:AN,工业非燃料使用!$B:$B,$A66))*$E$2</f>
        <v>24.93215944690505</v>
      </c>
      <c r="AN66" s="26">
        <f>(SUMIFS(一次能源消费!AN:AN,一次能源消费!$A:$A,$A66)-SUMIFS(工业非燃料使用!AO:AO,工业非燃料使用!$B:$B,$A66))*$E$2</f>
        <v>25.84879910698211</v>
      </c>
      <c r="AO66" s="26">
        <f t="shared" si="6"/>
        <v>1446.9830398617264</v>
      </c>
    </row>
    <row r="67" spans="1:41">
      <c r="A67"/>
    </row>
    <row r="68" spans="1:41">
      <c r="C68" s="44">
        <f>C$3</f>
        <v>2023</v>
      </c>
      <c r="D68" s="44">
        <f t="shared" ref="D68:AN68" si="7">D$3</f>
        <v>2024</v>
      </c>
      <c r="E68" s="44">
        <f t="shared" si="7"/>
        <v>2025</v>
      </c>
      <c r="F68" s="44">
        <f t="shared" si="7"/>
        <v>2026</v>
      </c>
      <c r="G68" s="44">
        <f t="shared" si="7"/>
        <v>2027</v>
      </c>
      <c r="H68" s="44">
        <f t="shared" si="7"/>
        <v>2028</v>
      </c>
      <c r="I68" s="44">
        <f t="shared" si="7"/>
        <v>2029</v>
      </c>
      <c r="J68" s="44">
        <f t="shared" si="7"/>
        <v>2030</v>
      </c>
      <c r="K68" s="44">
        <f t="shared" si="7"/>
        <v>2031</v>
      </c>
      <c r="L68" s="44">
        <f t="shared" si="7"/>
        <v>2032</v>
      </c>
      <c r="M68" s="44">
        <f t="shared" si="7"/>
        <v>2033</v>
      </c>
      <c r="N68" s="44">
        <f t="shared" si="7"/>
        <v>2034</v>
      </c>
      <c r="O68" s="44">
        <f t="shared" si="7"/>
        <v>2035</v>
      </c>
      <c r="P68" s="44">
        <f t="shared" si="7"/>
        <v>2036</v>
      </c>
      <c r="Q68" s="44">
        <f t="shared" si="7"/>
        <v>2037</v>
      </c>
      <c r="R68" s="44">
        <f t="shared" si="7"/>
        <v>2038</v>
      </c>
      <c r="S68" s="44">
        <f t="shared" si="7"/>
        <v>2039</v>
      </c>
      <c r="T68" s="44">
        <f t="shared" si="7"/>
        <v>2040</v>
      </c>
      <c r="U68" s="44">
        <f t="shared" si="7"/>
        <v>2041</v>
      </c>
      <c r="V68" s="44">
        <f t="shared" si="7"/>
        <v>2042</v>
      </c>
      <c r="W68" s="44">
        <f t="shared" si="7"/>
        <v>2043</v>
      </c>
      <c r="X68" s="44">
        <f t="shared" si="7"/>
        <v>2044</v>
      </c>
      <c r="Y68" s="44">
        <f t="shared" si="7"/>
        <v>2045</v>
      </c>
      <c r="Z68" s="44">
        <f t="shared" si="7"/>
        <v>2046</v>
      </c>
      <c r="AA68" s="44">
        <f t="shared" si="7"/>
        <v>2047</v>
      </c>
      <c r="AB68" s="44">
        <f t="shared" si="7"/>
        <v>2048</v>
      </c>
      <c r="AC68" s="44">
        <f t="shared" si="7"/>
        <v>2049</v>
      </c>
      <c r="AD68" s="44">
        <f t="shared" si="7"/>
        <v>2050</v>
      </c>
      <c r="AE68" s="44">
        <f t="shared" si="7"/>
        <v>2051</v>
      </c>
      <c r="AF68" s="44">
        <f t="shared" si="7"/>
        <v>2052</v>
      </c>
      <c r="AG68" s="44">
        <f t="shared" si="7"/>
        <v>2053</v>
      </c>
      <c r="AH68" s="44">
        <f t="shared" si="7"/>
        <v>2054</v>
      </c>
      <c r="AI68" s="44">
        <f t="shared" si="7"/>
        <v>2055</v>
      </c>
      <c r="AJ68" s="44">
        <f t="shared" si="7"/>
        <v>2056</v>
      </c>
      <c r="AK68" s="44">
        <f t="shared" si="7"/>
        <v>2057</v>
      </c>
      <c r="AL68" s="44">
        <f t="shared" si="7"/>
        <v>2058</v>
      </c>
      <c r="AM68" s="44">
        <f t="shared" si="7"/>
        <v>2059</v>
      </c>
      <c r="AN68" s="44">
        <f t="shared" si="7"/>
        <v>2060</v>
      </c>
      <c r="AO68" t="s">
        <v>2353</v>
      </c>
    </row>
    <row r="69" spans="1:41">
      <c r="A69" s="35" t="s">
        <v>2357</v>
      </c>
      <c r="B69" t="s">
        <v>1666</v>
      </c>
      <c r="C69" s="36">
        <f>SUMIFS(C$46:C$66,$B$46:$B$66,$B69)</f>
        <v>245057.98494832747</v>
      </c>
      <c r="D69" s="36">
        <f t="shared" ref="D69:AN72" si="8">SUMIFS(D$46:D$66,$B$46:$B$66,$B69)</f>
        <v>244085.33002052509</v>
      </c>
      <c r="E69" s="36">
        <f t="shared" si="8"/>
        <v>256392.93507615864</v>
      </c>
      <c r="F69" s="36">
        <f t="shared" si="8"/>
        <v>264312.10255302303</v>
      </c>
      <c r="G69" s="36">
        <f t="shared" si="8"/>
        <v>272591.37589571864</v>
      </c>
      <c r="H69" s="36">
        <f t="shared" si="8"/>
        <v>280184.26055957662</v>
      </c>
      <c r="I69" s="36">
        <f t="shared" si="8"/>
        <v>286743.30416621664</v>
      </c>
      <c r="J69" s="36">
        <f t="shared" si="8"/>
        <v>294209.35508264019</v>
      </c>
      <c r="K69" s="36">
        <f t="shared" si="8"/>
        <v>296068.55352706066</v>
      </c>
      <c r="L69" s="36">
        <f t="shared" si="8"/>
        <v>297562.5544632891</v>
      </c>
      <c r="M69" s="36">
        <f t="shared" si="8"/>
        <v>298510.84224550799</v>
      </c>
      <c r="N69" s="36">
        <f t="shared" si="8"/>
        <v>299632.22426272021</v>
      </c>
      <c r="O69" s="36">
        <f t="shared" si="8"/>
        <v>295940.68272658536</v>
      </c>
      <c r="P69" s="36">
        <f t="shared" si="8"/>
        <v>291484.73947643233</v>
      </c>
      <c r="Q69" s="36">
        <f t="shared" si="8"/>
        <v>286163.02977926622</v>
      </c>
      <c r="R69" s="36">
        <f t="shared" si="8"/>
        <v>281021.32800403307</v>
      </c>
      <c r="S69" s="36">
        <f t="shared" si="8"/>
        <v>275622.30384213751</v>
      </c>
      <c r="T69" s="36">
        <f t="shared" si="8"/>
        <v>269939.20996723208</v>
      </c>
      <c r="U69" s="36">
        <f t="shared" si="8"/>
        <v>263454.49209607154</v>
      </c>
      <c r="V69" s="36">
        <f t="shared" si="8"/>
        <v>256745.64833819459</v>
      </c>
      <c r="W69" s="36">
        <f t="shared" si="8"/>
        <v>249926.09556731849</v>
      </c>
      <c r="X69" s="36">
        <f t="shared" si="8"/>
        <v>243006.97994310615</v>
      </c>
      <c r="Y69" s="36">
        <f t="shared" si="8"/>
        <v>235883.479889093</v>
      </c>
      <c r="Z69" s="36">
        <f t="shared" si="8"/>
        <v>228891.02877102018</v>
      </c>
      <c r="AA69" s="36">
        <f t="shared" si="8"/>
        <v>221446.00230456237</v>
      </c>
      <c r="AB69" s="36">
        <f t="shared" si="8"/>
        <v>214169.70220733865</v>
      </c>
      <c r="AC69" s="36">
        <f t="shared" si="8"/>
        <v>206584.49533686225</v>
      </c>
      <c r="AD69" s="36">
        <f t="shared" si="8"/>
        <v>199056.52731266434</v>
      </c>
      <c r="AE69" s="36">
        <f t="shared" si="8"/>
        <v>191546.36167224808</v>
      </c>
      <c r="AF69" s="36">
        <f t="shared" si="8"/>
        <v>183835.135212992</v>
      </c>
      <c r="AG69" s="36">
        <f t="shared" si="8"/>
        <v>176188.97482985852</v>
      </c>
      <c r="AH69" s="36">
        <f t="shared" si="8"/>
        <v>168668.64967051966</v>
      </c>
      <c r="AI69" s="36">
        <f t="shared" si="8"/>
        <v>161106.17910770231</v>
      </c>
      <c r="AJ69" s="36">
        <f t="shared" si="8"/>
        <v>153963.75319577981</v>
      </c>
      <c r="AK69" s="36">
        <f t="shared" si="8"/>
        <v>146949.4494256599</v>
      </c>
      <c r="AL69" s="36">
        <f t="shared" si="8"/>
        <v>140076.12005329304</v>
      </c>
      <c r="AM69" s="36">
        <f t="shared" si="8"/>
        <v>133587.24136689355</v>
      </c>
      <c r="AN69" s="36">
        <f t="shared" si="8"/>
        <v>129156.89496237085</v>
      </c>
      <c r="AO69" s="36">
        <f>SUM(C69:AN69)</f>
        <v>8939765.3278600015</v>
      </c>
    </row>
    <row r="70" spans="1:41">
      <c r="A70" s="35" t="s">
        <v>2358</v>
      </c>
      <c r="B70" t="s">
        <v>2356</v>
      </c>
      <c r="C70" s="36">
        <f t="shared" ref="C70:R72" si="9">SUMIFS(C$46:C$66,$B$46:$B$66,$B70)</f>
        <v>119934.69671635883</v>
      </c>
      <c r="D70" s="36">
        <f t="shared" si="9"/>
        <v>119915.73906989308</v>
      </c>
      <c r="E70" s="36">
        <f t="shared" si="9"/>
        <v>121139.80066508232</v>
      </c>
      <c r="F70" s="36">
        <f t="shared" si="9"/>
        <v>121532.94617226606</v>
      </c>
      <c r="G70" s="36">
        <f t="shared" si="9"/>
        <v>121843.69906377158</v>
      </c>
      <c r="H70" s="36">
        <f t="shared" si="9"/>
        <v>122118.42971084948</v>
      </c>
      <c r="I70" s="36">
        <f t="shared" si="9"/>
        <v>122313.33864823022</v>
      </c>
      <c r="J70" s="36">
        <f t="shared" si="9"/>
        <v>122469.86454574919</v>
      </c>
      <c r="K70" s="36">
        <f t="shared" si="9"/>
        <v>121397.39409815999</v>
      </c>
      <c r="L70" s="36">
        <f t="shared" si="9"/>
        <v>120270.62136761374</v>
      </c>
      <c r="M70" s="36">
        <f t="shared" si="9"/>
        <v>119318.46713478091</v>
      </c>
      <c r="N70" s="36">
        <f t="shared" si="9"/>
        <v>118284.44377228046</v>
      </c>
      <c r="O70" s="36">
        <f t="shared" si="9"/>
        <v>117195.92003168775</v>
      </c>
      <c r="P70" s="36">
        <f t="shared" si="9"/>
        <v>115956.03475568042</v>
      </c>
      <c r="Q70" s="36">
        <f t="shared" si="9"/>
        <v>114522.92764394516</v>
      </c>
      <c r="R70" s="36">
        <f t="shared" si="9"/>
        <v>112835.61168125027</v>
      </c>
      <c r="S70" s="36">
        <f t="shared" si="8"/>
        <v>111301.206704836</v>
      </c>
      <c r="T70" s="36">
        <f t="shared" si="8"/>
        <v>109865.43886788379</v>
      </c>
      <c r="U70" s="36">
        <f t="shared" si="8"/>
        <v>108028.19229051893</v>
      </c>
      <c r="V70" s="36">
        <f t="shared" si="8"/>
        <v>106336.46870116313</v>
      </c>
      <c r="W70" s="36">
        <f t="shared" si="8"/>
        <v>104712.51169565377</v>
      </c>
      <c r="X70" s="36">
        <f t="shared" si="8"/>
        <v>103189.66840589106</v>
      </c>
      <c r="Y70" s="36">
        <f t="shared" si="8"/>
        <v>101785.89468870407</v>
      </c>
      <c r="Z70" s="36">
        <f t="shared" si="8"/>
        <v>100713.15708112784</v>
      </c>
      <c r="AA70" s="36">
        <f t="shared" si="8"/>
        <v>99719.104922401093</v>
      </c>
      <c r="AB70" s="36">
        <f t="shared" si="8"/>
        <v>98872.048507435829</v>
      </c>
      <c r="AC70" s="36">
        <f t="shared" si="8"/>
        <v>98075.591181448297</v>
      </c>
      <c r="AD70" s="36">
        <f t="shared" si="8"/>
        <v>97318.513546505375</v>
      </c>
      <c r="AE70" s="36">
        <f t="shared" si="8"/>
        <v>96279.797987108876</v>
      </c>
      <c r="AF70" s="36">
        <f t="shared" si="8"/>
        <v>95371.775758885196</v>
      </c>
      <c r="AG70" s="36">
        <f t="shared" si="8"/>
        <v>94370.618209643173</v>
      </c>
      <c r="AH70" s="36">
        <f t="shared" si="8"/>
        <v>93433.632706780467</v>
      </c>
      <c r="AI70" s="36">
        <f t="shared" si="8"/>
        <v>92493.112030535485</v>
      </c>
      <c r="AJ70" s="36">
        <f t="shared" si="8"/>
        <v>91653.412433833888</v>
      </c>
      <c r="AK70" s="36">
        <f t="shared" si="8"/>
        <v>90854.527928414565</v>
      </c>
      <c r="AL70" s="36">
        <f t="shared" si="8"/>
        <v>90009.638925497857</v>
      </c>
      <c r="AM70" s="36">
        <f t="shared" si="8"/>
        <v>89162.399427460317</v>
      </c>
      <c r="AN70" s="36">
        <f t="shared" si="8"/>
        <v>89299.773256274566</v>
      </c>
      <c r="AO70" s="36">
        <f>SUM(C70:AN70)</f>
        <v>4073896.4203356034</v>
      </c>
    </row>
    <row r="71" spans="1:41">
      <c r="A71" s="35" t="s">
        <v>172</v>
      </c>
      <c r="B71" t="s">
        <v>1658</v>
      </c>
      <c r="C71" s="36">
        <f t="shared" si="9"/>
        <v>34879.511000684179</v>
      </c>
      <c r="D71" s="36">
        <f t="shared" si="9"/>
        <v>37435.598285981789</v>
      </c>
      <c r="E71" s="36">
        <f t="shared" si="9"/>
        <v>39995.315256922702</v>
      </c>
      <c r="F71" s="36">
        <f t="shared" si="9"/>
        <v>41697.425371790727</v>
      </c>
      <c r="G71" s="36">
        <f t="shared" si="9"/>
        <v>42618.310467754141</v>
      </c>
      <c r="H71" s="36">
        <f t="shared" si="9"/>
        <v>43552.104713550114</v>
      </c>
      <c r="I71" s="36">
        <f t="shared" si="9"/>
        <v>44513.186417485878</v>
      </c>
      <c r="J71" s="36">
        <f t="shared" si="9"/>
        <v>45069.525764286496</v>
      </c>
      <c r="K71" s="36">
        <f t="shared" si="9"/>
        <v>45562.47524395954</v>
      </c>
      <c r="L71" s="36">
        <f t="shared" si="9"/>
        <v>46025.760685607303</v>
      </c>
      <c r="M71" s="36">
        <f t="shared" si="9"/>
        <v>46490.436066400216</v>
      </c>
      <c r="N71" s="36">
        <f t="shared" si="9"/>
        <v>46960.746822224632</v>
      </c>
      <c r="O71" s="36">
        <f t="shared" si="8"/>
        <v>47380.241979042898</v>
      </c>
      <c r="P71" s="36">
        <f t="shared" si="8"/>
        <v>47694.577076806752</v>
      </c>
      <c r="Q71" s="36">
        <f t="shared" si="8"/>
        <v>47934.75928126464</v>
      </c>
      <c r="R71" s="36">
        <f t="shared" si="8"/>
        <v>48274.653415433379</v>
      </c>
      <c r="S71" s="36">
        <f t="shared" si="8"/>
        <v>48636.865795254053</v>
      </c>
      <c r="T71" s="36">
        <f t="shared" si="8"/>
        <v>48922.764754600132</v>
      </c>
      <c r="U71" s="36">
        <f t="shared" si="8"/>
        <v>49123.196860033859</v>
      </c>
      <c r="V71" s="36">
        <f t="shared" si="8"/>
        <v>49335.742321126367</v>
      </c>
      <c r="W71" s="36">
        <f t="shared" si="8"/>
        <v>49499.766663065799</v>
      </c>
      <c r="X71" s="36">
        <f t="shared" si="8"/>
        <v>49761.574664218082</v>
      </c>
      <c r="Y71" s="36">
        <f t="shared" si="8"/>
        <v>49975.399517482278</v>
      </c>
      <c r="Z71" s="36">
        <f t="shared" si="8"/>
        <v>50084.250477116431</v>
      </c>
      <c r="AA71" s="36">
        <f t="shared" si="8"/>
        <v>50177.878362320422</v>
      </c>
      <c r="AB71" s="36">
        <f t="shared" si="8"/>
        <v>50300.952072305656</v>
      </c>
      <c r="AC71" s="36">
        <f t="shared" si="8"/>
        <v>50377.057722084202</v>
      </c>
      <c r="AD71" s="36">
        <f t="shared" si="8"/>
        <v>50341.477080407632</v>
      </c>
      <c r="AE71" s="36">
        <f t="shared" si="8"/>
        <v>50337.661229339974</v>
      </c>
      <c r="AF71" s="36">
        <f t="shared" si="8"/>
        <v>50258.370962514869</v>
      </c>
      <c r="AG71" s="36">
        <f t="shared" si="8"/>
        <v>50103.905512945174</v>
      </c>
      <c r="AH71" s="36">
        <f t="shared" si="8"/>
        <v>49965.244679701864</v>
      </c>
      <c r="AI71" s="36">
        <f t="shared" si="8"/>
        <v>49776.495624932497</v>
      </c>
      <c r="AJ71" s="36">
        <f t="shared" si="8"/>
        <v>49529.109142630812</v>
      </c>
      <c r="AK71" s="36">
        <f t="shared" si="8"/>
        <v>49290.187245687957</v>
      </c>
      <c r="AL71" s="36">
        <f t="shared" si="8"/>
        <v>49001.080983760054</v>
      </c>
      <c r="AM71" s="36">
        <f t="shared" si="8"/>
        <v>48646.274170897712</v>
      </c>
      <c r="AN71" s="36">
        <f t="shared" si="8"/>
        <v>49681.29091498327</v>
      </c>
      <c r="AO71" s="36">
        <f>SUM(C71:AN71)</f>
        <v>1799211.1746066043</v>
      </c>
    </row>
    <row r="72" spans="1:41">
      <c r="A72" s="35" t="s">
        <v>2359</v>
      </c>
      <c r="B72" t="s">
        <v>2355</v>
      </c>
      <c r="C72" s="36">
        <f t="shared" si="9"/>
        <v>109280.7947139102</v>
      </c>
      <c r="D72" s="36">
        <f t="shared" si="9"/>
        <v>112719.53728709808</v>
      </c>
      <c r="E72" s="36">
        <f t="shared" si="9"/>
        <v>116827.46390119191</v>
      </c>
      <c r="F72" s="36">
        <f t="shared" si="9"/>
        <v>121261.42738828275</v>
      </c>
      <c r="G72" s="36">
        <f t="shared" si="9"/>
        <v>126038.04724352743</v>
      </c>
      <c r="H72" s="36">
        <f t="shared" si="9"/>
        <v>130930.65463973212</v>
      </c>
      <c r="I72" s="36">
        <f t="shared" si="9"/>
        <v>136152.39242375141</v>
      </c>
      <c r="J72" s="36">
        <f t="shared" si="9"/>
        <v>141874.38659032807</v>
      </c>
      <c r="K72" s="36">
        <f t="shared" si="9"/>
        <v>150214.72687335711</v>
      </c>
      <c r="L72" s="36">
        <f t="shared" si="9"/>
        <v>159758.57513233231</v>
      </c>
      <c r="M72" s="36">
        <f t="shared" si="9"/>
        <v>170149.44978574777</v>
      </c>
      <c r="N72" s="36">
        <f t="shared" si="9"/>
        <v>180541.29127507118</v>
      </c>
      <c r="O72" s="36">
        <f t="shared" si="8"/>
        <v>195662.23254474095</v>
      </c>
      <c r="P72" s="36">
        <f t="shared" si="8"/>
        <v>209653.53066148146</v>
      </c>
      <c r="Q72" s="36">
        <f t="shared" si="8"/>
        <v>224832.63836376081</v>
      </c>
      <c r="R72" s="36">
        <f t="shared" si="8"/>
        <v>240944.12336610135</v>
      </c>
      <c r="S72" s="36">
        <f t="shared" si="8"/>
        <v>257743.60916063527</v>
      </c>
      <c r="T72" s="36">
        <f t="shared" si="8"/>
        <v>274963.72942998103</v>
      </c>
      <c r="U72" s="36">
        <f t="shared" si="8"/>
        <v>291662.84325375408</v>
      </c>
      <c r="V72" s="36">
        <f t="shared" si="8"/>
        <v>308859.90925785905</v>
      </c>
      <c r="W72" s="36">
        <f t="shared" si="8"/>
        <v>325830.03096755617</v>
      </c>
      <c r="X72" s="36">
        <f t="shared" si="8"/>
        <v>342969.65791653178</v>
      </c>
      <c r="Y72" s="36">
        <f t="shared" si="8"/>
        <v>359656.11155521957</v>
      </c>
      <c r="Z72" s="36">
        <f t="shared" si="8"/>
        <v>376251.09257858922</v>
      </c>
      <c r="AA72" s="36">
        <f t="shared" si="8"/>
        <v>392365.60728817846</v>
      </c>
      <c r="AB72" s="36">
        <f t="shared" si="8"/>
        <v>408772.42295920209</v>
      </c>
      <c r="AC72" s="36">
        <f t="shared" si="8"/>
        <v>423251.6555759607</v>
      </c>
      <c r="AD72" s="36">
        <f t="shared" si="8"/>
        <v>438351.14565554005</v>
      </c>
      <c r="AE72" s="36">
        <f t="shared" si="8"/>
        <v>451953.92603795335</v>
      </c>
      <c r="AF72" s="36">
        <f t="shared" si="8"/>
        <v>464420.41698174371</v>
      </c>
      <c r="AG72" s="36">
        <f t="shared" si="8"/>
        <v>477195.34939325211</v>
      </c>
      <c r="AH72" s="36">
        <f t="shared" si="8"/>
        <v>488619.21835727926</v>
      </c>
      <c r="AI72" s="36">
        <f t="shared" si="8"/>
        <v>499492.2296280294</v>
      </c>
      <c r="AJ72" s="36">
        <f t="shared" si="8"/>
        <v>508891.00014403526</v>
      </c>
      <c r="AK72" s="36">
        <f t="shared" si="8"/>
        <v>517458.00439307216</v>
      </c>
      <c r="AL72" s="36">
        <f t="shared" si="8"/>
        <v>524422.74264520558</v>
      </c>
      <c r="AM72" s="36">
        <f t="shared" si="8"/>
        <v>530377.25832703186</v>
      </c>
      <c r="AN72" s="36">
        <f t="shared" si="8"/>
        <v>544453.76389038947</v>
      </c>
      <c r="AO72" s="36">
        <f>SUM(C72:AN72)</f>
        <v>11734802.997587414</v>
      </c>
    </row>
    <row r="73" spans="1:41">
      <c r="A73"/>
    </row>
    <row r="74" spans="1:41">
      <c r="A74"/>
    </row>
    <row r="75" spans="1:41">
      <c r="A75"/>
    </row>
    <row r="76" spans="1:41">
      <c r="A76" s="55" t="s">
        <v>2497</v>
      </c>
      <c r="B76" s="58"/>
      <c r="C76" s="58"/>
      <c r="D76" s="58" t="s">
        <v>2492</v>
      </c>
      <c r="E76" s="59">
        <v>9.9999999999999998E-13</v>
      </c>
    </row>
    <row r="77" spans="1:41">
      <c r="C77" s="44">
        <f>C$3</f>
        <v>2023</v>
      </c>
      <c r="D77" s="44">
        <f t="shared" ref="D77:AN77" si="10">D$3</f>
        <v>2024</v>
      </c>
      <c r="E77" s="44">
        <f t="shared" si="10"/>
        <v>2025</v>
      </c>
      <c r="F77" s="44">
        <f t="shared" si="10"/>
        <v>2026</v>
      </c>
      <c r="G77" s="44">
        <f t="shared" si="10"/>
        <v>2027</v>
      </c>
      <c r="H77" s="44">
        <f t="shared" si="10"/>
        <v>2028</v>
      </c>
      <c r="I77" s="44">
        <f t="shared" si="10"/>
        <v>2029</v>
      </c>
      <c r="J77" s="44">
        <f t="shared" si="10"/>
        <v>2030</v>
      </c>
      <c r="K77" s="44">
        <f t="shared" si="10"/>
        <v>2031</v>
      </c>
      <c r="L77" s="44">
        <f t="shared" si="10"/>
        <v>2032</v>
      </c>
      <c r="M77" s="44">
        <f t="shared" si="10"/>
        <v>2033</v>
      </c>
      <c r="N77" s="44">
        <f t="shared" si="10"/>
        <v>2034</v>
      </c>
      <c r="O77" s="44">
        <f t="shared" si="10"/>
        <v>2035</v>
      </c>
      <c r="P77" s="44">
        <f t="shared" si="10"/>
        <v>2036</v>
      </c>
      <c r="Q77" s="44">
        <f t="shared" si="10"/>
        <v>2037</v>
      </c>
      <c r="R77" s="44">
        <f t="shared" si="10"/>
        <v>2038</v>
      </c>
      <c r="S77" s="44">
        <f t="shared" si="10"/>
        <v>2039</v>
      </c>
      <c r="T77" s="44">
        <f t="shared" si="10"/>
        <v>2040</v>
      </c>
      <c r="U77" s="44">
        <f t="shared" si="10"/>
        <v>2041</v>
      </c>
      <c r="V77" s="44">
        <f t="shared" si="10"/>
        <v>2042</v>
      </c>
      <c r="W77" s="44">
        <f t="shared" si="10"/>
        <v>2043</v>
      </c>
      <c r="X77" s="44">
        <f t="shared" si="10"/>
        <v>2044</v>
      </c>
      <c r="Y77" s="44">
        <f t="shared" si="10"/>
        <v>2045</v>
      </c>
      <c r="Z77" s="44">
        <f t="shared" si="10"/>
        <v>2046</v>
      </c>
      <c r="AA77" s="44">
        <f t="shared" si="10"/>
        <v>2047</v>
      </c>
      <c r="AB77" s="44">
        <f t="shared" si="10"/>
        <v>2048</v>
      </c>
      <c r="AC77" s="44">
        <f t="shared" si="10"/>
        <v>2049</v>
      </c>
      <c r="AD77" s="44">
        <f t="shared" si="10"/>
        <v>2050</v>
      </c>
      <c r="AE77" s="44">
        <f t="shared" si="10"/>
        <v>2051</v>
      </c>
      <c r="AF77" s="44">
        <f t="shared" si="10"/>
        <v>2052</v>
      </c>
      <c r="AG77" s="44">
        <f t="shared" si="10"/>
        <v>2053</v>
      </c>
      <c r="AH77" s="44">
        <f t="shared" si="10"/>
        <v>2054</v>
      </c>
      <c r="AI77" s="44">
        <f t="shared" si="10"/>
        <v>2055</v>
      </c>
      <c r="AJ77" s="44">
        <f t="shared" si="10"/>
        <v>2056</v>
      </c>
      <c r="AK77" s="44">
        <f t="shared" si="10"/>
        <v>2057</v>
      </c>
      <c r="AL77" s="44">
        <f t="shared" si="10"/>
        <v>2058</v>
      </c>
      <c r="AM77" s="44">
        <f t="shared" si="10"/>
        <v>2059</v>
      </c>
      <c r="AN77" s="44">
        <f t="shared" si="10"/>
        <v>2060</v>
      </c>
      <c r="AO77" t="s">
        <v>2353</v>
      </c>
    </row>
    <row r="78" spans="1:41">
      <c r="A78" s="35" t="s">
        <v>723</v>
      </c>
      <c r="B78" t="s">
        <v>1666</v>
      </c>
      <c r="C78" s="26">
        <f>(SUMIFS(一次能源消费!C:C,一次能源消费!$A:$A,$A46)-SUMIFS(工业非燃料使用!D:D,工业非燃料使用!$B:$B,$A46))*$E$76</f>
        <v>66690.963000000003</v>
      </c>
      <c r="D78" s="26">
        <f>(SUMIFS(一次能源消费!D:D,一次能源消费!$A:$A,$A46)-SUMIFS(工业非燃料使用!E:E,工业非燃料使用!$B:$B,$A46))*$E$76</f>
        <v>66483.226999999999</v>
      </c>
      <c r="E78" s="26">
        <f>(SUMIFS(一次能源消费!E:E,一次能源消费!$A:$A,$A46)-SUMIFS(工业非燃料使用!F:F,工业非燃料使用!$B:$B,$A46))*$E$76</f>
        <v>69936.512000000002</v>
      </c>
      <c r="F78" s="26">
        <f>(SUMIFS(一次能源消费!F:F,一次能源消费!$A:$A,$A46)-SUMIFS(工业非燃料使用!G:G,工业非燃料使用!$B:$B,$A46))*$E$76</f>
        <v>72162.444000000003</v>
      </c>
      <c r="G78" s="26">
        <f>(SUMIFS(一次能源消费!G:G,一次能源消费!$A:$A,$A46)-SUMIFS(工业非燃料使用!H:H,工业非燃料使用!$B:$B,$A46))*$E$76</f>
        <v>74474.100999999995</v>
      </c>
      <c r="H78" s="26">
        <f>(SUMIFS(一次能源消费!H:H,一次能源消费!$A:$A,$A46)-SUMIFS(工业非燃料使用!I:I,工业非燃料使用!$B:$B,$A46))*$E$76</f>
        <v>76603.451000000001</v>
      </c>
      <c r="I78" s="26">
        <f>(SUMIFS(一次能源消费!I:I,一次能源消费!$A:$A,$A46)-SUMIFS(工业非燃料使用!J:J,工业非燃料使用!$B:$B,$A46))*$E$76</f>
        <v>78452.773000000001</v>
      </c>
      <c r="J78" s="26">
        <f>(SUMIFS(一次能源消费!J:J,一次能源消费!$A:$A,$A46)-SUMIFS(工业非燃料使用!K:K,工业非燃料使用!$B:$B,$A46))*$E$76</f>
        <v>80534.349999999991</v>
      </c>
      <c r="K78" s="26">
        <f>(SUMIFS(一次能源消费!K:K,一次能源消费!$A:$A,$A46)-SUMIFS(工业非燃料使用!L:L,工业非燃料使用!$B:$B,$A46))*$E$76</f>
        <v>81069.198000000004</v>
      </c>
      <c r="L78" s="26">
        <f>(SUMIFS(一次能源消费!L:L,一次能源消费!$A:$A,$A46)-SUMIFS(工业非燃料使用!M:M,工业非燃料使用!$B:$B,$A46))*$E$76</f>
        <v>81508.887000000002</v>
      </c>
      <c r="M78" s="26">
        <f>(SUMIFS(一次能源消费!M:M,一次能源消费!$A:$A,$A46)-SUMIFS(工业非燃料使用!N:N,工业非燃料使用!$B:$B,$A46))*$E$76</f>
        <v>81795.275999999998</v>
      </c>
      <c r="N78" s="26">
        <f>(SUMIFS(一次能源消费!N:N,一次能源消费!$A:$A,$A46)-SUMIFS(工业非燃料使用!O:O,工业非燃料使用!$B:$B,$A46))*$E$76</f>
        <v>82134.134999999995</v>
      </c>
      <c r="O78" s="26">
        <f>(SUMIFS(一次能源消费!O:O,一次能源消费!$A:$A,$A46)-SUMIFS(工业非燃料使用!P:P,工业非燃料使用!$B:$B,$A46))*$E$76</f>
        <v>81152.366999999998</v>
      </c>
      <c r="P78" s="26">
        <f>(SUMIFS(一次能源消费!P:P,一次能源消费!$A:$A,$A46)-SUMIFS(工业非燃料使用!Q:Q,工业非燃料使用!$B:$B,$A46))*$E$76</f>
        <v>79955.044999999998</v>
      </c>
      <c r="Q78" s="26">
        <f>(SUMIFS(一次能源消费!Q:Q,一次能源消费!$A:$A,$A46)-SUMIFS(工业非燃料使用!R:R,工业非燃料使用!$B:$B,$A46))*$E$76</f>
        <v>78514.444999999992</v>
      </c>
      <c r="R78" s="26">
        <f>(SUMIFS(一次能源消费!R:R,一次能源消费!$A:$A,$A46)-SUMIFS(工业非燃料使用!S:S,工业非燃料使用!$B:$B,$A46))*$E$76</f>
        <v>77126.796000000002</v>
      </c>
      <c r="S78" s="26">
        <f>(SUMIFS(一次能源消费!S:S,一次能源消费!$A:$A,$A46)-SUMIFS(工业非燃料使用!T:T,工业非燃料使用!$B:$B,$A46))*$E$76</f>
        <v>75666.046000000002</v>
      </c>
      <c r="T78" s="26">
        <f>(SUMIFS(一次能源消费!T:T,一次能源消费!$A:$A,$A46)-SUMIFS(工业非燃料使用!U:U,工业非燃料使用!$B:$B,$A46))*$E$76</f>
        <v>74128.679999999993</v>
      </c>
      <c r="U78" s="26">
        <f>(SUMIFS(一次能源消费!U:U,一次能源消费!$A:$A,$A46)-SUMIFS(工业非燃料使用!V:V,工业非燃料使用!$B:$B,$A46))*$E$76</f>
        <v>72362.498999999996</v>
      </c>
      <c r="V78" s="26">
        <f>(SUMIFS(一次能源消费!V:V,一次能源消费!$A:$A,$A46)-SUMIFS(工业非燃料使用!W:W,工业非燃料使用!$B:$B,$A46))*$E$76</f>
        <v>70537.275999999998</v>
      </c>
      <c r="W78" s="26">
        <f>(SUMIFS(一次能源消费!W:W,一次能源消费!$A:$A,$A46)-SUMIFS(工业非燃料使用!X:X,工业非燃料使用!$B:$B,$A46))*$E$76</f>
        <v>68682.388999999996</v>
      </c>
      <c r="X78" s="26">
        <f>(SUMIFS(一次能源消费!X:X,一次能源消费!$A:$A,$A46)-SUMIFS(工业非燃料使用!Y:Y,工业非燃料使用!$B:$B,$A46))*$E$76</f>
        <v>66792.869399999996</v>
      </c>
      <c r="Y78" s="26">
        <f>(SUMIFS(一次能源消费!Y:Y,一次能源消费!$A:$A,$A46)-SUMIFS(工业非燃料使用!Z:Z,工业非燃料使用!$B:$B,$A46))*$E$76</f>
        <v>64848.805199999995</v>
      </c>
      <c r="Z78" s="26">
        <f>(SUMIFS(一次能源消费!Z:Z,一次能源消费!$A:$A,$A46)-SUMIFS(工业非燃料使用!AA:AA,工业非燃料使用!$B:$B,$A46))*$E$76</f>
        <v>62937.499599999996</v>
      </c>
      <c r="AA78" s="26">
        <f>(SUMIFS(一次能源消费!AA:AA,一次能源消费!$A:$A,$A46)-SUMIFS(工业非燃料使用!AB:AB,工业非燃料使用!$B:$B,$A46))*$E$76</f>
        <v>60900.229299999999</v>
      </c>
      <c r="AB78" s="26">
        <f>(SUMIFS(一次能源消费!AB:AB,一次能源消费!$A:$A,$A46)-SUMIFS(工业非燃料使用!AC:AC,工业非燃料使用!$B:$B,$A46))*$E$76</f>
        <v>58907.347000000002</v>
      </c>
      <c r="AC78" s="26">
        <f>(SUMIFS(一次能源消费!AC:AC,一次能源消费!$A:$A,$A46)-SUMIFS(工业非燃料使用!AD:AD,工业非燃料使用!$B:$B,$A46))*$E$76</f>
        <v>56825.296199999997</v>
      </c>
      <c r="AD78" s="26">
        <f>(SUMIFS(一次能源消费!AD:AD,一次能源消费!$A:$A,$A46)-SUMIFS(工业非燃料使用!AE:AE,工业非燃料使用!$B:$B,$A46))*$E$76</f>
        <v>54758.561199999996</v>
      </c>
      <c r="AE78" s="26">
        <f>(SUMIFS(一次能源消费!AE:AE,一次能源消费!$A:$A,$A46)-SUMIFS(工业非燃料使用!AF:AF,工业非燃料使用!$B:$B,$A46))*$E$76</f>
        <v>52694.3851</v>
      </c>
      <c r="AF78" s="26">
        <f>(SUMIFS(一次能源消费!AF:AF,一次能源消费!$A:$A,$A46)-SUMIFS(工业非燃料使用!AG:AG,工业非燃料使用!$B:$B,$A46))*$E$76</f>
        <v>50571.7644</v>
      </c>
      <c r="AG78" s="26">
        <f>(SUMIFS(一次能源消费!AG:AG,一次能源消费!$A:$A,$A46)-SUMIFS(工业非燃料使用!AH:AH,工业非燃料使用!$B:$B,$A46))*$E$76</f>
        <v>48467.955199999997</v>
      </c>
      <c r="AH78" s="26">
        <f>(SUMIFS(一次能源消费!AH:AH,一次能源消费!$A:$A,$A46)-SUMIFS(工业非燃料使用!AI:AI,工业非燃料使用!$B:$B,$A46))*$E$76</f>
        <v>46395.112699999998</v>
      </c>
      <c r="AI78" s="26">
        <f>(SUMIFS(一次能源消费!AI:AI,一次能源消费!$A:$A,$A46)-SUMIFS(工业非燃料使用!AJ:AJ,工业非燃料使用!$B:$B,$A46))*$E$76</f>
        <v>44311.256000000001</v>
      </c>
      <c r="AJ78" s="26">
        <f>(SUMIFS(一次能源消费!AJ:AJ,一次能源消费!$A:$A,$A46)-SUMIFS(工业非燃料使用!AK:AK,工业非燃料使用!$B:$B,$A46))*$E$76</f>
        <v>42340.4709</v>
      </c>
      <c r="AK78" s="26">
        <f>(SUMIFS(一次能源消费!AK:AK,一次能源消费!$A:$A,$A46)-SUMIFS(工业非燃料使用!AL:AL,工业非燃料使用!$B:$B,$A46))*$E$76</f>
        <v>40406.206599999998</v>
      </c>
      <c r="AL78" s="26">
        <f>(SUMIFS(一次能源消费!AL:AL,一次能源消费!$A:$A,$A46)-SUMIFS(工业非燃料使用!AM:AM,工业非燃料使用!$B:$B,$A46))*$E$76</f>
        <v>38507.153299999998</v>
      </c>
      <c r="AM78" s="26">
        <f>(SUMIFS(一次能源消费!AM:AM,一次能源消费!$A:$A,$A46)-SUMIFS(工业非燃料使用!AN:AN,工业非燃料使用!$B:$B,$A46))*$E$76</f>
        <v>36715.7808</v>
      </c>
      <c r="AN78" s="26">
        <f>(SUMIFS(一次能源消费!AN:AN,一次能源消费!$A:$A,$A46)-SUMIFS(工业非燃料使用!AO:AO,工业非燃料使用!$B:$B,$A46))*$E$76</f>
        <v>35495.779300000002</v>
      </c>
      <c r="AO78" s="26">
        <f t="shared" ref="AO78:AO98" si="11">SUM(C78:AN78)</f>
        <v>2451847.3322000005</v>
      </c>
    </row>
    <row r="79" spans="1:41">
      <c r="A79" s="35" t="s">
        <v>2326</v>
      </c>
      <c r="B79" t="s">
        <v>2355</v>
      </c>
      <c r="C79" s="26">
        <f>(SUMIFS(一次能源消费!C:C,一次能源消费!$A:$A,$A47)-SUMIFS(工业非燃料使用!D:D,工业非燃料使用!$B:$B,$A47))*$E$76</f>
        <v>7392.32</v>
      </c>
      <c r="D79" s="26">
        <f>(SUMIFS(一次能源消费!D:D,一次能源消费!$A:$A,$A47)-SUMIFS(工业非燃料使用!E:E,工业非燃料使用!$B:$B,$A47))*$E$76</f>
        <v>7771</v>
      </c>
      <c r="E79" s="26">
        <f>(SUMIFS(一次能源消费!E:E,一次能源消费!$A:$A,$A47)-SUMIFS(工业非燃料使用!F:F,工业非燃料使用!$B:$B,$A47))*$E$76</f>
        <v>7964.7</v>
      </c>
      <c r="F79" s="26">
        <f>(SUMIFS(一次能源消费!F:F,一次能源消费!$A:$A,$A47)-SUMIFS(工业非燃料使用!G:G,工业非燃料使用!$B:$B,$A47))*$E$76</f>
        <v>8122.37</v>
      </c>
      <c r="G79" s="26">
        <f>(SUMIFS(一次能源消费!G:G,一次能源消费!$A:$A,$A47)-SUMIFS(工业非燃料使用!H:H,工业非燃料使用!$B:$B,$A47))*$E$76</f>
        <v>8237.73</v>
      </c>
      <c r="H79" s="26">
        <f>(SUMIFS(一次能源消费!H:H,一次能源消费!$A:$A,$A47)-SUMIFS(工业非燃料使用!I:I,工业非燃料使用!$B:$B,$A47))*$E$76</f>
        <v>8403.89</v>
      </c>
      <c r="I79" s="26">
        <f>(SUMIFS(一次能源消费!I:I,一次能源消费!$A:$A,$A47)-SUMIFS(工业非燃料使用!J:J,工业非燃料使用!$B:$B,$A47))*$E$76</f>
        <v>8598.94</v>
      </c>
      <c r="J79" s="26">
        <f>(SUMIFS(一次能源消费!J:J,一次能源消费!$A:$A,$A47)-SUMIFS(工业非燃料使用!K:K,工业非燃料使用!$B:$B,$A47))*$E$76</f>
        <v>8841.69</v>
      </c>
      <c r="K79" s="26">
        <f>(SUMIFS(一次能源消费!K:K,一次能源消费!$A:$A,$A47)-SUMIFS(工业非燃料使用!L:L,工业非燃料使用!$B:$B,$A47))*$E$76</f>
        <v>9250.5399999999991</v>
      </c>
      <c r="L79" s="26">
        <f>(SUMIFS(一次能源消费!L:L,一次能源消费!$A:$A,$A47)-SUMIFS(工业非燃料使用!M:M,工业非燃料使用!$B:$B,$A47))*$E$76</f>
        <v>9729.6</v>
      </c>
      <c r="M79" s="26">
        <f>(SUMIFS(一次能源消费!M:M,一次能源消费!$A:$A,$A47)-SUMIFS(工业非燃料使用!N:N,工业非燃料使用!$B:$B,$A47))*$E$76</f>
        <v>10220.199999999999</v>
      </c>
      <c r="N79" s="26">
        <f>(SUMIFS(一次能源消费!N:N,一次能源消费!$A:$A,$A47)-SUMIFS(工业非燃料使用!O:O,工业非燃料使用!$B:$B,$A47))*$E$76</f>
        <v>10670.699999999999</v>
      </c>
      <c r="O79" s="26">
        <f>(SUMIFS(一次能源消费!O:O,一次能源消费!$A:$A,$A47)-SUMIFS(工业非燃料使用!P:P,工业非燃料使用!$B:$B,$A47))*$E$76</f>
        <v>11364.3</v>
      </c>
      <c r="P79" s="26">
        <f>(SUMIFS(一次能源消费!P:P,一次能源消费!$A:$A,$A47)-SUMIFS(工业非燃料使用!Q:Q,工业非燃料使用!$B:$B,$A47))*$E$76</f>
        <v>11968</v>
      </c>
      <c r="Q79" s="26">
        <f>(SUMIFS(一次能源消费!Q:Q,一次能源消费!$A:$A,$A47)-SUMIFS(工业非燃料使用!R:R,工业非燃料使用!$B:$B,$A47))*$E$76</f>
        <v>12603.1</v>
      </c>
      <c r="R79" s="26">
        <f>(SUMIFS(一次能源消费!R:R,一次能源消费!$A:$A,$A47)-SUMIFS(工业非燃料使用!S:S,工业非燃料使用!$B:$B,$A47))*$E$76</f>
        <v>13256.3</v>
      </c>
      <c r="S79" s="26">
        <f>(SUMIFS(一次能源消费!S:S,一次能源消费!$A:$A,$A47)-SUMIFS(工业非燃料使用!T:T,工业非燃料使用!$B:$B,$A47))*$E$76</f>
        <v>13952.8</v>
      </c>
      <c r="T79" s="26">
        <f>(SUMIFS(一次能源消费!T:T,一次能源消费!$A:$A,$A47)-SUMIFS(工业非燃料使用!U:U,工业非燃料使用!$B:$B,$A47))*$E$76</f>
        <v>14676.5</v>
      </c>
      <c r="U79" s="26">
        <f>(SUMIFS(一次能源消费!U:U,一次能源消费!$A:$A,$A47)-SUMIFS(工业非燃料使用!V:V,工业非燃料使用!$B:$B,$A47))*$E$76</f>
        <v>15354.1</v>
      </c>
      <c r="V79" s="26">
        <f>(SUMIFS(一次能源消费!V:V,一次能源消费!$A:$A,$A47)-SUMIFS(工业非燃料使用!W:W,工业非燃料使用!$B:$B,$A47))*$E$76</f>
        <v>16048.1</v>
      </c>
      <c r="W79" s="26">
        <f>(SUMIFS(一次能源消费!W:W,一次能源消费!$A:$A,$A47)-SUMIFS(工业非燃料使用!X:X,工业非燃料使用!$B:$B,$A47))*$E$76</f>
        <v>16677.400000000001</v>
      </c>
      <c r="X79" s="26">
        <f>(SUMIFS(一次能源消费!X:X,一次能源消费!$A:$A,$A47)-SUMIFS(工业非燃料使用!Y:Y,工业非燃料使用!$B:$B,$A47))*$E$76</f>
        <v>17298.599999999999</v>
      </c>
      <c r="Y79" s="26">
        <f>(SUMIFS(一次能源消费!Y:Y,一次能源消费!$A:$A,$A47)-SUMIFS(工业非燃料使用!Z:Z,工业非燃料使用!$B:$B,$A47))*$E$76</f>
        <v>17853.8</v>
      </c>
      <c r="Z79" s="26">
        <f>(SUMIFS(一次能源消费!Z:Z,一次能源消费!$A:$A,$A47)-SUMIFS(工业非燃料使用!AA:AA,工业非燃料使用!$B:$B,$A47))*$E$76</f>
        <v>18343.899999999998</v>
      </c>
      <c r="AA79" s="26">
        <f>(SUMIFS(一次能源消费!AA:AA,一次能源消费!$A:$A,$A47)-SUMIFS(工业非燃料使用!AB:AB,工业非燃料使用!$B:$B,$A47))*$E$76</f>
        <v>18859.7</v>
      </c>
      <c r="AB79" s="26">
        <f>(SUMIFS(一次能源消费!AB:AB,一次能源消费!$A:$A,$A47)-SUMIFS(工业非燃料使用!AC:AC,工业非燃料使用!$B:$B,$A47))*$E$76</f>
        <v>19563.8</v>
      </c>
      <c r="AC79" s="26">
        <f>(SUMIFS(一次能源消费!AC:AC,一次能源消费!$A:$A,$A47)-SUMIFS(工业非燃料使用!AD:AD,工业非燃料使用!$B:$B,$A47))*$E$76</f>
        <v>20213</v>
      </c>
      <c r="AD79" s="26">
        <f>(SUMIFS(一次能源消费!AD:AD,一次能源消费!$A:$A,$A47)-SUMIFS(工业非燃料使用!AE:AE,工业非燃料使用!$B:$B,$A47))*$E$76</f>
        <v>20946.099999999999</v>
      </c>
      <c r="AE79" s="26">
        <f>(SUMIFS(一次能源消费!AE:AE,一次能源消费!$A:$A,$A47)-SUMIFS(工业非燃料使用!AF:AF,工业非燃料使用!$B:$B,$A47))*$E$76</f>
        <v>21704.1</v>
      </c>
      <c r="AF79" s="26">
        <f>(SUMIFS(一次能源消费!AF:AF,一次能源消费!$A:$A,$A47)-SUMIFS(工业非燃料使用!AG:AG,工业非燃料使用!$B:$B,$A47))*$E$76</f>
        <v>22351.899999999998</v>
      </c>
      <c r="AG79" s="26">
        <f>(SUMIFS(一次能源消费!AG:AG,一次能源消费!$A:$A,$A47)-SUMIFS(工业非燃料使用!AH:AH,工业非燃料使用!$B:$B,$A47))*$E$76</f>
        <v>23017.5</v>
      </c>
      <c r="AH79" s="26">
        <f>(SUMIFS(一次能源消费!AH:AH,一次能源消费!$A:$A,$A47)-SUMIFS(工业非燃料使用!AI:AI,工业非燃料使用!$B:$B,$A47))*$E$76</f>
        <v>23653.200000000001</v>
      </c>
      <c r="AI79" s="26">
        <f>(SUMIFS(一次能源消费!AI:AI,一次能源消费!$A:$A,$A47)-SUMIFS(工业非燃料使用!AJ:AJ,工业非燃料使用!$B:$B,$A47))*$E$76</f>
        <v>24266.399999999998</v>
      </c>
      <c r="AJ79" s="26">
        <f>(SUMIFS(一次能源消费!AJ:AJ,一次能源消费!$A:$A,$A47)-SUMIFS(工业非燃料使用!AK:AK,工业非燃料使用!$B:$B,$A47))*$E$76</f>
        <v>24800.2</v>
      </c>
      <c r="AK79" s="26">
        <f>(SUMIFS(一次能源消费!AK:AK,一次能源消费!$A:$A,$A47)-SUMIFS(工业非燃料使用!AL:AL,工业非燃料使用!$B:$B,$A47))*$E$76</f>
        <v>25336</v>
      </c>
      <c r="AL79" s="26">
        <f>(SUMIFS(一次能源消费!AL:AL,一次能源消费!$A:$A,$A47)-SUMIFS(工业非燃料使用!AM:AM,工业非燃料使用!$B:$B,$A47))*$E$76</f>
        <v>25794.1</v>
      </c>
      <c r="AM79" s="26">
        <f>(SUMIFS(一次能源消费!AM:AM,一次能源消费!$A:$A,$A47)-SUMIFS(工业非燃料使用!AN:AN,工业非燃料使用!$B:$B,$A47))*$E$76</f>
        <v>26207.8</v>
      </c>
      <c r="AN79" s="26">
        <f>(SUMIFS(一次能源消费!AN:AN,一次能源消费!$A:$A,$A47)-SUMIFS(工业非燃料使用!AO:AO,工业非燃料使用!$B:$B,$A47))*$E$76</f>
        <v>26895.8</v>
      </c>
      <c r="AO79" s="26">
        <f t="shared" si="11"/>
        <v>608210.18000000005</v>
      </c>
    </row>
    <row r="80" spans="1:41">
      <c r="A80" s="35" t="s">
        <v>790</v>
      </c>
      <c r="B80" t="s">
        <v>2356</v>
      </c>
      <c r="C80" s="26">
        <f>(SUMIFS(一次能源消费!C:C,一次能源消费!$A:$A,$A48)-SUMIFS(工业非燃料使用!D:D,工业非燃料使用!$B:$B,$A48))*$E$76</f>
        <v>12703.1465771</v>
      </c>
      <c r="D80" s="26">
        <f>(SUMIFS(一次能源消费!D:D,一次能源消费!$A:$A,$A48)-SUMIFS(工业非燃料使用!E:E,工业非燃料使用!$B:$B,$A48))*$E$76</f>
        <v>12856.2044601</v>
      </c>
      <c r="E80" s="26">
        <f>(SUMIFS(一次能源消费!E:E,一次能源消费!$A:$A,$A48)-SUMIFS(工业非燃料使用!F:F,工业非燃料使用!$B:$B,$A48))*$E$76</f>
        <v>12996.086941699999</v>
      </c>
      <c r="F80" s="26">
        <f>(SUMIFS(一次能源消费!F:F,一次能源消费!$A:$A,$A48)-SUMIFS(工业非燃料使用!G:G,工业非燃料使用!$B:$B,$A48))*$E$76</f>
        <v>13141.3825385</v>
      </c>
      <c r="G80" s="26">
        <f>(SUMIFS(一次能源消费!G:G,一次能源消费!$A:$A,$A48)-SUMIFS(工业非燃料使用!H:H,工业非燃料使用!$B:$B,$A48))*$E$76</f>
        <v>13260.866727999999</v>
      </c>
      <c r="H80" s="26">
        <f>(SUMIFS(一次能源消费!H:H,一次能源消费!$A:$A,$A48)-SUMIFS(工业非燃料使用!I:I,工业非燃料使用!$B:$B,$A48))*$E$76</f>
        <v>13367.212589999999</v>
      </c>
      <c r="I80" s="26">
        <f>(SUMIFS(一次能源消费!I:I,一次能源消费!$A:$A,$A48)-SUMIFS(工业非燃料使用!J:J,工业非燃料使用!$B:$B,$A48))*$E$76</f>
        <v>13457.704398</v>
      </c>
      <c r="J80" s="26">
        <f>(SUMIFS(一次能源消费!J:J,一次能源消费!$A:$A,$A48)-SUMIFS(工业非燃料使用!K:K,工业非燃料使用!$B:$B,$A48))*$E$76</f>
        <v>13543.426072</v>
      </c>
      <c r="K80" s="26">
        <f>(SUMIFS(一次能源消费!K:K,一次能源消费!$A:$A,$A48)-SUMIFS(工业非燃料使用!L:L,工业非燃料使用!$B:$B,$A48))*$E$76</f>
        <v>13514.592461</v>
      </c>
      <c r="L80" s="26">
        <f>(SUMIFS(一次能源消费!L:L,一次能源消费!$A:$A,$A48)-SUMIFS(工业非燃料使用!M:M,工业非燃料使用!$B:$B,$A48))*$E$76</f>
        <v>13477.720691999999</v>
      </c>
      <c r="M80" s="26">
        <f>(SUMIFS(一次能源消费!M:M,一次能源消费!$A:$A,$A48)-SUMIFS(工业非燃料使用!N:N,工业非燃料使用!$B:$B,$A48))*$E$76</f>
        <v>13446.582461</v>
      </c>
      <c r="N80" s="26">
        <f>(SUMIFS(一次能源消费!N:N,一次能源消费!$A:$A,$A48)-SUMIFS(工业非燃料使用!O:O,工业非燃料使用!$B:$B,$A48))*$E$76</f>
        <v>13415.698183999999</v>
      </c>
      <c r="O80" s="26">
        <f>(SUMIFS(一次能源消费!O:O,一次能源消费!$A:$A,$A48)-SUMIFS(工业非燃料使用!P:P,工业非燃料使用!$B:$B,$A48))*$E$76</f>
        <v>13367.104406</v>
      </c>
      <c r="P80" s="26">
        <f>(SUMIFS(一次能源消费!P:P,一次能源消费!$A:$A,$A48)-SUMIFS(工业非燃料使用!Q:Q,工业非燃料使用!$B:$B,$A48))*$E$76</f>
        <v>13357.535565</v>
      </c>
      <c r="Q80" s="26">
        <f>(SUMIFS(一次能源消费!Q:Q,一次能源消费!$A:$A,$A48)-SUMIFS(工业非燃料使用!R:R,工业非燃料使用!$B:$B,$A48))*$E$76</f>
        <v>13316.377506999999</v>
      </c>
      <c r="R80" s="26">
        <f>(SUMIFS(一次能源消费!R:R,一次能源消费!$A:$A,$A48)-SUMIFS(工业非燃料使用!S:S,工业非燃料使用!$B:$B,$A48))*$E$76</f>
        <v>13219.55357</v>
      </c>
      <c r="S80" s="26">
        <f>(SUMIFS(一次能源消费!S:S,一次能源消费!$A:$A,$A48)-SUMIFS(工业非燃料使用!T:T,工业非燃料使用!$B:$B,$A48))*$E$76</f>
        <v>13130.805892</v>
      </c>
      <c r="T80" s="26">
        <f>(SUMIFS(一次能源消费!T:T,一次能源消费!$A:$A,$A48)-SUMIFS(工业非燃料使用!U:U,工业非燃料使用!$B:$B,$A48))*$E$76</f>
        <v>13050.691964</v>
      </c>
      <c r="U80" s="26">
        <f>(SUMIFS(一次能源消费!U:U,一次能源消费!$A:$A,$A48)-SUMIFS(工业非燃料使用!V:V,工业非燃料使用!$B:$B,$A48))*$E$76</f>
        <v>12929.784599999999</v>
      </c>
      <c r="V80" s="26">
        <f>(SUMIFS(一次能源消费!V:V,一次能源消费!$A:$A,$A48)-SUMIFS(工业非燃料使用!W:W,工业非燃料使用!$B:$B,$A48))*$E$76</f>
        <v>12811.710668</v>
      </c>
      <c r="W80" s="26">
        <f>(SUMIFS(一次能源消费!W:W,一次能源消费!$A:$A,$A48)-SUMIFS(工业非燃料使用!X:X,工业非燃料使用!$B:$B,$A48))*$E$76</f>
        <v>12691.155084</v>
      </c>
      <c r="X80" s="26">
        <f>(SUMIFS(一次能源消费!X:X,一次能源消费!$A:$A,$A48)-SUMIFS(工业非燃料使用!Y:Y,工业非燃料使用!$B:$B,$A48))*$E$76</f>
        <v>12587.681064999999</v>
      </c>
      <c r="Y80" s="26">
        <f>(SUMIFS(一次能源消费!Y:Y,一次能源消费!$A:$A,$A48)-SUMIFS(工业非燃料使用!Z:Z,工业非燃料使用!$B:$B,$A48))*$E$76</f>
        <v>12484.640133999999</v>
      </c>
      <c r="Z80" s="26">
        <f>(SUMIFS(一次能源消费!Z:Z,一次能源消费!$A:$A,$A48)-SUMIFS(工业非燃料使用!AA:AA,工业非燃料使用!$B:$B,$A48))*$E$76</f>
        <v>12434.427467</v>
      </c>
      <c r="AA80" s="26">
        <f>(SUMIFS(一次能源消费!AA:AA,一次能源消费!$A:$A,$A48)-SUMIFS(工业非燃料使用!AB:AB,工业非燃料使用!$B:$B,$A48))*$E$76</f>
        <v>12397.029919999999</v>
      </c>
      <c r="AB80" s="26">
        <f>(SUMIFS(一次能源消费!AB:AB,一次能源消费!$A:$A,$A48)-SUMIFS(工业非燃料使用!AC:AC,工业非燃料使用!$B:$B,$A48))*$E$76</f>
        <v>12373.835779999999</v>
      </c>
      <c r="AC80" s="26">
        <f>(SUMIFS(一次能源消费!AC:AC,一次能源消费!$A:$A,$A48)-SUMIFS(工业非燃料使用!AD:AD,工业非燃料使用!$B:$B,$A48))*$E$76</f>
        <v>12351.508795</v>
      </c>
      <c r="AD80" s="26">
        <f>(SUMIFS(一次能源消费!AD:AD,一次能源消费!$A:$A,$A48)-SUMIFS(工业非燃料使用!AE:AE,工业非燃料使用!$B:$B,$A48))*$E$76</f>
        <v>12328.731452</v>
      </c>
      <c r="AE80" s="26">
        <f>(SUMIFS(一次能源消费!AE:AE,一次能源消费!$A:$A,$A48)-SUMIFS(工业非燃料使用!AF:AF,工业非燃料使用!$B:$B,$A48))*$E$76</f>
        <v>12266.243136999999</v>
      </c>
      <c r="AF80" s="26">
        <f>(SUMIFS(一次能源消费!AF:AF,一次能源消费!$A:$A,$A48)-SUMIFS(工业非燃料使用!AG:AG,工业非燃料使用!$B:$B,$A48))*$E$76</f>
        <v>12212.642456</v>
      </c>
      <c r="AG80" s="26">
        <f>(SUMIFS(一次能源消费!AG:AG,一次能源消费!$A:$A,$A48)-SUMIFS(工业非燃料使用!AH:AH,工业非燃料使用!$B:$B,$A48))*$E$76</f>
        <v>12153.255578</v>
      </c>
      <c r="AH80" s="26">
        <f>(SUMIFS(一次能源消费!AH:AH,一次能源消费!$A:$A,$A48)-SUMIFS(工业非燃料使用!AI:AI,工业非燃料使用!$B:$B,$A48))*$E$76</f>
        <v>12105.687764</v>
      </c>
      <c r="AI80" s="26">
        <f>(SUMIFS(一次能源消费!AI:AI,一次能源消费!$A:$A,$A48)-SUMIFS(工业非燃料使用!AJ:AJ,工业非燃料使用!$B:$B,$A48))*$E$76</f>
        <v>12048.504467999999</v>
      </c>
      <c r="AJ80" s="26">
        <f>(SUMIFS(一次能源消费!AJ:AJ,一次能源消费!$A:$A,$A48)-SUMIFS(工业非燃料使用!AK:AK,工业非燃料使用!$B:$B,$A48))*$E$76</f>
        <v>11993.314027</v>
      </c>
      <c r="AK80" s="26">
        <f>(SUMIFS(一次能源消费!AK:AK,一次能源消费!$A:$A,$A48)-SUMIFS(工业非燃料使用!AL:AL,工业非燃料使用!$B:$B,$A48))*$E$76</f>
        <v>11949.751002999999</v>
      </c>
      <c r="AL80" s="26">
        <f>(SUMIFS(一次能源消费!AL:AL,一次能源消费!$A:$A,$A48)-SUMIFS(工业非燃料使用!AM:AM,工业非燃料使用!$B:$B,$A48))*$E$76</f>
        <v>11893.915688999999</v>
      </c>
      <c r="AM80" s="26">
        <f>(SUMIFS(一次能源消费!AM:AM,一次能源消费!$A:$A,$A48)-SUMIFS(工业非燃料使用!AN:AN,工业非燃料使用!$B:$B,$A48))*$E$76</f>
        <v>11836.604765</v>
      </c>
      <c r="AN80" s="26">
        <f>(SUMIFS(一次能源消费!AN:AN,一次能源消费!$A:$A,$A48)-SUMIFS(工业非燃料使用!AO:AO,工业非燃料使用!$B:$B,$A48))*$E$76</f>
        <v>11812.093437</v>
      </c>
      <c r="AO80" s="26">
        <f t="shared" si="11"/>
        <v>484285.21029639989</v>
      </c>
    </row>
    <row r="81" spans="1:41">
      <c r="A81" s="35" t="s">
        <v>2327</v>
      </c>
      <c r="B81" t="s">
        <v>2355</v>
      </c>
      <c r="C81" s="26">
        <f>(SUMIFS(一次能源消费!C:C,一次能源消费!$A:$A,$A49)-SUMIFS(工业非燃料使用!D:D,工业非燃料使用!$B:$B,$A49))*$E$76</f>
        <v>5496.82</v>
      </c>
      <c r="D81" s="26">
        <f>(SUMIFS(一次能源消费!D:D,一次能源消费!$A:$A,$A49)-SUMIFS(工业非燃料使用!E:E,工业非燃料使用!$B:$B,$A49))*$E$76</f>
        <v>6010.87</v>
      </c>
      <c r="E81" s="26">
        <f>(SUMIFS(一次能源消费!E:E,一次能源消费!$A:$A,$A49)-SUMIFS(工业非燃料使用!F:F,工业非燃料使用!$B:$B,$A49))*$E$76</f>
        <v>6542.23</v>
      </c>
      <c r="F81" s="26">
        <f>(SUMIFS(一次能源消费!F:F,一次能源消费!$A:$A,$A49)-SUMIFS(工业非燃料使用!G:G,工业非燃料使用!$B:$B,$A49))*$E$76</f>
        <v>7188.92</v>
      </c>
      <c r="G81" s="26">
        <f>(SUMIFS(一次能源消费!G:G,一次能源消费!$A:$A,$A49)-SUMIFS(工业非燃料使用!H:H,工业非燃料使用!$B:$B,$A49))*$E$76</f>
        <v>7921.18</v>
      </c>
      <c r="H81" s="26">
        <f>(SUMIFS(一次能源消费!H:H,一次能源消费!$A:$A,$A49)-SUMIFS(工业非燃料使用!I:I,工业非燃料使用!$B:$B,$A49))*$E$76</f>
        <v>8829.15</v>
      </c>
      <c r="I81" s="26">
        <f>(SUMIFS(一次能源消费!I:I,一次能源消费!$A:$A,$A49)-SUMIFS(工业非燃料使用!J:J,工业非燃料使用!$B:$B,$A49))*$E$76</f>
        <v>9940.66</v>
      </c>
      <c r="J81" s="26">
        <f>(SUMIFS(一次能源消费!J:J,一次能源消费!$A:$A,$A49)-SUMIFS(工业非燃料使用!K:K,工业非燃料使用!$B:$B,$A49))*$E$76</f>
        <v>11232.699999999999</v>
      </c>
      <c r="K81" s="26">
        <f>(SUMIFS(一次能源消费!K:K,一次能源消费!$A:$A,$A49)-SUMIFS(工业非燃料使用!L:L,工业非燃料使用!$B:$B,$A49))*$E$76</f>
        <v>13060.699999999999</v>
      </c>
      <c r="L81" s="26">
        <f>(SUMIFS(一次能源消费!L:L,一次能源消费!$A:$A,$A49)-SUMIFS(工业非燃料使用!M:M,工业非燃料使用!$B:$B,$A49))*$E$76</f>
        <v>15132.4</v>
      </c>
      <c r="M81" s="26">
        <f>(SUMIFS(一次能源消费!M:M,一次能源消费!$A:$A,$A49)-SUMIFS(工业非燃料使用!N:N,工业非燃料使用!$B:$B,$A49))*$E$76</f>
        <v>17421.900000000001</v>
      </c>
      <c r="N81" s="26">
        <f>(SUMIFS(一次能源消费!N:N,一次能源消费!$A:$A,$A49)-SUMIFS(工业非燃料使用!O:O,工业非燃料使用!$B:$B,$A49))*$E$76</f>
        <v>19756.899999999998</v>
      </c>
      <c r="O81" s="26">
        <f>(SUMIFS(一次能源消费!O:O,一次能源消费!$A:$A,$A49)-SUMIFS(工业非燃料使用!P:P,工业非燃料使用!$B:$B,$A49))*$E$76</f>
        <v>23061.200000000001</v>
      </c>
      <c r="P81" s="26">
        <f>(SUMIFS(一次能源消费!P:P,一次能源消费!$A:$A,$A49)-SUMIFS(工业非燃料使用!Q:Q,工业非燃料使用!$B:$B,$A49))*$E$76</f>
        <v>26208.899999999998</v>
      </c>
      <c r="Q81" s="26">
        <f>(SUMIFS(一次能源消费!Q:Q,一次能源消费!$A:$A,$A49)-SUMIFS(工业非燃料使用!R:R,工业非燃料使用!$B:$B,$A49))*$E$76</f>
        <v>29596</v>
      </c>
      <c r="R81" s="26">
        <f>(SUMIFS(一次能源消费!R:R,一次能源消费!$A:$A,$A49)-SUMIFS(工业非燃料使用!S:S,工业非燃料使用!$B:$B,$A49))*$E$76</f>
        <v>33218.1</v>
      </c>
      <c r="S81" s="26">
        <f>(SUMIFS(一次能源消费!S:S,一次能源消费!$A:$A,$A49)-SUMIFS(工业非燃料使用!T:T,工业非燃料使用!$B:$B,$A49))*$E$76</f>
        <v>36986.199999999997</v>
      </c>
      <c r="T81" s="26">
        <f>(SUMIFS(一次能源消费!T:T,一次能源消费!$A:$A,$A49)-SUMIFS(工业非燃料使用!U:U,工业非燃料使用!$B:$B,$A49))*$E$76</f>
        <v>40842.6</v>
      </c>
      <c r="U81" s="26">
        <f>(SUMIFS(一次能源消费!U:U,一次能源消费!$A:$A,$A49)-SUMIFS(工业非燃料使用!V:V,工业非燃料使用!$B:$B,$A49))*$E$76</f>
        <v>44613.1</v>
      </c>
      <c r="V81" s="26">
        <f>(SUMIFS(一次能源消费!V:V,一次能源消费!$A:$A,$A49)-SUMIFS(工业非燃料使用!W:W,工业非燃料使用!$B:$B,$A49))*$E$76</f>
        <v>48504.799999999996</v>
      </c>
      <c r="W81" s="26">
        <f>(SUMIFS(一次能源消费!W:W,一次能源消费!$A:$A,$A49)-SUMIFS(工业非燃料使用!X:X,工业非燃料使用!$B:$B,$A49))*$E$76</f>
        <v>52446.7</v>
      </c>
      <c r="X81" s="26">
        <f>(SUMIFS(一次能源消费!X:X,一次能源消费!$A:$A,$A49)-SUMIFS(工业非燃料使用!Y:Y,工业非燃料使用!$B:$B,$A49))*$E$76</f>
        <v>56444.7</v>
      </c>
      <c r="Y81" s="26">
        <f>(SUMIFS(一次能源消费!Y:Y,一次能源消费!$A:$A,$A49)-SUMIFS(工业非燃料使用!Z:Z,工业非燃料使用!$B:$B,$A49))*$E$76</f>
        <v>60342.2</v>
      </c>
      <c r="Z81" s="26">
        <f>(SUMIFS(一次能源消费!Z:Z,一次能源消费!$A:$A,$A49)-SUMIFS(工业非燃料使用!AA:AA,工业非燃料使用!$B:$B,$A49))*$E$76</f>
        <v>64326.1</v>
      </c>
      <c r="AA81" s="26">
        <f>(SUMIFS(一次能源消费!AA:AA,一次能源消费!$A:$A,$A49)-SUMIFS(工业非燃料使用!AB:AB,工业非燃料使用!$B:$B,$A49))*$E$76</f>
        <v>68116.100000000006</v>
      </c>
      <c r="AB81" s="26">
        <f>(SUMIFS(一次能源消费!AB:AB,一次能源消费!$A:$A,$A49)-SUMIFS(工业非燃料使用!AC:AC,工业非燃料使用!$B:$B,$A49))*$E$76</f>
        <v>71810.8</v>
      </c>
      <c r="AC81" s="26">
        <f>(SUMIFS(一次能源消费!AC:AC,一次能源消费!$A:$A,$A49)-SUMIFS(工业非燃料使用!AD:AD,工业非燃料使用!$B:$B,$A49))*$E$76</f>
        <v>75040</v>
      </c>
      <c r="AD81" s="26">
        <f>(SUMIFS(一次能源消费!AD:AD,一次能源消费!$A:$A,$A49)-SUMIFS(工业非燃料使用!AE:AE,工业非燃料使用!$B:$B,$A49))*$E$76</f>
        <v>78362.5</v>
      </c>
      <c r="AE81" s="26">
        <f>(SUMIFS(一次能源消费!AE:AE,一次能源消费!$A:$A,$A49)-SUMIFS(工业非燃料使用!AF:AF,工业非燃料使用!$B:$B,$A49))*$E$76</f>
        <v>81322</v>
      </c>
      <c r="AF81" s="26">
        <f>(SUMIFS(一次能源消费!AF:AF,一次能源消费!$A:$A,$A49)-SUMIFS(工业非燃料使用!AG:AG,工业非燃料使用!$B:$B,$A49))*$E$76</f>
        <v>84086</v>
      </c>
      <c r="AG81" s="26">
        <f>(SUMIFS(一次能源消费!AG:AG,一次能源消费!$A:$A,$A49)-SUMIFS(工业非燃料使用!AH:AH,工业非燃料使用!$B:$B,$A49))*$E$76</f>
        <v>86968.599999999991</v>
      </c>
      <c r="AH81" s="26">
        <f>(SUMIFS(一次能源消费!AH:AH,一次能源消费!$A:$A,$A49)-SUMIFS(工业非燃料使用!AI:AI,工业非燃料使用!$B:$B,$A49))*$E$76</f>
        <v>89517.9</v>
      </c>
      <c r="AI81" s="26">
        <f>(SUMIFS(一次能源消费!AI:AI,一次能源消费!$A:$A,$A49)-SUMIFS(工业非燃料使用!AJ:AJ,工业非燃料使用!$B:$B,$A49))*$E$76</f>
        <v>91895.099999999991</v>
      </c>
      <c r="AJ81" s="26">
        <f>(SUMIFS(一次能源消费!AJ:AJ,一次能源消费!$A:$A,$A49)-SUMIFS(工业非燃料使用!AK:AK,工业非燃料使用!$B:$B,$A49))*$E$76</f>
        <v>93903.9</v>
      </c>
      <c r="AK81" s="26">
        <f>(SUMIFS(一次能源消费!AK:AK,一次能源消费!$A:$A,$A49)-SUMIFS(工业非燃料使用!AL:AL,工业非燃料使用!$B:$B,$A49))*$E$76</f>
        <v>95738.9</v>
      </c>
      <c r="AL81" s="26">
        <f>(SUMIFS(一次能源消费!AL:AL,一次能源消费!$A:$A,$A49)-SUMIFS(工业非燃料使用!AM:AM,工业非燃料使用!$B:$B,$A49))*$E$76</f>
        <v>97216.5</v>
      </c>
      <c r="AM81" s="26">
        <f>(SUMIFS(一次能源消费!AM:AM,一次能源消费!$A:$A,$A49)-SUMIFS(工业非燃料使用!AN:AN,工业非燃料使用!$B:$B,$A49))*$E$76</f>
        <v>98513.5</v>
      </c>
      <c r="AN81" s="26">
        <f>(SUMIFS(一次能源消费!AN:AN,一次能源消费!$A:$A,$A49)-SUMIFS(工业非燃料使用!AO:AO,工业非燃料使用!$B:$B,$A49))*$E$76</f>
        <v>101699</v>
      </c>
      <c r="AO81" s="26">
        <f t="shared" si="11"/>
        <v>1859315.8299999998</v>
      </c>
    </row>
    <row r="82" spans="1:41">
      <c r="A82" s="35" t="s">
        <v>166</v>
      </c>
      <c r="B82" t="s">
        <v>2356</v>
      </c>
      <c r="C82" s="26">
        <f>(SUMIFS(一次能源消费!C:C,一次能源消费!$A:$A,$A50)-SUMIFS(工业非燃料使用!D:D,工业非燃料使用!$B:$B,$A50))*$E$76</f>
        <v>8611.3740429999998</v>
      </c>
      <c r="D82" s="26">
        <f>(SUMIFS(一次能源消费!D:D,一次能源消费!$A:$A,$A50)-SUMIFS(工业非燃料使用!E:E,工业非燃料使用!$B:$B,$A50))*$E$76</f>
        <v>8620.8340050000006</v>
      </c>
      <c r="E82" s="26">
        <f>(SUMIFS(一次能源消费!E:E,一次能源消费!$A:$A,$A50)-SUMIFS(工业非燃料使用!F:F,工业非燃料使用!$B:$B,$A50))*$E$76</f>
        <v>8979.6309590000001</v>
      </c>
      <c r="F82" s="26">
        <f>(SUMIFS(一次能源消费!F:F,一次能源消费!$A:$A,$A50)-SUMIFS(工业非燃料使用!G:G,工业非燃料使用!$B:$B,$A50))*$E$76</f>
        <v>9087.3361650000006</v>
      </c>
      <c r="G82" s="26">
        <f>(SUMIFS(一次能源消费!G:G,一次能源消费!$A:$A,$A50)-SUMIFS(工业非燃料使用!H:H,工业非燃料使用!$B:$B,$A50))*$E$76</f>
        <v>9191.8975009999995</v>
      </c>
      <c r="H82" s="26">
        <f>(SUMIFS(一次能源消费!H:H,一次能源消费!$A:$A,$A50)-SUMIFS(工业非燃料使用!I:I,工业非燃料使用!$B:$B,$A50))*$E$76</f>
        <v>9301.9319899999991</v>
      </c>
      <c r="I82" s="26">
        <f>(SUMIFS(一次能源消费!I:I,一次能源消费!$A:$A,$A50)-SUMIFS(工业非燃料使用!J:J,工业非燃料使用!$B:$B,$A50))*$E$76</f>
        <v>9413.0859010000004</v>
      </c>
      <c r="J82" s="26">
        <f>(SUMIFS(一次能源消费!J:J,一次能源消费!$A:$A,$A50)-SUMIFS(工业非燃料使用!K:K,工业非燃料使用!$B:$B,$A50))*$E$76</f>
        <v>9530.0205609999994</v>
      </c>
      <c r="K82" s="26">
        <f>(SUMIFS(一次能源消费!K:K,一次能源消费!$A:$A,$A50)-SUMIFS(工业非燃料使用!L:L,工业非燃料使用!$B:$B,$A50))*$E$76</f>
        <v>9522.8695489999991</v>
      </c>
      <c r="L82" s="26">
        <f>(SUMIFS(一次能源消费!L:L,一次能源消费!$A:$A,$A50)-SUMIFS(工业非燃料使用!M:M,工业非燃料使用!$B:$B,$A50))*$E$76</f>
        <v>9509.9134720000002</v>
      </c>
      <c r="M82" s="26">
        <f>(SUMIFS(一次能源消费!M:M,一次能源消费!$A:$A,$A50)-SUMIFS(工业非燃料使用!N:N,工业非燃料使用!$B:$B,$A50))*$E$76</f>
        <v>9509.9041649999999</v>
      </c>
      <c r="N82" s="26">
        <f>(SUMIFS(一次能源消费!N:N,一次能源消费!$A:$A,$A50)-SUMIFS(工业非燃料使用!O:O,工业非燃料使用!$B:$B,$A50))*$E$76</f>
        <v>9492.8255800000006</v>
      </c>
      <c r="O82" s="26">
        <f>(SUMIFS(一次能源消费!O:O,一次能源消费!$A:$A,$A50)-SUMIFS(工业非燃料使用!P:P,工业非燃料使用!$B:$B,$A50))*$E$76</f>
        <v>9485.9107029999996</v>
      </c>
      <c r="P82" s="26">
        <f>(SUMIFS(一次能源消费!P:P,一次能源消费!$A:$A,$A50)-SUMIFS(工业非燃料使用!Q:Q,工业非燃料使用!$B:$B,$A50))*$E$76</f>
        <v>9387.1362549999994</v>
      </c>
      <c r="Q82" s="26">
        <f>(SUMIFS(一次能源消费!Q:Q,一次能源消费!$A:$A,$A50)-SUMIFS(工业非燃料使用!R:R,工业非燃料使用!$B:$B,$A50))*$E$76</f>
        <v>9285.3151089999992</v>
      </c>
      <c r="R82" s="26">
        <f>(SUMIFS(一次能源消费!R:R,一次能源消费!$A:$A,$A50)-SUMIFS(工业非燃料使用!S:S,工业非燃料使用!$B:$B,$A50))*$E$76</f>
        <v>9185.2856969999993</v>
      </c>
      <c r="S82" s="26">
        <f>(SUMIFS(一次能源消费!S:S,一次能源消费!$A:$A,$A50)-SUMIFS(工业非燃料使用!T:T,工业非燃料使用!$B:$B,$A50))*$E$76</f>
        <v>9088.9631310000004</v>
      </c>
      <c r="T82" s="26">
        <f>(SUMIFS(一次能源消费!T:T,一次能源消费!$A:$A,$A50)-SUMIFS(工业非燃料使用!U:U,工业非燃料使用!$B:$B,$A50))*$E$76</f>
        <v>8988.4370269999999</v>
      </c>
      <c r="U82" s="26">
        <f>(SUMIFS(一次能源消费!U:U,一次能源消费!$A:$A,$A50)-SUMIFS(工业非燃料使用!V:V,工业非燃料使用!$B:$B,$A50))*$E$76</f>
        <v>8838.234946999999</v>
      </c>
      <c r="V82" s="26">
        <f>(SUMIFS(一次能源消费!V:V,一次能源消费!$A:$A,$A50)-SUMIFS(工业非燃料使用!W:W,工业非燃料使用!$B:$B,$A50))*$E$76</f>
        <v>8700.3753290000004</v>
      </c>
      <c r="W82" s="26">
        <f>(SUMIFS(一次能源消费!W:W,一次能源消费!$A:$A,$A50)-SUMIFS(工业非燃料使用!X:X,工业非燃料使用!$B:$B,$A50))*$E$76</f>
        <v>8561.8985310000007</v>
      </c>
      <c r="X82" s="26">
        <f>(SUMIFS(一次能源消费!X:X,一次能源消费!$A:$A,$A50)-SUMIFS(工业非燃料使用!Y:Y,工业非燃料使用!$B:$B,$A50))*$E$76</f>
        <v>8413.0121569999992</v>
      </c>
      <c r="Y82" s="26">
        <f>(SUMIFS(一次能源消费!Y:Y,一次能源消费!$A:$A,$A50)-SUMIFS(工业非燃料使用!Z:Z,工业非燃料使用!$B:$B,$A50))*$E$76</f>
        <v>8273.3534870000003</v>
      </c>
      <c r="Z82" s="26">
        <f>(SUMIFS(一次能源消费!Z:Z,一次能源消费!$A:$A,$A50)-SUMIFS(工业非燃料使用!AA:AA,工业非燃料使用!$B:$B,$A50))*$E$76</f>
        <v>8150.6377320000001</v>
      </c>
      <c r="AA82" s="26">
        <f>(SUMIFS(一次能源消费!AA:AA,一次能源消费!$A:$A,$A50)-SUMIFS(工业非燃料使用!AB:AB,工业非燃料使用!$B:$B,$A50))*$E$76</f>
        <v>8015.364662</v>
      </c>
      <c r="AB82" s="26">
        <f>(SUMIFS(一次能源消费!AB:AB,一次能源消费!$A:$A,$A50)-SUMIFS(工业非燃料使用!AC:AC,工业非燃料使用!$B:$B,$A50))*$E$76</f>
        <v>7889.7743780000001</v>
      </c>
      <c r="AC82" s="26">
        <f>(SUMIFS(一次能源消费!AC:AC,一次能源消费!$A:$A,$A50)-SUMIFS(工业非燃料使用!AD:AD,工业非燃料使用!$B:$B,$A50))*$E$76</f>
        <v>7762.0186999999996</v>
      </c>
      <c r="AD82" s="26">
        <f>(SUMIFS(一次能源消费!AD:AD,一次能源消费!$A:$A,$A50)-SUMIFS(工业非燃料使用!AE:AE,工业非燃料使用!$B:$B,$A50))*$E$76</f>
        <v>7637.1257479999995</v>
      </c>
      <c r="AE82" s="26">
        <f>(SUMIFS(一次能源消费!AE:AE,一次能源消费!$A:$A,$A50)-SUMIFS(工业非燃料使用!AF:AF,工业非燃料使用!$B:$B,$A50))*$E$76</f>
        <v>7485.134892</v>
      </c>
      <c r="AF82" s="26">
        <f>(SUMIFS(一次能源消费!AF:AF,一次能源消费!$A:$A,$A50)-SUMIFS(工业非燃料使用!AG:AG,工业非燃料使用!$B:$B,$A50))*$E$76</f>
        <v>7355.5886579999997</v>
      </c>
      <c r="AG82" s="26">
        <f>(SUMIFS(一次能源消费!AG:AG,一次能源消费!$A:$A,$A50)-SUMIFS(工业非燃料使用!AH:AH,工业非燃料使用!$B:$B,$A50))*$E$76</f>
        <v>7201.6613349999998</v>
      </c>
      <c r="AH82" s="26">
        <f>(SUMIFS(一次能源消费!AH:AH,一次能源消费!$A:$A,$A50)-SUMIFS(工业非燃料使用!AI:AI,工业非燃料使用!$B:$B,$A50))*$E$76</f>
        <v>7051.1887049999996</v>
      </c>
      <c r="AI82" s="26">
        <f>(SUMIFS(一次能源消费!AI:AI,一次能源消费!$A:$A,$A50)-SUMIFS(工业非燃料使用!AJ:AJ,工业非燃料使用!$B:$B,$A50))*$E$76</f>
        <v>6908.2471109999997</v>
      </c>
      <c r="AJ82" s="26">
        <f>(SUMIFS(一次能源消费!AJ:AJ,一次能源消费!$A:$A,$A50)-SUMIFS(工业非燃料使用!AK:AK,工业非燃料使用!$B:$B,$A50))*$E$76</f>
        <v>6780.4843080000001</v>
      </c>
      <c r="AK82" s="26">
        <f>(SUMIFS(一次能源消费!AK:AK,一次能源消费!$A:$A,$A50)-SUMIFS(工业非燃料使用!AL:AL,工业非燃料使用!$B:$B,$A50))*$E$76</f>
        <v>6652.7324419999995</v>
      </c>
      <c r="AL82" s="26">
        <f>(SUMIFS(一次能源消费!AL:AL,一次能源消费!$A:$A,$A50)-SUMIFS(工业非燃料使用!AM:AM,工业非燃料使用!$B:$B,$A50))*$E$76</f>
        <v>6522.0596749999995</v>
      </c>
      <c r="AM82" s="26">
        <f>(SUMIFS(一次能源消费!AM:AM,一次能源消费!$A:$A,$A50)-SUMIFS(工业非燃料使用!AN:AN,工业非燃料使用!$B:$B,$A50))*$E$76</f>
        <v>6394.6779180000003</v>
      </c>
      <c r="AN82" s="26">
        <f>(SUMIFS(一次能源消费!AN:AN,一次能源消费!$A:$A,$A50)-SUMIFS(工业非燃料使用!AO:AO,工业非燃料使用!$B:$B,$A50))*$E$76</f>
        <v>6493.3372419999996</v>
      </c>
      <c r="AO82" s="26">
        <f t="shared" si="11"/>
        <v>317279.57977000001</v>
      </c>
    </row>
    <row r="83" spans="1:41">
      <c r="A83" s="35" t="s">
        <v>113</v>
      </c>
      <c r="B83" t="s">
        <v>1658</v>
      </c>
      <c r="C83" s="26">
        <f>(SUMIFS(一次能源消费!C:C,一次能源消费!$A:$A,$A51)-SUMIFS(工业非燃料使用!D:D,工业非燃料使用!$B:$B,$A51))*$E$76</f>
        <v>9686.3889999999992</v>
      </c>
      <c r="D83" s="26">
        <f>(SUMIFS(一次能源消费!D:D,一次能源消费!$A:$A,$A51)-SUMIFS(工业非燃料使用!E:E,工业非燃料使用!$B:$B,$A51))*$E$76</f>
        <v>10396.24</v>
      </c>
      <c r="E83" s="26">
        <f>(SUMIFS(一次能源消费!E:E,一次能源消费!$A:$A,$A51)-SUMIFS(工业非燃料使用!F:F,工业非燃料使用!$B:$B,$A51))*$E$76</f>
        <v>11107.099</v>
      </c>
      <c r="F83" s="26">
        <f>(SUMIFS(一次能源消费!F:F,一次能源消费!$A:$A,$A51)-SUMIFS(工业非燃料使用!G:G,工业非燃料使用!$B:$B,$A51))*$E$76</f>
        <v>11579.791999999999</v>
      </c>
      <c r="G83" s="26">
        <f>(SUMIFS(一次能源消费!G:G,一次能源消费!$A:$A,$A51)-SUMIFS(工业非燃料使用!H:H,工业非燃料使用!$B:$B,$A51))*$E$76</f>
        <v>11835.530999999999</v>
      </c>
      <c r="H83" s="26">
        <f>(SUMIFS(一次能源消费!H:H,一次能源消费!$A:$A,$A51)-SUMIFS(工业非燃料使用!I:I,工业非燃料使用!$B:$B,$A51))*$E$76</f>
        <v>12094.855</v>
      </c>
      <c r="I83" s="26">
        <f>(SUMIFS(一次能源消费!I:I,一次能源消费!$A:$A,$A51)-SUMIFS(工业非燃料使用!J:J,工业非燃料使用!$B:$B,$A51))*$E$76</f>
        <v>12361.757</v>
      </c>
      <c r="J83" s="26">
        <f>(SUMIFS(一次能源消费!J:J,一次能源消费!$A:$A,$A51)-SUMIFS(工业非燃料使用!K:K,工业非燃料使用!$B:$B,$A51))*$E$76</f>
        <v>12516.258</v>
      </c>
      <c r="K83" s="26">
        <f>(SUMIFS(一次能源消费!K:K,一次能源消费!$A:$A,$A51)-SUMIFS(工业非燃料使用!L:L,工业非燃料使用!$B:$B,$A51))*$E$76</f>
        <v>12653.154999999999</v>
      </c>
      <c r="L83" s="26">
        <f>(SUMIFS(一次能源消费!L:L,一次能源消费!$A:$A,$A51)-SUMIFS(工业非燃料使用!M:M,工业非燃料使用!$B:$B,$A51))*$E$76</f>
        <v>12781.814</v>
      </c>
      <c r="M83" s="26">
        <f>(SUMIFS(一次能源消费!M:M,一次能源消费!$A:$A,$A51)-SUMIFS(工业非燃料使用!N:N,工业非燃料使用!$B:$B,$A51))*$E$76</f>
        <v>12910.859</v>
      </c>
      <c r="N83" s="26">
        <f>(SUMIFS(一次能源消费!N:N,一次能源消费!$A:$A,$A51)-SUMIFS(工业非燃料使用!O:O,工业非燃料使用!$B:$B,$A51))*$E$76</f>
        <v>13041.468999999999</v>
      </c>
      <c r="O83" s="26">
        <f>(SUMIFS(一次能源消费!O:O,一次能源消费!$A:$A,$A51)-SUMIFS(工业非燃料使用!P:P,工业非燃料使用!$B:$B,$A51))*$E$76</f>
        <v>13157.967000000001</v>
      </c>
      <c r="P83" s="26">
        <f>(SUMIFS(一次能源消费!P:P,一次能源消费!$A:$A,$A51)-SUMIFS(工业非燃料使用!Q:Q,工业非燃料使用!$B:$B,$A51))*$E$76</f>
        <v>13245.261</v>
      </c>
      <c r="Q83" s="26">
        <f>(SUMIFS(一次能源消费!Q:Q,一次能源消费!$A:$A,$A51)-SUMIFS(工业非燃料使用!R:R,工业非燃料使用!$B:$B,$A51))*$E$76</f>
        <v>13311.962</v>
      </c>
      <c r="R83" s="26">
        <f>(SUMIFS(一次能源消费!R:R,一次能源消费!$A:$A,$A51)-SUMIFS(工业非燃料使用!S:S,工业非燃料使用!$B:$B,$A51))*$E$76</f>
        <v>13406.353999999999</v>
      </c>
      <c r="S83" s="26">
        <f>(SUMIFS(一次能源消费!S:S,一次能源消费!$A:$A,$A51)-SUMIFS(工业非燃料使用!T:T,工业非燃料使用!$B:$B,$A51))*$E$76</f>
        <v>13506.944</v>
      </c>
      <c r="T83" s="26">
        <f>(SUMIFS(一次能源消费!T:T,一次能源消费!$A:$A,$A51)-SUMIFS(工业非燃料使用!U:U,工业非燃料使用!$B:$B,$A51))*$E$76</f>
        <v>13586.341</v>
      </c>
      <c r="U83" s="26">
        <f>(SUMIFS(一次能源消费!U:U,一次能源消费!$A:$A,$A51)-SUMIFS(工业非燃料使用!V:V,工业非燃料使用!$B:$B,$A51))*$E$76</f>
        <v>13642.003000000001</v>
      </c>
      <c r="V83" s="26">
        <f>(SUMIFS(一次能源消费!V:V,一次能源消费!$A:$A,$A51)-SUMIFS(工业非燃料使用!W:W,工业非燃料使用!$B:$B,$A51))*$E$76</f>
        <v>13701.029</v>
      </c>
      <c r="W83" s="26">
        <f>(SUMIFS(一次能源消费!W:W,一次能源消费!$A:$A,$A51)-SUMIFS(工业非燃料使用!X:X,工业非燃料使用!$B:$B,$A51))*$E$76</f>
        <v>13746.5802</v>
      </c>
      <c r="X83" s="26">
        <f>(SUMIFS(一次能源消费!X:X,一次能源消费!$A:$A,$A51)-SUMIFS(工业非燃料使用!Y:Y,工业非燃料使用!$B:$B,$A51))*$E$76</f>
        <v>13819.286899999999</v>
      </c>
      <c r="Y83" s="26">
        <f>(SUMIFS(一次能源消费!Y:Y,一次能源消费!$A:$A,$A51)-SUMIFS(工业非燃料使用!Z:Z,工业非燃料使用!$B:$B,$A51))*$E$76</f>
        <v>13878.6682</v>
      </c>
      <c r="Z83" s="26">
        <f>(SUMIFS(一次能源消费!Z:Z,一次能源消费!$A:$A,$A51)-SUMIFS(工业非燃料使用!AA:AA,工业非燃料使用!$B:$B,$A51))*$E$76</f>
        <v>13908.897199999999</v>
      </c>
      <c r="AA83" s="26">
        <f>(SUMIFS(一次能源消费!AA:AA,一次能源消费!$A:$A,$A51)-SUMIFS(工业非燃料使用!AB:AB,工业非燃料使用!$B:$B,$A51))*$E$76</f>
        <v>13934.8986</v>
      </c>
      <c r="AB83" s="26">
        <f>(SUMIFS(一次能源消费!AB:AB,一次能源消费!$A:$A,$A51)-SUMIFS(工业非燃料使用!AC:AC,工业非燃料使用!$B:$B,$A51))*$E$76</f>
        <v>13969.0774</v>
      </c>
      <c r="AC83" s="26">
        <f>(SUMIFS(一次能源消费!AC:AC,一次能源消费!$A:$A,$A51)-SUMIFS(工业非燃料使用!AD:AD,工业非燃料使用!$B:$B,$A51))*$E$76</f>
        <v>13990.2127</v>
      </c>
      <c r="AD83" s="26">
        <f>(SUMIFS(一次能源消费!AD:AD,一次能源消费!$A:$A,$A51)-SUMIFS(工业非燃料使用!AE:AE,工业非燃料使用!$B:$B,$A51))*$E$76</f>
        <v>13980.3316</v>
      </c>
      <c r="AE83" s="26">
        <f>(SUMIFS(一次能源消费!AE:AE,一次能源消费!$A:$A,$A51)-SUMIFS(工业非燃料使用!AF:AF,工业非燃料使用!$B:$B,$A51))*$E$76</f>
        <v>13979.2719</v>
      </c>
      <c r="AF83" s="26">
        <f>(SUMIFS(一次能源消费!AF:AF,一次能源消费!$A:$A,$A51)-SUMIFS(工业非燃料使用!AG:AG,工业非燃料使用!$B:$B,$A51))*$E$76</f>
        <v>13957.252199999999</v>
      </c>
      <c r="AG83" s="26">
        <f>(SUMIFS(一次能源消费!AG:AG,一次能源消费!$A:$A,$A51)-SUMIFS(工业非燃料使用!AH:AH,工业非燃料使用!$B:$B,$A51))*$E$76</f>
        <v>13914.355599999999</v>
      </c>
      <c r="AH83" s="26">
        <f>(SUMIFS(一次能源消费!AH:AH,一次能源消费!$A:$A,$A51)-SUMIFS(工业非燃料使用!AI:AI,工业非燃料使用!$B:$B,$A51))*$E$76</f>
        <v>13875.848099999999</v>
      </c>
      <c r="AI83" s="26">
        <f>(SUMIFS(一次能源消费!AI:AI,一次能源消费!$A:$A,$A51)-SUMIFS(工业非燃料使用!AJ:AJ,工业非燃料使用!$B:$B,$A51))*$E$76</f>
        <v>13823.4306</v>
      </c>
      <c r="AJ83" s="26">
        <f>(SUMIFS(一次能源消费!AJ:AJ,一次能源消费!$A:$A,$A51)-SUMIFS(工业非燃料使用!AK:AK,工业非燃料使用!$B:$B,$A51))*$E$76</f>
        <v>13754.7289</v>
      </c>
      <c r="AK83" s="26">
        <f>(SUMIFS(一次能源消费!AK:AK,一次能源消费!$A:$A,$A51)-SUMIFS(工业非燃料使用!AL:AL,工业非燃料使用!$B:$B,$A51))*$E$76</f>
        <v>13688.377899999999</v>
      </c>
      <c r="AL83" s="26">
        <f>(SUMIFS(一次能源消费!AL:AL,一次能源消费!$A:$A,$A51)-SUMIFS(工业非燃料使用!AM:AM,工业非燃料使用!$B:$B,$A51))*$E$76</f>
        <v>13608.090200000001</v>
      </c>
      <c r="AM83" s="26">
        <f>(SUMIFS(一次能源消费!AM:AM,一次能源消费!$A:$A,$A51)-SUMIFS(工业非燃料使用!AN:AN,工业非燃料使用!$B:$B,$A51))*$E$76</f>
        <v>13509.5568</v>
      </c>
      <c r="AN83" s="26">
        <f>(SUMIFS(一次能源消费!AN:AN,一次能源消费!$A:$A,$A51)-SUMIFS(工业非燃料使用!AO:AO,工业非燃料使用!$B:$B,$A51))*$E$76</f>
        <v>13796.9913</v>
      </c>
      <c r="AO83" s="26">
        <f t="shared" si="11"/>
        <v>499658.93530000001</v>
      </c>
    </row>
    <row r="84" spans="1:41">
      <c r="A84" s="35" t="s">
        <v>2328</v>
      </c>
      <c r="B84" t="s">
        <v>2356</v>
      </c>
      <c r="C84" s="26">
        <f>(SUMIFS(一次能源消费!C:C,一次能源消费!$A:$A,$A52)-SUMIFS(工业非燃料使用!D:D,工业非燃料使用!$B:$B,$A52))*$E$76</f>
        <v>6815.12</v>
      </c>
      <c r="D84" s="26">
        <f>(SUMIFS(一次能源消费!D:D,一次能源消费!$A:$A,$A52)-SUMIFS(工业非燃料使用!E:E,工业非燃料使用!$B:$B,$A52))*$E$76</f>
        <v>6802.2699999999995</v>
      </c>
      <c r="E84" s="26">
        <f>(SUMIFS(一次能源消费!E:E,一次能源消费!$A:$A,$A52)-SUMIFS(工业非燃料使用!F:F,工业非燃料使用!$B:$B,$A52))*$E$76</f>
        <v>6768.92</v>
      </c>
      <c r="F84" s="26">
        <f>(SUMIFS(一次能源消费!F:F,一次能源消费!$A:$A,$A52)-SUMIFS(工业非燃料使用!G:G,工业非燃料使用!$B:$B,$A52))*$E$76</f>
        <v>6719.18</v>
      </c>
      <c r="G84" s="26">
        <f>(SUMIFS(一次能源消费!G:G,一次能源消费!$A:$A,$A52)-SUMIFS(工业非燃料使用!H:H,工业非燃料使用!$B:$B,$A52))*$E$76</f>
        <v>6647.69</v>
      </c>
      <c r="H84" s="26">
        <f>(SUMIFS(一次能源消费!H:H,一次能源消费!$A:$A,$A52)-SUMIFS(工业非燃料使用!I:I,工业非燃料使用!$B:$B,$A52))*$E$76</f>
        <v>6555.03</v>
      </c>
      <c r="I84" s="26">
        <f>(SUMIFS(一次能源消费!I:I,一次能源消费!$A:$A,$A52)-SUMIFS(工业非燃料使用!J:J,工业非燃料使用!$B:$B,$A52))*$E$76</f>
        <v>6440.0999999999995</v>
      </c>
      <c r="J84" s="26">
        <f>(SUMIFS(一次能源消费!J:J,一次能源消费!$A:$A,$A52)-SUMIFS(工业非燃料使用!K:K,工业非燃料使用!$B:$B,$A52))*$E$76</f>
        <v>6299.12</v>
      </c>
      <c r="K84" s="26">
        <f>(SUMIFS(一次能源消费!K:K,一次能源消费!$A:$A,$A52)-SUMIFS(工业非燃料使用!L:L,工业非燃料使用!$B:$B,$A52))*$E$76</f>
        <v>6048.49</v>
      </c>
      <c r="L84" s="26">
        <f>(SUMIFS(一次能源消费!L:L,一次能源消费!$A:$A,$A52)-SUMIFS(工业非燃料使用!M:M,工业非燃料使用!$B:$B,$A52))*$E$76</f>
        <v>5790.89</v>
      </c>
      <c r="M84" s="26">
        <f>(SUMIFS(一次能源消费!M:M,一次能源消费!$A:$A,$A52)-SUMIFS(工业非燃料使用!N:N,工业非燃料使用!$B:$B,$A52))*$E$76</f>
        <v>5560.92</v>
      </c>
      <c r="N84" s="26">
        <f>(SUMIFS(一次能源消费!N:N,一次能源消费!$A:$A,$A52)-SUMIFS(工业非燃料使用!O:O,工业非燃料使用!$B:$B,$A52))*$E$76</f>
        <v>5321.83</v>
      </c>
      <c r="O84" s="26">
        <f>(SUMIFS(一次能源消费!O:O,一次能源消费!$A:$A,$A52)-SUMIFS(工业非燃料使用!P:P,工业非燃料使用!$B:$B,$A52))*$E$76</f>
        <v>5074.34</v>
      </c>
      <c r="P84" s="26">
        <f>(SUMIFS(一次能源消费!P:P,一次能源消费!$A:$A,$A52)-SUMIFS(工业非燃料使用!Q:Q,工业非燃料使用!$B:$B,$A52))*$E$76</f>
        <v>4854.88</v>
      </c>
      <c r="Q84" s="26">
        <f>(SUMIFS(一次能源消费!Q:Q,一次能源消费!$A:$A,$A52)-SUMIFS(工业非燃料使用!R:R,工业非燃料使用!$B:$B,$A52))*$E$76</f>
        <v>4618.13</v>
      </c>
      <c r="R84" s="26">
        <f>(SUMIFS(一次能源消费!R:R,一次能源消费!$A:$A,$A52)-SUMIFS(工业非燃料使用!S:S,工业非燃料使用!$B:$B,$A52))*$E$76</f>
        <v>4360.6499999999996</v>
      </c>
      <c r="S84" s="26">
        <f>(SUMIFS(一次能源消费!S:S,一次能源消费!$A:$A,$A52)-SUMIFS(工业非燃料使用!T:T,工业非燃料使用!$B:$B,$A52))*$E$76</f>
        <v>4132.3500000000004</v>
      </c>
      <c r="T84" s="26">
        <f>(SUMIFS(一次能源消费!T:T,一次能源消费!$A:$A,$A52)-SUMIFS(工业非燃料使用!U:U,工业非燃料使用!$B:$B,$A52))*$E$76</f>
        <v>3926.71</v>
      </c>
      <c r="U84" s="26">
        <f>(SUMIFS(一次能源消费!U:U,一次能源消费!$A:$A,$A52)-SUMIFS(工业非燃料使用!V:V,工业非燃料使用!$B:$B,$A52))*$E$76</f>
        <v>3723.3199999999997</v>
      </c>
      <c r="V84" s="26">
        <f>(SUMIFS(一次能源消费!V:V,一次能源消费!$A:$A,$A52)-SUMIFS(工业非燃料使用!W:W,工业非燃料使用!$B:$B,$A52))*$E$76</f>
        <v>3540.5699999999997</v>
      </c>
      <c r="W84" s="26">
        <f>(SUMIFS(一次能源消费!W:W,一次能源消费!$A:$A,$A52)-SUMIFS(工业非燃料使用!X:X,工业非燃料使用!$B:$B,$A52))*$E$76</f>
        <v>3379.37</v>
      </c>
      <c r="X84" s="26">
        <f>(SUMIFS(一次能源消费!X:X,一次能源消费!$A:$A,$A52)-SUMIFS(工业非燃料使用!Y:Y,工业非燃料使用!$B:$B,$A52))*$E$76</f>
        <v>3238.97</v>
      </c>
      <c r="Y84" s="26">
        <f>(SUMIFS(一次能源消费!Y:Y,一次能源消费!$A:$A,$A52)-SUMIFS(工业非燃料使用!Z:Z,工业非燃料使用!$B:$B,$A52))*$E$76</f>
        <v>3119.93</v>
      </c>
      <c r="Z84" s="26">
        <f>(SUMIFS(一次能源消费!Z:Z,一次能源消费!$A:$A,$A52)-SUMIFS(工业非燃料使用!AA:AA,工业非燃料使用!$B:$B,$A52))*$E$76</f>
        <v>3018.47</v>
      </c>
      <c r="AA84" s="26">
        <f>(SUMIFS(一次能源消费!AA:AA,一次能源消费!$A:$A,$A52)-SUMIFS(工业非燃料使用!AB:AB,工业非燃料使用!$B:$B,$A52))*$E$76</f>
        <v>2936.27</v>
      </c>
      <c r="AB84" s="26">
        <f>(SUMIFS(一次能源消费!AB:AB,一次能源消费!$A:$A,$A52)-SUMIFS(工业非燃料使用!AC:AC,工业非燃料使用!$B:$B,$A52))*$E$76</f>
        <v>2870.85</v>
      </c>
      <c r="AC84" s="26">
        <f>(SUMIFS(一次能源消费!AC:AC,一次能源消费!$A:$A,$A52)-SUMIFS(工业非燃料使用!AD:AD,工业非燃料使用!$B:$B,$A52))*$E$76</f>
        <v>2819.39</v>
      </c>
      <c r="AD84" s="26">
        <f>(SUMIFS(一次能源消费!AD:AD,一次能源消费!$A:$A,$A52)-SUMIFS(工业非燃料使用!AE:AE,工业非燃料使用!$B:$B,$A52))*$E$76</f>
        <v>2774.84</v>
      </c>
      <c r="AE84" s="26">
        <f>(SUMIFS(一次能源消费!AE:AE,一次能源消费!$A:$A,$A52)-SUMIFS(工业非燃料使用!AF:AF,工业非燃料使用!$B:$B,$A52))*$E$76</f>
        <v>2717.02</v>
      </c>
      <c r="AF84" s="26">
        <f>(SUMIFS(一次能源消费!AF:AF,一次能源消费!$A:$A,$A52)-SUMIFS(工业非燃料使用!AG:AG,工业非燃料使用!$B:$B,$A52))*$E$76</f>
        <v>2663.18</v>
      </c>
      <c r="AG84" s="26">
        <f>(SUMIFS(一次能源消费!AG:AG,一次能源消费!$A:$A,$A52)-SUMIFS(工业非燃料使用!AH:AH,工业非燃料使用!$B:$B,$A52))*$E$76</f>
        <v>2612.38</v>
      </c>
      <c r="AH84" s="26">
        <f>(SUMIFS(一次能源消费!AH:AH,一次能源消费!$A:$A,$A52)-SUMIFS(工业非燃料使用!AI:AI,工业非燃料使用!$B:$B,$A52))*$E$76</f>
        <v>2563.7399999999998</v>
      </c>
      <c r="AI84" s="26">
        <f>(SUMIFS(一次能源消费!AI:AI,一次能源消费!$A:$A,$A52)-SUMIFS(工业非燃料使用!AJ:AJ,工业非燃料使用!$B:$B,$A52))*$E$76</f>
        <v>2516.85</v>
      </c>
      <c r="AJ84" s="26">
        <f>(SUMIFS(一次能源消费!AJ:AJ,一次能源消费!$A:$A,$A52)-SUMIFS(工业非燃料使用!AK:AK,工业非燃料使用!$B:$B,$A52))*$E$76</f>
        <v>2472.2799999999997</v>
      </c>
      <c r="AK84" s="26">
        <f>(SUMIFS(一次能源消费!AK:AK,一次能源消费!$A:$A,$A52)-SUMIFS(工业非燃料使用!AL:AL,工业非燃料使用!$B:$B,$A52))*$E$76</f>
        <v>2428.85</v>
      </c>
      <c r="AL84" s="26">
        <f>(SUMIFS(一次能源消费!AL:AL,一次能源消费!$A:$A,$A52)-SUMIFS(工业非燃料使用!AM:AM,工业非燃料使用!$B:$B,$A52))*$E$76</f>
        <v>2386.41</v>
      </c>
      <c r="AM84" s="26">
        <f>(SUMIFS(一次能源消费!AM:AM,一次能源消费!$A:$A,$A52)-SUMIFS(工业非燃料使用!AN:AN,工业非燃料使用!$B:$B,$A52))*$E$76</f>
        <v>2344.77</v>
      </c>
      <c r="AN84" s="26">
        <f>(SUMIFS(一次能源消费!AN:AN,一次能源消费!$A:$A,$A52)-SUMIFS(工业非燃料使用!AO:AO,工业非燃料使用!$B:$B,$A52))*$E$76</f>
        <v>2304.0099999999998</v>
      </c>
      <c r="AO84" s="26">
        <f t="shared" si="11"/>
        <v>159168.09</v>
      </c>
    </row>
    <row r="85" spans="1:41">
      <c r="A85" s="35" t="s">
        <v>2354</v>
      </c>
      <c r="B85" t="s">
        <v>2355</v>
      </c>
      <c r="C85" s="26">
        <f>(SUMIFS(一次能源消费!C:C,一次能源消费!$A:$A,$A53)-SUMIFS(工业非燃料使用!D:D,工业非燃料使用!$B:$B,$A53))*$E$76</f>
        <v>10666.199999999999</v>
      </c>
      <c r="D85" s="26">
        <f>(SUMIFS(一次能源消费!D:D,一次能源消费!$A:$A,$A53)-SUMIFS(工业非燃料使用!E:E,工业非燃料使用!$B:$B,$A53))*$E$76</f>
        <v>10683.3</v>
      </c>
      <c r="E85" s="26">
        <f>(SUMIFS(一次能源消费!E:E,一次能源消费!$A:$A,$A53)-SUMIFS(工业非燃料使用!F:F,工业非燃料使用!$B:$B,$A53))*$E$76</f>
        <v>10698.8</v>
      </c>
      <c r="F85" s="26">
        <f>(SUMIFS(一次能源消费!F:F,一次能源消费!$A:$A,$A53)-SUMIFS(工业非燃料使用!G:G,工业非燃料使用!$B:$B,$A53))*$E$76</f>
        <v>10721.4</v>
      </c>
      <c r="G85" s="26">
        <f>(SUMIFS(一次能源消费!G:G,一次能源消费!$A:$A,$A53)-SUMIFS(工业非燃料使用!H:H,工业非燃料使用!$B:$B,$A53))*$E$76</f>
        <v>10748.199999999999</v>
      </c>
      <c r="H85" s="26">
        <f>(SUMIFS(一次能源消费!H:H,一次能源消费!$A:$A,$A53)-SUMIFS(工业非燃料使用!I:I,工业非燃料使用!$B:$B,$A53))*$E$76</f>
        <v>10785.699999999999</v>
      </c>
      <c r="I85" s="26">
        <f>(SUMIFS(一次能源消费!I:I,一次能源消费!$A:$A,$A53)-SUMIFS(工业非燃料使用!J:J,工业非燃料使用!$B:$B,$A53))*$E$76</f>
        <v>10835</v>
      </c>
      <c r="J85" s="26">
        <f>(SUMIFS(一次能源消费!J:J,一次能源消费!$A:$A,$A53)-SUMIFS(工业非燃料使用!K:K,工业非燃料使用!$B:$B,$A53))*$E$76</f>
        <v>10893.6</v>
      </c>
      <c r="K85" s="26">
        <f>(SUMIFS(一次能源消费!K:K,一次能源消费!$A:$A,$A53)-SUMIFS(工业非燃料使用!L:L,工业非燃料使用!$B:$B,$A53))*$E$76</f>
        <v>10988</v>
      </c>
      <c r="L85" s="26">
        <f>(SUMIFS(一次能源消费!L:L,一次能源消费!$A:$A,$A53)-SUMIFS(工业非燃料使用!M:M,工业非燃料使用!$B:$B,$A53))*$E$76</f>
        <v>11101.4</v>
      </c>
      <c r="M85" s="26">
        <f>(SUMIFS(一次能源消费!M:M,一次能源消费!$A:$A,$A53)-SUMIFS(工业非燃料使用!N:N,工业非燃料使用!$B:$B,$A53))*$E$76</f>
        <v>11223.3</v>
      </c>
      <c r="N85" s="26">
        <f>(SUMIFS(一次能源消费!N:N,一次能源消费!$A:$A,$A53)-SUMIFS(工业非燃料使用!O:O,工业非燃料使用!$B:$B,$A53))*$E$76</f>
        <v>11342.9</v>
      </c>
      <c r="O85" s="26">
        <f>(SUMIFS(一次能源消费!O:O,一次能源消费!$A:$A,$A53)-SUMIFS(工业非燃料使用!P:P,工业非燃料使用!$B:$B,$A53))*$E$76</f>
        <v>11514.5</v>
      </c>
      <c r="P85" s="26">
        <f>(SUMIFS(一次能源消费!P:P,一次能源消费!$A:$A,$A53)-SUMIFS(工业非燃料使用!Q:Q,工业非燃料使用!$B:$B,$A53))*$E$76</f>
        <v>11672.3</v>
      </c>
      <c r="Q85" s="26">
        <f>(SUMIFS(一次能源消费!Q:Q,一次能源消费!$A:$A,$A53)-SUMIFS(工业非燃料使用!R:R,工业非燃料使用!$B:$B,$A53))*$E$76</f>
        <v>11837.6</v>
      </c>
      <c r="R85" s="26">
        <f>(SUMIFS(一次能源消费!R:R,一次能源消费!$A:$A,$A53)-SUMIFS(工业非燃料使用!S:S,工业非燃料使用!$B:$B,$A53))*$E$76</f>
        <v>12010.5</v>
      </c>
      <c r="S85" s="26">
        <f>(SUMIFS(一次能源消费!S:S,一次能源消费!$A:$A,$A53)-SUMIFS(工业非燃料使用!T:T,工业非燃料使用!$B:$B,$A53))*$E$76</f>
        <v>12187.5</v>
      </c>
      <c r="T85" s="26">
        <f>(SUMIFS(一次能源消费!T:T,一次能源消费!$A:$A,$A53)-SUMIFS(工业非燃料使用!U:U,工业非燃料使用!$B:$B,$A53))*$E$76</f>
        <v>12366.199999999999</v>
      </c>
      <c r="U85" s="26">
        <f>(SUMIFS(一次能源消费!U:U,一次能源消费!$A:$A,$A53)-SUMIFS(工业非燃料使用!V:V,工业非燃料使用!$B:$B,$A53))*$E$76</f>
        <v>12536.199999999999</v>
      </c>
      <c r="V85" s="26">
        <f>(SUMIFS(一次能源消费!V:V,一次能源消费!$A:$A,$A53)-SUMIFS(工业非燃料使用!W:W,工业非燃料使用!$B:$B,$A53))*$E$76</f>
        <v>12706.6</v>
      </c>
      <c r="W85" s="26">
        <f>(SUMIFS(一次能源消费!W:W,一次能源消费!$A:$A,$A53)-SUMIFS(工业非燃料使用!X:X,工业非燃料使用!$B:$B,$A53))*$E$76</f>
        <v>12881.9</v>
      </c>
      <c r="X85" s="26">
        <f>(SUMIFS(一次能源消费!X:X,一次能源消费!$A:$A,$A53)-SUMIFS(工业非燃料使用!Y:Y,工业非燃料使用!$B:$B,$A53))*$E$76</f>
        <v>13057.5</v>
      </c>
      <c r="Y85" s="26">
        <f>(SUMIFS(一次能源消费!Y:Y,一次能源消费!$A:$A,$A53)-SUMIFS(工业非燃料使用!Z:Z,工业非燃料使用!$B:$B,$A53))*$E$76</f>
        <v>13224.9</v>
      </c>
      <c r="Z85" s="26">
        <f>(SUMIFS(一次能源消费!Z:Z,一次能源消费!$A:$A,$A53)-SUMIFS(工业非燃料使用!AA:AA,工业非燃料使用!$B:$B,$A53))*$E$76</f>
        <v>13399</v>
      </c>
      <c r="AA85" s="26">
        <f>(SUMIFS(一次能源消费!AA:AA,一次能源消费!$A:$A,$A53)-SUMIFS(工业非燃料使用!AB:AB,工业非燃料使用!$B:$B,$A53))*$E$76</f>
        <v>13559.5</v>
      </c>
      <c r="AB85" s="26">
        <f>(SUMIFS(一次能源消费!AB:AB,一次能源消费!$A:$A,$A53)-SUMIFS(工业非燃料使用!AC:AC,工业非燃料使用!$B:$B,$A53))*$E$76</f>
        <v>13711</v>
      </c>
      <c r="AC85" s="26">
        <f>(SUMIFS(一次能源消费!AC:AC,一次能源消费!$A:$A,$A53)-SUMIFS(工业非燃料使用!AD:AD,工业非燃料使用!$B:$B,$A53))*$E$76</f>
        <v>13846.8</v>
      </c>
      <c r="AD85" s="26">
        <f>(SUMIFS(一次能源消费!AD:AD,一次能源消费!$A:$A,$A53)-SUMIFS(工业非燃料使用!AE:AE,工业非燃料使用!$B:$B,$A53))*$E$76</f>
        <v>13979.699999999999</v>
      </c>
      <c r="AE85" s="26">
        <f>(SUMIFS(一次能源消费!AE:AE,一次能源消费!$A:$A,$A53)-SUMIFS(工业非燃料使用!AF:AF,工业非燃料使用!$B:$B,$A53))*$E$76</f>
        <v>14088</v>
      </c>
      <c r="AF85" s="26">
        <f>(SUMIFS(一次能源消费!AF:AF,一次能源消费!$A:$A,$A53)-SUMIFS(工业非燃料使用!AG:AG,工业非燃料使用!$B:$B,$A53))*$E$76</f>
        <v>14186.8</v>
      </c>
      <c r="AG85" s="26">
        <f>(SUMIFS(一次能源消费!AG:AG,一次能源消费!$A:$A,$A53)-SUMIFS(工业非燃料使用!AH:AH,工业非燃料使用!$B:$B,$A53))*$E$76</f>
        <v>14286.699999999999</v>
      </c>
      <c r="AH85" s="26">
        <f>(SUMIFS(一次能源消费!AH:AH,一次能源消费!$A:$A,$A53)-SUMIFS(工业非燃料使用!AI:AI,工业非燃料使用!$B:$B,$A53))*$E$76</f>
        <v>14373.8</v>
      </c>
      <c r="AI85" s="26">
        <f>(SUMIFS(一次能源消费!AI:AI,一次能源消费!$A:$A,$A53)-SUMIFS(工业非燃料使用!AJ:AJ,工业非燃料使用!$B:$B,$A53))*$E$76</f>
        <v>14453.199999999999</v>
      </c>
      <c r="AJ85" s="26">
        <f>(SUMIFS(一次能源消费!AJ:AJ,一次能源消费!$A:$A,$A53)-SUMIFS(工业非燃料使用!AK:AK,工业非燃料使用!$B:$B,$A53))*$E$76</f>
        <v>14519.699999999999</v>
      </c>
      <c r="AK85" s="26">
        <f>(SUMIFS(一次能源消费!AK:AK,一次能源消费!$A:$A,$A53)-SUMIFS(工业非燃料使用!AL:AL,工业非燃料使用!$B:$B,$A53))*$E$76</f>
        <v>14578.9</v>
      </c>
      <c r="AL85" s="26">
        <f>(SUMIFS(一次能源消费!AL:AL,一次能源消费!$A:$A,$A53)-SUMIFS(工业非燃料使用!AM:AM,工业非燃料使用!$B:$B,$A53))*$E$76</f>
        <v>14626</v>
      </c>
      <c r="AM85" s="26">
        <f>(SUMIFS(一次能源消费!AM:AM,一次能源消费!$A:$A,$A53)-SUMIFS(工业非燃料使用!AN:AN,工业非燃料使用!$B:$B,$A53))*$E$76</f>
        <v>14666.3</v>
      </c>
      <c r="AN85" s="26">
        <f>(SUMIFS(一次能源消费!AN:AN,一次能源消费!$A:$A,$A53)-SUMIFS(工业非燃料使用!AO:AO,工业非燃料使用!$B:$B,$A53))*$E$76</f>
        <v>14730.699999999999</v>
      </c>
      <c r="AO85" s="26">
        <f t="shared" si="11"/>
        <v>479689.60000000003</v>
      </c>
    </row>
    <row r="86" spans="1:41">
      <c r="A86" s="35" t="s">
        <v>724</v>
      </c>
      <c r="B86" t="s">
        <v>2355</v>
      </c>
      <c r="C86" s="26">
        <f>(SUMIFS(一次能源消费!C:C,一次能源消费!$A:$A,$A54)-SUMIFS(工业非燃料使用!D:D,工业非燃料使用!$B:$B,$A54))*$E$76</f>
        <v>1376.0444</v>
      </c>
      <c r="D86" s="26">
        <f>(SUMIFS(一次能源消费!D:D,一次能源消费!$A:$A,$A54)-SUMIFS(工业非燃料使用!E:E,工业非燃料使用!$B:$B,$A54))*$E$76</f>
        <v>1373.1505999999999</v>
      </c>
      <c r="E86" s="26">
        <f>(SUMIFS(一次能源消费!E:E,一次能源消费!$A:$A,$A54)-SUMIFS(工业非燃料使用!F:F,工业非燃料使用!$B:$B,$A54))*$E$76</f>
        <v>1369.7679000000001</v>
      </c>
      <c r="F86" s="26">
        <f>(SUMIFS(一次能源消费!F:F,一次能源消费!$A:$A,$A54)-SUMIFS(工业非燃料使用!G:G,工业非燃料使用!$B:$B,$A54))*$E$76</f>
        <v>1370.9329</v>
      </c>
      <c r="G86" s="26">
        <f>(SUMIFS(一次能源消费!G:G,一次能源消费!$A:$A,$A54)-SUMIFS(工业非燃料使用!H:H,工业非燃料使用!$B:$B,$A54))*$E$76</f>
        <v>1369.5409999999999</v>
      </c>
      <c r="H86" s="26">
        <f>(SUMIFS(一次能源消费!H:H,一次能源消费!$A:$A,$A54)-SUMIFS(工业非燃料使用!I:I,工业非燃料使用!$B:$B,$A54))*$E$76</f>
        <v>1367.1959999999999</v>
      </c>
      <c r="I86" s="26">
        <f>(SUMIFS(一次能源消费!I:I,一次能源消费!$A:$A,$A54)-SUMIFS(工业非燃料使用!J:J,工业非燃料使用!$B:$B,$A54))*$E$76</f>
        <v>1365.1877999999999</v>
      </c>
      <c r="J86" s="26">
        <f>(SUMIFS(一次能源消费!J:J,一次能源消费!$A:$A,$A54)-SUMIFS(工业非燃料使用!K:K,工业非燃料使用!$B:$B,$A54))*$E$76</f>
        <v>1366.8997999999999</v>
      </c>
      <c r="K86" s="26">
        <f>(SUMIFS(一次能源消费!K:K,一次能源消费!$A:$A,$A54)-SUMIFS(工业非燃料使用!L:L,工业非燃料使用!$B:$B,$A54))*$E$76</f>
        <v>1358.5734</v>
      </c>
      <c r="L86" s="26">
        <f>(SUMIFS(一次能源消费!L:L,一次能源消费!$A:$A,$A54)-SUMIFS(工业非燃料使用!M:M,工业非燃料使用!$B:$B,$A54))*$E$76</f>
        <v>1352.3682999999999</v>
      </c>
      <c r="M86" s="26">
        <f>(SUMIFS(一次能源消费!M:M,一次能源消费!$A:$A,$A54)-SUMIFS(工业非燃料使用!N:N,工业非燃料使用!$B:$B,$A54))*$E$76</f>
        <v>1344.9628</v>
      </c>
      <c r="N86" s="26">
        <f>(SUMIFS(一次能源消费!N:N,一次能源消费!$A:$A,$A54)-SUMIFS(工业非燃料使用!O:O,工业非燃料使用!$B:$B,$A54))*$E$76</f>
        <v>1335.9348</v>
      </c>
      <c r="O86" s="26">
        <f>(SUMIFS(一次能源消费!O:O,一次能源消费!$A:$A,$A54)-SUMIFS(工业非燃料使用!P:P,工业非燃料使用!$B:$B,$A54))*$E$76</f>
        <v>1325.8469</v>
      </c>
      <c r="P86" s="26">
        <f>(SUMIFS(一次能源消费!P:P,一次能源消费!$A:$A,$A54)-SUMIFS(工业非燃料使用!Q:Q,工业非燃料使用!$B:$B,$A54))*$E$76</f>
        <v>1314.4147</v>
      </c>
      <c r="Q86" s="26">
        <f>(SUMIFS(一次能源消费!Q:Q,一次能源消费!$A:$A,$A54)-SUMIFS(工业非燃料使用!R:R,工业非燃料使用!$B:$B,$A54))*$E$76</f>
        <v>1304.7071000000001</v>
      </c>
      <c r="R86" s="26">
        <f>(SUMIFS(一次能源消费!R:R,一次能源消费!$A:$A,$A54)-SUMIFS(工业非燃料使用!S:S,工业非燃料使用!$B:$B,$A54))*$E$76</f>
        <v>1294.0261</v>
      </c>
      <c r="S86" s="26">
        <f>(SUMIFS(一次能源消费!S:S,一次能源消费!$A:$A,$A54)-SUMIFS(工业非燃料使用!T:T,工业非燃料使用!$B:$B,$A54))*$E$76</f>
        <v>1281.9218000000001</v>
      </c>
      <c r="T86" s="26">
        <f>(SUMIFS(一次能源消费!T:T,一次能源消费!$A:$A,$A54)-SUMIFS(工业非燃料使用!U:U,工业非燃料使用!$B:$B,$A54))*$E$76</f>
        <v>1270.2916</v>
      </c>
      <c r="U86" s="26">
        <f>(SUMIFS(一次能源消费!U:U,一次能源消费!$A:$A,$A54)-SUMIFS(工业非燃料使用!V:V,工业非燃料使用!$B:$B,$A54))*$E$76</f>
        <v>1255.5320999999999</v>
      </c>
      <c r="V86" s="26">
        <f>(SUMIFS(一次能源消费!V:V,一次能源消费!$A:$A,$A54)-SUMIFS(工业非燃料使用!W:W,工业非燃料使用!$B:$B,$A54))*$E$76</f>
        <v>1241.9285</v>
      </c>
      <c r="W86" s="26">
        <f>(SUMIFS(一次能源消费!W:W,一次能源消费!$A:$A,$A54)-SUMIFS(工业非燃料使用!X:X,工业非燃料使用!$B:$B,$A54))*$E$76</f>
        <v>1226.7583</v>
      </c>
      <c r="X86" s="26">
        <f>(SUMIFS(一次能源消费!X:X,一次能源消费!$A:$A,$A54)-SUMIFS(工业非燃料使用!Y:Y,工业非燃料使用!$B:$B,$A54))*$E$76</f>
        <v>1211.1147000000001</v>
      </c>
      <c r="Y86" s="26">
        <f>(SUMIFS(一次能源消费!Y:Y,一次能源消费!$A:$A,$A54)-SUMIFS(工业非燃料使用!Z:Z,工业非燃料使用!$B:$B,$A54))*$E$76</f>
        <v>1194.723</v>
      </c>
      <c r="Z86" s="26">
        <f>(SUMIFS(一次能源消费!Z:Z,一次能源消费!$A:$A,$A54)-SUMIFS(工业非燃料使用!AA:AA,工业非燃料使用!$B:$B,$A54))*$E$76</f>
        <v>1176.5944</v>
      </c>
      <c r="AA86" s="26">
        <f>(SUMIFS(一次能源消费!AA:AA,一次能源消费!$A:$A,$A54)-SUMIFS(工业非燃料使用!AB:AB,工业非燃料使用!$B:$B,$A54))*$E$76</f>
        <v>1156.9835</v>
      </c>
      <c r="AB86" s="26">
        <f>(SUMIFS(一次能源消费!AB:AB,一次能源消费!$A:$A,$A54)-SUMIFS(工业非燃料使用!AC:AC,工业非燃料使用!$B:$B,$A54))*$E$76</f>
        <v>1135.5554999999999</v>
      </c>
      <c r="AC86" s="26">
        <f>(SUMIFS(一次能源消费!AC:AC,一次能源消费!$A:$A,$A54)-SUMIFS(工业非燃料使用!AD:AD,工业非燃料使用!$B:$B,$A54))*$E$76</f>
        <v>1115.0243</v>
      </c>
      <c r="AD86" s="26">
        <f>(SUMIFS(一次能源消费!AD:AD,一次能源消费!$A:$A,$A54)-SUMIFS(工业非燃料使用!AE:AE,工业非燃料使用!$B:$B,$A54))*$E$76</f>
        <v>1093.0388</v>
      </c>
      <c r="AE86" s="26">
        <f>(SUMIFS(一次能源消费!AE:AE,一次能源消费!$A:$A,$A54)-SUMIFS(工业非燃料使用!AF:AF,工业非燃料使用!$B:$B,$A54))*$E$76</f>
        <v>1069.7165</v>
      </c>
      <c r="AF86" s="26">
        <f>(SUMIFS(一次能源消费!AF:AF,一次能源消费!$A:$A,$A54)-SUMIFS(工业非燃料使用!AG:AG,工业非燃料使用!$B:$B,$A54))*$E$76</f>
        <v>1046.1837</v>
      </c>
      <c r="AG86" s="26">
        <f>(SUMIFS(一次能源消费!AG:AG,一次能源消费!$A:$A,$A54)-SUMIFS(工业非燃料使用!AH:AH,工业非燃料使用!$B:$B,$A54))*$E$76</f>
        <v>1021.7419</v>
      </c>
      <c r="AH86" s="26">
        <f>(SUMIFS(一次能源消费!AH:AH,一次能源消费!$A:$A,$A54)-SUMIFS(工业非燃料使用!AI:AI,工业非燃料使用!$B:$B,$A54))*$E$76</f>
        <v>998.36299999999994</v>
      </c>
      <c r="AI86" s="26">
        <f>(SUMIFS(一次能源消费!AI:AI,一次能源消费!$A:$A,$A54)-SUMIFS(工业非燃料使用!AJ:AJ,工业非燃料使用!$B:$B,$A54))*$E$76</f>
        <v>973.65639999999996</v>
      </c>
      <c r="AJ86" s="26">
        <f>(SUMIFS(一次能源消费!AJ:AJ,一次能源消费!$A:$A,$A54)-SUMIFS(工业非燃料使用!AK:AK,工业非燃料使用!$B:$B,$A54))*$E$76</f>
        <v>949.59039999999993</v>
      </c>
      <c r="AK86" s="26">
        <f>(SUMIFS(一次能源消费!AK:AK,一次能源消费!$A:$A,$A54)-SUMIFS(工业非燃料使用!AL:AL,工业非燃料使用!$B:$B,$A54))*$E$76</f>
        <v>924.0806</v>
      </c>
      <c r="AL86" s="26">
        <f>(SUMIFS(一次能源消费!AL:AL,一次能源消费!$A:$A,$A54)-SUMIFS(工业非燃料使用!AM:AM,工业非燃料使用!$B:$B,$A54))*$E$76</f>
        <v>899.99950000000001</v>
      </c>
      <c r="AM86" s="26">
        <f>(SUMIFS(一次能源消费!AM:AM,一次能源消费!$A:$A,$A54)-SUMIFS(工业非燃料使用!AN:AN,工业非燃料使用!$B:$B,$A54))*$E$76</f>
        <v>876.81049999999993</v>
      </c>
      <c r="AN86" s="26">
        <f>(SUMIFS(一次能源消费!AN:AN,一次能源消费!$A:$A,$A54)-SUMIFS(工业非燃料使用!AO:AO,工业非燃料使用!$B:$B,$A54))*$E$76</f>
        <v>870.21929999999998</v>
      </c>
      <c r="AO86" s="26">
        <f t="shared" si="11"/>
        <v>45579.382799999992</v>
      </c>
    </row>
    <row r="87" spans="1:41">
      <c r="A87" s="35" t="s">
        <v>791</v>
      </c>
      <c r="B87" t="s">
        <v>2356</v>
      </c>
      <c r="C87" s="26">
        <f>(SUMIFS(一次能源消费!C:C,一次能源消费!$A:$A,$A55)-SUMIFS(工业非燃料使用!D:D,工业非燃料使用!$B:$B,$A55))*$E$76</f>
        <v>2627.1940049999998</v>
      </c>
      <c r="D87" s="26">
        <f>(SUMIFS(一次能源消费!D:D,一次能源消费!$A:$A,$A55)-SUMIFS(工业非燃料使用!E:E,工业非燃料使用!$B:$B,$A55))*$E$76</f>
        <v>2656.0114319999998</v>
      </c>
      <c r="E87" s="26">
        <f>(SUMIFS(一次能源消费!E:E,一次能源消费!$A:$A,$A55)-SUMIFS(工业非燃料使用!F:F,工业非燃料使用!$B:$B,$A55))*$E$76</f>
        <v>2680.4861419999997</v>
      </c>
      <c r="F87" s="26">
        <f>(SUMIFS(一次能源消费!F:F,一次能源消费!$A:$A,$A55)-SUMIFS(工业非燃料使用!G:G,工业非燃料使用!$B:$B,$A55))*$E$76</f>
        <v>2712.2157779999998</v>
      </c>
      <c r="G87" s="26">
        <f>(SUMIFS(一次能源消费!G:G,一次能源消费!$A:$A,$A55)-SUMIFS(工业非燃料使用!H:H,工业非燃料使用!$B:$B,$A55))*$E$76</f>
        <v>2754.9494380000001</v>
      </c>
      <c r="H87" s="26">
        <f>(SUMIFS(一次能源消费!H:H,一次能源消费!$A:$A,$A55)-SUMIFS(工业非燃料使用!I:I,工业非燃料使用!$B:$B,$A55))*$E$76</f>
        <v>2797.4045350000001</v>
      </c>
      <c r="I87" s="26">
        <f>(SUMIFS(一次能源消费!I:I,一次能源消费!$A:$A,$A55)-SUMIFS(工业非燃料使用!J:J,工业非燃料使用!$B:$B,$A55))*$E$76</f>
        <v>2840.2069769999998</v>
      </c>
      <c r="J87" s="26">
        <f>(SUMIFS(一次能源消费!J:J,一次能源消费!$A:$A,$A55)-SUMIFS(工业非燃料使用!K:K,工业非燃料使用!$B:$B,$A55))*$E$76</f>
        <v>2886.1294499999999</v>
      </c>
      <c r="K87" s="26">
        <f>(SUMIFS(一次能源消费!K:K,一次能源消费!$A:$A,$A55)-SUMIFS(工业非燃料使用!L:L,工业非燃料使用!$B:$B,$A55))*$E$76</f>
        <v>2896.7483050000001</v>
      </c>
      <c r="L87" s="26">
        <f>(SUMIFS(一次能源消费!L:L,一次能源消费!$A:$A,$A55)-SUMIFS(工业非燃料使用!M:M,工业非燃料使用!$B:$B,$A55))*$E$76</f>
        <v>2910.1700959999998</v>
      </c>
      <c r="M87" s="26">
        <f>(SUMIFS(一次能源消费!M:M,一次能源消费!$A:$A,$A55)-SUMIFS(工业非燃料使用!N:N,工业非燃料使用!$B:$B,$A55))*$E$76</f>
        <v>2922.8748820000001</v>
      </c>
      <c r="N87" s="26">
        <f>(SUMIFS(一次能源消费!N:N,一次能源消费!$A:$A,$A55)-SUMIFS(工业非燃料使用!O:O,工业非燃料使用!$B:$B,$A55))*$E$76</f>
        <v>2936.0691160000001</v>
      </c>
      <c r="O87" s="26">
        <f>(SUMIFS(一次能源消费!O:O,一次能源消费!$A:$A,$A55)-SUMIFS(工业非燃料使用!P:P,工业非燃料使用!$B:$B,$A55))*$E$76</f>
        <v>2947.5638429999999</v>
      </c>
      <c r="P87" s="26">
        <f>(SUMIFS(一次能源消费!P:P,一次能源消费!$A:$A,$A55)-SUMIFS(工业非燃料使用!Q:Q,工业非燃料使用!$B:$B,$A55))*$E$76</f>
        <v>2942.0285920000001</v>
      </c>
      <c r="Q87" s="26">
        <f>(SUMIFS(一次能源消费!Q:Q,一次能源消费!$A:$A,$A55)-SUMIFS(工业非燃料使用!R:R,工业非燃料使用!$B:$B,$A55))*$E$76</f>
        <v>2931.7796199999998</v>
      </c>
      <c r="R87" s="26">
        <f>(SUMIFS(一次能源消费!R:R,一次能源消费!$A:$A,$A55)-SUMIFS(工业非燃料使用!S:S,工业非燃料使用!$B:$B,$A55))*$E$76</f>
        <v>2924.8784529999998</v>
      </c>
      <c r="S87" s="26">
        <f>(SUMIFS(一次能源消费!S:S,一次能源消费!$A:$A,$A55)-SUMIFS(工业非燃料使用!T:T,工业非燃料使用!$B:$B,$A55))*$E$76</f>
        <v>2916.9390909999997</v>
      </c>
      <c r="T87" s="26">
        <f>(SUMIFS(一次能源消费!T:T,一次能源消费!$A:$A,$A55)-SUMIFS(工业非燃料使用!U:U,工业非燃料使用!$B:$B,$A55))*$E$76</f>
        <v>2908.6920369999998</v>
      </c>
      <c r="U87" s="26">
        <f>(SUMIFS(一次能源消费!U:U,一次能源消费!$A:$A,$A55)-SUMIFS(工业非燃料使用!V:V,工业非燃料使用!$B:$B,$A55))*$E$76</f>
        <v>2883.289734</v>
      </c>
      <c r="V87" s="26">
        <f>(SUMIFS(一次能源消费!V:V,一次能源消费!$A:$A,$A55)-SUMIFS(工业非燃料使用!W:W,工业非燃料使用!$B:$B,$A55))*$E$76</f>
        <v>2859.9947259999999</v>
      </c>
      <c r="W87" s="26">
        <f>(SUMIFS(一次能源消费!W:W,一次能源消费!$A:$A,$A55)-SUMIFS(工业非燃料使用!X:X,工业非燃料使用!$B:$B,$A55))*$E$76</f>
        <v>2835.9280079999999</v>
      </c>
      <c r="X87" s="26">
        <f>(SUMIFS(一次能源消费!X:X,一次能源消费!$A:$A,$A55)-SUMIFS(工业非燃料使用!Y:Y,工业非燃料使用!$B:$B,$A55))*$E$76</f>
        <v>2810.8295910000002</v>
      </c>
      <c r="Y87" s="26">
        <f>(SUMIFS(一次能源消费!Y:Y,一次能源消费!$A:$A,$A55)-SUMIFS(工业非燃料使用!Z:Z,工业非燃料使用!$B:$B,$A55))*$E$76</f>
        <v>2786.7871930000001</v>
      </c>
      <c r="Z87" s="26">
        <f>(SUMIFS(一次能源消费!Z:Z,一次能源消费!$A:$A,$A55)-SUMIFS(工业非燃料使用!AA:AA,工业非燃料使用!$B:$B,$A55))*$E$76</f>
        <v>2766.5956539999997</v>
      </c>
      <c r="AA87" s="26">
        <f>(SUMIFS(一次能源消费!AA:AA,一次能源消费!$A:$A,$A55)-SUMIFS(工业非燃料使用!AB:AB,工业非燃料使用!$B:$B,$A55))*$E$76</f>
        <v>2747.8080460000001</v>
      </c>
      <c r="AB87" s="26">
        <f>(SUMIFS(一次能源消费!AB:AB,一次能源消费!$A:$A,$A55)-SUMIFS(工业非燃料使用!AC:AC,工业非燃料使用!$B:$B,$A55))*$E$76</f>
        <v>2727.2264329999998</v>
      </c>
      <c r="AC87" s="26">
        <f>(SUMIFS(一次能源消费!AC:AC,一次能源消费!$A:$A,$A55)-SUMIFS(工业非燃料使用!AD:AD,工业非燃料使用!$B:$B,$A55))*$E$76</f>
        <v>2708.364932</v>
      </c>
      <c r="AD87" s="26">
        <f>(SUMIFS(一次能源消费!AD:AD,一次能源消费!$A:$A,$A55)-SUMIFS(工业非燃料使用!AE:AE,工业非燃料使用!$B:$B,$A55))*$E$76</f>
        <v>2688.117197</v>
      </c>
      <c r="AE87" s="26">
        <f>(SUMIFS(一次能源消费!AE:AE,一次能源消费!$A:$A,$A55)-SUMIFS(工业非燃料使用!AF:AF,工业非燃料使用!$B:$B,$A55))*$E$76</f>
        <v>2667.05467</v>
      </c>
      <c r="AF87" s="26">
        <f>(SUMIFS(一次能源消费!AF:AF,一次能源消费!$A:$A,$A55)-SUMIFS(工业非燃料使用!AG:AG,工业非燃料使用!$B:$B,$A55))*$E$76</f>
        <v>2645.2847320000001</v>
      </c>
      <c r="AG87" s="26">
        <f>(SUMIFS(一次能源消费!AG:AG,一次能源消费!$A:$A,$A55)-SUMIFS(工业非燃料使用!AH:AH,工业非燃料使用!$B:$B,$A55))*$E$76</f>
        <v>2624.1774700000001</v>
      </c>
      <c r="AH87" s="26">
        <f>(SUMIFS(一次能源消费!AH:AH,一次能源消费!$A:$A,$A55)-SUMIFS(工业非燃料使用!AI:AI,工业非燃料使用!$B:$B,$A55))*$E$76</f>
        <v>2603.1676699999998</v>
      </c>
      <c r="AI87" s="26">
        <f>(SUMIFS(一次能源消费!AI:AI,一次能源消费!$A:$A,$A55)-SUMIFS(工业非燃料使用!AJ:AJ,工业非燃料使用!$B:$B,$A55))*$E$76</f>
        <v>2582.1905630000001</v>
      </c>
      <c r="AJ87" s="26">
        <f>(SUMIFS(一次能源消费!AJ:AJ,一次能源消费!$A:$A,$A55)-SUMIFS(工业非燃料使用!AK:AK,工业非燃料使用!$B:$B,$A55))*$E$76</f>
        <v>2567.3408319999999</v>
      </c>
      <c r="AK87" s="26">
        <f>(SUMIFS(一次能源消费!AK:AK,一次能源消费!$A:$A,$A55)-SUMIFS(工业非燃料使用!AL:AL,工业非燃料使用!$B:$B,$A55))*$E$76</f>
        <v>2552.697506</v>
      </c>
      <c r="AL87" s="26">
        <f>(SUMIFS(一次能源消费!AL:AL,一次能源消费!$A:$A,$A55)-SUMIFS(工业非燃料使用!AM:AM,工业非燃料使用!$B:$B,$A55))*$E$76</f>
        <v>2538.4414619999998</v>
      </c>
      <c r="AM87" s="26">
        <f>(SUMIFS(一次能源消费!AM:AM,一次能源消费!$A:$A,$A55)-SUMIFS(工业非燃料使用!AN:AN,工业非燃料使用!$B:$B,$A55))*$E$76</f>
        <v>2521.5972619999998</v>
      </c>
      <c r="AN87" s="26">
        <f>(SUMIFS(一次能源消费!AN:AN,一次能源消费!$A:$A,$A55)-SUMIFS(工业非燃料使用!AO:AO,工业非燃料使用!$B:$B,$A55))*$E$76</f>
        <v>2503.2093519999999</v>
      </c>
      <c r="AO87" s="26">
        <f t="shared" si="11"/>
        <v>104812.444825</v>
      </c>
    </row>
    <row r="88" spans="1:41">
      <c r="A88" s="35" t="s">
        <v>2331</v>
      </c>
      <c r="B88" t="s">
        <v>2356</v>
      </c>
      <c r="C88" s="26">
        <f>(SUMIFS(一次能源消费!C:C,一次能源消费!$A:$A,$A56)-SUMIFS(工业非燃料使用!D:D,工业非燃料使用!$B:$B,$A56))*$E$76</f>
        <v>2423.23</v>
      </c>
      <c r="D88" s="26">
        <f>(SUMIFS(一次能源消费!D:D,一次能源消费!$A:$A,$A56)-SUMIFS(工业非燃料使用!E:E,工业非燃料使用!$B:$B,$A56))*$E$76</f>
        <v>2233.98</v>
      </c>
      <c r="E88" s="26">
        <f>(SUMIFS(一次能源消费!E:E,一次能源消费!$A:$A,$A56)-SUMIFS(工业非燃料使用!F:F,工业非燃料使用!$B:$B,$A56))*$E$76</f>
        <v>2078.71</v>
      </c>
      <c r="F88" s="26">
        <f>(SUMIFS(一次能源消费!F:F,一次能源消费!$A:$A,$A56)-SUMIFS(工业非燃料使用!G:G,工业非燃料使用!$B:$B,$A56))*$E$76</f>
        <v>1949.8</v>
      </c>
      <c r="G88" s="26">
        <f>(SUMIFS(一次能源消费!G:G,一次能源消费!$A:$A,$A56)-SUMIFS(工业非燃料使用!H:H,工业非燃料使用!$B:$B,$A56))*$E$76</f>
        <v>1838.51</v>
      </c>
      <c r="H88" s="26">
        <f>(SUMIFS(一次能源消费!H:H,一次能源消费!$A:$A,$A56)-SUMIFS(工业非燃料使用!I:I,工业非燃料使用!$B:$B,$A56))*$E$76</f>
        <v>1745.23</v>
      </c>
      <c r="I88" s="26">
        <f>(SUMIFS(一次能源消费!I:I,一次能源消费!$A:$A,$A56)-SUMIFS(工业非燃料使用!J:J,工业非燃料使用!$B:$B,$A56))*$E$76</f>
        <v>1666.44</v>
      </c>
      <c r="J88" s="26">
        <f>(SUMIFS(一次能源消费!J:J,一次能源消费!$A:$A,$A56)-SUMIFS(工业非燃料使用!K:K,工业非燃料使用!$B:$B,$A56))*$E$76</f>
        <v>1599.01</v>
      </c>
      <c r="K88" s="26">
        <f>(SUMIFS(一次能源消费!K:K,一次能源消费!$A:$A,$A56)-SUMIFS(工业非燃料使用!L:L,工业非燃料使用!$B:$B,$A56))*$E$76</f>
        <v>1575.17</v>
      </c>
      <c r="L88" s="26">
        <f>(SUMIFS(一次能源消费!L:L,一次能源消费!$A:$A,$A56)-SUMIFS(工业非燃料使用!M:M,工业非燃料使用!$B:$B,$A56))*$E$76</f>
        <v>1554.36</v>
      </c>
      <c r="M88" s="26">
        <f>(SUMIFS(一次能源消费!M:M,一次能源消费!$A:$A,$A56)-SUMIFS(工业非燃料使用!N:N,工业非燃料使用!$B:$B,$A56))*$E$76</f>
        <v>1536.35</v>
      </c>
      <c r="N88" s="26">
        <f>(SUMIFS(一次能源消费!N:N,一次能源消费!$A:$A,$A56)-SUMIFS(工业非燃料使用!O:O,工业非燃料使用!$B:$B,$A56))*$E$76</f>
        <v>1521.1499999999999</v>
      </c>
      <c r="O88" s="26">
        <f>(SUMIFS(一次能源消费!O:O,一次能源消费!$A:$A,$A56)-SUMIFS(工业非燃料使用!P:P,工业非燃料使用!$B:$B,$A56))*$E$76</f>
        <v>1508.46</v>
      </c>
      <c r="P88" s="26">
        <f>(SUMIFS(一次能源消费!P:P,一次能源消费!$A:$A,$A56)-SUMIFS(工业非燃料使用!Q:Q,工业非燃料使用!$B:$B,$A56))*$E$76</f>
        <v>1496.77</v>
      </c>
      <c r="Q88" s="26">
        <f>(SUMIFS(一次能源消费!Q:Q,一次能源消费!$A:$A,$A56)-SUMIFS(工业非燃料使用!R:R,工业非燃料使用!$B:$B,$A56))*$E$76</f>
        <v>1488.16</v>
      </c>
      <c r="R88" s="26">
        <f>(SUMIFS(一次能源消费!R:R,一次能源消费!$A:$A,$A56)-SUMIFS(工业非燃料使用!S:S,工业非燃料使用!$B:$B,$A56))*$E$76</f>
        <v>1480.21</v>
      </c>
      <c r="S88" s="26">
        <f>(SUMIFS(一次能源消费!S:S,一次能源消费!$A:$A,$A56)-SUMIFS(工业非燃料使用!T:T,工业非燃料使用!$B:$B,$A56))*$E$76</f>
        <v>1475</v>
      </c>
      <c r="T88" s="26">
        <f>(SUMIFS(一次能源消费!T:T,一次能源消费!$A:$A,$A56)-SUMIFS(工业非燃料使用!U:U,工业非燃料使用!$B:$B,$A56))*$E$76</f>
        <v>1470.2</v>
      </c>
      <c r="U88" s="26">
        <f>(SUMIFS(一次能源消费!U:U,一次能源消费!$A:$A,$A56)-SUMIFS(工业非燃料使用!V:V,工业非燃料使用!$B:$B,$A56))*$E$76</f>
        <v>1459.58</v>
      </c>
      <c r="V88" s="26">
        <f>(SUMIFS(一次能源消费!V:V,一次能源消费!$A:$A,$A56)-SUMIFS(工业非燃料使用!W:W,工业非燃料使用!$B:$B,$A56))*$E$76</f>
        <v>1451.1499999999999</v>
      </c>
      <c r="W88" s="26">
        <f>(SUMIFS(一次能源消费!W:W,一次能源消费!$A:$A,$A56)-SUMIFS(工业非燃料使用!X:X,工业非燃料使用!$B:$B,$A56))*$E$76</f>
        <v>1444.16</v>
      </c>
      <c r="X88" s="26">
        <f>(SUMIFS(一次能源消费!X:X,一次能源消费!$A:$A,$A56)-SUMIFS(工业非燃料使用!Y:Y,工业非燃料使用!$B:$B,$A56))*$E$76</f>
        <v>1438.61</v>
      </c>
      <c r="Y88" s="26">
        <f>(SUMIFS(一次能源消费!Y:Y,一次能源消费!$A:$A,$A56)-SUMIFS(工业非燃料使用!Z:Z,工业非燃料使用!$B:$B,$A56))*$E$76</f>
        <v>1434.25</v>
      </c>
      <c r="Z88" s="26">
        <f>(SUMIFS(一次能源消费!Z:Z,一次能源消费!$A:$A,$A56)-SUMIFS(工业非燃料使用!AA:AA,工业非燃料使用!$B:$B,$A56))*$E$76</f>
        <v>1431.32</v>
      </c>
      <c r="AA88" s="26">
        <f>(SUMIFS(一次能源消费!AA:AA,一次能源消费!$A:$A,$A56)-SUMIFS(工业非燃料使用!AB:AB,工业非燃料使用!$B:$B,$A56))*$E$76</f>
        <v>1428.42</v>
      </c>
      <c r="AB88" s="26">
        <f>(SUMIFS(一次能源消费!AB:AB,一次能源消费!$A:$A,$A56)-SUMIFS(工业非燃料使用!AC:AC,工业非燃料使用!$B:$B,$A56))*$E$76</f>
        <v>1427.47</v>
      </c>
      <c r="AC88" s="26">
        <f>(SUMIFS(一次能源消费!AC:AC,一次能源消费!$A:$A,$A56)-SUMIFS(工业非燃料使用!AD:AD,工业非燃料使用!$B:$B,$A56))*$E$76</f>
        <v>1427.29</v>
      </c>
      <c r="AD88" s="26">
        <f>(SUMIFS(一次能源消费!AD:AD,一次能源消费!$A:$A,$A56)-SUMIFS(工业非燃料使用!AE:AE,工业非燃料使用!$B:$B,$A56))*$E$76</f>
        <v>1428.91</v>
      </c>
      <c r="AE88" s="26">
        <f>(SUMIFS(一次能源消费!AE:AE,一次能源消费!$A:$A,$A56)-SUMIFS(工业非燃料使用!AF:AF,工业非燃料使用!$B:$B,$A56))*$E$76</f>
        <v>1434.41</v>
      </c>
      <c r="AF88" s="26">
        <f>(SUMIFS(一次能源消费!AF:AF,一次能源消费!$A:$A,$A56)-SUMIFS(工业非燃料使用!AG:AG,工业非燃料使用!$B:$B,$A56))*$E$76</f>
        <v>1440.5</v>
      </c>
      <c r="AG88" s="26">
        <f>(SUMIFS(一次能源消费!AG:AG,一次能源消费!$A:$A,$A56)-SUMIFS(工业非燃料使用!AH:AH,工业非燃料使用!$B:$B,$A56))*$E$76</f>
        <v>1448.19</v>
      </c>
      <c r="AH88" s="26">
        <f>(SUMIFS(一次能源消费!AH:AH,一次能源消费!$A:$A,$A56)-SUMIFS(工业非燃料使用!AI:AI,工业非燃料使用!$B:$B,$A56))*$E$76</f>
        <v>1455.27</v>
      </c>
      <c r="AI88" s="26">
        <f>(SUMIFS(一次能源消费!AI:AI,一次能源消费!$A:$A,$A56)-SUMIFS(工业非燃料使用!AJ:AJ,工业非燃料使用!$B:$B,$A56))*$E$76</f>
        <v>1462.57</v>
      </c>
      <c r="AJ88" s="26">
        <f>(SUMIFS(一次能源消费!AJ:AJ,一次能源消费!$A:$A,$A56)-SUMIFS(工业非燃料使用!AK:AK,工业非燃料使用!$B:$B,$A56))*$E$76</f>
        <v>1471.25</v>
      </c>
      <c r="AK88" s="26">
        <f>(SUMIFS(一次能源消费!AK:AK,一次能源消费!$A:$A,$A56)-SUMIFS(工业非燃料使用!AL:AL,工业非燃料使用!$B:$B,$A56))*$E$76</f>
        <v>1479.18</v>
      </c>
      <c r="AL88" s="26">
        <f>(SUMIFS(一次能源消费!AL:AL,一次能源消费!$A:$A,$A56)-SUMIFS(工业非燃料使用!AM:AM,工业非燃料使用!$B:$B,$A56))*$E$76</f>
        <v>1487.1499999999999</v>
      </c>
      <c r="AM88" s="26">
        <f>(SUMIFS(一次能源消费!AM:AM,一次能源消费!$A:$A,$A56)-SUMIFS(工业非燃料使用!AN:AN,工业非燃料使用!$B:$B,$A56))*$E$76</f>
        <v>1495.44</v>
      </c>
      <c r="AN88" s="26">
        <f>(SUMIFS(一次能源消费!AN:AN,一次能源消费!$A:$A,$A56)-SUMIFS(工业非燃料使用!AO:AO,工业非燃料使用!$B:$B,$A56))*$E$76</f>
        <v>1517.99</v>
      </c>
      <c r="AO88" s="26">
        <f t="shared" si="11"/>
        <v>59703.850000000013</v>
      </c>
    </row>
    <row r="89" spans="1:41">
      <c r="A89" s="35" t="s">
        <v>2336</v>
      </c>
      <c r="B89" t="s">
        <v>2355</v>
      </c>
      <c r="C89" s="26">
        <f>(SUMIFS(一次能源消费!C:C,一次能源消费!$A:$A,$A57)-SUMIFS(工业非燃料使用!D:D,工业非燃料使用!$B:$B,$A57))*$E$76</f>
        <v>852.21</v>
      </c>
      <c r="D89" s="26">
        <f>(SUMIFS(一次能源消费!D:D,一次能源消费!$A:$A,$A57)-SUMIFS(工业非燃料使用!E:E,工业非燃料使用!$B:$B,$A57))*$E$76</f>
        <v>849.38699999999994</v>
      </c>
      <c r="E89" s="26">
        <f>(SUMIFS(一次能源消费!E:E,一次能源消费!$A:$A,$A57)-SUMIFS(工业非燃料使用!F:F,工业非燃料使用!$B:$B,$A57))*$E$76</f>
        <v>846.16200000000003</v>
      </c>
      <c r="F89" s="26">
        <f>(SUMIFS(一次能源消费!F:F,一次能源消费!$A:$A,$A57)-SUMIFS(工业非燃料使用!G:G,工业非燃料使用!$B:$B,$A57))*$E$76</f>
        <v>842.53300000000002</v>
      </c>
      <c r="G89" s="26">
        <f>(SUMIFS(一次能源消费!G:G,一次能源消费!$A:$A,$A57)-SUMIFS(工业非燃料使用!H:H,工业非燃料使用!$B:$B,$A57))*$E$76</f>
        <v>838.3</v>
      </c>
      <c r="H89" s="26">
        <f>(SUMIFS(一次能源消费!H:H,一次能源消费!$A:$A,$A57)-SUMIFS(工业非燃料使用!I:I,工业非燃料使用!$B:$B,$A57))*$E$76</f>
        <v>833.46100000000001</v>
      </c>
      <c r="I89" s="26">
        <f>(SUMIFS(一次能源消费!I:I,一次能源消费!$A:$A,$A57)-SUMIFS(工业非燃料使用!J:J,工业非燃料使用!$B:$B,$A57))*$E$76</f>
        <v>828.01800000000003</v>
      </c>
      <c r="J89" s="26">
        <f>(SUMIFS(一次能源消费!J:J,一次能源消费!$A:$A,$A57)-SUMIFS(工业非燃料使用!K:K,工业非燃料使用!$B:$B,$A57))*$E$76</f>
        <v>821.971</v>
      </c>
      <c r="K89" s="26">
        <f>(SUMIFS(一次能源消费!K:K,一次能源消费!$A:$A,$A57)-SUMIFS(工业非燃料使用!L:L,工业非燃料使用!$B:$B,$A57))*$E$76</f>
        <v>815.11599999999999</v>
      </c>
      <c r="L89" s="26">
        <f>(SUMIFS(一次能源消费!L:L,一次能源消费!$A:$A,$A57)-SUMIFS(工业非燃料使用!M:M,工业非燃料使用!$B:$B,$A57))*$E$76</f>
        <v>807.45600000000002</v>
      </c>
      <c r="M89" s="26">
        <f>(SUMIFS(一次能源消费!M:M,一次能源消费!$A:$A,$A57)-SUMIFS(工业非燃料使用!N:N,工业非燃料使用!$B:$B,$A57))*$E$76</f>
        <v>798.38400000000001</v>
      </c>
      <c r="N89" s="26">
        <f>(SUMIFS(一次能源消费!N:N,一次能源消费!$A:$A,$A57)-SUMIFS(工业非燃料使用!O:O,工业非燃料使用!$B:$B,$A57))*$E$76</f>
        <v>788.10299999999995</v>
      </c>
      <c r="O89" s="26">
        <f>(SUMIFS(一次能源消费!O:O,一次能源消费!$A:$A,$A57)-SUMIFS(工业非燃料使用!P:P,工业非燃料使用!$B:$B,$A57))*$E$76</f>
        <v>776.81299999999999</v>
      </c>
      <c r="P89" s="26">
        <f>(SUMIFS(一次能源消费!P:P,一次能源消费!$A:$A,$A57)-SUMIFS(工业非燃料使用!Q:Q,工业非燃料使用!$B:$B,$A57))*$E$76</f>
        <v>764.31399999999996</v>
      </c>
      <c r="Q89" s="26">
        <f>(SUMIFS(一次能源消费!Q:Q,一次能源消费!$A:$A,$A57)-SUMIFS(工业非燃料使用!R:R,工业非燃料使用!$B:$B,$A57))*$E$76</f>
        <v>750.80700000000002</v>
      </c>
      <c r="R89" s="26">
        <f>(SUMIFS(一次能源消费!R:R,一次能源消费!$A:$A,$A57)-SUMIFS(工业非燃料使用!S:S,工业非燃料使用!$B:$B,$A57))*$E$76</f>
        <v>736.49400000000003</v>
      </c>
      <c r="S89" s="26">
        <f>(SUMIFS(一次能源消费!S:S,一次能源消费!$A:$A,$A57)-SUMIFS(工业非燃料使用!T:T,工业非燃料使用!$B:$B,$A57))*$E$76</f>
        <v>721.77800000000002</v>
      </c>
      <c r="T89" s="26">
        <f>(SUMIFS(一次能源消费!T:T,一次能源消费!$A:$A,$A57)-SUMIFS(工业非燃料使用!U:U,工业非燃料使用!$B:$B,$A57))*$E$76</f>
        <v>706.45699999999999</v>
      </c>
      <c r="U89" s="26">
        <f>(SUMIFS(一次能源消费!U:U,一次能源消费!$A:$A,$A57)-SUMIFS(工业非燃料使用!V:V,工业非燃料使用!$B:$B,$A57))*$E$76</f>
        <v>690.53099999999995</v>
      </c>
      <c r="V89" s="26">
        <f>(SUMIFS(一次能源消费!V:V,一次能源消费!$A:$A,$A57)-SUMIFS(工业非燃料使用!W:W,工业非燃料使用!$B:$B,$A57))*$E$76</f>
        <v>674</v>
      </c>
      <c r="W89" s="26">
        <f>(SUMIFS(一次能源消费!W:W,一次能源消费!$A:$A,$A57)-SUMIFS(工业非燃料使用!X:X,工业非燃料使用!$B:$B,$A57))*$E$76</f>
        <v>656.46100000000001</v>
      </c>
      <c r="X89" s="26">
        <f>(SUMIFS(一次能源消费!X:X,一次能源消费!$A:$A,$A57)-SUMIFS(工业非燃料使用!Y:Y,工业非燃料使用!$B:$B,$A57))*$E$76</f>
        <v>637.91399999999999</v>
      </c>
      <c r="Y89" s="26">
        <f>(SUMIFS(一次能源消费!Y:Y,一次能源消费!$A:$A,$A57)-SUMIFS(工业非燃料使用!Z:Z,工业非燃料使用!$B:$B,$A57))*$E$76</f>
        <v>618.35900000000004</v>
      </c>
      <c r="Z89" s="26">
        <f>(SUMIFS(一次能源消费!Z:Z,一次能源消费!$A:$A,$A57)-SUMIFS(工业非燃料使用!AA:AA,工业非燃料使用!$B:$B,$A57))*$E$76</f>
        <v>597.99799999999993</v>
      </c>
      <c r="AA89" s="26">
        <f>(SUMIFS(一次能源消费!AA:AA,一次能源消费!$A:$A,$A57)-SUMIFS(工业非燃料使用!AB:AB,工业非燃料使用!$B:$B,$A57))*$E$76</f>
        <v>576.62900000000002</v>
      </c>
      <c r="AB89" s="26">
        <f>(SUMIFS(一次能源消费!AB:AB,一次能源消费!$A:$A,$A57)-SUMIFS(工业非燃料使用!AC:AC,工业非燃料使用!$B:$B,$A57))*$E$76</f>
        <v>554.25199999999995</v>
      </c>
      <c r="AC89" s="26">
        <f>(SUMIFS(一次能源消费!AC:AC,一次能源消费!$A:$A,$A57)-SUMIFS(工业非燃料使用!AD:AD,工业非燃料使用!$B:$B,$A57))*$E$76</f>
        <v>531.27</v>
      </c>
      <c r="AD89" s="26">
        <f>(SUMIFS(一次能源消费!AD:AD,一次能源消费!$A:$A,$A57)-SUMIFS(工业非燃料使用!AE:AE,工业非燃料使用!$B:$B,$A57))*$E$76</f>
        <v>507.68399999999997</v>
      </c>
      <c r="AE89" s="26">
        <f>(SUMIFS(一次能源消费!AE:AE,一次能源消费!$A:$A,$A57)-SUMIFS(工业非燃料使用!AF:AF,工业非燃料使用!$B:$B,$A57))*$E$76</f>
        <v>483.089</v>
      </c>
      <c r="AF89" s="26">
        <f>(SUMIFS(一次能源消费!AF:AF,一次能源消费!$A:$A,$A57)-SUMIFS(工业非燃料使用!AG:AG,工业非燃料使用!$B:$B,$A57))*$E$76</f>
        <v>458.09100000000001</v>
      </c>
      <c r="AG89" s="26">
        <f>(SUMIFS(一次能源消费!AG:AG,一次能源消费!$A:$A,$A57)-SUMIFS(工业非燃料使用!AH:AH,工业非燃料使用!$B:$B,$A57))*$E$76</f>
        <v>432.892</v>
      </c>
      <c r="AH89" s="26">
        <f>(SUMIFS(一次能源消费!AH:AH,一次能源消费!$A:$A,$A57)-SUMIFS(工业非燃料使用!AI:AI,工业非燃料使用!$B:$B,$A57))*$E$76</f>
        <v>407.28899999999999</v>
      </c>
      <c r="AI89" s="26">
        <f>(SUMIFS(一次能源消费!AI:AI,一次能源消费!$A:$A,$A57)-SUMIFS(工业非燃料使用!AJ:AJ,工业非燃料使用!$B:$B,$A57))*$E$76</f>
        <v>381.48500000000001</v>
      </c>
      <c r="AJ89" s="26">
        <f>(SUMIFS(一次能源消费!AJ:AJ,一次能源消费!$A:$A,$A57)-SUMIFS(工业非燃料使用!AK:AK,工业非燃料使用!$B:$B,$A57))*$E$76</f>
        <v>355.47899999999998</v>
      </c>
      <c r="AK89" s="26">
        <f>(SUMIFS(一次能源消费!AK:AK,一次能源消费!$A:$A,$A57)-SUMIFS(工业非燃料使用!AL:AL,工业非燃料使用!$B:$B,$A57))*$E$76</f>
        <v>329.87700000000001</v>
      </c>
      <c r="AL89" s="26">
        <f>(SUMIFS(一次能源消费!AL:AL,一次能源消费!$A:$A,$A57)-SUMIFS(工业非燃料使用!AM:AM,工业非燃料使用!$B:$B,$A57))*$E$76</f>
        <v>305.08100000000002</v>
      </c>
      <c r="AM89" s="26">
        <f>(SUMIFS(一次能源消费!AM:AM,一次能源消费!$A:$A,$A57)-SUMIFS(工业非燃料使用!AN:AN,工业非燃料使用!$B:$B,$A57))*$E$76</f>
        <v>281.49399999999997</v>
      </c>
      <c r="AN89" s="26">
        <f>(SUMIFS(一次能源消费!AN:AN,一次能源消费!$A:$A,$A57)-SUMIFS(工业非燃料使用!AO:AO,工业非燃料使用!$B:$B,$A57))*$E$76</f>
        <v>259.11700000000002</v>
      </c>
      <c r="AO89" s="26">
        <f t="shared" si="11"/>
        <v>24116.756000000001</v>
      </c>
    </row>
    <row r="90" spans="1:41">
      <c r="A90" s="35" t="s">
        <v>2335</v>
      </c>
      <c r="B90" t="s">
        <v>2356</v>
      </c>
      <c r="C90" s="26">
        <f>(SUMIFS(一次能源消费!C:C,一次能源消费!$A:$A,$A58)-SUMIFS(工业非燃料使用!D:D,工业非燃料使用!$B:$B,$A58))*$E$76</f>
        <v>127</v>
      </c>
      <c r="D90" s="26">
        <f>(SUMIFS(一次能源消费!D:D,一次能源消费!$A:$A,$A58)-SUMIFS(工业非燃料使用!E:E,工业非燃料使用!$B:$B,$A58))*$E$76</f>
        <v>132.5</v>
      </c>
      <c r="E90" s="26">
        <f>(SUMIFS(一次能源消费!E:E,一次能源消费!$A:$A,$A58)-SUMIFS(工业非燃料使用!F:F,工业非燃料使用!$B:$B,$A58))*$E$76</f>
        <v>137.9</v>
      </c>
      <c r="F90" s="26">
        <f>(SUMIFS(一次能源消费!F:F,一次能源消费!$A:$A,$A58)-SUMIFS(工业非燃料使用!G:G,工业非燃料使用!$B:$B,$A58))*$E$76</f>
        <v>141</v>
      </c>
      <c r="G90" s="26">
        <f>(SUMIFS(一次能源消费!G:G,一次能源消费!$A:$A,$A58)-SUMIFS(工业非燃料使用!H:H,工业非燃料使用!$B:$B,$A58))*$E$76</f>
        <v>143.29999999999998</v>
      </c>
      <c r="H90" s="26">
        <f>(SUMIFS(一次能源消费!H:H,一次能源消费!$A:$A,$A58)-SUMIFS(工业非燃料使用!I:I,工业非燃料使用!$B:$B,$A58))*$E$76</f>
        <v>146.69999999999999</v>
      </c>
      <c r="I90" s="26">
        <f>(SUMIFS(一次能源消费!I:I,一次能源消费!$A:$A,$A58)-SUMIFS(工业非燃料使用!J:J,工业非燃料使用!$B:$B,$A58))*$E$76</f>
        <v>150.1</v>
      </c>
      <c r="J90" s="26">
        <f>(SUMIFS(一次能源消费!J:J,一次能源消费!$A:$A,$A58)-SUMIFS(工业非燃料使用!K:K,工业非燃料使用!$B:$B,$A58))*$E$76</f>
        <v>153.4</v>
      </c>
      <c r="K90" s="26">
        <f>(SUMIFS(一次能源消费!K:K,一次能源消费!$A:$A,$A58)-SUMIFS(工业非燃料使用!L:L,工业非燃料使用!$B:$B,$A58))*$E$76</f>
        <v>155.4</v>
      </c>
      <c r="L90" s="26">
        <f>(SUMIFS(一次能源消费!L:L,一次能源消费!$A:$A,$A58)-SUMIFS(工业非燃料使用!M:M,工业非燃料使用!$B:$B,$A58))*$E$76</f>
        <v>157.29999999999998</v>
      </c>
      <c r="M90" s="26">
        <f>(SUMIFS(一次能源消费!M:M,一次能源消费!$A:$A,$A58)-SUMIFS(工业非燃料使用!N:N,工业非燃料使用!$B:$B,$A58))*$E$76</f>
        <v>159.29999999999998</v>
      </c>
      <c r="N90" s="26">
        <f>(SUMIFS(一次能源消费!N:N,一次能源消费!$A:$A,$A58)-SUMIFS(工业非燃料使用!O:O,工业非燃料使用!$B:$B,$A58))*$E$76</f>
        <v>161.19999999999999</v>
      </c>
      <c r="O90" s="26">
        <f>(SUMIFS(一次能源消费!O:O,一次能源消费!$A:$A,$A58)-SUMIFS(工业非燃料使用!P:P,工业非燃料使用!$B:$B,$A58))*$E$76</f>
        <v>163.1</v>
      </c>
      <c r="P90" s="26">
        <f>(SUMIFS(一次能源消费!P:P,一次能源消费!$A:$A,$A58)-SUMIFS(工业非燃料使用!Q:Q,工业非燃料使用!$B:$B,$A58))*$E$76</f>
        <v>163.79999999999998</v>
      </c>
      <c r="Q90" s="26">
        <f>(SUMIFS(一次能源消费!Q:Q,一次能源消费!$A:$A,$A58)-SUMIFS(工业非燃料使用!R:R,工业非燃料使用!$B:$B,$A58))*$E$76</f>
        <v>164.4</v>
      </c>
      <c r="R90" s="26">
        <f>(SUMIFS(一次能源消费!R:R,一次能源消费!$A:$A,$A58)-SUMIFS(工业非燃料使用!S:S,工业非燃料使用!$B:$B,$A58))*$E$76</f>
        <v>165</v>
      </c>
      <c r="S90" s="26">
        <f>(SUMIFS(一次能源消费!S:S,一次能源消费!$A:$A,$A58)-SUMIFS(工业非燃料使用!T:T,工业非燃料使用!$B:$B,$A58))*$E$76</f>
        <v>165.4</v>
      </c>
      <c r="T90" s="26">
        <f>(SUMIFS(一次能源消费!T:T,一次能源消费!$A:$A,$A58)-SUMIFS(工业非燃料使用!U:U,工业非燃料使用!$B:$B,$A58))*$E$76</f>
        <v>166</v>
      </c>
      <c r="U90" s="26">
        <f>(SUMIFS(一次能源消费!U:U,一次能源消费!$A:$A,$A58)-SUMIFS(工业非燃料使用!V:V,工业非燃料使用!$B:$B,$A58))*$E$76</f>
        <v>166.29999999999998</v>
      </c>
      <c r="V90" s="26">
        <f>(SUMIFS(一次能源消费!V:V,一次能源消费!$A:$A,$A58)-SUMIFS(工业非燃料使用!W:W,工业非燃料使用!$B:$B,$A58))*$E$76</f>
        <v>166.9</v>
      </c>
      <c r="W90" s="26">
        <f>(SUMIFS(一次能源消费!W:W,一次能源消费!$A:$A,$A58)-SUMIFS(工业非燃料使用!X:X,工业非燃料使用!$B:$B,$A58))*$E$76</f>
        <v>167.2</v>
      </c>
      <c r="X90" s="26">
        <f>(SUMIFS(一次能源消费!X:X,一次能源消费!$A:$A,$A58)-SUMIFS(工业非燃料使用!Y:Y,工业非燃料使用!$B:$B,$A58))*$E$76</f>
        <v>167.7</v>
      </c>
      <c r="Y90" s="26">
        <f>(SUMIFS(一次能源消费!Y:Y,一次能源消费!$A:$A,$A58)-SUMIFS(工业非燃料使用!Z:Z,工业非燃料使用!$B:$B,$A58))*$E$76</f>
        <v>168</v>
      </c>
      <c r="Z90" s="26">
        <f>(SUMIFS(一次能源消费!Z:Z,一次能源消费!$A:$A,$A58)-SUMIFS(工业非燃料使用!AA:AA,工业非燃料使用!$B:$B,$A58))*$E$76</f>
        <v>167.6</v>
      </c>
      <c r="AA90" s="26">
        <f>(SUMIFS(一次能源消费!AA:AA,一次能源消费!$A:$A,$A58)-SUMIFS(工业非燃料使用!AB:AB,工业非燃料使用!$B:$B,$A58))*$E$76</f>
        <v>168.1</v>
      </c>
      <c r="AB90" s="26">
        <f>(SUMIFS(一次能源消费!AB:AB,一次能源消费!$A:$A,$A58)-SUMIFS(工业非燃料使用!AC:AC,工业非燃料使用!$B:$B,$A58))*$E$76</f>
        <v>168.6</v>
      </c>
      <c r="AC90" s="26">
        <f>(SUMIFS(一次能源消费!AC:AC,一次能源消费!$A:$A,$A58)-SUMIFS(工业非燃料使用!AD:AD,工业非燃料使用!$B:$B,$A58))*$E$76</f>
        <v>168</v>
      </c>
      <c r="AD90" s="26">
        <f>(SUMIFS(一次能源消费!AD:AD,一次能源消费!$A:$A,$A58)-SUMIFS(工业非燃料使用!AE:AE,工业非燃料使用!$B:$B,$A58))*$E$76</f>
        <v>168.6</v>
      </c>
      <c r="AE90" s="26">
        <f>(SUMIFS(一次能源消费!AE:AE,一次能源消费!$A:$A,$A58)-SUMIFS(工业非燃料使用!AF:AF,工业非燃料使用!$B:$B,$A58))*$E$76</f>
        <v>168</v>
      </c>
      <c r="AF90" s="26">
        <f>(SUMIFS(一次能源消费!AF:AF,一次能源消费!$A:$A,$A58)-SUMIFS(工业非燃料使用!AG:AG,工业非燃料使用!$B:$B,$A58))*$E$76</f>
        <v>168.5</v>
      </c>
      <c r="AG90" s="26">
        <f>(SUMIFS(一次能源消费!AG:AG,一次能源消费!$A:$A,$A58)-SUMIFS(工业非燃料使用!AH:AH,工业非燃料使用!$B:$B,$A58))*$E$76</f>
        <v>168</v>
      </c>
      <c r="AH90" s="26">
        <f>(SUMIFS(一次能源消费!AH:AH,一次能源消费!$A:$A,$A58)-SUMIFS(工业非燃料使用!AI:AI,工业非燃料使用!$B:$B,$A58))*$E$76</f>
        <v>168.4</v>
      </c>
      <c r="AI90" s="26">
        <f>(SUMIFS(一次能源消费!AI:AI,一次能源消费!$A:$A,$A58)-SUMIFS(工业非燃料使用!AJ:AJ,工业非燃料使用!$B:$B,$A58))*$E$76</f>
        <v>167.9</v>
      </c>
      <c r="AJ90" s="26">
        <f>(SUMIFS(一次能源消费!AJ:AJ,一次能源消费!$A:$A,$A58)-SUMIFS(工业非燃料使用!AK:AK,工业非燃料使用!$B:$B,$A58))*$E$76</f>
        <v>168.4</v>
      </c>
      <c r="AK90" s="26">
        <f>(SUMIFS(一次能源消费!AK:AK,一次能源消费!$A:$A,$A58)-SUMIFS(工业非燃料使用!AL:AL,工业非燃料使用!$B:$B,$A58))*$E$76</f>
        <v>168</v>
      </c>
      <c r="AL90" s="26">
        <f>(SUMIFS(一次能源消费!AL:AL,一次能源消费!$A:$A,$A58)-SUMIFS(工业非燃料使用!AM:AM,工业非燃料使用!$B:$B,$A58))*$E$76</f>
        <v>168.6</v>
      </c>
      <c r="AM90" s="26">
        <f>(SUMIFS(一次能源消费!AM:AM,一次能源消费!$A:$A,$A58)-SUMIFS(工业非燃料使用!AN:AN,工业非燃料使用!$B:$B,$A58))*$E$76</f>
        <v>168.2</v>
      </c>
      <c r="AN90" s="26">
        <f>(SUMIFS(一次能源消费!AN:AN,一次能源消费!$A:$A,$A58)-SUMIFS(工业非燃料使用!AO:AO,工业非燃料使用!$B:$B,$A58))*$E$76</f>
        <v>168.79999999999998</v>
      </c>
      <c r="AO90" s="26">
        <f t="shared" si="11"/>
        <v>6112.5999999999995</v>
      </c>
    </row>
    <row r="91" spans="1:41">
      <c r="A91" s="35" t="s">
        <v>2324</v>
      </c>
      <c r="B91" t="s">
        <v>2355</v>
      </c>
      <c r="C91" s="26">
        <f>(SUMIFS(一次能源消费!C:C,一次能源消费!$A:$A,$A59)-SUMIFS(工业非燃料使用!D:D,工业非燃料使用!$B:$B,$A59))*$E$76</f>
        <v>4551.3599999999997</v>
      </c>
      <c r="D91" s="26">
        <f>(SUMIFS(一次能源消费!D:D,一次能源消费!$A:$A,$A59)-SUMIFS(工业非燃料使用!E:E,工业非燃料使用!$B:$B,$A59))*$E$76</f>
        <v>4602.22</v>
      </c>
      <c r="E91" s="26">
        <f>(SUMIFS(一次能源消费!E:E,一次能源消费!$A:$A,$A59)-SUMIFS(工业非燃料使用!F:F,工业非燃料使用!$B:$B,$A59))*$E$76</f>
        <v>5009.08</v>
      </c>
      <c r="F91" s="26">
        <f>(SUMIFS(一次能源消费!F:F,一次能源消费!$A:$A,$A59)-SUMIFS(工业非燃料使用!G:G,工业非燃料使用!$B:$B,$A59))*$E$76</f>
        <v>5415.94</v>
      </c>
      <c r="G91" s="26">
        <f>(SUMIFS(一次能源消费!G:G,一次能源消费!$A:$A,$A59)-SUMIFS(工业非燃料使用!H:H,工业非燃料使用!$B:$B,$A59))*$E$76</f>
        <v>5873.66</v>
      </c>
      <c r="H91" s="26">
        <f>(SUMIFS(一次能源消费!H:H,一次能源消费!$A:$A,$A59)-SUMIFS(工业非燃料使用!I:I,工业非燃料使用!$B:$B,$A59))*$E$76</f>
        <v>6127.94</v>
      </c>
      <c r="I91" s="26">
        <f>(SUMIFS(一次能源消费!I:I,一次能源消费!$A:$A,$A59)-SUMIFS(工业非燃料使用!J:J,工业非燃料使用!$B:$B,$A59))*$E$76</f>
        <v>6229.66</v>
      </c>
      <c r="J91" s="26">
        <f>(SUMIFS(一次能源消费!J:J,一次能源消费!$A:$A,$A59)-SUMIFS(工业非燃料使用!K:K,工业非燃料使用!$B:$B,$A59))*$E$76</f>
        <v>6229.66</v>
      </c>
      <c r="K91" s="26">
        <f>(SUMIFS(一次能源消费!K:K,一次能源消费!$A:$A,$A59)-SUMIFS(工业非燃料使用!L:L,工业非燃料使用!$B:$B,$A59))*$E$76</f>
        <v>6229.66</v>
      </c>
      <c r="L91" s="26">
        <f>(SUMIFS(一次能源消费!L:L,一次能源消费!$A:$A,$A59)-SUMIFS(工业非燃料使用!M:M,工业非燃料使用!$B:$B,$A59))*$E$76</f>
        <v>6229.66</v>
      </c>
      <c r="M91" s="26">
        <f>(SUMIFS(一次能源消费!M:M,一次能源消费!$A:$A,$A59)-SUMIFS(工业非燃料使用!N:N,工业非燃料使用!$B:$B,$A59))*$E$76</f>
        <v>6229.66</v>
      </c>
      <c r="N91" s="26">
        <f>(SUMIFS(一次能源消费!N:N,一次能源消费!$A:$A,$A59)-SUMIFS(工业非燃料使用!O:O,工业非燃料使用!$B:$B,$A59))*$E$76</f>
        <v>6229.66</v>
      </c>
      <c r="O91" s="26">
        <f>(SUMIFS(一次能源消费!O:O,一次能源消费!$A:$A,$A59)-SUMIFS(工业非燃料使用!P:P,工业非燃料使用!$B:$B,$A59))*$E$76</f>
        <v>6280.5199999999995</v>
      </c>
      <c r="P91" s="26">
        <f>(SUMIFS(一次能源消费!P:P,一次能源消费!$A:$A,$A59)-SUMIFS(工业非燃料使用!Q:Q,工业非燃料使用!$B:$B,$A59))*$E$76</f>
        <v>6280.5199999999995</v>
      </c>
      <c r="Q91" s="26">
        <f>(SUMIFS(一次能源消费!Q:Q,一次能源消费!$A:$A,$A59)-SUMIFS(工业非燃料使用!R:R,工业非燃料使用!$B:$B,$A59))*$E$76</f>
        <v>6331.37</v>
      </c>
      <c r="R91" s="26">
        <f>(SUMIFS(一次能源消费!R:R,一次能源消费!$A:$A,$A59)-SUMIFS(工业非燃料使用!S:S,工业非燃料使用!$B:$B,$A59))*$E$76</f>
        <v>6382.23</v>
      </c>
      <c r="S91" s="26">
        <f>(SUMIFS(一次能源消费!S:S,一次能源消费!$A:$A,$A59)-SUMIFS(工业非燃料使用!T:T,工业非燃料使用!$B:$B,$A59))*$E$76</f>
        <v>6433.09</v>
      </c>
      <c r="T91" s="26">
        <f>(SUMIFS(一次能源消费!T:T,一次能源消费!$A:$A,$A59)-SUMIFS(工业非燃料使用!U:U,工业非燃料使用!$B:$B,$A59))*$E$76</f>
        <v>6483.95</v>
      </c>
      <c r="U91" s="26">
        <f>(SUMIFS(一次能源消费!U:U,一次能源消费!$A:$A,$A59)-SUMIFS(工业非燃料使用!V:V,工业非燃料使用!$B:$B,$A59))*$E$76</f>
        <v>6534.8099999999995</v>
      </c>
      <c r="V91" s="26">
        <f>(SUMIFS(一次能源消费!V:V,一次能源消费!$A:$A,$A59)-SUMIFS(工业非燃料使用!W:W,工业非燃料使用!$B:$B,$A59))*$E$76</f>
        <v>6585.66</v>
      </c>
      <c r="W91" s="26">
        <f>(SUMIFS(一次能源消费!W:W,一次能源消费!$A:$A,$A59)-SUMIFS(工业非燃料使用!X:X,工业非燃料使用!$B:$B,$A59))*$E$76</f>
        <v>6585.66</v>
      </c>
      <c r="X91" s="26">
        <f>(SUMIFS(一次能源消费!X:X,一次能源消费!$A:$A,$A59)-SUMIFS(工业非燃料使用!Y:Y,工业非燃料使用!$B:$B,$A59))*$E$76</f>
        <v>6585.66</v>
      </c>
      <c r="Y91" s="26">
        <f>(SUMIFS(一次能源消费!Y:Y,一次能源消费!$A:$A,$A59)-SUMIFS(工业非燃料使用!Z:Z,工业非燃料使用!$B:$B,$A59))*$E$76</f>
        <v>6636.5199999999995</v>
      </c>
      <c r="Z91" s="26">
        <f>(SUMIFS(一次能源消费!Z:Z,一次能源消费!$A:$A,$A59)-SUMIFS(工业非燃料使用!AA:AA,工业非燃料使用!$B:$B,$A59))*$E$76</f>
        <v>6636.5199999999995</v>
      </c>
      <c r="AA91" s="26">
        <f>(SUMIFS(一次能源消费!AA:AA,一次能源消费!$A:$A,$A59)-SUMIFS(工业非燃料使用!AB:AB,工业非燃料使用!$B:$B,$A59))*$E$76</f>
        <v>6687.38</v>
      </c>
      <c r="AB91" s="26">
        <f>(SUMIFS(一次能源消费!AB:AB,一次能源消费!$A:$A,$A59)-SUMIFS(工业非燃料使用!AC:AC,工业非燃料使用!$B:$B,$A59))*$E$76</f>
        <v>6738.24</v>
      </c>
      <c r="AC91" s="26">
        <f>(SUMIFS(一次能源消费!AC:AC,一次能源消费!$A:$A,$A59)-SUMIFS(工业非燃料使用!AD:AD,工业非燃料使用!$B:$B,$A59))*$E$76</f>
        <v>6789.09</v>
      </c>
      <c r="AD91" s="26">
        <f>(SUMIFS(一次能源消费!AD:AD,一次能源消费!$A:$A,$A59)-SUMIFS(工业非燃料使用!AE:AE,工业非燃料使用!$B:$B,$A59))*$E$76</f>
        <v>6839.95</v>
      </c>
      <c r="AE91" s="26">
        <f>(SUMIFS(一次能源消费!AE:AE,一次能源消费!$A:$A,$A59)-SUMIFS(工业非燃料使用!AF:AF,工业非燃料使用!$B:$B,$A59))*$E$76</f>
        <v>6839.95</v>
      </c>
      <c r="AF91" s="26">
        <f>(SUMIFS(一次能源消费!AF:AF,一次能源消费!$A:$A,$A59)-SUMIFS(工业非燃料使用!AG:AG,工业非燃料使用!$B:$B,$A59))*$E$76</f>
        <v>6839.95</v>
      </c>
      <c r="AG91" s="26">
        <f>(SUMIFS(一次能源消费!AG:AG,一次能源消费!$A:$A,$A59)-SUMIFS(工业非燃料使用!AH:AH,工业非燃料使用!$B:$B,$A59))*$E$76</f>
        <v>6789.09</v>
      </c>
      <c r="AH91" s="26">
        <f>(SUMIFS(一次能源消费!AH:AH,一次能源消费!$A:$A,$A59)-SUMIFS(工业非燃料使用!AI:AI,工业非燃料使用!$B:$B,$A59))*$E$76</f>
        <v>6738.24</v>
      </c>
      <c r="AI91" s="26">
        <f>(SUMIFS(一次能源消费!AI:AI,一次能源消费!$A:$A,$A59)-SUMIFS(工业非燃料使用!AJ:AJ,工业非燃料使用!$B:$B,$A59))*$E$76</f>
        <v>6738.24</v>
      </c>
      <c r="AJ91" s="26">
        <f>(SUMIFS(一次能源消费!AJ:AJ,一次能源消费!$A:$A,$A59)-SUMIFS(工业非燃料使用!AK:AK,工业非燃料使用!$B:$B,$A59))*$E$76</f>
        <v>6789.09</v>
      </c>
      <c r="AK91" s="26">
        <f>(SUMIFS(一次能源消费!AK:AK,一次能源消费!$A:$A,$A59)-SUMIFS(工业非燃料使用!AL:AL,工业非燃料使用!$B:$B,$A59))*$E$76</f>
        <v>6789.09</v>
      </c>
      <c r="AL91" s="26">
        <f>(SUMIFS(一次能源消费!AL:AL,一次能源消费!$A:$A,$A59)-SUMIFS(工业非燃料使用!AM:AM,工业非燃料使用!$B:$B,$A59))*$E$76</f>
        <v>6789.09</v>
      </c>
      <c r="AM91" s="26">
        <f>(SUMIFS(一次能源消费!AM:AM,一次能源消费!$A:$A,$A59)-SUMIFS(工业非燃料使用!AN:AN,工业非燃料使用!$B:$B,$A59))*$E$76</f>
        <v>6738.24</v>
      </c>
      <c r="AN91" s="26">
        <f>(SUMIFS(一次能源消费!AN:AN,一次能源消费!$A:$A,$A59)-SUMIFS(工业非燃料使用!AO:AO,工业非燃料使用!$B:$B,$A59))*$E$76</f>
        <v>6738.24</v>
      </c>
      <c r="AO91" s="26">
        <f t="shared" si="11"/>
        <v>241558.54999999996</v>
      </c>
    </row>
    <row r="92" spans="1:41">
      <c r="A92" s="35" t="s">
        <v>2334</v>
      </c>
      <c r="B92" t="s">
        <v>1666</v>
      </c>
      <c r="C92" s="26">
        <f>(SUMIFS(一次能源消费!C:C,一次能源消费!$A:$A,$A60)-SUMIFS(工业非燃料使用!D:D,工业非燃料使用!$B:$B,$A60))*$E$76</f>
        <v>1364.09</v>
      </c>
      <c r="D92" s="26">
        <f>(SUMIFS(一次能源消费!D:D,一次能源消费!$A:$A,$A60)-SUMIFS(工业非燃料使用!E:E,工业非燃料使用!$B:$B,$A60))*$E$76</f>
        <v>1301.71</v>
      </c>
      <c r="E92" s="26">
        <f>(SUMIFS(一次能源消费!E:E,一次能源消费!$A:$A,$A60)-SUMIFS(工业非燃料使用!F:F,工业非燃料使用!$B:$B,$A60))*$E$76</f>
        <v>1266.3699999999999</v>
      </c>
      <c r="F92" s="26">
        <f>(SUMIFS(一次能源消费!F:F,一次能源消费!$A:$A,$A60)-SUMIFS(工业非燃料使用!G:G,工业非燃料使用!$B:$B,$A60))*$E$76</f>
        <v>1239.67</v>
      </c>
      <c r="G92" s="26">
        <f>(SUMIFS(一次能源消费!G:G,一次能源消费!$A:$A,$A60)-SUMIFS(工业非燃料使用!H:H,工业非燃料使用!$B:$B,$A60))*$E$76</f>
        <v>1227.25</v>
      </c>
      <c r="H92" s="26">
        <f>(SUMIFS(一次能源消费!H:H,一次能源消费!$A:$A,$A60)-SUMIFS(工业非燃料使用!I:I,工业非燃料使用!$B:$B,$A60))*$E$76</f>
        <v>1206.52</v>
      </c>
      <c r="I92" s="26">
        <f>(SUMIFS(一次能源消费!I:I,一次能源消费!$A:$A,$A60)-SUMIFS(工业非燃料使用!J:J,工业非燃料使用!$B:$B,$A60))*$E$76</f>
        <v>1178.71</v>
      </c>
      <c r="J92" s="26">
        <f>(SUMIFS(一次能源消费!J:J,一次能源消费!$A:$A,$A60)-SUMIFS(工业非燃料使用!K:K,工业非燃料使用!$B:$B,$A60))*$E$76</f>
        <v>1170.53</v>
      </c>
      <c r="K92" s="26">
        <f>(SUMIFS(一次能源消费!K:K,一次能源消费!$A:$A,$A60)-SUMIFS(工业非燃料使用!L:L,工业非燃料使用!$B:$B,$A60))*$E$76</f>
        <v>1152</v>
      </c>
      <c r="L92" s="26">
        <f>(SUMIFS(一次能源消费!L:L,一次能源消费!$A:$A,$A60)-SUMIFS(工业非燃料使用!M:M,工业非燃料使用!$B:$B,$A60))*$E$76</f>
        <v>1127.21</v>
      </c>
      <c r="M92" s="26">
        <f>(SUMIFS(一次能源消费!M:M,一次能源消费!$A:$A,$A60)-SUMIFS(工业非燃料使用!N:N,工业非燃料使用!$B:$B,$A60))*$E$76</f>
        <v>1104.17</v>
      </c>
      <c r="N92" s="26">
        <f>(SUMIFS(一次能源消费!N:N,一次能源消费!$A:$A,$A60)-SUMIFS(工业非燃料使用!O:O,工业非燃料使用!$B:$B,$A60))*$E$76</f>
        <v>1076.73</v>
      </c>
      <c r="O92" s="26">
        <f>(SUMIFS(一次能源消费!O:O,一次能源消费!$A:$A,$A60)-SUMIFS(工业非燃料使用!P:P,工业非燃料使用!$B:$B,$A60))*$E$76</f>
        <v>1033.32</v>
      </c>
      <c r="P92" s="26">
        <f>(SUMIFS(一次能源消费!P:P,一次能源消费!$A:$A,$A60)-SUMIFS(工业非燃料使用!Q:Q,工业非燃料使用!$B:$B,$A60))*$E$76</f>
        <v>993.18200000000002</v>
      </c>
      <c r="Q92" s="26">
        <f>(SUMIFS(一次能源消费!Q:Q,一次能源消费!$A:$A,$A60)-SUMIFS(工业非燃料使用!R:R,工业非燃料使用!$B:$B,$A60))*$E$76</f>
        <v>955.89</v>
      </c>
      <c r="R92" s="26">
        <f>(SUMIFS(一次能源消费!R:R,一次能源消费!$A:$A,$A60)-SUMIFS(工业非燃料使用!S:S,工业非燃料使用!$B:$B,$A60))*$E$76</f>
        <v>915.63699999999994</v>
      </c>
      <c r="S92" s="26">
        <f>(SUMIFS(一次能源消费!S:S,一次能源消费!$A:$A,$A60)-SUMIFS(工业非燃料使用!T:T,工业非燃料使用!$B:$B,$A60))*$E$76</f>
        <v>877.024</v>
      </c>
      <c r="T92" s="26">
        <f>(SUMIFS(一次能源消费!T:T,一次能源消费!$A:$A,$A60)-SUMIFS(工业非燃料使用!U:U,工业非燃料使用!$B:$B,$A60))*$E$76</f>
        <v>836.13800000000003</v>
      </c>
      <c r="U92" s="26">
        <f>(SUMIFS(一次能源消费!U:U,一次能源消费!$A:$A,$A60)-SUMIFS(工业非燃料使用!V:V,工业非燃料使用!$B:$B,$A60))*$E$76</f>
        <v>801.44799999999998</v>
      </c>
      <c r="V92" s="26">
        <f>(SUMIFS(一次能源消费!V:V,一次能源消费!$A:$A,$A60)-SUMIFS(工业非燃料使用!W:W,工业非燃料使用!$B:$B,$A60))*$E$76</f>
        <v>763.55799999999999</v>
      </c>
      <c r="W92" s="26">
        <f>(SUMIFS(一次能源消费!W:W,一次能源消费!$A:$A,$A60)-SUMIFS(工业非燃料使用!X:X,工业非燃料使用!$B:$B,$A60))*$E$76</f>
        <v>724.58699999999999</v>
      </c>
      <c r="X92" s="26">
        <f>(SUMIFS(一次能源消费!X:X,一次能源消费!$A:$A,$A60)-SUMIFS(工业非燃料使用!Y:Y,工业非燃料使用!$B:$B,$A60))*$E$76</f>
        <v>692.59899999999993</v>
      </c>
      <c r="Y92" s="26">
        <f>(SUMIFS(一次能源消费!Y:Y,一次能源消费!$A:$A,$A60)-SUMIFS(工业非燃料使用!Z:Z,工业非燃料使用!$B:$B,$A60))*$E$76</f>
        <v>658.39599999999996</v>
      </c>
      <c r="Z92" s="26">
        <f>(SUMIFS(一次能源消费!Z:Z,一次能源消费!$A:$A,$A60)-SUMIFS(工业非燃料使用!AA:AA,工业非燃料使用!$B:$B,$A60))*$E$76</f>
        <v>627.82799999999997</v>
      </c>
      <c r="AA92" s="26">
        <f>(SUMIFS(一次能源消费!AA:AA,一次能源消费!$A:$A,$A60)-SUMIFS(工业非燃料使用!AB:AB,工业非燃料使用!$B:$B,$A60))*$E$76</f>
        <v>597.54</v>
      </c>
      <c r="AB92" s="26">
        <f>(SUMIFS(一次能源消费!AB:AB,一次能源消费!$A:$A,$A60)-SUMIFS(工业非燃料使用!AC:AC,工业非燃料使用!$B:$B,$A60))*$E$76</f>
        <v>569.721</v>
      </c>
      <c r="AC92" s="26">
        <f>(SUMIFS(一次能源消费!AC:AC,一次能源消费!$A:$A,$A60)-SUMIFS(工业非燃料使用!AD:AD,工业非燃料使用!$B:$B,$A60))*$E$76</f>
        <v>545.28399999999999</v>
      </c>
      <c r="AD92" s="26">
        <f>(SUMIFS(一次能源消费!AD:AD,一次能源消费!$A:$A,$A60)-SUMIFS(工业非燃料使用!AE:AE,工业非燃料使用!$B:$B,$A60))*$E$76</f>
        <v>521.42700000000002</v>
      </c>
      <c r="AE92" s="26">
        <f>(SUMIFS(一次能源消费!AE:AE,一次能源消费!$A:$A,$A60)-SUMIFS(工业非燃料使用!AF:AF,工业非燃料使用!$B:$B,$A60))*$E$76</f>
        <v>499.95499999999998</v>
      </c>
      <c r="AF92" s="26">
        <f>(SUMIFS(一次能源消费!AF:AF,一次能源消费!$A:$A,$A60)-SUMIFS(工业非燃料使用!AG:AG,工业非燃料使用!$B:$B,$A60))*$E$76</f>
        <v>481.09100000000001</v>
      </c>
      <c r="AG92" s="26">
        <f>(SUMIFS(一次能源消费!AG:AG,一次能源消费!$A:$A,$A60)-SUMIFS(工业非燃料使用!AH:AH,工业非燃料使用!$B:$B,$A60))*$E$76</f>
        <v>461.48500000000001</v>
      </c>
      <c r="AH92" s="26">
        <f>(SUMIFS(一次能源消费!AH:AH,一次能源消费!$A:$A,$A60)-SUMIFS(工业非燃料使用!AI:AI,工业非燃料使用!$B:$B,$A60))*$E$76</f>
        <v>445.858</v>
      </c>
      <c r="AI92" s="26">
        <f>(SUMIFS(一次能源消费!AI:AI,一次能源消费!$A:$A,$A60)-SUMIFS(工业非燃料使用!AJ:AJ,工业非燃料使用!$B:$B,$A60))*$E$76</f>
        <v>429.541</v>
      </c>
      <c r="AJ92" s="26">
        <f>(SUMIFS(一次能源消费!AJ:AJ,一次能源消费!$A:$A,$A60)-SUMIFS(工业非燃料使用!AK:AK,工业非燃料使用!$B:$B,$A60))*$E$76</f>
        <v>416.803</v>
      </c>
      <c r="AK92" s="26">
        <f>(SUMIFS(一次能源消费!AK:AK,一次能源消费!$A:$A,$A60)-SUMIFS(工业非燃料使用!AL:AL,工业非燃料使用!$B:$B,$A60))*$E$76</f>
        <v>403.125</v>
      </c>
      <c r="AL92" s="26">
        <f>(SUMIFS(一次能源消费!AL:AL,一次能源消费!$A:$A,$A60)-SUMIFS(工业非燃料使用!AM:AM,工业非燃料使用!$B:$B,$A60))*$E$76</f>
        <v>393.38599999999997</v>
      </c>
      <c r="AM92" s="26">
        <f>(SUMIFS(一次能源消费!AM:AM,一次能源消费!$A:$A,$A60)-SUMIFS(工业非燃料使用!AN:AN,工业非燃料使用!$B:$B,$A60))*$E$76</f>
        <v>382.73199999999997</v>
      </c>
      <c r="AN92" s="26">
        <f>(SUMIFS(一次能源消费!AN:AN,一次能源消费!$A:$A,$A60)-SUMIFS(工业非燃料使用!AO:AO,工业非燃料使用!$B:$B,$A60))*$E$76</f>
        <v>372.38200000000001</v>
      </c>
      <c r="AO92" s="26">
        <f t="shared" si="11"/>
        <v>30814.897000000004</v>
      </c>
    </row>
    <row r="93" spans="1:41">
      <c r="A93" s="35" t="s">
        <v>2325</v>
      </c>
      <c r="B93" t="s">
        <v>1655</v>
      </c>
      <c r="C93" s="26">
        <f>(SUMIFS(一次能源消费!C:C,一次能源消费!$A:$A,$A61)-SUMIFS(工业非燃料使用!D:D,工业非燃料使用!$B:$B,$A61))*$E$76</f>
        <v>0</v>
      </c>
      <c r="D93" s="26">
        <f>(SUMIFS(一次能源消费!D:D,一次能源消费!$A:$A,$A61)-SUMIFS(工业非燃料使用!E:E,工业非燃料使用!$B:$B,$A61))*$E$76</f>
        <v>0</v>
      </c>
      <c r="E93" s="26">
        <f>(SUMIFS(一次能源消费!E:E,一次能源消费!$A:$A,$A61)-SUMIFS(工业非燃料使用!F:F,工业非燃料使用!$B:$B,$A61))*$E$76</f>
        <v>0</v>
      </c>
      <c r="F93" s="26">
        <f>(SUMIFS(一次能源消费!F:F,一次能源消费!$A:$A,$A61)-SUMIFS(工业非燃料使用!G:G,工业非燃料使用!$B:$B,$A61))*$E$76</f>
        <v>0</v>
      </c>
      <c r="G93" s="26">
        <f>(SUMIFS(一次能源消费!G:G,一次能源消费!$A:$A,$A61)-SUMIFS(工业非燃料使用!H:H,工业非燃料使用!$B:$B,$A61))*$E$76</f>
        <v>0</v>
      </c>
      <c r="H93" s="26">
        <f>(SUMIFS(一次能源消费!H:H,一次能源消费!$A:$A,$A61)-SUMIFS(工业非燃料使用!I:I,工业非燃料使用!$B:$B,$A61))*$E$76</f>
        <v>0</v>
      </c>
      <c r="I93" s="26">
        <f>(SUMIFS(一次能源消费!I:I,一次能源消费!$A:$A,$A61)-SUMIFS(工业非燃料使用!J:J,工业非燃料使用!$B:$B,$A61))*$E$76</f>
        <v>0</v>
      </c>
      <c r="J93" s="26">
        <f>(SUMIFS(一次能源消费!J:J,一次能源消费!$A:$A,$A61)-SUMIFS(工业非燃料使用!K:K,工业非燃料使用!$B:$B,$A61))*$E$76</f>
        <v>0</v>
      </c>
      <c r="K93" s="26">
        <f>(SUMIFS(一次能源消费!K:K,一次能源消费!$A:$A,$A61)-SUMIFS(工业非燃料使用!L:L,工业非燃料使用!$B:$B,$A61))*$E$76</f>
        <v>0</v>
      </c>
      <c r="L93" s="26">
        <f>(SUMIFS(一次能源消费!L:L,一次能源消费!$A:$A,$A61)-SUMIFS(工业非燃料使用!M:M,工业非燃料使用!$B:$B,$A61))*$E$76</f>
        <v>0</v>
      </c>
      <c r="M93" s="26">
        <f>(SUMIFS(一次能源消费!M:M,一次能源消费!$A:$A,$A61)-SUMIFS(工业非燃料使用!N:N,工业非燃料使用!$B:$B,$A61))*$E$76</f>
        <v>0</v>
      </c>
      <c r="N93" s="26">
        <f>(SUMIFS(一次能源消费!N:N,一次能源消费!$A:$A,$A61)-SUMIFS(工业非燃料使用!O:O,工业非燃料使用!$B:$B,$A61))*$E$76</f>
        <v>0</v>
      </c>
      <c r="O93" s="26">
        <f>(SUMIFS(一次能源消费!O:O,一次能源消费!$A:$A,$A61)-SUMIFS(工业非燃料使用!P:P,工业非燃料使用!$B:$B,$A61))*$E$76</f>
        <v>0</v>
      </c>
      <c r="P93" s="26">
        <f>(SUMIFS(一次能源消费!P:P,一次能源消费!$A:$A,$A61)-SUMIFS(工业非燃料使用!Q:Q,工业非燃料使用!$B:$B,$A61))*$E$76</f>
        <v>0</v>
      </c>
      <c r="Q93" s="26">
        <f>(SUMIFS(一次能源消费!Q:Q,一次能源消费!$A:$A,$A61)-SUMIFS(工业非燃料使用!R:R,工业非燃料使用!$B:$B,$A61))*$E$76</f>
        <v>0</v>
      </c>
      <c r="R93" s="26">
        <f>(SUMIFS(一次能源消费!R:R,一次能源消费!$A:$A,$A61)-SUMIFS(工业非燃料使用!S:S,工业非燃料使用!$B:$B,$A61))*$E$76</f>
        <v>0</v>
      </c>
      <c r="S93" s="26">
        <f>(SUMIFS(一次能源消费!S:S,一次能源消费!$A:$A,$A61)-SUMIFS(工业非燃料使用!T:T,工业非燃料使用!$B:$B,$A61))*$E$76</f>
        <v>0</v>
      </c>
      <c r="T93" s="26">
        <f>(SUMIFS(一次能源消费!T:T,一次能源消费!$A:$A,$A61)-SUMIFS(工业非燃料使用!U:U,工业非燃料使用!$B:$B,$A61))*$E$76</f>
        <v>0</v>
      </c>
      <c r="U93" s="26">
        <f>(SUMIFS(一次能源消费!U:U,一次能源消费!$A:$A,$A61)-SUMIFS(工业非燃料使用!V:V,工业非燃料使用!$B:$B,$A61))*$E$76</f>
        <v>0</v>
      </c>
      <c r="V93" s="26">
        <f>(SUMIFS(一次能源消费!V:V,一次能源消费!$A:$A,$A61)-SUMIFS(工业非燃料使用!W:W,工业非燃料使用!$B:$B,$A61))*$E$76</f>
        <v>0</v>
      </c>
      <c r="W93" s="26">
        <f>(SUMIFS(一次能源消费!W:W,一次能源消费!$A:$A,$A61)-SUMIFS(工业非燃料使用!X:X,工业非燃料使用!$B:$B,$A61))*$E$76</f>
        <v>0</v>
      </c>
      <c r="X93" s="26">
        <f>(SUMIFS(一次能源消费!X:X,一次能源消费!$A:$A,$A61)-SUMIFS(工业非燃料使用!Y:Y,工业非燃料使用!$B:$B,$A61))*$E$76</f>
        <v>0</v>
      </c>
      <c r="Y93" s="26">
        <f>(SUMIFS(一次能源消费!Y:Y,一次能源消费!$A:$A,$A61)-SUMIFS(工业非燃料使用!Z:Z,工业非燃料使用!$B:$B,$A61))*$E$76</f>
        <v>0</v>
      </c>
      <c r="Z93" s="26">
        <f>(SUMIFS(一次能源消费!Z:Z,一次能源消费!$A:$A,$A61)-SUMIFS(工业非燃料使用!AA:AA,工业非燃料使用!$B:$B,$A61))*$E$76</f>
        <v>0</v>
      </c>
      <c r="AA93" s="26">
        <f>(SUMIFS(一次能源消费!AA:AA,一次能源消费!$A:$A,$A61)-SUMIFS(工业非燃料使用!AB:AB,工业非燃料使用!$B:$B,$A61))*$E$76</f>
        <v>0</v>
      </c>
      <c r="AB93" s="26">
        <f>(SUMIFS(一次能源消费!AB:AB,一次能源消费!$A:$A,$A61)-SUMIFS(工业非燃料使用!AC:AC,工业非燃料使用!$B:$B,$A61))*$E$76</f>
        <v>0</v>
      </c>
      <c r="AC93" s="26">
        <f>(SUMIFS(一次能源消费!AC:AC,一次能源消费!$A:$A,$A61)-SUMIFS(工业非燃料使用!AD:AD,工业非燃料使用!$B:$B,$A61))*$E$76</f>
        <v>0</v>
      </c>
      <c r="AD93" s="26">
        <f>(SUMIFS(一次能源消费!AD:AD,一次能源消费!$A:$A,$A61)-SUMIFS(工业非燃料使用!AE:AE,工业非燃料使用!$B:$B,$A61))*$E$76</f>
        <v>0</v>
      </c>
      <c r="AE93" s="26">
        <f>(SUMIFS(一次能源消费!AE:AE,一次能源消费!$A:$A,$A61)-SUMIFS(工业非燃料使用!AF:AF,工业非燃料使用!$B:$B,$A61))*$E$76</f>
        <v>0</v>
      </c>
      <c r="AF93" s="26">
        <f>(SUMIFS(一次能源消费!AF:AF,一次能源消费!$A:$A,$A61)-SUMIFS(工业非燃料使用!AG:AG,工业非燃料使用!$B:$B,$A61))*$E$76</f>
        <v>0</v>
      </c>
      <c r="AG93" s="26">
        <f>(SUMIFS(一次能源消费!AG:AG,一次能源消费!$A:$A,$A61)-SUMIFS(工业非燃料使用!AH:AH,工业非燃料使用!$B:$B,$A61))*$E$76</f>
        <v>0</v>
      </c>
      <c r="AH93" s="26">
        <f>(SUMIFS(一次能源消费!AH:AH,一次能源消费!$A:$A,$A61)-SUMIFS(工业非燃料使用!AI:AI,工业非燃料使用!$B:$B,$A61))*$E$76</f>
        <v>0</v>
      </c>
      <c r="AI93" s="26">
        <f>(SUMIFS(一次能源消费!AI:AI,一次能源消费!$A:$A,$A61)-SUMIFS(工业非燃料使用!AJ:AJ,工业非燃料使用!$B:$B,$A61))*$E$76</f>
        <v>0</v>
      </c>
      <c r="AJ93" s="26">
        <f>(SUMIFS(一次能源消费!AJ:AJ,一次能源消费!$A:$A,$A61)-SUMIFS(工业非燃料使用!AK:AK,工业非燃料使用!$B:$B,$A61))*$E$76</f>
        <v>0</v>
      </c>
      <c r="AK93" s="26">
        <f>(SUMIFS(一次能源消费!AK:AK,一次能源消费!$A:$A,$A61)-SUMIFS(工业非燃料使用!AL:AL,工业非燃料使用!$B:$B,$A61))*$E$76</f>
        <v>0</v>
      </c>
      <c r="AL93" s="26">
        <f>(SUMIFS(一次能源消费!AL:AL,一次能源消费!$A:$A,$A61)-SUMIFS(工业非燃料使用!AM:AM,工业非燃料使用!$B:$B,$A61))*$E$76</f>
        <v>0</v>
      </c>
      <c r="AM93" s="26">
        <f>(SUMIFS(一次能源消费!AM:AM,一次能源消费!$A:$A,$A61)-SUMIFS(工业非燃料使用!AN:AN,工业非燃料使用!$B:$B,$A61))*$E$76</f>
        <v>0</v>
      </c>
      <c r="AN93" s="26">
        <f>(SUMIFS(一次能源消费!AN:AN,一次能源消费!$A:$A,$A61)-SUMIFS(工业非燃料使用!AO:AO,工业非燃料使用!$B:$B,$A61))*$E$76</f>
        <v>0</v>
      </c>
      <c r="AO93" s="26">
        <f t="shared" si="11"/>
        <v>0</v>
      </c>
    </row>
    <row r="94" spans="1:41">
      <c r="A94" s="35" t="s">
        <v>722</v>
      </c>
      <c r="B94" t="s">
        <v>1633</v>
      </c>
      <c r="C94" s="26">
        <f>(SUMIFS(一次能源消费!C:C,一次能源消费!$A:$A,$A62)-SUMIFS(工业非燃料使用!D:D,工业非燃料使用!$B:$B,$A62))*$E$76</f>
        <v>0</v>
      </c>
      <c r="D94" s="26">
        <f>(SUMIFS(一次能源消费!D:D,一次能源消费!$A:$A,$A62)-SUMIFS(工业非燃料使用!E:E,工业非燃料使用!$B:$B,$A62))*$E$76</f>
        <v>0</v>
      </c>
      <c r="E94" s="26">
        <f>(SUMIFS(一次能源消费!E:E,一次能源消费!$A:$A,$A62)-SUMIFS(工业非燃料使用!F:F,工业非燃料使用!$B:$B,$A62))*$E$76</f>
        <v>0</v>
      </c>
      <c r="F94" s="26">
        <f>(SUMIFS(一次能源消费!F:F,一次能源消费!$A:$A,$A62)-SUMIFS(工业非燃料使用!G:G,工业非燃料使用!$B:$B,$A62))*$E$76</f>
        <v>0</v>
      </c>
      <c r="G94" s="26">
        <f>(SUMIFS(一次能源消费!G:G,一次能源消费!$A:$A,$A62)-SUMIFS(工业非燃料使用!H:H,工业非燃料使用!$B:$B,$A62))*$E$76</f>
        <v>0</v>
      </c>
      <c r="H94" s="26">
        <f>(SUMIFS(一次能源消费!H:H,一次能源消费!$A:$A,$A62)-SUMIFS(工业非燃料使用!I:I,工业非燃料使用!$B:$B,$A62))*$E$76</f>
        <v>0</v>
      </c>
      <c r="I94" s="26">
        <f>(SUMIFS(一次能源消费!I:I,一次能源消费!$A:$A,$A62)-SUMIFS(工业非燃料使用!J:J,工业非燃料使用!$B:$B,$A62))*$E$76</f>
        <v>0</v>
      </c>
      <c r="J94" s="26">
        <f>(SUMIFS(一次能源消费!J:J,一次能源消费!$A:$A,$A62)-SUMIFS(工业非燃料使用!K:K,工业非燃料使用!$B:$B,$A62))*$E$76</f>
        <v>0</v>
      </c>
      <c r="K94" s="26">
        <f>(SUMIFS(一次能源消费!K:K,一次能源消费!$A:$A,$A62)-SUMIFS(工业非燃料使用!L:L,工业非燃料使用!$B:$B,$A62))*$E$76</f>
        <v>0</v>
      </c>
      <c r="L94" s="26">
        <f>(SUMIFS(一次能源消费!L:L,一次能源消费!$A:$A,$A62)-SUMIFS(工业非燃料使用!M:M,工业非燃料使用!$B:$B,$A62))*$E$76</f>
        <v>0</v>
      </c>
      <c r="M94" s="26">
        <f>(SUMIFS(一次能源消费!M:M,一次能源消费!$A:$A,$A62)-SUMIFS(工业非燃料使用!N:N,工业非燃料使用!$B:$B,$A62))*$E$76</f>
        <v>0</v>
      </c>
      <c r="N94" s="26">
        <f>(SUMIFS(一次能源消费!N:N,一次能源消费!$A:$A,$A62)-SUMIFS(工业非燃料使用!O:O,工业非燃料使用!$B:$B,$A62))*$E$76</f>
        <v>0</v>
      </c>
      <c r="O94" s="26">
        <f>(SUMIFS(一次能源消费!O:O,一次能源消费!$A:$A,$A62)-SUMIFS(工业非燃料使用!P:P,工业非燃料使用!$B:$B,$A62))*$E$76</f>
        <v>0</v>
      </c>
      <c r="P94" s="26">
        <f>(SUMIFS(一次能源消费!P:P,一次能源消费!$A:$A,$A62)-SUMIFS(工业非燃料使用!Q:Q,工业非燃料使用!$B:$B,$A62))*$E$76</f>
        <v>0</v>
      </c>
      <c r="Q94" s="26">
        <f>(SUMIFS(一次能源消费!Q:Q,一次能源消费!$A:$A,$A62)-SUMIFS(工业非燃料使用!R:R,工业非燃料使用!$B:$B,$A62))*$E$76</f>
        <v>0</v>
      </c>
      <c r="R94" s="26">
        <f>(SUMIFS(一次能源消费!R:R,一次能源消费!$A:$A,$A62)-SUMIFS(工业非燃料使用!S:S,工业非燃料使用!$B:$B,$A62))*$E$76</f>
        <v>0</v>
      </c>
      <c r="S94" s="26">
        <f>(SUMIFS(一次能源消费!S:S,一次能源消费!$A:$A,$A62)-SUMIFS(工业非燃料使用!T:T,工业非燃料使用!$B:$B,$A62))*$E$76</f>
        <v>0</v>
      </c>
      <c r="T94" s="26">
        <f>(SUMIFS(一次能源消费!T:T,一次能源消费!$A:$A,$A62)-SUMIFS(工业非燃料使用!U:U,工业非燃料使用!$B:$B,$A62))*$E$76</f>
        <v>0</v>
      </c>
      <c r="U94" s="26">
        <f>(SUMIFS(一次能源消费!U:U,一次能源消费!$A:$A,$A62)-SUMIFS(工业非燃料使用!V:V,工业非燃料使用!$B:$B,$A62))*$E$76</f>
        <v>0</v>
      </c>
      <c r="V94" s="26">
        <f>(SUMIFS(一次能源消费!V:V,一次能源消费!$A:$A,$A62)-SUMIFS(工业非燃料使用!W:W,工业非燃料使用!$B:$B,$A62))*$E$76</f>
        <v>0</v>
      </c>
      <c r="W94" s="26">
        <f>(SUMIFS(一次能源消费!W:W,一次能源消费!$A:$A,$A62)-SUMIFS(工业非燃料使用!X:X,工业非燃料使用!$B:$B,$A62))*$E$76</f>
        <v>0</v>
      </c>
      <c r="X94" s="26">
        <f>(SUMIFS(一次能源消费!X:X,一次能源消费!$A:$A,$A62)-SUMIFS(工业非燃料使用!Y:Y,工业非燃料使用!$B:$B,$A62))*$E$76</f>
        <v>0</v>
      </c>
      <c r="Y94" s="26">
        <f>(SUMIFS(一次能源消费!Y:Y,一次能源消费!$A:$A,$A62)-SUMIFS(工业非燃料使用!Z:Z,工业非燃料使用!$B:$B,$A62))*$E$76</f>
        <v>0</v>
      </c>
      <c r="Z94" s="26">
        <f>(SUMIFS(一次能源消费!Z:Z,一次能源消费!$A:$A,$A62)-SUMIFS(工业非燃料使用!AA:AA,工业非燃料使用!$B:$B,$A62))*$E$76</f>
        <v>0</v>
      </c>
      <c r="AA94" s="26">
        <f>(SUMIFS(一次能源消费!AA:AA,一次能源消费!$A:$A,$A62)-SUMIFS(工业非燃料使用!AB:AB,工业非燃料使用!$B:$B,$A62))*$E$76</f>
        <v>0</v>
      </c>
      <c r="AB94" s="26">
        <f>(SUMIFS(一次能源消费!AB:AB,一次能源消费!$A:$A,$A62)-SUMIFS(工业非燃料使用!AC:AC,工业非燃料使用!$B:$B,$A62))*$E$76</f>
        <v>0</v>
      </c>
      <c r="AC94" s="26">
        <f>(SUMIFS(一次能源消费!AC:AC,一次能源消费!$A:$A,$A62)-SUMIFS(工业非燃料使用!AD:AD,工业非燃料使用!$B:$B,$A62))*$E$76</f>
        <v>0</v>
      </c>
      <c r="AD94" s="26">
        <f>(SUMIFS(一次能源消费!AD:AD,一次能源消费!$A:$A,$A62)-SUMIFS(工业非燃料使用!AE:AE,工业非燃料使用!$B:$B,$A62))*$E$76</f>
        <v>0</v>
      </c>
      <c r="AE94" s="26">
        <f>(SUMIFS(一次能源消费!AE:AE,一次能源消费!$A:$A,$A62)-SUMIFS(工业非燃料使用!AF:AF,工业非燃料使用!$B:$B,$A62))*$E$76</f>
        <v>0</v>
      </c>
      <c r="AF94" s="26">
        <f>(SUMIFS(一次能源消费!AF:AF,一次能源消费!$A:$A,$A62)-SUMIFS(工业非燃料使用!AG:AG,工业非燃料使用!$B:$B,$A62))*$E$76</f>
        <v>0</v>
      </c>
      <c r="AG94" s="26">
        <f>(SUMIFS(一次能源消费!AG:AG,一次能源消费!$A:$A,$A62)-SUMIFS(工业非燃料使用!AH:AH,工业非燃料使用!$B:$B,$A62))*$E$76</f>
        <v>0</v>
      </c>
      <c r="AH94" s="26">
        <f>(SUMIFS(一次能源消费!AH:AH,一次能源消费!$A:$A,$A62)-SUMIFS(工业非燃料使用!AI:AI,工业非燃料使用!$B:$B,$A62))*$E$76</f>
        <v>0</v>
      </c>
      <c r="AI94" s="26">
        <f>(SUMIFS(一次能源消费!AI:AI,一次能源消费!$A:$A,$A62)-SUMIFS(工业非燃料使用!AJ:AJ,工业非燃料使用!$B:$B,$A62))*$E$76</f>
        <v>0</v>
      </c>
      <c r="AJ94" s="26">
        <f>(SUMIFS(一次能源消费!AJ:AJ,一次能源消费!$A:$A,$A62)-SUMIFS(工业非燃料使用!AK:AK,工业非燃料使用!$B:$B,$A62))*$E$76</f>
        <v>0</v>
      </c>
      <c r="AK94" s="26">
        <f>(SUMIFS(一次能源消费!AK:AK,一次能源消费!$A:$A,$A62)-SUMIFS(工业非燃料使用!AL:AL,工业非燃料使用!$B:$B,$A62))*$E$76</f>
        <v>0</v>
      </c>
      <c r="AL94" s="26">
        <f>(SUMIFS(一次能源消费!AL:AL,一次能源消费!$A:$A,$A62)-SUMIFS(工业非燃料使用!AM:AM,工业非燃料使用!$B:$B,$A62))*$E$76</f>
        <v>0</v>
      </c>
      <c r="AM94" s="26">
        <f>(SUMIFS(一次能源消费!AM:AM,一次能源消费!$A:$A,$A62)-SUMIFS(工业非燃料使用!AN:AN,工业非燃料使用!$B:$B,$A62))*$E$76</f>
        <v>0</v>
      </c>
      <c r="AN94" s="26">
        <f>(SUMIFS(一次能源消费!AN:AN,一次能源消费!$A:$A,$A62)-SUMIFS(工业非燃料使用!AO:AO,工业非燃料使用!$B:$B,$A62))*$E$76</f>
        <v>0</v>
      </c>
      <c r="AO94" s="26">
        <f t="shared" si="11"/>
        <v>0</v>
      </c>
    </row>
    <row r="95" spans="1:41">
      <c r="A95" s="35" t="s">
        <v>2329</v>
      </c>
      <c r="B95" t="s">
        <v>2356</v>
      </c>
      <c r="C95" s="26">
        <f>(SUMIFS(一次能源消费!C:C,一次能源消费!$A:$A,$A63)-SUMIFS(工业非燃料使用!D:D,工业非燃料使用!$B:$B,$A63))*$E$76</f>
        <v>0</v>
      </c>
      <c r="D95" s="26">
        <f>(SUMIFS(一次能源消费!D:D,一次能源消费!$A:$A,$A63)-SUMIFS(工业非燃料使用!E:E,工业非燃料使用!$B:$B,$A63))*$E$76</f>
        <v>0</v>
      </c>
      <c r="E95" s="26">
        <f>(SUMIFS(一次能源消费!E:E,一次能源消费!$A:$A,$A63)-SUMIFS(工业非燃料使用!F:F,工业非燃料使用!$B:$B,$A63))*$E$76</f>
        <v>0</v>
      </c>
      <c r="F95" s="26">
        <f>(SUMIFS(一次能源消费!F:F,一次能源消费!$A:$A,$A63)-SUMIFS(工业非燃料使用!G:G,工业非燃料使用!$B:$B,$A63))*$E$76</f>
        <v>0</v>
      </c>
      <c r="G95" s="26">
        <f>(SUMIFS(一次能源消费!G:G,一次能源消费!$A:$A,$A63)-SUMIFS(工业非燃料使用!H:H,工业非燃料使用!$B:$B,$A63))*$E$76</f>
        <v>0</v>
      </c>
      <c r="H95" s="26">
        <f>(SUMIFS(一次能源消费!H:H,一次能源消费!$A:$A,$A63)-SUMIFS(工业非燃料使用!I:I,工业非燃料使用!$B:$B,$A63))*$E$76</f>
        <v>0</v>
      </c>
      <c r="I95" s="26">
        <f>(SUMIFS(一次能源消费!I:I,一次能源消费!$A:$A,$A63)-SUMIFS(工业非燃料使用!J:J,工业非燃料使用!$B:$B,$A63))*$E$76</f>
        <v>0</v>
      </c>
      <c r="J95" s="26">
        <f>(SUMIFS(一次能源消费!J:J,一次能源消费!$A:$A,$A63)-SUMIFS(工业非燃料使用!K:K,工业非燃料使用!$B:$B,$A63))*$E$76</f>
        <v>0</v>
      </c>
      <c r="K95" s="26">
        <f>(SUMIFS(一次能源消费!K:K,一次能源消费!$A:$A,$A63)-SUMIFS(工业非燃料使用!L:L,工业非燃料使用!$B:$B,$A63))*$E$76</f>
        <v>0</v>
      </c>
      <c r="L95" s="26">
        <f>(SUMIFS(一次能源消费!L:L,一次能源消费!$A:$A,$A63)-SUMIFS(工业非燃料使用!M:M,工业非燃料使用!$B:$B,$A63))*$E$76</f>
        <v>0</v>
      </c>
      <c r="M95" s="26">
        <f>(SUMIFS(一次能源消费!M:M,一次能源消费!$A:$A,$A63)-SUMIFS(工业非燃料使用!N:N,工业非燃料使用!$B:$B,$A63))*$E$76</f>
        <v>0</v>
      </c>
      <c r="N95" s="26">
        <f>(SUMIFS(一次能源消费!N:N,一次能源消费!$A:$A,$A63)-SUMIFS(工业非燃料使用!O:O,工业非燃料使用!$B:$B,$A63))*$E$76</f>
        <v>0</v>
      </c>
      <c r="O95" s="26">
        <f>(SUMIFS(一次能源消费!O:O,一次能源消费!$A:$A,$A63)-SUMIFS(工业非燃料使用!P:P,工业非燃料使用!$B:$B,$A63))*$E$76</f>
        <v>0</v>
      </c>
      <c r="P95" s="26">
        <f>(SUMIFS(一次能源消费!P:P,一次能源消费!$A:$A,$A63)-SUMIFS(工业非燃料使用!Q:Q,工业非燃料使用!$B:$B,$A63))*$E$76</f>
        <v>0</v>
      </c>
      <c r="Q95" s="26">
        <f>(SUMIFS(一次能源消费!Q:Q,一次能源消费!$A:$A,$A63)-SUMIFS(工业非燃料使用!R:R,工业非燃料使用!$B:$B,$A63))*$E$76</f>
        <v>0</v>
      </c>
      <c r="R95" s="26">
        <f>(SUMIFS(一次能源消费!R:R,一次能源消费!$A:$A,$A63)-SUMIFS(工业非燃料使用!S:S,工业非燃料使用!$B:$B,$A63))*$E$76</f>
        <v>0</v>
      </c>
      <c r="S95" s="26">
        <f>(SUMIFS(一次能源消费!S:S,一次能源消费!$A:$A,$A63)-SUMIFS(工业非燃料使用!T:T,工业非燃料使用!$B:$B,$A63))*$E$76</f>
        <v>0</v>
      </c>
      <c r="T95" s="26">
        <f>(SUMIFS(一次能源消费!T:T,一次能源消费!$A:$A,$A63)-SUMIFS(工业非燃料使用!U:U,工业非燃料使用!$B:$B,$A63))*$E$76</f>
        <v>0</v>
      </c>
      <c r="U95" s="26">
        <f>(SUMIFS(一次能源消费!U:U,一次能源消费!$A:$A,$A63)-SUMIFS(工业非燃料使用!V:V,工业非燃料使用!$B:$B,$A63))*$E$76</f>
        <v>0</v>
      </c>
      <c r="V95" s="26">
        <f>(SUMIFS(一次能源消费!V:V,一次能源消费!$A:$A,$A63)-SUMIFS(工业非燃料使用!W:W,工业非燃料使用!$B:$B,$A63))*$E$76</f>
        <v>0</v>
      </c>
      <c r="W95" s="26">
        <f>(SUMIFS(一次能源消费!W:W,一次能源消费!$A:$A,$A63)-SUMIFS(工业非燃料使用!X:X,工业非燃料使用!$B:$B,$A63))*$E$76</f>
        <v>0</v>
      </c>
      <c r="X95" s="26">
        <f>(SUMIFS(一次能源消费!X:X,一次能源消费!$A:$A,$A63)-SUMIFS(工业非燃料使用!Y:Y,工业非燃料使用!$B:$B,$A63))*$E$76</f>
        <v>0</v>
      </c>
      <c r="Y95" s="26">
        <f>(SUMIFS(一次能源消费!Y:Y,一次能源消费!$A:$A,$A63)-SUMIFS(工业非燃料使用!Z:Z,工业非燃料使用!$B:$B,$A63))*$E$76</f>
        <v>0</v>
      </c>
      <c r="Z95" s="26">
        <f>(SUMIFS(一次能源消费!Z:Z,一次能源消费!$A:$A,$A63)-SUMIFS(工业非燃料使用!AA:AA,工业非燃料使用!$B:$B,$A63))*$E$76</f>
        <v>0</v>
      </c>
      <c r="AA95" s="26">
        <f>(SUMIFS(一次能源消费!AA:AA,一次能源消费!$A:$A,$A63)-SUMIFS(工业非燃料使用!AB:AB,工业非燃料使用!$B:$B,$A63))*$E$76</f>
        <v>0</v>
      </c>
      <c r="AB95" s="26">
        <f>(SUMIFS(一次能源消费!AB:AB,一次能源消费!$A:$A,$A63)-SUMIFS(工业非燃料使用!AC:AC,工业非燃料使用!$B:$B,$A63))*$E$76</f>
        <v>0</v>
      </c>
      <c r="AC95" s="26">
        <f>(SUMIFS(一次能源消费!AC:AC,一次能源消费!$A:$A,$A63)-SUMIFS(工业非燃料使用!AD:AD,工业非燃料使用!$B:$B,$A63))*$E$76</f>
        <v>0</v>
      </c>
      <c r="AD95" s="26">
        <f>(SUMIFS(一次能源消费!AD:AD,一次能源消费!$A:$A,$A63)-SUMIFS(工业非燃料使用!AE:AE,工业非燃料使用!$B:$B,$A63))*$E$76</f>
        <v>0</v>
      </c>
      <c r="AE95" s="26">
        <f>(SUMIFS(一次能源消费!AE:AE,一次能源消费!$A:$A,$A63)-SUMIFS(工业非燃料使用!AF:AF,工业非燃料使用!$B:$B,$A63))*$E$76</f>
        <v>0</v>
      </c>
      <c r="AF95" s="26">
        <f>(SUMIFS(一次能源消费!AF:AF,一次能源消费!$A:$A,$A63)-SUMIFS(工业非燃料使用!AG:AG,工业非燃料使用!$B:$B,$A63))*$E$76</f>
        <v>0</v>
      </c>
      <c r="AG95" s="26">
        <f>(SUMIFS(一次能源消费!AG:AG,一次能源消费!$A:$A,$A63)-SUMIFS(工业非燃料使用!AH:AH,工业非燃料使用!$B:$B,$A63))*$E$76</f>
        <v>0</v>
      </c>
      <c r="AH95" s="26">
        <f>(SUMIFS(一次能源消费!AH:AH,一次能源消费!$A:$A,$A63)-SUMIFS(工业非燃料使用!AI:AI,工业非燃料使用!$B:$B,$A63))*$E$76</f>
        <v>0</v>
      </c>
      <c r="AI95" s="26">
        <f>(SUMIFS(一次能源消费!AI:AI,一次能源消费!$A:$A,$A63)-SUMIFS(工业非燃料使用!AJ:AJ,工业非燃料使用!$B:$B,$A63))*$E$76</f>
        <v>0</v>
      </c>
      <c r="AJ95" s="26">
        <f>(SUMIFS(一次能源消费!AJ:AJ,一次能源消费!$A:$A,$A63)-SUMIFS(工业非燃料使用!AK:AK,工业非燃料使用!$B:$B,$A63))*$E$76</f>
        <v>0</v>
      </c>
      <c r="AK95" s="26">
        <f>(SUMIFS(一次能源消费!AK:AK,一次能源消费!$A:$A,$A63)-SUMIFS(工业非燃料使用!AL:AL,工业非燃料使用!$B:$B,$A63))*$E$76</f>
        <v>0</v>
      </c>
      <c r="AL95" s="26">
        <f>(SUMIFS(一次能源消费!AL:AL,一次能源消费!$A:$A,$A63)-SUMIFS(工业非燃料使用!AM:AM,工业非燃料使用!$B:$B,$A63))*$E$76</f>
        <v>0</v>
      </c>
      <c r="AM95" s="26">
        <f>(SUMIFS(一次能源消费!AM:AM,一次能源消费!$A:$A,$A63)-SUMIFS(工业非燃料使用!AN:AN,工业非燃料使用!$B:$B,$A63))*$E$76</f>
        <v>0</v>
      </c>
      <c r="AN95" s="26">
        <f>(SUMIFS(一次能源消费!AN:AN,一次能源消费!$A:$A,$A63)-SUMIFS(工业非燃料使用!AO:AO,工业非燃料使用!$B:$B,$A63))*$E$76</f>
        <v>0</v>
      </c>
      <c r="AO95" s="26">
        <f t="shared" si="11"/>
        <v>0</v>
      </c>
    </row>
    <row r="96" spans="1:41">
      <c r="A96" s="35" t="s">
        <v>2330</v>
      </c>
      <c r="B96" t="s">
        <v>2356</v>
      </c>
      <c r="C96" s="26">
        <f>(SUMIFS(一次能源消费!C:C,一次能源消费!$A:$A,$A64)-SUMIFS(工业非燃料使用!D:D,工业非燃料使用!$B:$B,$A64))*$E$76</f>
        <v>0</v>
      </c>
      <c r="D96" s="26">
        <f>(SUMIFS(一次能源消费!D:D,一次能源消费!$A:$A,$A64)-SUMIFS(工业非燃料使用!E:E,工业非燃料使用!$B:$B,$A64))*$E$76</f>
        <v>0</v>
      </c>
      <c r="E96" s="26">
        <f>(SUMIFS(一次能源消费!E:E,一次能源消费!$A:$A,$A64)-SUMIFS(工业非燃料使用!F:F,工业非燃料使用!$B:$B,$A64))*$E$76</f>
        <v>0</v>
      </c>
      <c r="F96" s="26">
        <f>(SUMIFS(一次能源消费!F:F,一次能源消费!$A:$A,$A64)-SUMIFS(工业非燃料使用!G:G,工业非燃料使用!$B:$B,$A64))*$E$76</f>
        <v>0</v>
      </c>
      <c r="G96" s="26">
        <f>(SUMIFS(一次能源消费!G:G,一次能源消费!$A:$A,$A64)-SUMIFS(工业非燃料使用!H:H,工业非燃料使用!$B:$B,$A64))*$E$76</f>
        <v>0</v>
      </c>
      <c r="H96" s="26">
        <f>(SUMIFS(一次能源消费!H:H,一次能源消费!$A:$A,$A64)-SUMIFS(工业非燃料使用!I:I,工业非燃料使用!$B:$B,$A64))*$E$76</f>
        <v>0</v>
      </c>
      <c r="I96" s="26">
        <f>(SUMIFS(一次能源消费!I:I,一次能源消费!$A:$A,$A64)-SUMIFS(工业非燃料使用!J:J,工业非燃料使用!$B:$B,$A64))*$E$76</f>
        <v>0</v>
      </c>
      <c r="J96" s="26">
        <f>(SUMIFS(一次能源消费!J:J,一次能源消费!$A:$A,$A64)-SUMIFS(工业非燃料使用!K:K,工业非燃料使用!$B:$B,$A64))*$E$76</f>
        <v>0</v>
      </c>
      <c r="K96" s="26">
        <f>(SUMIFS(一次能源消费!K:K,一次能源消费!$A:$A,$A64)-SUMIFS(工业非燃料使用!L:L,工业非燃料使用!$B:$B,$A64))*$E$76</f>
        <v>0</v>
      </c>
      <c r="L96" s="26">
        <f>(SUMIFS(一次能源消费!L:L,一次能源消费!$A:$A,$A64)-SUMIFS(工业非燃料使用!M:M,工业非燃料使用!$B:$B,$A64))*$E$76</f>
        <v>0</v>
      </c>
      <c r="M96" s="26">
        <f>(SUMIFS(一次能源消费!M:M,一次能源消费!$A:$A,$A64)-SUMIFS(工业非燃料使用!N:N,工业非燃料使用!$B:$B,$A64))*$E$76</f>
        <v>0</v>
      </c>
      <c r="N96" s="26">
        <f>(SUMIFS(一次能源消费!N:N,一次能源消费!$A:$A,$A64)-SUMIFS(工业非燃料使用!O:O,工业非燃料使用!$B:$B,$A64))*$E$76</f>
        <v>0</v>
      </c>
      <c r="O96" s="26">
        <f>(SUMIFS(一次能源消费!O:O,一次能源消费!$A:$A,$A64)-SUMIFS(工业非燃料使用!P:P,工业非燃料使用!$B:$B,$A64))*$E$76</f>
        <v>0</v>
      </c>
      <c r="P96" s="26">
        <f>(SUMIFS(一次能源消费!P:P,一次能源消费!$A:$A,$A64)-SUMIFS(工业非燃料使用!Q:Q,工业非燃料使用!$B:$B,$A64))*$E$76</f>
        <v>0</v>
      </c>
      <c r="Q96" s="26">
        <f>(SUMIFS(一次能源消费!Q:Q,一次能源消费!$A:$A,$A64)-SUMIFS(工业非燃料使用!R:R,工业非燃料使用!$B:$B,$A64))*$E$76</f>
        <v>0</v>
      </c>
      <c r="R96" s="26">
        <f>(SUMIFS(一次能源消费!R:R,一次能源消费!$A:$A,$A64)-SUMIFS(工业非燃料使用!S:S,工业非燃料使用!$B:$B,$A64))*$E$76</f>
        <v>0</v>
      </c>
      <c r="S96" s="26">
        <f>(SUMIFS(一次能源消费!S:S,一次能源消费!$A:$A,$A64)-SUMIFS(工业非燃料使用!T:T,工业非燃料使用!$B:$B,$A64))*$E$76</f>
        <v>0</v>
      </c>
      <c r="T96" s="26">
        <f>(SUMIFS(一次能源消费!T:T,一次能源消费!$A:$A,$A64)-SUMIFS(工业非燃料使用!U:U,工业非燃料使用!$B:$B,$A64))*$E$76</f>
        <v>0</v>
      </c>
      <c r="U96" s="26">
        <f>(SUMIFS(一次能源消费!U:U,一次能源消费!$A:$A,$A64)-SUMIFS(工业非燃料使用!V:V,工业非燃料使用!$B:$B,$A64))*$E$76</f>
        <v>0</v>
      </c>
      <c r="V96" s="26">
        <f>(SUMIFS(一次能源消费!V:V,一次能源消费!$A:$A,$A64)-SUMIFS(工业非燃料使用!W:W,工业非燃料使用!$B:$B,$A64))*$E$76</f>
        <v>0</v>
      </c>
      <c r="W96" s="26">
        <f>(SUMIFS(一次能源消费!W:W,一次能源消费!$A:$A,$A64)-SUMIFS(工业非燃料使用!X:X,工业非燃料使用!$B:$B,$A64))*$E$76</f>
        <v>0</v>
      </c>
      <c r="X96" s="26">
        <f>(SUMIFS(一次能源消费!X:X,一次能源消费!$A:$A,$A64)-SUMIFS(工业非燃料使用!Y:Y,工业非燃料使用!$B:$B,$A64))*$E$76</f>
        <v>0</v>
      </c>
      <c r="Y96" s="26">
        <f>(SUMIFS(一次能源消费!Y:Y,一次能源消费!$A:$A,$A64)-SUMIFS(工业非燃料使用!Z:Z,工业非燃料使用!$B:$B,$A64))*$E$76</f>
        <v>0</v>
      </c>
      <c r="Z96" s="26">
        <f>(SUMIFS(一次能源消费!Z:Z,一次能源消费!$A:$A,$A64)-SUMIFS(工业非燃料使用!AA:AA,工业非燃料使用!$B:$B,$A64))*$E$76</f>
        <v>0</v>
      </c>
      <c r="AA96" s="26">
        <f>(SUMIFS(一次能源消费!AA:AA,一次能源消费!$A:$A,$A64)-SUMIFS(工业非燃料使用!AB:AB,工业非燃料使用!$B:$B,$A64))*$E$76</f>
        <v>0</v>
      </c>
      <c r="AB96" s="26">
        <f>(SUMIFS(一次能源消费!AB:AB,一次能源消费!$A:$A,$A64)-SUMIFS(工业非燃料使用!AC:AC,工业非燃料使用!$B:$B,$A64))*$E$76</f>
        <v>0</v>
      </c>
      <c r="AC96" s="26">
        <f>(SUMIFS(一次能源消费!AC:AC,一次能源消费!$A:$A,$A64)-SUMIFS(工业非燃料使用!AD:AD,工业非燃料使用!$B:$B,$A64))*$E$76</f>
        <v>0</v>
      </c>
      <c r="AD96" s="26">
        <f>(SUMIFS(一次能源消费!AD:AD,一次能源消费!$A:$A,$A64)-SUMIFS(工业非燃料使用!AE:AE,工业非燃料使用!$B:$B,$A64))*$E$76</f>
        <v>0</v>
      </c>
      <c r="AE96" s="26">
        <f>(SUMIFS(一次能源消费!AE:AE,一次能源消费!$A:$A,$A64)-SUMIFS(工业非燃料使用!AF:AF,工业非燃料使用!$B:$B,$A64))*$E$76</f>
        <v>0</v>
      </c>
      <c r="AF96" s="26">
        <f>(SUMIFS(一次能源消费!AF:AF,一次能源消费!$A:$A,$A64)-SUMIFS(工业非燃料使用!AG:AG,工业非燃料使用!$B:$B,$A64))*$E$76</f>
        <v>0</v>
      </c>
      <c r="AG96" s="26">
        <f>(SUMIFS(一次能源消费!AG:AG,一次能源消费!$A:$A,$A64)-SUMIFS(工业非燃料使用!AH:AH,工业非燃料使用!$B:$B,$A64))*$E$76</f>
        <v>0</v>
      </c>
      <c r="AH96" s="26">
        <f>(SUMIFS(一次能源消费!AH:AH,一次能源消费!$A:$A,$A64)-SUMIFS(工业非燃料使用!AI:AI,工业非燃料使用!$B:$B,$A64))*$E$76</f>
        <v>0</v>
      </c>
      <c r="AI96" s="26">
        <f>(SUMIFS(一次能源消费!AI:AI,一次能源消费!$A:$A,$A64)-SUMIFS(工业非燃料使用!AJ:AJ,工业非燃料使用!$B:$B,$A64))*$E$76</f>
        <v>0</v>
      </c>
      <c r="AJ96" s="26">
        <f>(SUMIFS(一次能源消费!AJ:AJ,一次能源消费!$A:$A,$A64)-SUMIFS(工业非燃料使用!AK:AK,工业非燃料使用!$B:$B,$A64))*$E$76</f>
        <v>0</v>
      </c>
      <c r="AK96" s="26">
        <f>(SUMIFS(一次能源消费!AK:AK,一次能源消费!$A:$A,$A64)-SUMIFS(工业非燃料使用!AL:AL,工业非燃料使用!$B:$B,$A64))*$E$76</f>
        <v>0</v>
      </c>
      <c r="AL96" s="26">
        <f>(SUMIFS(一次能源消费!AL:AL,一次能源消费!$A:$A,$A64)-SUMIFS(工业非燃料使用!AM:AM,工业非燃料使用!$B:$B,$A64))*$E$76</f>
        <v>0</v>
      </c>
      <c r="AM96" s="26">
        <f>(SUMIFS(一次能源消费!AM:AM,一次能源消费!$A:$A,$A64)-SUMIFS(工业非燃料使用!AN:AN,工业非燃料使用!$B:$B,$A64))*$E$76</f>
        <v>0</v>
      </c>
      <c r="AN96" s="26">
        <f>(SUMIFS(一次能源消费!AN:AN,一次能源消费!$A:$A,$A64)-SUMIFS(工业非燃料使用!AO:AO,工业非燃料使用!$B:$B,$A64))*$E$76</f>
        <v>0</v>
      </c>
      <c r="AO96" s="26">
        <f t="shared" si="11"/>
        <v>0</v>
      </c>
    </row>
    <row r="97" spans="1:41">
      <c r="A97" s="35" t="s">
        <v>2332</v>
      </c>
      <c r="B97" t="s">
        <v>1667</v>
      </c>
      <c r="C97" s="26">
        <f>(SUMIFS(一次能源消费!C:C,一次能源消费!$A:$A,$A65)-SUMIFS(工业非燃料使用!D:D,工业非燃料使用!$B:$B,$A65))*$E$76</f>
        <v>0</v>
      </c>
      <c r="D97" s="26">
        <f>(SUMIFS(一次能源消费!D:D,一次能源消费!$A:$A,$A65)-SUMIFS(工业非燃料使用!E:E,工业非燃料使用!$B:$B,$A65))*$E$76</f>
        <v>0</v>
      </c>
      <c r="E97" s="26">
        <f>(SUMIFS(一次能源消费!E:E,一次能源消费!$A:$A,$A65)-SUMIFS(工业非燃料使用!F:F,工业非燃料使用!$B:$B,$A65))*$E$76</f>
        <v>0</v>
      </c>
      <c r="F97" s="26">
        <f>(SUMIFS(一次能源消费!F:F,一次能源消费!$A:$A,$A65)-SUMIFS(工业非燃料使用!G:G,工业非燃料使用!$B:$B,$A65))*$E$76</f>
        <v>0</v>
      </c>
      <c r="G97" s="26">
        <f>(SUMIFS(一次能源消费!G:G,一次能源消费!$A:$A,$A65)-SUMIFS(工业非燃料使用!H:H,工业非燃料使用!$B:$B,$A65))*$E$76</f>
        <v>0</v>
      </c>
      <c r="H97" s="26">
        <f>(SUMIFS(一次能源消费!H:H,一次能源消费!$A:$A,$A65)-SUMIFS(工业非燃料使用!I:I,工业非燃料使用!$B:$B,$A65))*$E$76</f>
        <v>0</v>
      </c>
      <c r="I97" s="26">
        <f>(SUMIFS(一次能源消费!I:I,一次能源消费!$A:$A,$A65)-SUMIFS(工业非燃料使用!J:J,工业非燃料使用!$B:$B,$A65))*$E$76</f>
        <v>0</v>
      </c>
      <c r="J97" s="26">
        <f>(SUMIFS(一次能源消费!J:J,一次能源消费!$A:$A,$A65)-SUMIFS(工业非燃料使用!K:K,工业非燃料使用!$B:$B,$A65))*$E$76</f>
        <v>0</v>
      </c>
      <c r="K97" s="26">
        <f>(SUMIFS(一次能源消费!K:K,一次能源消费!$A:$A,$A65)-SUMIFS(工业非燃料使用!L:L,工业非燃料使用!$B:$B,$A65))*$E$76</f>
        <v>0</v>
      </c>
      <c r="L97" s="26">
        <f>(SUMIFS(一次能源消费!L:L,一次能源消费!$A:$A,$A65)-SUMIFS(工业非燃料使用!M:M,工业非燃料使用!$B:$B,$A65))*$E$76</f>
        <v>0</v>
      </c>
      <c r="M97" s="26">
        <f>(SUMIFS(一次能源消费!M:M,一次能源消费!$A:$A,$A65)-SUMIFS(工业非燃料使用!N:N,工业非燃料使用!$B:$B,$A65))*$E$76</f>
        <v>0</v>
      </c>
      <c r="N97" s="26">
        <f>(SUMIFS(一次能源消费!N:N,一次能源消费!$A:$A,$A65)-SUMIFS(工业非燃料使用!O:O,工业非燃料使用!$B:$B,$A65))*$E$76</f>
        <v>0</v>
      </c>
      <c r="O97" s="26">
        <f>(SUMIFS(一次能源消费!O:O,一次能源消费!$A:$A,$A65)-SUMIFS(工业非燃料使用!P:P,工业非燃料使用!$B:$B,$A65))*$E$76</f>
        <v>0</v>
      </c>
      <c r="P97" s="26">
        <f>(SUMIFS(一次能源消费!P:P,一次能源消费!$A:$A,$A65)-SUMIFS(工业非燃料使用!Q:Q,工业非燃料使用!$B:$B,$A65))*$E$76</f>
        <v>0</v>
      </c>
      <c r="Q97" s="26">
        <f>(SUMIFS(一次能源消费!Q:Q,一次能源消费!$A:$A,$A65)-SUMIFS(工业非燃料使用!R:R,工业非燃料使用!$B:$B,$A65))*$E$76</f>
        <v>0</v>
      </c>
      <c r="R97" s="26">
        <f>(SUMIFS(一次能源消费!R:R,一次能源消费!$A:$A,$A65)-SUMIFS(工业非燃料使用!S:S,工业非燃料使用!$B:$B,$A65))*$E$76</f>
        <v>0</v>
      </c>
      <c r="S97" s="26">
        <f>(SUMIFS(一次能源消费!S:S,一次能源消费!$A:$A,$A65)-SUMIFS(工业非燃料使用!T:T,工业非燃料使用!$B:$B,$A65))*$E$76</f>
        <v>0</v>
      </c>
      <c r="T97" s="26">
        <f>(SUMIFS(一次能源消费!T:T,一次能源消费!$A:$A,$A65)-SUMIFS(工业非燃料使用!U:U,工业非燃料使用!$B:$B,$A65))*$E$76</f>
        <v>0</v>
      </c>
      <c r="U97" s="26">
        <f>(SUMIFS(一次能源消费!U:U,一次能源消费!$A:$A,$A65)-SUMIFS(工业非燃料使用!V:V,工业非燃料使用!$B:$B,$A65))*$E$76</f>
        <v>0</v>
      </c>
      <c r="V97" s="26">
        <f>(SUMIFS(一次能源消费!V:V,一次能源消费!$A:$A,$A65)-SUMIFS(工业非燃料使用!W:W,工业非燃料使用!$B:$B,$A65))*$E$76</f>
        <v>0</v>
      </c>
      <c r="W97" s="26">
        <f>(SUMIFS(一次能源消费!W:W,一次能源消费!$A:$A,$A65)-SUMIFS(工业非燃料使用!X:X,工业非燃料使用!$B:$B,$A65))*$E$76</f>
        <v>0</v>
      </c>
      <c r="X97" s="26">
        <f>(SUMIFS(一次能源消费!X:X,一次能源消费!$A:$A,$A65)-SUMIFS(工业非燃料使用!Y:Y,工业非燃料使用!$B:$B,$A65))*$E$76</f>
        <v>0</v>
      </c>
      <c r="Y97" s="26">
        <f>(SUMIFS(一次能源消费!Y:Y,一次能源消费!$A:$A,$A65)-SUMIFS(工业非燃料使用!Z:Z,工业非燃料使用!$B:$B,$A65))*$E$76</f>
        <v>0</v>
      </c>
      <c r="Z97" s="26">
        <f>(SUMIFS(一次能源消费!Z:Z,一次能源消费!$A:$A,$A65)-SUMIFS(工业非燃料使用!AA:AA,工业非燃料使用!$B:$B,$A65))*$E$76</f>
        <v>0</v>
      </c>
      <c r="AA97" s="26">
        <f>(SUMIFS(一次能源消费!AA:AA,一次能源消费!$A:$A,$A65)-SUMIFS(工业非燃料使用!AB:AB,工业非燃料使用!$B:$B,$A65))*$E$76</f>
        <v>0</v>
      </c>
      <c r="AB97" s="26">
        <f>(SUMIFS(一次能源消费!AB:AB,一次能源消费!$A:$A,$A65)-SUMIFS(工业非燃料使用!AC:AC,工业非燃料使用!$B:$B,$A65))*$E$76</f>
        <v>0</v>
      </c>
      <c r="AC97" s="26">
        <f>(SUMIFS(一次能源消费!AC:AC,一次能源消费!$A:$A,$A65)-SUMIFS(工业非燃料使用!AD:AD,工业非燃料使用!$B:$B,$A65))*$E$76</f>
        <v>0</v>
      </c>
      <c r="AD97" s="26">
        <f>(SUMIFS(一次能源消费!AD:AD,一次能源消费!$A:$A,$A65)-SUMIFS(工业非燃料使用!AE:AE,工业非燃料使用!$B:$B,$A65))*$E$76</f>
        <v>0</v>
      </c>
      <c r="AE97" s="26">
        <f>(SUMIFS(一次能源消费!AE:AE,一次能源消费!$A:$A,$A65)-SUMIFS(工业非燃料使用!AF:AF,工业非燃料使用!$B:$B,$A65))*$E$76</f>
        <v>0</v>
      </c>
      <c r="AF97" s="26">
        <f>(SUMIFS(一次能源消费!AF:AF,一次能源消费!$A:$A,$A65)-SUMIFS(工业非燃料使用!AG:AG,工业非燃料使用!$B:$B,$A65))*$E$76</f>
        <v>0</v>
      </c>
      <c r="AG97" s="26">
        <f>(SUMIFS(一次能源消费!AG:AG,一次能源消费!$A:$A,$A65)-SUMIFS(工业非燃料使用!AH:AH,工业非燃料使用!$B:$B,$A65))*$E$76</f>
        <v>0</v>
      </c>
      <c r="AH97" s="26">
        <f>(SUMIFS(一次能源消费!AH:AH,一次能源消费!$A:$A,$A65)-SUMIFS(工业非燃料使用!AI:AI,工业非燃料使用!$B:$B,$A65))*$E$76</f>
        <v>0</v>
      </c>
      <c r="AI97" s="26">
        <f>(SUMIFS(一次能源消费!AI:AI,一次能源消费!$A:$A,$A65)-SUMIFS(工业非燃料使用!AJ:AJ,工业非燃料使用!$B:$B,$A65))*$E$76</f>
        <v>0</v>
      </c>
      <c r="AJ97" s="26">
        <f>(SUMIFS(一次能源消费!AJ:AJ,一次能源消费!$A:$A,$A65)-SUMIFS(工业非燃料使用!AK:AK,工业非燃料使用!$B:$B,$A65))*$E$76</f>
        <v>0</v>
      </c>
      <c r="AK97" s="26">
        <f>(SUMIFS(一次能源消费!AK:AK,一次能源消费!$A:$A,$A65)-SUMIFS(工业非燃料使用!AL:AL,工业非燃料使用!$B:$B,$A65))*$E$76</f>
        <v>0</v>
      </c>
      <c r="AL97" s="26">
        <f>(SUMIFS(一次能源消费!AL:AL,一次能源消费!$A:$A,$A65)-SUMIFS(工业非燃料使用!AM:AM,工业非燃料使用!$B:$B,$A65))*$E$76</f>
        <v>0</v>
      </c>
      <c r="AM97" s="26">
        <f>(SUMIFS(一次能源消费!AM:AM,一次能源消费!$A:$A,$A65)-SUMIFS(工业非燃料使用!AN:AN,工业非燃料使用!$B:$B,$A65))*$E$76</f>
        <v>0</v>
      </c>
      <c r="AN97" s="26">
        <f>(SUMIFS(一次能源消费!AN:AN,一次能源消费!$A:$A,$A65)-SUMIFS(工业非燃料使用!AO:AO,工业非燃料使用!$B:$B,$A65))*$E$76</f>
        <v>0</v>
      </c>
      <c r="AO97" s="26">
        <f t="shared" si="11"/>
        <v>0</v>
      </c>
    </row>
    <row r="98" spans="1:41">
      <c r="A98" s="35" t="s">
        <v>2333</v>
      </c>
      <c r="B98" t="s">
        <v>2355</v>
      </c>
      <c r="C98" s="26">
        <f>(SUMIFS(一次能源消费!C:C,一次能源消费!$A:$A,$A66)-SUMIFS(工业非燃料使用!D:D,工业非燃料使用!$B:$B,$A66))*$E$76</f>
        <v>13.415099999999999</v>
      </c>
      <c r="D98" s="26">
        <f>(SUMIFS(一次能源消费!D:D,一次能源消费!$A:$A,$A66)-SUMIFS(工业非燃料使用!E:E,工业非燃料使用!$B:$B,$A66))*$E$76</f>
        <v>13.415099999999999</v>
      </c>
      <c r="E98" s="26">
        <f>(SUMIFS(一次能源消费!E:E,一次能源消费!$A:$A,$A66)-SUMIFS(工业非燃料使用!F:F,工业非燃料使用!$B:$B,$A66))*$E$76</f>
        <v>13.415099999999999</v>
      </c>
      <c r="F98" s="26">
        <f>(SUMIFS(一次能源消费!F:F,一次能源消费!$A:$A,$A66)-SUMIFS(工业非燃料使用!G:G,工业非燃料使用!$B:$B,$A66))*$E$76</f>
        <v>13.415099999999999</v>
      </c>
      <c r="G98" s="26">
        <f>(SUMIFS(一次能源消费!G:G,一次能源消费!$A:$A,$A66)-SUMIFS(工业非燃料使用!H:H,工业非燃料使用!$B:$B,$A66))*$E$76</f>
        <v>13.415099999999999</v>
      </c>
      <c r="H98" s="26">
        <f>(SUMIFS(一次能源消费!H:H,一次能源消费!$A:$A,$A66)-SUMIFS(工业非燃料使用!I:I,工业非燃料使用!$B:$B,$A66))*$E$76</f>
        <v>13.415099999999999</v>
      </c>
      <c r="I98" s="26">
        <f>(SUMIFS(一次能源消费!I:I,一次能源消费!$A:$A,$A66)-SUMIFS(工业非燃料使用!J:J,工业非燃料使用!$B:$B,$A66))*$E$76</f>
        <v>13.415099999999999</v>
      </c>
      <c r="J98" s="26">
        <f>(SUMIFS(一次能源消费!J:J,一次能源消费!$A:$A,$A66)-SUMIFS(工业非燃料使用!K:K,工业非燃料使用!$B:$B,$A66))*$E$76</f>
        <v>13.415099999999999</v>
      </c>
      <c r="K98" s="26">
        <f>(SUMIFS(一次能源消费!K:K,一次能源消费!$A:$A,$A66)-SUMIFS(工业非燃料使用!L:L,工业非燃料使用!$B:$B,$A66))*$E$76</f>
        <v>13.542399999999999</v>
      </c>
      <c r="L98" s="26">
        <f>(SUMIFS(一次能源消费!L:L,一次能源消费!$A:$A,$A66)-SUMIFS(工业非燃料使用!M:M,工业非燃料使用!$B:$B,$A66))*$E$76</f>
        <v>13.669599999999999</v>
      </c>
      <c r="M98" s="26">
        <f>(SUMIFS(一次能源消费!M:M,一次能源消费!$A:$A,$A66)-SUMIFS(工业非燃料使用!N:N,工业非燃料使用!$B:$B,$A66))*$E$76</f>
        <v>13.796899999999999</v>
      </c>
      <c r="N98" s="26">
        <f>(SUMIFS(一次能源消费!N:N,一次能源消费!$A:$A,$A66)-SUMIFS(工业非燃料使用!O:O,工业非燃料使用!$B:$B,$A66))*$E$76</f>
        <v>13.924199999999999</v>
      </c>
      <c r="O98" s="26">
        <f>(SUMIFS(一次能源消费!O:O,一次能源消费!$A:$A,$A66)-SUMIFS(工业非燃料使用!P:P,工业非燃料使用!$B:$B,$A66))*$E$76</f>
        <v>14.178699999999999</v>
      </c>
      <c r="P98" s="26">
        <f>(SUMIFS(一次能源消费!P:P,一次能源消费!$A:$A,$A66)-SUMIFS(工业非燃料使用!Q:Q,工业非燃料使用!$B:$B,$A66))*$E$76</f>
        <v>14.433299999999999</v>
      </c>
      <c r="Q98" s="26">
        <f>(SUMIFS(一次能源消费!Q:Q,一次能源消费!$A:$A,$A66)-SUMIFS(工业非燃料使用!R:R,工业非燃料使用!$B:$B,$A66))*$E$76</f>
        <v>14.687899999999999</v>
      </c>
      <c r="R98" s="26">
        <f>(SUMIFS(一次能源消费!R:R,一次能源消费!$A:$A,$A66)-SUMIFS(工业非燃料使用!S:S,工业非燃料使用!$B:$B,$A66))*$E$76</f>
        <v>14.942399999999999</v>
      </c>
      <c r="S98" s="26">
        <f>(SUMIFS(一次能源消费!S:S,一次能源消费!$A:$A,$A66)-SUMIFS(工业非燃料使用!T:T,工业非燃料使用!$B:$B,$A66))*$E$76</f>
        <v>14.687899999999999</v>
      </c>
      <c r="T98" s="26">
        <f>(SUMIFS(一次能源消费!T:T,一次能源消费!$A:$A,$A66)-SUMIFS(工业非燃料使用!U:U,工业非燃料使用!$B:$B,$A66))*$E$76</f>
        <v>14.178699999999999</v>
      </c>
      <c r="U98" s="26">
        <f>(SUMIFS(一次能源消费!U:U,一次能源消费!$A:$A,$A66)-SUMIFS(工业非燃料使用!V:V,工业非燃料使用!$B:$B,$A66))*$E$76</f>
        <v>13.415099999999999</v>
      </c>
      <c r="V98" s="26">
        <f>(SUMIFS(一次能源消费!V:V,一次能源消费!$A:$A,$A66)-SUMIFS(工业非燃料使用!W:W,工业非燃料使用!$B:$B,$A66))*$E$76</f>
        <v>12.3969</v>
      </c>
      <c r="W98" s="26">
        <f>(SUMIFS(一次能源消费!W:W,一次能源消费!$A:$A,$A66)-SUMIFS(工业非燃料使用!X:X,工业非燃料使用!$B:$B,$A66))*$E$76</f>
        <v>11.3786</v>
      </c>
      <c r="X98" s="26">
        <f>(SUMIFS(一次能源消费!X:X,一次能源消费!$A:$A,$A66)-SUMIFS(工业非燃料使用!Y:Y,工业非燃料使用!$B:$B,$A66))*$E$76</f>
        <v>10.615</v>
      </c>
      <c r="Y98" s="26">
        <f>(SUMIFS(一次能源消费!Y:Y,一次能源消费!$A:$A,$A66)-SUMIFS(工业非燃料使用!Z:Z,工业非燃料使用!$B:$B,$A66))*$E$76</f>
        <v>9.5967400000000005</v>
      </c>
      <c r="Z98" s="26">
        <f>(SUMIFS(一次能源消费!Z:Z,一次能源消费!$A:$A,$A66)-SUMIFS(工业非燃料使用!AA:AA,工业非燃料使用!$B:$B,$A66))*$E$76</f>
        <v>8.5785199999999993</v>
      </c>
      <c r="AA98" s="26">
        <f>(SUMIFS(一次能源消费!AA:AA,一次能源消费!$A:$A,$A66)-SUMIFS(工业非燃料使用!AB:AB,工业非燃料使用!$B:$B,$A66))*$E$76</f>
        <v>7.5602999999999998</v>
      </c>
      <c r="AB98" s="26">
        <f>(SUMIFS(一次能源消费!AB:AB,一次能源消费!$A:$A,$A66)-SUMIFS(工业非燃料使用!AC:AC,工业非燃料使用!$B:$B,$A66))*$E$76</f>
        <v>6.5420799999999995</v>
      </c>
      <c r="AC98" s="26">
        <f>(SUMIFS(一次能源消费!AC:AC,一次能源消费!$A:$A,$A66)-SUMIFS(工业非燃料使用!AD:AD,工业非燃料使用!$B:$B,$A66))*$E$76</f>
        <v>6.0329699999999997</v>
      </c>
      <c r="AD98" s="26">
        <f>(SUMIFS(一次能源消费!AD:AD,一次能源消费!$A:$A,$A66)-SUMIFS(工业非燃料使用!AE:AE,工业非燃料使用!$B:$B,$A66))*$E$76</f>
        <v>5.52386</v>
      </c>
      <c r="AE98" s="26">
        <f>(SUMIFS(一次能源消费!AE:AE,一次能源消费!$A:$A,$A66)-SUMIFS(工业非燃料使用!AF:AF,工业非燃料使用!$B:$B,$A66))*$E$76</f>
        <v>5.2693000000000003</v>
      </c>
      <c r="AF98" s="26">
        <f>(SUMIFS(一次能源消费!AF:AF,一次能源消费!$A:$A,$A66)-SUMIFS(工业非燃料使用!AG:AG,工业非燃料使用!$B:$B,$A66))*$E$76</f>
        <v>5.2693000000000003</v>
      </c>
      <c r="AG98" s="26">
        <f>(SUMIFS(一次能源消费!AG:AG,一次能源消费!$A:$A,$A66)-SUMIFS(工业非燃料使用!AH:AH,工业非燃料使用!$B:$B,$A66))*$E$76</f>
        <v>5.3965800000000002</v>
      </c>
      <c r="AH98" s="26">
        <f>(SUMIFS(一次能源消费!AH:AH,一次能源消费!$A:$A,$A66)-SUMIFS(工业非燃料使用!AI:AI,工业非燃料使用!$B:$B,$A66))*$E$76</f>
        <v>5.6511300000000002</v>
      </c>
      <c r="AI98" s="26">
        <f>(SUMIFS(一次能源消费!AI:AI,一次能源消费!$A:$A,$A66)-SUMIFS(工业非燃料使用!AJ:AJ,工业非燃料使用!$B:$B,$A66))*$E$76</f>
        <v>5.9056899999999999</v>
      </c>
      <c r="AJ98" s="26">
        <f>(SUMIFS(一次能源消费!AJ:AJ,一次能源消费!$A:$A,$A66)-SUMIFS(工业非燃料使用!AK:AK,工业非燃料使用!$B:$B,$A66))*$E$76</f>
        <v>6.1602499999999996</v>
      </c>
      <c r="AK98" s="26">
        <f>(SUMIFS(一次能源消费!AK:AK,一次能源消费!$A:$A,$A66)-SUMIFS(工业非燃料使用!AL:AL,工业非燃料使用!$B:$B,$A66))*$E$76</f>
        <v>6.4147999999999996</v>
      </c>
      <c r="AL98" s="26">
        <f>(SUMIFS(一次能源消费!AL:AL,一次能源消费!$A:$A,$A66)-SUMIFS(工业非燃料使用!AM:AM,工业非燃料使用!$B:$B,$A66))*$E$76</f>
        <v>6.6693600000000002</v>
      </c>
      <c r="AM98" s="26">
        <f>(SUMIFS(一次能源消费!AM:AM,一次能源消费!$A:$A,$A66)-SUMIFS(工业非燃料使用!AN:AN,工业非燃料使用!$B:$B,$A66))*$E$76</f>
        <v>6.9239100000000002</v>
      </c>
      <c r="AN98" s="26">
        <f>(SUMIFS(一次能源消费!AN:AN,一次能源消费!$A:$A,$A66)-SUMIFS(工业非燃料使用!AO:AO,工业非燃料使用!$B:$B,$A66))*$E$76</f>
        <v>7.1784699999999999</v>
      </c>
      <c r="AO98" s="26">
        <f t="shared" si="11"/>
        <v>401.84165999999999</v>
      </c>
    </row>
    <row r="99" spans="1:41">
      <c r="A99"/>
    </row>
    <row r="100" spans="1:41">
      <c r="C100" s="44">
        <f>C$3</f>
        <v>2023</v>
      </c>
      <c r="D100" s="44">
        <f t="shared" ref="D100:AN100" si="12">D$3</f>
        <v>2024</v>
      </c>
      <c r="E100" s="44">
        <f t="shared" si="12"/>
        <v>2025</v>
      </c>
      <c r="F100" s="44">
        <f t="shared" si="12"/>
        <v>2026</v>
      </c>
      <c r="G100" s="44">
        <f t="shared" si="12"/>
        <v>2027</v>
      </c>
      <c r="H100" s="44">
        <f t="shared" si="12"/>
        <v>2028</v>
      </c>
      <c r="I100" s="44">
        <f t="shared" si="12"/>
        <v>2029</v>
      </c>
      <c r="J100" s="44">
        <f t="shared" si="12"/>
        <v>2030</v>
      </c>
      <c r="K100" s="44">
        <f t="shared" si="12"/>
        <v>2031</v>
      </c>
      <c r="L100" s="44">
        <f t="shared" si="12"/>
        <v>2032</v>
      </c>
      <c r="M100" s="44">
        <f t="shared" si="12"/>
        <v>2033</v>
      </c>
      <c r="N100" s="44">
        <f t="shared" si="12"/>
        <v>2034</v>
      </c>
      <c r="O100" s="44">
        <f t="shared" si="12"/>
        <v>2035</v>
      </c>
      <c r="P100" s="44">
        <f t="shared" si="12"/>
        <v>2036</v>
      </c>
      <c r="Q100" s="44">
        <f t="shared" si="12"/>
        <v>2037</v>
      </c>
      <c r="R100" s="44">
        <f t="shared" si="12"/>
        <v>2038</v>
      </c>
      <c r="S100" s="44">
        <f t="shared" si="12"/>
        <v>2039</v>
      </c>
      <c r="T100" s="44">
        <f t="shared" si="12"/>
        <v>2040</v>
      </c>
      <c r="U100" s="44">
        <f t="shared" si="12"/>
        <v>2041</v>
      </c>
      <c r="V100" s="44">
        <f t="shared" si="12"/>
        <v>2042</v>
      </c>
      <c r="W100" s="44">
        <f t="shared" si="12"/>
        <v>2043</v>
      </c>
      <c r="X100" s="44">
        <f t="shared" si="12"/>
        <v>2044</v>
      </c>
      <c r="Y100" s="44">
        <f t="shared" si="12"/>
        <v>2045</v>
      </c>
      <c r="Z100" s="44">
        <f t="shared" si="12"/>
        <v>2046</v>
      </c>
      <c r="AA100" s="44">
        <f t="shared" si="12"/>
        <v>2047</v>
      </c>
      <c r="AB100" s="44">
        <f t="shared" si="12"/>
        <v>2048</v>
      </c>
      <c r="AC100" s="44">
        <f t="shared" si="12"/>
        <v>2049</v>
      </c>
      <c r="AD100" s="44">
        <f t="shared" si="12"/>
        <v>2050</v>
      </c>
      <c r="AE100" s="44">
        <f t="shared" si="12"/>
        <v>2051</v>
      </c>
      <c r="AF100" s="44">
        <f t="shared" si="12"/>
        <v>2052</v>
      </c>
      <c r="AG100" s="44">
        <f t="shared" si="12"/>
        <v>2053</v>
      </c>
      <c r="AH100" s="44">
        <f t="shared" si="12"/>
        <v>2054</v>
      </c>
      <c r="AI100" s="44">
        <f t="shared" si="12"/>
        <v>2055</v>
      </c>
      <c r="AJ100" s="44">
        <f t="shared" si="12"/>
        <v>2056</v>
      </c>
      <c r="AK100" s="44">
        <f t="shared" si="12"/>
        <v>2057</v>
      </c>
      <c r="AL100" s="44">
        <f t="shared" si="12"/>
        <v>2058</v>
      </c>
      <c r="AM100" s="44">
        <f t="shared" si="12"/>
        <v>2059</v>
      </c>
      <c r="AN100" s="44">
        <f t="shared" si="12"/>
        <v>2060</v>
      </c>
      <c r="AO100" t="s">
        <v>2353</v>
      </c>
    </row>
    <row r="101" spans="1:41">
      <c r="A101" s="35" t="s">
        <v>2357</v>
      </c>
      <c r="B101" t="s">
        <v>1666</v>
      </c>
      <c r="C101" s="36">
        <f>SUMIFS(C$78:C$98,$B$78:$B$98,$B101)</f>
        <v>68055.053</v>
      </c>
      <c r="D101" s="36">
        <f t="shared" ref="D101:AN104" si="13">SUMIFS(D$78:D$98,$B$78:$B$98,$B101)</f>
        <v>67784.937000000005</v>
      </c>
      <c r="E101" s="36">
        <f t="shared" si="13"/>
        <v>71202.881999999998</v>
      </c>
      <c r="F101" s="36">
        <f t="shared" si="13"/>
        <v>73402.114000000001</v>
      </c>
      <c r="G101" s="36">
        <f t="shared" si="13"/>
        <v>75701.350999999995</v>
      </c>
      <c r="H101" s="36">
        <f t="shared" si="13"/>
        <v>77809.971000000005</v>
      </c>
      <c r="I101" s="36">
        <f t="shared" si="13"/>
        <v>79631.483000000007</v>
      </c>
      <c r="J101" s="36">
        <f t="shared" si="13"/>
        <v>81704.87999999999</v>
      </c>
      <c r="K101" s="36">
        <f t="shared" si="13"/>
        <v>82221.198000000004</v>
      </c>
      <c r="L101" s="36">
        <f t="shared" si="13"/>
        <v>82636.097000000009</v>
      </c>
      <c r="M101" s="36">
        <f t="shared" si="13"/>
        <v>82899.445999999996</v>
      </c>
      <c r="N101" s="36">
        <f t="shared" si="13"/>
        <v>83210.864999999991</v>
      </c>
      <c r="O101" s="36">
        <f t="shared" si="13"/>
        <v>82185.687000000005</v>
      </c>
      <c r="P101" s="36">
        <f t="shared" si="13"/>
        <v>80948.226999999999</v>
      </c>
      <c r="Q101" s="36">
        <f t="shared" si="13"/>
        <v>79470.334999999992</v>
      </c>
      <c r="R101" s="36">
        <f t="shared" si="13"/>
        <v>78042.433000000005</v>
      </c>
      <c r="S101" s="36">
        <f t="shared" si="13"/>
        <v>76543.070000000007</v>
      </c>
      <c r="T101" s="36">
        <f t="shared" si="13"/>
        <v>74964.817999999999</v>
      </c>
      <c r="U101" s="36">
        <f t="shared" si="13"/>
        <v>73163.947</v>
      </c>
      <c r="V101" s="36">
        <f t="shared" si="13"/>
        <v>71300.834000000003</v>
      </c>
      <c r="W101" s="36">
        <f t="shared" si="13"/>
        <v>69406.975999999995</v>
      </c>
      <c r="X101" s="36">
        <f t="shared" si="13"/>
        <v>67485.468399999998</v>
      </c>
      <c r="Y101" s="36">
        <f t="shared" si="13"/>
        <v>65507.201199999996</v>
      </c>
      <c r="Z101" s="36">
        <f t="shared" si="13"/>
        <v>63565.327599999997</v>
      </c>
      <c r="AA101" s="36">
        <f t="shared" si="13"/>
        <v>61497.7693</v>
      </c>
      <c r="AB101" s="36">
        <f t="shared" si="13"/>
        <v>59477.067999999999</v>
      </c>
      <c r="AC101" s="36">
        <f t="shared" si="13"/>
        <v>57370.580199999997</v>
      </c>
      <c r="AD101" s="36">
        <f t="shared" si="13"/>
        <v>55279.9882</v>
      </c>
      <c r="AE101" s="36">
        <f t="shared" si="13"/>
        <v>53194.340100000001</v>
      </c>
      <c r="AF101" s="36">
        <f t="shared" si="13"/>
        <v>51052.8554</v>
      </c>
      <c r="AG101" s="36">
        <f t="shared" si="13"/>
        <v>48929.440199999997</v>
      </c>
      <c r="AH101" s="36">
        <f t="shared" si="13"/>
        <v>46840.970699999998</v>
      </c>
      <c r="AI101" s="36">
        <f t="shared" si="13"/>
        <v>44740.796999999999</v>
      </c>
      <c r="AJ101" s="36">
        <f t="shared" si="13"/>
        <v>42757.2739</v>
      </c>
      <c r="AK101" s="36">
        <f t="shared" si="13"/>
        <v>40809.331599999998</v>
      </c>
      <c r="AL101" s="36">
        <f t="shared" si="13"/>
        <v>38900.539299999997</v>
      </c>
      <c r="AM101" s="36">
        <f t="shared" si="13"/>
        <v>37098.512799999997</v>
      </c>
      <c r="AN101" s="36">
        <f t="shared" si="13"/>
        <v>35868.1613</v>
      </c>
      <c r="AO101" s="36">
        <f>SUM(C101:AN101)</f>
        <v>2482662.2291999995</v>
      </c>
    </row>
    <row r="102" spans="1:41">
      <c r="A102" s="35" t="s">
        <v>2358</v>
      </c>
      <c r="B102" t="s">
        <v>2356</v>
      </c>
      <c r="C102" s="36">
        <f t="shared" ref="C102:R104" si="14">SUMIFS(C$78:C$98,$B$78:$B$98,$B102)</f>
        <v>33307.0646251</v>
      </c>
      <c r="D102" s="36">
        <f t="shared" si="14"/>
        <v>33301.799897099998</v>
      </c>
      <c r="E102" s="36">
        <f t="shared" si="14"/>
        <v>33641.734042700002</v>
      </c>
      <c r="F102" s="36">
        <f t="shared" si="14"/>
        <v>33750.914481500004</v>
      </c>
      <c r="G102" s="36">
        <f t="shared" si="14"/>
        <v>33837.213667000004</v>
      </c>
      <c r="H102" s="36">
        <f t="shared" si="14"/>
        <v>33913.509115000001</v>
      </c>
      <c r="I102" s="36">
        <f t="shared" si="14"/>
        <v>33967.637276000001</v>
      </c>
      <c r="J102" s="36">
        <f t="shared" si="14"/>
        <v>34011.106082999999</v>
      </c>
      <c r="K102" s="36">
        <f t="shared" si="14"/>
        <v>33713.270315000002</v>
      </c>
      <c r="L102" s="36">
        <f t="shared" si="14"/>
        <v>33400.35426</v>
      </c>
      <c r="M102" s="36">
        <f t="shared" si="14"/>
        <v>33135.931508000001</v>
      </c>
      <c r="N102" s="36">
        <f t="shared" si="14"/>
        <v>32848.772879999997</v>
      </c>
      <c r="O102" s="36">
        <f t="shared" si="14"/>
        <v>32546.478951999998</v>
      </c>
      <c r="P102" s="36">
        <f t="shared" si="14"/>
        <v>32202.150411999999</v>
      </c>
      <c r="Q102" s="36">
        <f t="shared" si="14"/>
        <v>31804.162236000004</v>
      </c>
      <c r="R102" s="36">
        <f t="shared" si="14"/>
        <v>31335.577719999997</v>
      </c>
      <c r="S102" s="36">
        <f t="shared" si="13"/>
        <v>30909.458114000001</v>
      </c>
      <c r="T102" s="36">
        <f t="shared" si="13"/>
        <v>30510.731027999998</v>
      </c>
      <c r="U102" s="36">
        <f t="shared" si="13"/>
        <v>30000.509280999995</v>
      </c>
      <c r="V102" s="36">
        <f t="shared" si="13"/>
        <v>29530.700723000005</v>
      </c>
      <c r="W102" s="36">
        <f t="shared" si="13"/>
        <v>29079.711622999999</v>
      </c>
      <c r="X102" s="36">
        <f t="shared" si="13"/>
        <v>28656.802813000002</v>
      </c>
      <c r="Y102" s="36">
        <f t="shared" si="13"/>
        <v>28266.960814000002</v>
      </c>
      <c r="Z102" s="36">
        <f t="shared" si="13"/>
        <v>27969.050853000001</v>
      </c>
      <c r="AA102" s="36">
        <f t="shared" si="13"/>
        <v>27692.992628</v>
      </c>
      <c r="AB102" s="36">
        <f t="shared" si="13"/>
        <v>27457.756590999998</v>
      </c>
      <c r="AC102" s="36">
        <f t="shared" si="13"/>
        <v>27236.572426999999</v>
      </c>
      <c r="AD102" s="36">
        <f t="shared" si="13"/>
        <v>27026.324396999997</v>
      </c>
      <c r="AE102" s="36">
        <f t="shared" si="13"/>
        <v>26737.862699000001</v>
      </c>
      <c r="AF102" s="36">
        <f t="shared" si="13"/>
        <v>26485.695845999999</v>
      </c>
      <c r="AG102" s="36">
        <f t="shared" si="13"/>
        <v>26207.664382999999</v>
      </c>
      <c r="AH102" s="36">
        <f t="shared" si="13"/>
        <v>25947.454139000001</v>
      </c>
      <c r="AI102" s="36">
        <f t="shared" si="13"/>
        <v>25686.262142</v>
      </c>
      <c r="AJ102" s="36">
        <f t="shared" si="13"/>
        <v>25453.069167000001</v>
      </c>
      <c r="AK102" s="36">
        <f t="shared" si="13"/>
        <v>25231.210950999997</v>
      </c>
      <c r="AL102" s="36">
        <f t="shared" si="13"/>
        <v>24996.576825999997</v>
      </c>
      <c r="AM102" s="36">
        <f t="shared" si="13"/>
        <v>24761.289945</v>
      </c>
      <c r="AN102" s="36">
        <f t="shared" si="13"/>
        <v>24799.440030999998</v>
      </c>
      <c r="AO102" s="36">
        <f>SUM(C102:AN102)</f>
        <v>1131361.7748914</v>
      </c>
    </row>
    <row r="103" spans="1:41">
      <c r="A103" s="35" t="s">
        <v>172</v>
      </c>
      <c r="B103" t="s">
        <v>1658</v>
      </c>
      <c r="C103" s="36">
        <f t="shared" si="14"/>
        <v>9686.3889999999992</v>
      </c>
      <c r="D103" s="36">
        <f t="shared" si="13"/>
        <v>10396.24</v>
      </c>
      <c r="E103" s="36">
        <f t="shared" si="13"/>
        <v>11107.099</v>
      </c>
      <c r="F103" s="36">
        <f t="shared" si="13"/>
        <v>11579.791999999999</v>
      </c>
      <c r="G103" s="36">
        <f t="shared" si="13"/>
        <v>11835.530999999999</v>
      </c>
      <c r="H103" s="36">
        <f t="shared" si="13"/>
        <v>12094.855</v>
      </c>
      <c r="I103" s="36">
        <f t="shared" si="13"/>
        <v>12361.757</v>
      </c>
      <c r="J103" s="36">
        <f t="shared" si="13"/>
        <v>12516.258</v>
      </c>
      <c r="K103" s="36">
        <f t="shared" si="13"/>
        <v>12653.154999999999</v>
      </c>
      <c r="L103" s="36">
        <f t="shared" si="13"/>
        <v>12781.814</v>
      </c>
      <c r="M103" s="36">
        <f t="shared" si="13"/>
        <v>12910.859</v>
      </c>
      <c r="N103" s="36">
        <f t="shared" si="13"/>
        <v>13041.468999999999</v>
      </c>
      <c r="O103" s="36">
        <f t="shared" si="13"/>
        <v>13157.967000000001</v>
      </c>
      <c r="P103" s="36">
        <f t="shared" si="13"/>
        <v>13245.261</v>
      </c>
      <c r="Q103" s="36">
        <f t="shared" si="13"/>
        <v>13311.962</v>
      </c>
      <c r="R103" s="36">
        <f t="shared" si="13"/>
        <v>13406.353999999999</v>
      </c>
      <c r="S103" s="36">
        <f t="shared" si="13"/>
        <v>13506.944</v>
      </c>
      <c r="T103" s="36">
        <f t="shared" si="13"/>
        <v>13586.341</v>
      </c>
      <c r="U103" s="36">
        <f t="shared" si="13"/>
        <v>13642.003000000001</v>
      </c>
      <c r="V103" s="36">
        <f t="shared" si="13"/>
        <v>13701.029</v>
      </c>
      <c r="W103" s="36">
        <f t="shared" si="13"/>
        <v>13746.5802</v>
      </c>
      <c r="X103" s="36">
        <f t="shared" si="13"/>
        <v>13819.286899999999</v>
      </c>
      <c r="Y103" s="36">
        <f t="shared" si="13"/>
        <v>13878.6682</v>
      </c>
      <c r="Z103" s="36">
        <f t="shared" si="13"/>
        <v>13908.897199999999</v>
      </c>
      <c r="AA103" s="36">
        <f t="shared" si="13"/>
        <v>13934.8986</v>
      </c>
      <c r="AB103" s="36">
        <f t="shared" si="13"/>
        <v>13969.0774</v>
      </c>
      <c r="AC103" s="36">
        <f t="shared" si="13"/>
        <v>13990.2127</v>
      </c>
      <c r="AD103" s="36">
        <f t="shared" si="13"/>
        <v>13980.3316</v>
      </c>
      <c r="AE103" s="36">
        <f t="shared" si="13"/>
        <v>13979.2719</v>
      </c>
      <c r="AF103" s="36">
        <f t="shared" si="13"/>
        <v>13957.252199999999</v>
      </c>
      <c r="AG103" s="36">
        <f t="shared" si="13"/>
        <v>13914.355599999999</v>
      </c>
      <c r="AH103" s="36">
        <f t="shared" si="13"/>
        <v>13875.848099999999</v>
      </c>
      <c r="AI103" s="36">
        <f t="shared" si="13"/>
        <v>13823.4306</v>
      </c>
      <c r="AJ103" s="36">
        <f t="shared" si="13"/>
        <v>13754.7289</v>
      </c>
      <c r="AK103" s="36">
        <f t="shared" si="13"/>
        <v>13688.377899999999</v>
      </c>
      <c r="AL103" s="36">
        <f t="shared" si="13"/>
        <v>13608.090200000001</v>
      </c>
      <c r="AM103" s="36">
        <f t="shared" si="13"/>
        <v>13509.5568</v>
      </c>
      <c r="AN103" s="36">
        <f t="shared" si="13"/>
        <v>13796.9913</v>
      </c>
      <c r="AO103" s="36">
        <f>SUM(C103:AN103)</f>
        <v>499658.93530000001</v>
      </c>
    </row>
    <row r="104" spans="1:41">
      <c r="A104" s="35" t="s">
        <v>2359</v>
      </c>
      <c r="B104" t="s">
        <v>2355</v>
      </c>
      <c r="C104" s="36">
        <f t="shared" si="14"/>
        <v>30348.369499999993</v>
      </c>
      <c r="D104" s="36">
        <f t="shared" si="13"/>
        <v>31303.342699999997</v>
      </c>
      <c r="E104" s="36">
        <f t="shared" si="13"/>
        <v>32444.154999999999</v>
      </c>
      <c r="F104" s="36">
        <f t="shared" si="13"/>
        <v>33675.510999999999</v>
      </c>
      <c r="G104" s="36">
        <f t="shared" si="13"/>
        <v>35002.026100000003</v>
      </c>
      <c r="H104" s="36">
        <f t="shared" si="13"/>
        <v>36360.752099999998</v>
      </c>
      <c r="I104" s="36">
        <f t="shared" si="13"/>
        <v>37810.880899999996</v>
      </c>
      <c r="J104" s="36">
        <f t="shared" si="13"/>
        <v>39399.935899999997</v>
      </c>
      <c r="K104" s="36">
        <f t="shared" si="13"/>
        <v>41716.131799999996</v>
      </c>
      <c r="L104" s="36">
        <f t="shared" si="13"/>
        <v>44366.553900000006</v>
      </c>
      <c r="M104" s="36">
        <f t="shared" si="13"/>
        <v>47252.203699999998</v>
      </c>
      <c r="N104" s="36">
        <f t="shared" si="13"/>
        <v>50138.12200000001</v>
      </c>
      <c r="O104" s="36">
        <f t="shared" si="13"/>
        <v>54337.358599999992</v>
      </c>
      <c r="P104" s="36">
        <f t="shared" si="13"/>
        <v>58222.881999999991</v>
      </c>
      <c r="Q104" s="36">
        <f t="shared" si="13"/>
        <v>62438.271999999997</v>
      </c>
      <c r="R104" s="36">
        <f t="shared" si="13"/>
        <v>66912.592499999999</v>
      </c>
      <c r="S104" s="36">
        <f t="shared" si="13"/>
        <v>71577.977700000003</v>
      </c>
      <c r="T104" s="36">
        <f t="shared" si="13"/>
        <v>76360.177299999996</v>
      </c>
      <c r="U104" s="36">
        <f t="shared" si="13"/>
        <v>80997.68819999999</v>
      </c>
      <c r="V104" s="36">
        <f t="shared" si="13"/>
        <v>85773.485400000005</v>
      </c>
      <c r="W104" s="36">
        <f t="shared" si="13"/>
        <v>90486.257899999997</v>
      </c>
      <c r="X104" s="36">
        <f t="shared" si="13"/>
        <v>95246.103700000007</v>
      </c>
      <c r="Y104" s="36">
        <f t="shared" si="13"/>
        <v>99880.098739999987</v>
      </c>
      <c r="Z104" s="36">
        <f t="shared" si="13"/>
        <v>104488.69092000001</v>
      </c>
      <c r="AA104" s="36">
        <f t="shared" si="13"/>
        <v>108963.85280000001</v>
      </c>
      <c r="AB104" s="36">
        <f t="shared" si="13"/>
        <v>113520.18958000001</v>
      </c>
      <c r="AC104" s="36">
        <f t="shared" si="13"/>
        <v>117541.21727000001</v>
      </c>
      <c r="AD104" s="36">
        <f t="shared" si="13"/>
        <v>121734.49665999999</v>
      </c>
      <c r="AE104" s="36">
        <f t="shared" si="13"/>
        <v>125512.12480000001</v>
      </c>
      <c r="AF104" s="36">
        <f t="shared" si="13"/>
        <v>128974.19399999999</v>
      </c>
      <c r="AG104" s="36">
        <f t="shared" si="13"/>
        <v>132521.92048</v>
      </c>
      <c r="AH104" s="36">
        <f t="shared" si="13"/>
        <v>135694.44313</v>
      </c>
      <c r="AI104" s="36">
        <f t="shared" si="13"/>
        <v>138713.98708999998</v>
      </c>
      <c r="AJ104" s="36">
        <f t="shared" si="13"/>
        <v>141324.11964999995</v>
      </c>
      <c r="AK104" s="36">
        <f t="shared" si="13"/>
        <v>143703.26239999998</v>
      </c>
      <c r="AL104" s="36">
        <f t="shared" si="13"/>
        <v>145637.43986000001</v>
      </c>
      <c r="AM104" s="36">
        <f t="shared" si="13"/>
        <v>147291.06841000001</v>
      </c>
      <c r="AN104" s="36">
        <f t="shared" si="13"/>
        <v>151200.25477</v>
      </c>
      <c r="AO104" s="36">
        <f>SUM(C104:AN104)</f>
        <v>3258872.1404599994</v>
      </c>
    </row>
    <row r="105" spans="1:41">
      <c r="A105"/>
    </row>
    <row r="106" spans="1:41">
      <c r="A106"/>
    </row>
    <row r="107" spans="1:41">
      <c r="A107"/>
    </row>
    <row r="108" spans="1:41">
      <c r="A108"/>
    </row>
    <row r="109" spans="1:41">
      <c r="A109"/>
    </row>
    <row r="110" spans="1:41">
      <c r="A110"/>
    </row>
    <row r="111" spans="1:41">
      <c r="A111"/>
    </row>
    <row r="112" spans="1:4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</sheetData>
  <autoFilter ref="A45:AO66" xr:uid="{7E798D04-4CC8-4C6B-BC13-782AAFD8C5D5}">
    <sortState xmlns:xlrd2="http://schemas.microsoft.com/office/spreadsheetml/2017/richdata2" ref="A46:AO66">
      <sortCondition descending="1" ref="C45:C66"/>
    </sortState>
  </autoFilter>
  <phoneticPr fontId="8" type="noConversion"/>
  <conditionalFormatting sqref="C16:AN24">
    <cfRule type="duplicateValues" dxfId="2" priority="16"/>
  </conditionalFormatting>
  <conditionalFormatting sqref="L30:L38 C4:AN12">
    <cfRule type="duplicateValues" dxfId="1" priority="17"/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DDDA7-B848-42B4-8D77-6AC6E007E704}">
  <sheetPr>
    <tabColor theme="9"/>
  </sheetPr>
  <dimension ref="A1:AN147"/>
  <sheetViews>
    <sheetView workbookViewId="0"/>
  </sheetViews>
  <sheetFormatPr defaultRowHeight="14.25"/>
  <cols>
    <col min="1" max="1" width="15" style="34" bestFit="1" customWidth="1"/>
    <col min="3" max="3" width="13" bestFit="1" customWidth="1"/>
    <col min="13" max="13" width="9.375" bestFit="1" customWidth="1"/>
  </cols>
  <sheetData>
    <row r="1" spans="1:40" s="1" customFormat="1">
      <c r="A1" s="1" t="s">
        <v>162</v>
      </c>
      <c r="C1" s="1" t="s">
        <v>163</v>
      </c>
      <c r="D1" s="1" t="s">
        <v>164</v>
      </c>
      <c r="E1" s="1" t="s">
        <v>1663</v>
      </c>
      <c r="G1" s="1" t="s">
        <v>2346</v>
      </c>
    </row>
    <row r="2" spans="1:40" s="1" customFormat="1">
      <c r="A2" s="1" t="s">
        <v>128</v>
      </c>
      <c r="D2" s="1">
        <v>1</v>
      </c>
      <c r="E2" s="1">
        <v>3.6008786143819101E-12</v>
      </c>
      <c r="G2" s="1" t="s">
        <v>2352</v>
      </c>
    </row>
    <row r="3" spans="1:40">
      <c r="C3">
        <v>2023</v>
      </c>
      <c r="D3">
        <f>C3+1</f>
        <v>2024</v>
      </c>
      <c r="E3">
        <f t="shared" ref="E3:AN3" si="0">D3+1</f>
        <v>2025</v>
      </c>
      <c r="F3">
        <f t="shared" si="0"/>
        <v>2026</v>
      </c>
      <c r="G3">
        <f t="shared" si="0"/>
        <v>2027</v>
      </c>
      <c r="H3">
        <f t="shared" si="0"/>
        <v>2028</v>
      </c>
      <c r="I3">
        <f t="shared" si="0"/>
        <v>2029</v>
      </c>
      <c r="J3">
        <f t="shared" si="0"/>
        <v>2030</v>
      </c>
      <c r="K3">
        <f t="shared" si="0"/>
        <v>2031</v>
      </c>
      <c r="L3">
        <f t="shared" si="0"/>
        <v>2032</v>
      </c>
      <c r="M3">
        <f t="shared" si="0"/>
        <v>2033</v>
      </c>
      <c r="N3">
        <f t="shared" si="0"/>
        <v>2034</v>
      </c>
      <c r="O3">
        <f t="shared" si="0"/>
        <v>2035</v>
      </c>
      <c r="P3">
        <f t="shared" si="0"/>
        <v>2036</v>
      </c>
      <c r="Q3">
        <f t="shared" si="0"/>
        <v>2037</v>
      </c>
      <c r="R3">
        <f t="shared" si="0"/>
        <v>2038</v>
      </c>
      <c r="S3">
        <f t="shared" si="0"/>
        <v>2039</v>
      </c>
      <c r="T3">
        <f t="shared" si="0"/>
        <v>2040</v>
      </c>
      <c r="U3">
        <f t="shared" si="0"/>
        <v>2041</v>
      </c>
      <c r="V3">
        <f t="shared" si="0"/>
        <v>2042</v>
      </c>
      <c r="W3">
        <f t="shared" si="0"/>
        <v>2043</v>
      </c>
      <c r="X3">
        <f t="shared" si="0"/>
        <v>2044</v>
      </c>
      <c r="Y3">
        <f t="shared" si="0"/>
        <v>2045</v>
      </c>
      <c r="Z3">
        <f t="shared" si="0"/>
        <v>2046</v>
      </c>
      <c r="AA3">
        <f t="shared" si="0"/>
        <v>2047</v>
      </c>
      <c r="AB3">
        <f t="shared" si="0"/>
        <v>2048</v>
      </c>
      <c r="AC3">
        <f t="shared" si="0"/>
        <v>2049</v>
      </c>
      <c r="AD3">
        <f t="shared" si="0"/>
        <v>2050</v>
      </c>
      <c r="AE3">
        <f t="shared" si="0"/>
        <v>2051</v>
      </c>
      <c r="AF3">
        <f t="shared" si="0"/>
        <v>2052</v>
      </c>
      <c r="AG3">
        <f t="shared" si="0"/>
        <v>2053</v>
      </c>
      <c r="AH3">
        <f t="shared" si="0"/>
        <v>2054</v>
      </c>
      <c r="AI3">
        <f t="shared" si="0"/>
        <v>2055</v>
      </c>
      <c r="AJ3">
        <f t="shared" si="0"/>
        <v>2056</v>
      </c>
      <c r="AK3">
        <f t="shared" si="0"/>
        <v>2057</v>
      </c>
      <c r="AL3">
        <f t="shared" si="0"/>
        <v>2058</v>
      </c>
      <c r="AM3">
        <f t="shared" si="0"/>
        <v>2059</v>
      </c>
      <c r="AN3">
        <f t="shared" si="0"/>
        <v>2060</v>
      </c>
    </row>
    <row r="4" spans="1:40">
      <c r="A4" s="34" t="s">
        <v>2345</v>
      </c>
      <c r="B4" t="str">
        <f>VLOOKUP(A4,$J$13:$K$17,2,FALSE)</f>
        <v>交通部门</v>
      </c>
      <c r="C4" s="26">
        <f>SUMIFS(全部能源消费!D:D,全部能源消费!$A:$A,'图5-终端能源消费量'!$A4)*$E$2</f>
        <v>78220.023873825237</v>
      </c>
      <c r="D4" s="26">
        <f>SUMIFS(全部能源消费!E:E,全部能源消费!$A:$A,'图5-终端能源消费量'!$A4)*$E$2</f>
        <v>78073.038061286978</v>
      </c>
      <c r="E4" s="26">
        <f>SUMIFS(全部能源消费!F:F,全部能源消费!$A:$A,'图5-终端能源消费量'!$A4)*$E$2</f>
        <v>77983.901912066562</v>
      </c>
      <c r="F4" s="26">
        <f>SUMIFS(全部能源消费!G:G,全部能源消费!$A:$A,'图5-终端能源消费量'!$A4)*$E$2</f>
        <v>77958.608620503423</v>
      </c>
      <c r="G4" s="26">
        <f>SUMIFS(全部能源消费!H:H,全部能源消费!$A:$A,'图5-终端能源消费量'!$A4)*$E$2</f>
        <v>77929.012639083958</v>
      </c>
      <c r="H4" s="26">
        <f>SUMIFS(全部能源消费!I:I,全部能源消费!$A:$A,'图5-终端能源消费量'!$A4)*$E$2</f>
        <v>77902.165208310849</v>
      </c>
      <c r="I4" s="26">
        <f>SUMIFS(全部能源消费!J:J,全部能源消费!$A:$A,'图5-终端能源消费量'!$A4)*$E$2</f>
        <v>77867.112815527013</v>
      </c>
      <c r="J4" s="26">
        <f>SUMIFS(全部能源消费!K:K,全部能源消费!$A:$A,'图5-终端能源消费量'!$A4)*$E$2</f>
        <v>77801.110510964689</v>
      </c>
      <c r="K4" s="26">
        <f>SUMIFS(全部能源消费!L:L,全部能源消费!$A:$A,'图5-终端能源消费量'!$A4)*$E$2</f>
        <v>77231.904144611311</v>
      </c>
      <c r="L4" s="26">
        <f>SUMIFS(全部能源消费!M:M,全部能源消费!$A:$A,'图5-终端能源消费量'!$A4)*$E$2</f>
        <v>76657.561845090226</v>
      </c>
      <c r="M4" s="26">
        <f>SUMIFS(全部能源消费!N:N,全部能源消费!$A:$A,'图5-终端能源消费量'!$A4)*$E$2</f>
        <v>76058.844117964807</v>
      </c>
      <c r="N4" s="26">
        <f>SUMIFS(全部能源消费!O:O,全部能源消费!$A:$A,'图5-终端能源消费量'!$A4)*$E$2</f>
        <v>75460.635915163322</v>
      </c>
      <c r="O4" s="26">
        <f>SUMIFS(全部能源消费!P:P,全部能源消费!$A:$A,'图5-终端能源消费量'!$A4)*$E$2</f>
        <v>74836.013467286044</v>
      </c>
      <c r="P4" s="26">
        <f>SUMIFS(全部能源消费!Q:Q,全部能源消费!$A:$A,'图5-终端能源消费量'!$A4)*$E$2</f>
        <v>74391.465917683934</v>
      </c>
      <c r="Q4" s="26">
        <f>SUMIFS(全部能源消费!R:R,全部能源消费!$A:$A,'图5-终端能源消费量'!$A4)*$E$2</f>
        <v>73876.705916243576</v>
      </c>
      <c r="R4" s="26">
        <f>SUMIFS(全部能源消费!S:S,全部能源消费!$A:$A,'图5-终端能源消费量'!$A4)*$E$2</f>
        <v>73157.542040257846</v>
      </c>
      <c r="S4" s="26">
        <f>SUMIFS(全部能源消费!T:T,全部能源消费!$A:$A,'图5-终端能源消费量'!$A4)*$E$2</f>
        <v>72581.066580245591</v>
      </c>
      <c r="T4" s="26">
        <f>SUMIFS(全部能源消费!U:U,全部能源消费!$A:$A,'图5-终端能源消费量'!$A4)*$E$2</f>
        <v>72127.48190558498</v>
      </c>
      <c r="U4" s="26">
        <f>SUMIFS(全部能源消费!V:V,全部能源消费!$A:$A,'图5-终端能源消费量'!$A4)*$E$2</f>
        <v>71479.38136905407</v>
      </c>
      <c r="V4" s="26">
        <f>SUMIFS(全部能源消费!W:W,全部能源消费!$A:$A,'图5-终端能源消费量'!$A4)*$E$2</f>
        <v>70927.939217169012</v>
      </c>
      <c r="W4" s="26">
        <f>SUMIFS(全部能源消费!X:X,全部能源消费!$A:$A,'图5-终端能源消费量'!$A4)*$E$2</f>
        <v>70478.232688776086</v>
      </c>
      <c r="X4" s="26">
        <f>SUMIFS(全部能源消费!Y:Y,全部能源消费!$A:$A,'图5-终端能源消费量'!$A4)*$E$2</f>
        <v>70128.644989377426</v>
      </c>
      <c r="Y4" s="26">
        <f>SUMIFS(全部能源消费!Z:Z,全部能源消费!$A:$A,'图5-终端能源消费量'!$A4)*$E$2</f>
        <v>69881.32944438445</v>
      </c>
      <c r="Z4" s="26">
        <f>SUMIFS(全部能源消费!AA:AA,全部能源消费!$A:$A,'图5-终端能源消费量'!$A4)*$E$2</f>
        <v>69832.508732130664</v>
      </c>
      <c r="AA4" s="26">
        <f>SUMIFS(全部能源消费!AB:AB,全部能源消费!$A:$A,'图5-终端能源消费量'!$A4)*$E$2</f>
        <v>69878.290302833906</v>
      </c>
      <c r="AB4" s="26">
        <f>SUMIFS(全部能源消费!AC:AC,全部能源消费!$A:$A,'图5-终端能源消费量'!$A4)*$E$2</f>
        <v>70015.343343775894</v>
      </c>
      <c r="AC4" s="26">
        <f>SUMIFS(全部能源消费!AD:AD,全部能源消费!$A:$A,'图5-终端能源消费量'!$A4)*$E$2</f>
        <v>70199.467069965089</v>
      </c>
      <c r="AD4" s="26">
        <f>SUMIFS(全部能源消费!AE:AE,全部能源消费!$A:$A,'图5-终端能源消费量'!$A4)*$E$2</f>
        <v>70435.756724640829</v>
      </c>
      <c r="AE4" s="26">
        <f>SUMIFS(全部能源消费!AF:AF,全部能源消费!$A:$A,'图5-终端能源消费量'!$A4)*$E$2</f>
        <v>70382.481725541045</v>
      </c>
      <c r="AF4" s="26">
        <f>SUMIFS(全部能源消费!AG:AG,全部能源消费!$A:$A,'图5-终端能源消费量'!$A4)*$E$2</f>
        <v>70372.158006553611</v>
      </c>
      <c r="AG4" s="26">
        <f>SUMIFS(全部能源消费!AH:AH,全部能源消费!$A:$A,'图5-终端能源消费量'!$A4)*$E$2</f>
        <v>70377.09841201255</v>
      </c>
      <c r="AH4" s="26">
        <f>SUMIFS(全部能源消费!AI:AI,全部能源消费!$A:$A,'图5-终端能源消费量'!$A4)*$E$2</f>
        <v>70392.639804112216</v>
      </c>
      <c r="AI4" s="26">
        <f>SUMIFS(全部能源消费!AJ:AJ,全部能源消费!$A:$A,'图5-终端能源消费量'!$A4)*$E$2</f>
        <v>70415.01206294338</v>
      </c>
      <c r="AJ4" s="26">
        <f>SUMIFS(全部能源消费!AK:AK,全部能源消费!$A:$A,'图5-终端能源消费量'!$A4)*$E$2</f>
        <v>70454.427280256394</v>
      </c>
      <c r="AK4" s="26">
        <f>SUMIFS(全部能源消费!AL:AL,全部能源消费!$A:$A,'图5-终端能源消费量'!$A4)*$E$2</f>
        <v>70490.101184689076</v>
      </c>
      <c r="AL4" s="26">
        <f>SUMIFS(全部能源消费!AM:AM,全部能源消费!$A:$A,'图5-终端能源消费量'!$A4)*$E$2</f>
        <v>70547.351553779139</v>
      </c>
      <c r="AM4" s="26">
        <f>SUMIFS(全部能源消费!AN:AN,全部能源消费!$A:$A,'图5-终端能源消费量'!$A4)*$E$2</f>
        <v>70569.352922113016</v>
      </c>
      <c r="AN4" s="26">
        <f>SUMIFS(全部能源消费!AO:AO,全部能源消费!$A:$A,'图5-终端能源消费量'!$A4)*$E$2</f>
        <v>70668.17903568472</v>
      </c>
    </row>
    <row r="5" spans="1:40">
      <c r="A5" s="34" t="s">
        <v>2338</v>
      </c>
      <c r="B5" t="str">
        <f>VLOOKUP(A5,$J$13:$K$17,2,FALSE)</f>
        <v>居民建筑</v>
      </c>
      <c r="C5" s="26">
        <f>SUMIFS(全部能源消费!D:D,全部能源消费!$A:$A,'图5-终端能源消费量'!$A5)*$E$2</f>
        <v>39822.973605559768</v>
      </c>
      <c r="D5" s="26">
        <f>SUMIFS(全部能源消费!E:E,全部能源消费!$A:$A,'图5-终端能源消费量'!$A5)*$E$2</f>
        <v>39766.122933995903</v>
      </c>
      <c r="E5" s="26">
        <f>SUMIFS(全部能源消费!F:F,全部能源消费!$A:$A,'图5-终端能源消费量'!$A5)*$E$2</f>
        <v>40921.36401281914</v>
      </c>
      <c r="F5" s="26">
        <f>SUMIFS(全部能源消费!G:G,全部能源消费!$A:$A,'图5-终端能源消费量'!$A5)*$E$2</f>
        <v>41942.832451118084</v>
      </c>
      <c r="G5" s="26">
        <f>SUMIFS(全部能源消费!H:H,全部能源消费!$A:$A,'图5-终端能源消费量'!$A5)*$E$2</f>
        <v>42848.961146519759</v>
      </c>
      <c r="H5" s="26">
        <f>SUMIFS(全部能源消费!I:I,全部能源消费!$A:$A,'图5-终端能源消费量'!$A5)*$E$2</f>
        <v>43692.7622339851</v>
      </c>
      <c r="I5" s="26">
        <f>SUMIFS(全部能源消费!J:J,全部能源消费!$A:$A,'图5-终端能源消费量'!$A5)*$E$2</f>
        <v>44410.528969068466</v>
      </c>
      <c r="J5" s="26">
        <f>SUMIFS(全部能源消费!K:K,全部能源消费!$A:$A,'图5-终端能源消费量'!$A5)*$E$2</f>
        <v>45164.560152677266</v>
      </c>
      <c r="K5" s="26">
        <f>SUMIFS(全部能源消费!L:L,全部能源消费!$A:$A,'图5-终端能源消费量'!$A5)*$E$2</f>
        <v>45801.739224370758</v>
      </c>
      <c r="L5" s="26">
        <f>SUMIFS(全部能源消费!M:M,全部能源消费!$A:$A,'图5-终端能源消费量'!$A5)*$E$2</f>
        <v>46471.689892333743</v>
      </c>
      <c r="M5" s="26">
        <f>SUMIFS(全部能源消费!N:N,全部能源消费!$A:$A,'图5-终端能源消费量'!$A5)*$E$2</f>
        <v>47237.168269057664</v>
      </c>
      <c r="N5" s="26">
        <f>SUMIFS(全部能源消费!O:O,全部能源消费!$A:$A,'图5-终端能源消费量'!$A5)*$E$2</f>
        <v>47917.629901696026</v>
      </c>
      <c r="O5" s="26">
        <f>SUMIFS(全部能源消费!P:P,全部能源消费!$A:$A,'图5-终端能源消费量'!$A5)*$E$2</f>
        <v>48581.531093586847</v>
      </c>
      <c r="P5" s="26">
        <f>SUMIFS(全部能源消费!Q:Q,全部能源消费!$A:$A,'图5-终端能源消费量'!$A5)*$E$2</f>
        <v>49161.056497785474</v>
      </c>
      <c r="Q5" s="26">
        <f>SUMIFS(全部能源消费!R:R,全部能源消费!$A:$A,'图5-终端能源消费量'!$A5)*$E$2</f>
        <v>49928.835835943981</v>
      </c>
      <c r="R5" s="26">
        <f>SUMIFS(全部能源消费!S:S,全部能源消费!$A:$A,'图5-终端能源消费量'!$A5)*$E$2</f>
        <v>50943.350977638554</v>
      </c>
      <c r="S5" s="26">
        <f>SUMIFS(全部能源消费!T:T,全部能源消费!$A:$A,'图5-终端能源消费量'!$A5)*$E$2</f>
        <v>52203.262396024642</v>
      </c>
      <c r="T5" s="26">
        <f>SUMIFS(全部能源消费!U:U,全部能源消费!$A:$A,'图5-终端能源消费量'!$A5)*$E$2</f>
        <v>53275.784091318295</v>
      </c>
      <c r="U5" s="26">
        <f>SUMIFS(全部能源消费!V:V,全部能源消费!$A:$A,'图5-终端能源消费量'!$A5)*$E$2</f>
        <v>54384.350581541912</v>
      </c>
      <c r="V5" s="26">
        <f>SUMIFS(全部能源消费!W:W,全部能源消费!$A:$A,'图5-终端能源消费量'!$A5)*$E$2</f>
        <v>55460.905260883672</v>
      </c>
      <c r="W5" s="26">
        <f>SUMIFS(全部能源消费!X:X,全部能源消费!$A:$A,'图5-终端能源消费量'!$A5)*$E$2</f>
        <v>56624.025062115172</v>
      </c>
      <c r="X5" s="26">
        <f>SUMIFS(全部能源消费!Y:Y,全部能源消费!$A:$A,'图5-终端能源消费量'!$A5)*$E$2</f>
        <v>57848.86392279718</v>
      </c>
      <c r="Y5" s="26">
        <f>SUMIFS(全部能源消费!Z:Z,全部能源消费!$A:$A,'图5-终端能源消费量'!$A5)*$E$2</f>
        <v>59011.695653739531</v>
      </c>
      <c r="Z5" s="26">
        <f>SUMIFS(全部能源消费!AA:AA,全部能源消费!$A:$A,'图5-终端能源消费量'!$A5)*$E$2</f>
        <v>60058.251413344871</v>
      </c>
      <c r="AA5" s="26">
        <f>SUMIFS(全部能源消费!AB:AB,全部能源消费!$A:$A,'图5-终端能源消费量'!$A5)*$E$2</f>
        <v>61052.778077851013</v>
      </c>
      <c r="AB5" s="26">
        <f>SUMIFS(全部能源消费!AC:AC,全部能源消费!$A:$A,'图5-终端能源消费量'!$A5)*$E$2</f>
        <v>62089.467430052951</v>
      </c>
      <c r="AC5" s="26">
        <f>SUMIFS(全部能源消费!AD:AD,全部能源消费!$A:$A,'图5-终端能源消费量'!$A5)*$E$2</f>
        <v>63112.441035612705</v>
      </c>
      <c r="AD5" s="26">
        <f>SUMIFS(全部能源消费!AE:AE,全部能源消费!$A:$A,'图5-终端能源消费量'!$A5)*$E$2</f>
        <v>64065.914083036274</v>
      </c>
      <c r="AE5" s="26">
        <f>SUMIFS(全部能源消费!AF:AF,全部能源消费!$A:$A,'图5-终端能源消费量'!$A5)*$E$2</f>
        <v>64878.520759065228</v>
      </c>
      <c r="AF5" s="26">
        <f>SUMIFS(全部能源消费!AG:AG,全部能源消费!$A:$A,'图5-终端能源消费量'!$A5)*$E$2</f>
        <v>65617.741528933082</v>
      </c>
      <c r="AG5" s="26">
        <f>SUMIFS(全部能源消费!AH:AH,全部能源消费!$A:$A,'图5-终端能源消费量'!$A5)*$E$2</f>
        <v>66204.4290806957</v>
      </c>
      <c r="AH5" s="26">
        <f>SUMIFS(全部能源消费!AI:AI,全部能源消费!$A:$A,'图5-终端能源消费量'!$A5)*$E$2</f>
        <v>66723.888228727825</v>
      </c>
      <c r="AI5" s="26">
        <f>SUMIFS(全部能源消费!AJ:AJ,全部能源消费!$A:$A,'图5-终端能源消费量'!$A5)*$E$2</f>
        <v>67160.527168629167</v>
      </c>
      <c r="AJ5" s="26">
        <f>SUMIFS(全部能源消费!AK:AK,全部能源消费!$A:$A,'图5-终端能源消费量'!$A5)*$E$2</f>
        <v>67395.192827049817</v>
      </c>
      <c r="AK5" s="26">
        <f>SUMIFS(全部能源消费!AL:AL,全部能源消费!$A:$A,'图5-终端能源消费量'!$A5)*$E$2</f>
        <v>67444.553671095768</v>
      </c>
      <c r="AL5" s="26">
        <f>SUMIFS(全部能源消费!AM:AM,全部能源消费!$A:$A,'图5-终端能源消费量'!$A5)*$E$2</f>
        <v>67391.041014007438</v>
      </c>
      <c r="AM5" s="26">
        <f>SUMIFS(全部能源消费!AN:AN,全部能源消费!$A:$A,'图5-终端能源消费量'!$A5)*$E$2</f>
        <v>67186.107810305737</v>
      </c>
      <c r="AN5" s="26">
        <f>SUMIFS(全部能源消费!AO:AO,全部能源消费!$A:$A,'图5-终端能源消费量'!$A5)*$E$2</f>
        <v>71080.735299413078</v>
      </c>
    </row>
    <row r="6" spans="1:40">
      <c r="A6" s="34" t="s">
        <v>206</v>
      </c>
      <c r="B6" t="str">
        <f>VLOOKUP(A6,$J$13:$K$17,2,FALSE)</f>
        <v>公共建筑</v>
      </c>
      <c r="C6" s="26">
        <f>SUMIFS(全部能源消费!D:D,全部能源消费!$A:$A,'图5-终端能源消费量'!$A6)*$E$2</f>
        <v>22397.825069316918</v>
      </c>
      <c r="D6" s="26">
        <f>SUMIFS(全部能源消费!E:E,全部能源消费!$A:$A,'图5-终端能源消费量'!$A6)*$E$2</f>
        <v>22593.712865939295</v>
      </c>
      <c r="E6" s="26">
        <f>SUMIFS(全部能源消费!F:F,全部能源消费!$A:$A,'图5-终端能源消费量'!$A6)*$E$2</f>
        <v>24373.699182600561</v>
      </c>
      <c r="F6" s="26">
        <f>SUMIFS(全部能源消费!G:G,全部能源消费!$A:$A,'图5-终端能源消费量'!$A6)*$E$2</f>
        <v>26000.324079075301</v>
      </c>
      <c r="G6" s="26">
        <f>SUMIFS(全部能源消费!H:H,全部能源消费!$A:$A,'图5-终端能源消费量'!$A6)*$E$2</f>
        <v>27421.734903316417</v>
      </c>
      <c r="H6" s="26">
        <f>SUMIFS(全部能源消费!I:I,全部能源消费!$A:$A,'图5-终端能源消费量'!$A6)*$E$2</f>
        <v>28749.522883583602</v>
      </c>
      <c r="I6" s="26">
        <f>SUMIFS(全部能源消费!J:J,全部能源消费!$A:$A,'图5-终端能源消费量'!$A6)*$E$2</f>
        <v>29930.034928522567</v>
      </c>
      <c r="J6" s="26">
        <f>SUMIFS(全部能源消费!K:K,全部能源消费!$A:$A,'图5-终端能源消费量'!$A6)*$E$2</f>
        <v>31107.234165136302</v>
      </c>
      <c r="K6" s="26">
        <f>SUMIFS(全部能源消费!L:L,全部能源消费!$A:$A,'图5-终端能源消费量'!$A6)*$E$2</f>
        <v>32323.286881999215</v>
      </c>
      <c r="L6" s="26">
        <f>SUMIFS(全部能源消费!M:M,全部能源消费!$A:$A,'图5-终端能源消费量'!$A6)*$E$2</f>
        <v>33746.78621583667</v>
      </c>
      <c r="M6" s="26">
        <f>SUMIFS(全部能源消费!N:N,全部能源消费!$A:$A,'图5-终端能源消费量'!$A6)*$E$2</f>
        <v>35277.951820244147</v>
      </c>
      <c r="N6" s="26">
        <f>SUMIFS(全部能源消费!O:O,全部能源消费!$A:$A,'图5-终端能源消费量'!$A6)*$E$2</f>
        <v>36813.15040869973</v>
      </c>
      <c r="O6" s="26">
        <f>SUMIFS(全部能源消费!P:P,全部能源消费!$A:$A,'图5-终端能源消费量'!$A6)*$E$2</f>
        <v>38325.37539159556</v>
      </c>
      <c r="P6" s="26">
        <f>SUMIFS(全部能源消费!Q:Q,全部能源消费!$A:$A,'图5-终端能源消费量'!$A6)*$E$2</f>
        <v>39756.508588095508</v>
      </c>
      <c r="Q6" s="26">
        <f>SUMIFS(全部能源消费!R:R,全部能源消费!$A:$A,'图5-终端能源消费量'!$A6)*$E$2</f>
        <v>41302.905909041816</v>
      </c>
      <c r="R6" s="26">
        <f>SUMIFS(全部能源消费!S:S,全部能源消费!$A:$A,'图5-终端能源消费量'!$A6)*$E$2</f>
        <v>42809.693565229929</v>
      </c>
      <c r="S6" s="26">
        <f>SUMIFS(全部能源消费!T:T,全部能源消费!$A:$A,'图5-终端能源消费量'!$A6)*$E$2</f>
        <v>44392.099672320059</v>
      </c>
      <c r="T6" s="26">
        <f>SUMIFS(全部能源消费!U:U,全部能源消费!$A:$A,'图5-终端能源消费量'!$A6)*$E$2</f>
        <v>45995.462892945892</v>
      </c>
      <c r="U6" s="26">
        <f>SUMIFS(全部能源消费!V:V,全部能源消费!$A:$A,'图5-终端能源消费量'!$A6)*$E$2</f>
        <v>47583.810449749748</v>
      </c>
      <c r="V6" s="26">
        <f>SUMIFS(全部能源消费!W:W,全部能源消费!$A:$A,'图5-终端能源消费量'!$A6)*$E$2</f>
        <v>49132.548341795409</v>
      </c>
      <c r="W6" s="26">
        <f>SUMIFS(全部能源消费!X:X,全部能源消费!$A:$A,'图5-终端能源消费量'!$A6)*$E$2</f>
        <v>50817.399445464704</v>
      </c>
      <c r="X6" s="26">
        <f>SUMIFS(全部能源消费!Y:Y,全部能源消费!$A:$A,'图5-终端能源消费量'!$A6)*$E$2</f>
        <v>52578.589175758898</v>
      </c>
      <c r="Y6" s="26">
        <f>SUMIFS(全部能源消费!Z:Z,全部能源消费!$A:$A,'图5-终端能源消费量'!$A6)*$E$2</f>
        <v>54249.396852832106</v>
      </c>
      <c r="Z6" s="26">
        <f>SUMIFS(全部能源消费!AA:AA,全部能源消费!$A:$A,'图5-终端能源消费量'!$A6)*$E$2</f>
        <v>55933.887868639962</v>
      </c>
      <c r="AA6" s="26">
        <f>SUMIFS(全部能源消费!AB:AB,全部能源消费!$A:$A,'图5-终端能源消费量'!$A6)*$E$2</f>
        <v>57527.636743365394</v>
      </c>
      <c r="AB6" s="26">
        <f>SUMIFS(全部能源消费!AC:AC,全部能源消费!$A:$A,'图5-终端能源消费量'!$A6)*$E$2</f>
        <v>59244.895754564131</v>
      </c>
      <c r="AC6" s="26">
        <f>SUMIFS(全部能源消费!AD:AD,全部能源消费!$A:$A,'图5-终端能源消费量'!$A6)*$E$2</f>
        <v>60629.433581793972</v>
      </c>
      <c r="AD6" s="26">
        <f>SUMIFS(全部能源消费!AE:AE,全部能源消费!$A:$A,'图5-终端能源消费量'!$A6)*$E$2</f>
        <v>62324.367145583536</v>
      </c>
      <c r="AE6" s="26">
        <f>SUMIFS(全部能源消费!AF:AF,全部能源消费!$A:$A,'图5-终端能源消费量'!$A6)*$E$2</f>
        <v>63618.162831730959</v>
      </c>
      <c r="AF6" s="26">
        <f>SUMIFS(全部能源消费!AG:AG,全部能源消费!$A:$A,'图5-终端能源消费量'!$A6)*$E$2</f>
        <v>64522.703539663693</v>
      </c>
      <c r="AG6" s="26">
        <f>SUMIFS(全部能源消费!AH:AH,全部能源消费!$A:$A,'图5-终端能源消费量'!$A6)*$E$2</f>
        <v>65820.460192286933</v>
      </c>
      <c r="AH6" s="26">
        <f>SUMIFS(全部能源消费!AI:AI,全部能源消费!$A:$A,'图5-终端能源消费量'!$A6)*$E$2</f>
        <v>66750.567138381783</v>
      </c>
      <c r="AI6" s="26">
        <f>SUMIFS(全部能源消费!AJ:AJ,全部能源消费!$A:$A,'图5-终端能源消费量'!$A6)*$E$2</f>
        <v>67637.463541104051</v>
      </c>
      <c r="AJ6" s="26">
        <f>SUMIFS(全部能源消费!AK:AK,全部能源消费!$A:$A,'图5-终端能源消费量'!$A6)*$E$2</f>
        <v>68170.033488171131</v>
      </c>
      <c r="AK6" s="26">
        <f>SUMIFS(全部能源消费!AL:AL,全部能源消费!$A:$A,'图5-终端能源消费量'!$A6)*$E$2</f>
        <v>68663.353858341448</v>
      </c>
      <c r="AL6" s="26">
        <f>SUMIFS(全部能源消费!AM:AM,全部能源消费!$A:$A,'图5-终端能源消费量'!$A6)*$E$2</f>
        <v>68796.586727161441</v>
      </c>
      <c r="AM6" s="26">
        <f>SUMIFS(全部能源消费!AN:AN,全部能源消费!$A:$A,'图5-终端能源消费量'!$A6)*$E$2</f>
        <v>68965.8280220374</v>
      </c>
      <c r="AN6" s="26">
        <f>SUMIFS(全部能源消费!AO:AO,全部能源消费!$A:$A,'图5-终端能源消费量'!$A6)*$E$2</f>
        <v>71025.170141514551</v>
      </c>
    </row>
    <row r="7" spans="1:40">
      <c r="A7" s="34" t="s">
        <v>2340</v>
      </c>
      <c r="B7" t="str">
        <f>VLOOKUP(A7,$J$13:$K$17,2,FALSE)</f>
        <v>工业燃料</v>
      </c>
      <c r="C7" s="26">
        <f>(SUMIFS(全部能源消费!D:D,全部能源消费!$A:$A,'图5-终端能源消费量'!$A7)-SUM(工业非燃料使用!D$2:D$251))*$E$2</f>
        <v>213870.00477152431</v>
      </c>
      <c r="D7" s="26">
        <f>(SUMIFS(全部能源消费!E:E,全部能源消费!$A:$A,'图5-终端能源消费量'!$A7)-SUM(工业非燃料使用!E$2:E$251))*$E$2</f>
        <v>217135.48124698433</v>
      </c>
      <c r="E7" s="26">
        <f>(SUMIFS(全部能源消费!F:F,全部能源消费!$A:$A,'图5-终端能源消费量'!$A7)-SUM(工业非燃料使用!F$2:F$251))*$E$2</f>
        <v>226538.71283965293</v>
      </c>
      <c r="F7" s="26">
        <f>(SUMIFS(全部能源消费!G:G,全部能源消费!$A:$A,'图5-终端能源消费量'!$A7)-SUM(工业非燃料使用!G$2:G$251))*$E$2</f>
        <v>230598.76987324914</v>
      </c>
      <c r="G7" s="26">
        <f>(SUMIFS(全部能源消费!H:H,全部能源消费!$A:$A,'图5-终端能源消费量'!$A7)-SUM(工业非燃料使用!H$2:H$251))*$E$2</f>
        <v>234728.83103597283</v>
      </c>
      <c r="H7" s="26">
        <f>(SUMIFS(全部能源消费!I:I,全部能源消费!$A:$A,'图5-终端能源消费量'!$A7)-SUM(工业非燃料使用!I$2:I$251))*$E$2</f>
        <v>238767.4016600051</v>
      </c>
      <c r="I7" s="26">
        <f>(SUMIFS(全部能源消费!J:J,全部能源消费!$A:$A,'图5-终端能源消费量'!$A7)-SUM(工业非燃料使用!J$2:J$251))*$E$2</f>
        <v>242659.31754708156</v>
      </c>
      <c r="J7" s="26">
        <f>(SUMIFS(全部能源消费!K:K,全部能源消费!$A:$A,'图5-终端能源消费量'!$A7)-SUM(工业非燃料使用!K$2:K$251))*$E$2</f>
        <v>246834.11790356855</v>
      </c>
      <c r="K7" s="26">
        <f>(SUMIFS(全部能源消费!L:L,全部能源消费!$A:$A,'图5-终端能源消费量'!$A7)-SUM(工业非燃料使用!L$2:L$251))*$E$2</f>
        <v>248283.12165568405</v>
      </c>
      <c r="L7" s="26">
        <f>(SUMIFS(全部能源消费!M:M,全部能源消费!$A:$A,'图5-终端能源消费量'!$A7)-SUM(工业非燃料使用!M$2:M$251))*$E$2</f>
        <v>249887.80944150378</v>
      </c>
      <c r="M7" s="26">
        <f>(SUMIFS(全部能源消费!N:N,全部能源消费!$A:$A,'图5-终端能源消费量'!$A7)-SUM(工业非燃料使用!N$2:N$251))*$E$2</f>
        <v>251522.25093802894</v>
      </c>
      <c r="N7" s="26">
        <f>(SUMIFS(全部能源消费!O:O,全部能源消费!$A:$A,'图5-终端能源消费量'!$A7)-SUM(工业非燃料使用!O$2:O$251))*$E$2</f>
        <v>253436.79622627929</v>
      </c>
      <c r="O7" s="26">
        <f>(SUMIFS(全部能源消费!P:P,全部能源消费!$A:$A,'图5-终端能源消费量'!$A7)-SUM(工业非燃料使用!P$2:P$251))*$E$2</f>
        <v>255022.25289690692</v>
      </c>
      <c r="P7" s="26">
        <f>(SUMIFS(全部能源消费!Q:Q,全部能源消费!$A:$A,'图5-终端能源消费量'!$A7)-SUM(工业非燃料使用!Q$2:Q$251))*$E$2</f>
        <v>255090.85417161795</v>
      </c>
      <c r="Q7" s="26">
        <f>(SUMIFS(全部能源消费!R:R,全部能源消费!$A:$A,'图5-终端能源消费量'!$A7)-SUM(工业非燃料使用!R$2:R$251))*$E$2</f>
        <v>254582.39291347095</v>
      </c>
      <c r="R7" s="26">
        <f>(SUMIFS(全部能源消费!S:S,全部能源消费!$A:$A,'图5-终端能源消费量'!$A7)-SUM(工业非燃料使用!S$2:S$251))*$E$2</f>
        <v>254506.8014115445</v>
      </c>
      <c r="S7" s="26">
        <f>(SUMIFS(全部能源消费!T:T,全部能源消费!$A:$A,'图5-终端能源消费量'!$A7)-SUM(工业非燃料使用!T$2:T$251))*$E$2</f>
        <v>254301.7533182097</v>
      </c>
      <c r="T7" s="26">
        <f>(SUMIFS(全部能源消费!U:U,全部能源消费!$A:$A,'图5-终端能源消费量'!$A7)-SUM(工业非燃料使用!U$2:U$251))*$E$2</f>
        <v>254196.8370890498</v>
      </c>
      <c r="U7" s="26">
        <f>(SUMIFS(全部能源消费!V:V,全部能源消费!$A:$A,'图5-终端能源消费量'!$A7)-SUM(工业非燃料使用!V$2:V$251))*$E$2</f>
        <v>252919.9286341868</v>
      </c>
      <c r="V7" s="26">
        <f>(SUMIFS(全部能源消费!W:W,全部能源消费!$A:$A,'图5-终端能源消费量'!$A7)-SUM(工业非燃料使用!W$2:W$251))*$E$2</f>
        <v>251848.31019048655</v>
      </c>
      <c r="W7" s="26">
        <f>(SUMIFS(全部能源消费!X:X,全部能源消费!$A:$A,'图5-终端能源消费量'!$A7)-SUM(工业非燃料使用!X$2:X$251))*$E$2</f>
        <v>250566.41504807179</v>
      </c>
      <c r="X7" s="26">
        <f>(SUMIFS(全部能源消费!Y:Y,全部能源消费!$A:$A,'图5-终端能源消费量'!$A7)-SUM(工业非燃料使用!Y$2:Y$251))*$E$2</f>
        <v>249401.94380108753</v>
      </c>
      <c r="Y7" s="26">
        <f>(SUMIFS(全部能源消费!Z:Z,全部能源消费!$A:$A,'图5-终端能源消费量'!$A7)-SUM(工业非燃料使用!Z$2:Z$251))*$E$2</f>
        <v>248051.23047063491</v>
      </c>
      <c r="Z7" s="26">
        <f>(SUMIFS(全部能源消费!AA:AA,全部能源消费!$A:$A,'图5-终端能源消费量'!$A7)-SUM(工业非燃料使用!AA$2:AA$251))*$E$2</f>
        <v>247009.80178243498</v>
      </c>
      <c r="AA7" s="26">
        <f>(SUMIFS(全部能源消费!AB:AB,全部能源消费!$A:$A,'图5-终端能源消费量'!$A7)-SUM(工业非燃料使用!AB$2:AB$251))*$E$2</f>
        <v>245515.63151488968</v>
      </c>
      <c r="AB7" s="26">
        <f>(SUMIFS(全部能源消费!AC:AC,全部能源消费!$A:$A,'图5-终端能源消费量'!$A7)-SUM(工业非燃料使用!AC$2:AC$251))*$E$2</f>
        <v>244368.51928630593</v>
      </c>
      <c r="AC7" s="26">
        <f>(SUMIFS(全部能源消费!AD:AD,全部能源消费!$A:$A,'图5-终端能源消费量'!$A7)-SUM(工业非燃料使用!AD$2:AD$251))*$E$2</f>
        <v>242808.59395412487</v>
      </c>
      <c r="AD7" s="26">
        <f>(SUMIFS(全部能源消费!AE:AE,全部能源消费!$A:$A,'图5-终端能源消费量'!$A7)-SUM(工业非燃料使用!AE$2:AE$251))*$E$2</f>
        <v>241227.18662273602</v>
      </c>
      <c r="AE7" s="26">
        <f>(SUMIFS(全部能源消费!AF:AF,全部能源消费!$A:$A,'图5-终端能源消费量'!$A7)-SUM(工业非燃料使用!AF$2:AF$251))*$E$2</f>
        <v>239618.86571963565</v>
      </c>
      <c r="AF7" s="26">
        <f>(SUMIFS(全部能源消费!AG:AG,全部能源消费!$A:$A,'图5-终端能源消费量'!$A7)-SUM(工业非燃料使用!AG$2:AG$251))*$E$2</f>
        <v>237947.29446544964</v>
      </c>
      <c r="AG7" s="26">
        <f>(SUMIFS(全部能源消费!AH:AH,全部能源消费!$A:$A,'图5-终端能源消费量'!$A7)-SUM(工业非燃料使用!AH$2:AH$251))*$E$2</f>
        <v>236012.19287386129</v>
      </c>
      <c r="AH7" s="26">
        <f>(SUMIFS(全部能源消费!AI:AI,全部能源消费!$A:$A,'图5-终端能源消费量'!$A7)-SUM(工业非燃料使用!AI$2:AI$251))*$E$2</f>
        <v>234145.15479817081</v>
      </c>
      <c r="AI7" s="26">
        <f>(SUMIFS(全部能源消费!AJ:AJ,全部能源消费!$A:$A,'图5-终端能源消费量'!$A7)-SUM(工业非燃料使用!AJ$2:AJ$251))*$E$2</f>
        <v>232065.42487486952</v>
      </c>
      <c r="AJ7" s="26">
        <f>(SUMIFS(全部能源消费!AK:AK,全部能源消费!$A:$A,'图5-终端能源消费量'!$A7)-SUM(工业非燃料使用!AK$2:AK$251))*$E$2</f>
        <v>230322.89930863137</v>
      </c>
      <c r="AK7" s="26">
        <f>(SUMIFS(全部能源消费!AL:AL,全部能源消费!$A:$A,'图5-终端能源消费量'!$A7)-SUM(工业非燃料使用!AL$2:AL$251))*$E$2</f>
        <v>228612.41961398587</v>
      </c>
      <c r="AL7" s="26">
        <f>(SUMIFS(全部能源消费!AM:AM,全部能源消费!$A:$A,'图5-终端能源消费量'!$A7)-SUM(工业非燃料使用!AM$2:AM$251))*$E$2</f>
        <v>226655.82739548455</v>
      </c>
      <c r="AM7" s="26">
        <f>(SUMIFS(全部能源消费!AN:AN,全部能源消费!$A:$A,'图5-终端能源消费量'!$A7)-SUM(工业非燃料使用!AN$2:AN$251))*$E$2</f>
        <v>224521.781876778</v>
      </c>
      <c r="AN7" s="26">
        <f>(SUMIFS(全部能源消费!AO:AO,全部能源消费!$A:$A,'图5-终端能源消费量'!$A7)-SUM(工业非燃料使用!AO$2:AO$251))*$E$2</f>
        <v>222041.92478124669</v>
      </c>
    </row>
    <row r="8" spans="1:40">
      <c r="A8" s="34" t="s">
        <v>2344</v>
      </c>
      <c r="B8" t="str">
        <f>VLOOKUP(A8,$J$13:$K$17,2,FALSE)</f>
        <v>非燃料使用</v>
      </c>
      <c r="C8" s="26">
        <f>(SUM(工业非燃料使用!D$2:D$251)-工业非燃料使用!D13-工业非燃料使用!D83-工业非燃料使用!D88)*$E$2</f>
        <v>76123.470436426505</v>
      </c>
      <c r="D8" s="26">
        <f>(SUM(工业非燃料使用!E$2:E$251)-工业非燃料使用!E13-工业非燃料使用!E83-工业非燃料使用!E88)*$E$2</f>
        <v>78484.471221418047</v>
      </c>
      <c r="E8" s="26">
        <f>(SUM(工业非燃料使用!F$2:F$251)-工业非燃料使用!F13-工业非燃料使用!F83-工业非燃料使用!F88)*$E$2</f>
        <v>81729.131314320723</v>
      </c>
      <c r="F8" s="26">
        <f>(SUM(工业非燃料使用!G$2:G$251)-工业非燃料使用!G13-工业非燃料使用!G83-工业非燃料使用!G88)*$E$2</f>
        <v>84060.770654639753</v>
      </c>
      <c r="G8" s="26">
        <f>(SUM(工业非燃料使用!H$2:H$251)-工业非燃料使用!H13-工业非燃料使用!H83-工业非燃料使用!H88)*$E$2</f>
        <v>86309.183439559274</v>
      </c>
      <c r="H8" s="26">
        <f>(SUM(工业非燃料使用!I$2:I$251)-工业非燃料使用!I13-工业非燃料使用!I83-工业非燃料使用!I88)*$E$2</f>
        <v>88484.314158654728</v>
      </c>
      <c r="I8" s="26">
        <f>(SUM(工业非燃料使用!J$2:J$251)-工业非燃料使用!J13-工业非燃料使用!J83-工业非燃料使用!J88)*$E$2</f>
        <v>90585.556602210956</v>
      </c>
      <c r="J8" s="26">
        <f>(SUM(工业非燃料使用!K$2:K$251)-工业非燃料使用!K13-工业非燃料使用!K83-工业非燃料使用!K88)*$E$2</f>
        <v>92780.368431097217</v>
      </c>
      <c r="K8" s="26">
        <f>(SUM(工业非燃料使用!L$2:L$251)-工业非燃料使用!L13-工业非燃料使用!L83-工业非燃料使用!L88)*$E$2</f>
        <v>93538.631252025516</v>
      </c>
      <c r="L8" s="26">
        <f>(SUM(工业非燃料使用!M$2:M$251)-工业非燃料使用!M13-工业非燃料使用!M83-工业非燃料使用!M88)*$E$2</f>
        <v>94366.952720463814</v>
      </c>
      <c r="M8" s="26">
        <f>(SUM(工业非燃料使用!N$2:N$251)-工业非燃料使用!N13-工业非燃料使用!N83-工业非燃料使用!N88)*$E$2</f>
        <v>95153.075841705402</v>
      </c>
      <c r="N8" s="26">
        <f>(SUM(工业非燃料使用!O$2:O$251)-工业非燃料使用!O13-工业非燃料使用!O83-工业非燃料使用!O88)*$E$2</f>
        <v>96044.392783839285</v>
      </c>
      <c r="O8" s="26">
        <f>(SUM(工业非燃料使用!P$2:P$251)-工业非燃料使用!P13-工业非燃料使用!P83-工业非燃料使用!P88)*$E$2</f>
        <v>96824.38568290665</v>
      </c>
      <c r="P8" s="26">
        <f>(SUM(工业非燃料使用!Q$2:Q$251)-工业非燃料使用!Q13-工业非燃料使用!Q83-工业非燃料使用!Q88)*$E$2</f>
        <v>97064.307687875873</v>
      </c>
      <c r="Q8" s="26">
        <f>(SUM(工业非燃料使用!R$2:R$251)-工业非燃料使用!R13-工业非燃料使用!R83-工业非燃料使用!R88)*$E$2</f>
        <v>97248.797897086915</v>
      </c>
      <c r="R8" s="26">
        <f>(SUM(工业非燃料使用!S$2:S$251)-工业非燃料使用!S13-工业非燃料使用!S83-工业非燃料使用!S88)*$E$2</f>
        <v>97586.82143242954</v>
      </c>
      <c r="S8" s="26">
        <f>(SUM(工业非燃料使用!T$2:T$251)-工业非燃料使用!T13-工业非燃料使用!T83-工业非燃料使用!T88)*$E$2</f>
        <v>97874.257628461375</v>
      </c>
      <c r="T8" s="26">
        <f>(SUM(工业非燃料使用!U$2:U$251)-工业非燃料使用!U13-工业非燃料使用!U83-工业非燃料使用!U88)*$E$2</f>
        <v>98300.948370602448</v>
      </c>
      <c r="U8" s="26">
        <f>(SUM(工业非燃料使用!V$2:V$251)-工业非燃料使用!V13-工业非燃料使用!V83-工业非燃料使用!V88)*$E$2</f>
        <v>98341.495153217416</v>
      </c>
      <c r="V8" s="26">
        <f>(SUM(工业非燃料使用!W$2:W$251)-工业非燃料使用!W13-工业非燃料使用!W83-工业非燃料使用!W88)*$E$2</f>
        <v>98409.008595297273</v>
      </c>
      <c r="W8" s="26">
        <f>(SUM(工业非燃料使用!X$2:X$251)-工业非燃料使用!X13-工业非燃料使用!X83-工业非燃料使用!X88)*$E$2</f>
        <v>98544.780083540405</v>
      </c>
      <c r="X8" s="26">
        <f>(SUM(工业非燃料使用!Y$2:Y$251)-工业非燃料使用!Y13-工业非燃料使用!Y83-工业非燃料使用!Y88)*$E$2</f>
        <v>98705.506416765711</v>
      </c>
      <c r="Y8" s="26">
        <f>(SUM(工业非燃料使用!Z$2:Z$251)-工业非燃料使用!Z13-工业非燃料使用!Z83-工业非燃料使用!Z88)*$E$2</f>
        <v>98901.345958013786</v>
      </c>
      <c r="Z8" s="26">
        <f>(SUM(工业非燃料使用!AA$2:AA$251)-工业非燃料使用!AA13-工业非燃料使用!AA83-工业非燃料使用!AA88)*$E$2</f>
        <v>99224.435371430649</v>
      </c>
      <c r="AA8" s="26">
        <f>(SUM(工业非燃料使用!AB$2:AB$251)-工业非燃料使用!AB13-工业非燃料使用!AB83-工业非燃料使用!AB88)*$E$2</f>
        <v>99477.245947211151</v>
      </c>
      <c r="AB8" s="26">
        <f>(SUM(工业非燃料使用!AC$2:AC$251)-工业非燃料使用!AC13-工业非燃料使用!AC83-工业非燃料使用!AC88)*$E$2</f>
        <v>99847.767487667021</v>
      </c>
      <c r="AC8" s="26">
        <f>(SUM(工业非燃料使用!AD$2:AD$251)-工业非燃料使用!AD13-工业非燃料使用!AD83-工业非燃料使用!AD88)*$E$2</f>
        <v>100091.5500810198</v>
      </c>
      <c r="AD8" s="26">
        <f>(SUM(工业非燃料使用!AE$2:AE$251)-工业非燃料使用!AE13-工业非燃料使用!AE83-工业非燃料使用!AE88)*$E$2</f>
        <v>100383.58000432108</v>
      </c>
      <c r="AE8" s="26">
        <f>(SUM(工业非燃料使用!AF$2:AF$251)-工业非燃料使用!AF13-工业非燃料使用!AF83-工业非燃料使用!AF88)*$E$2</f>
        <v>100499.34752439598</v>
      </c>
      <c r="AF8" s="26">
        <f>(SUM(工业非燃料使用!AG$2:AG$251)-工业非燃料使用!AG13-工业非燃料使用!AG83-工业非燃料使用!AG88)*$E$2</f>
        <v>100646.26356270933</v>
      </c>
      <c r="AG8" s="26">
        <f>(SUM(工业非燃料使用!AH$2:AH$251)-工业非燃料使用!AH13-工业非燃料使用!AH83-工业非燃料使用!AH88)*$E$2</f>
        <v>100644.02764394516</v>
      </c>
      <c r="AH8" s="26">
        <f>(SUM(工业非燃料使用!AI$2:AI$251)-工业非燃料使用!AI13-工业非燃料使用!AI83-工业非燃料使用!AI88)*$E$2</f>
        <v>100638.83929638834</v>
      </c>
      <c r="AI8" s="26">
        <f>(SUM(工业非燃料使用!AJ$2:AJ$251)-工业非燃料使用!AJ13-工业非燃料使用!AJ83-工业非燃料使用!AJ88)*$E$2</f>
        <v>100543.06599690327</v>
      </c>
      <c r="AJ8" s="26">
        <f>(SUM(工业非燃料使用!AK$2:AK$251)-工业非燃料使用!AK13-工业非燃料使用!AK83-工业非燃料使用!AK88)*$E$2</f>
        <v>100424.72591192253</v>
      </c>
      <c r="AK8" s="26">
        <f>(SUM(工业非燃料使用!AL$2:AL$251)-工业非燃料使用!AL13-工业非燃料使用!AL83-工业非燃料使用!AL88)*$E$2</f>
        <v>100236.699971193</v>
      </c>
      <c r="AL8" s="26">
        <f>(SUM(工业非燃料使用!AM$2:AM$251)-工业非燃料使用!AM13-工业非燃料使用!AM83-工业非燃料使用!AM88)*$E$2</f>
        <v>99872.745576320653</v>
      </c>
      <c r="AM8" s="26">
        <f>(SUM(工业非燃料使用!AN$2:AN$251)-工业非燃料使用!AN13-工业非燃料使用!AN83-工业非燃料使用!AN88)*$E$2</f>
        <v>99282.6760109467</v>
      </c>
      <c r="AN8" s="26">
        <f>(SUM(工业非燃料使用!AO$2:AO$251)-工业非燃料使用!AO13-工业非燃料使用!AO83-工业非燃料使用!AO88)*$E$2</f>
        <v>98353.822581109809</v>
      </c>
    </row>
    <row r="9" spans="1:40">
      <c r="A9"/>
    </row>
    <row r="10" spans="1:40">
      <c r="A10"/>
    </row>
    <row r="11" spans="1:40">
      <c r="A11"/>
    </row>
    <row r="12" spans="1:40">
      <c r="A12"/>
      <c r="J12" s="1"/>
      <c r="K12" s="1"/>
      <c r="L12" s="1" t="s">
        <v>1646</v>
      </c>
    </row>
    <row r="13" spans="1:40">
      <c r="A13"/>
      <c r="J13" t="s">
        <v>2345</v>
      </c>
      <c r="K13" s="1" t="s">
        <v>1634</v>
      </c>
      <c r="L13" s="4">
        <f>MAX(C4:AN4)</f>
        <v>78220.023873825237</v>
      </c>
    </row>
    <row r="14" spans="1:40">
      <c r="A14"/>
      <c r="J14" s="1" t="s">
        <v>205</v>
      </c>
      <c r="K14" s="1" t="s">
        <v>1636</v>
      </c>
      <c r="L14" s="4">
        <f>MAX(C5:AN5)</f>
        <v>71080.735299413078</v>
      </c>
    </row>
    <row r="15" spans="1:40">
      <c r="A15"/>
      <c r="J15" s="1" t="s">
        <v>233</v>
      </c>
      <c r="K15" s="1" t="s">
        <v>1705</v>
      </c>
      <c r="L15" s="4">
        <f>MAX(C6:AN6)</f>
        <v>71025.170141514551</v>
      </c>
    </row>
    <row r="16" spans="1:40">
      <c r="A16"/>
      <c r="J16" s="1" t="s">
        <v>2339</v>
      </c>
      <c r="K16" s="1" t="s">
        <v>2072</v>
      </c>
      <c r="L16" s="4">
        <f>MAX(C7:AN7)</f>
        <v>255090.85417161795</v>
      </c>
    </row>
    <row r="17" spans="1:40">
      <c r="A17"/>
      <c r="J17" s="1" t="s">
        <v>2343</v>
      </c>
      <c r="K17" s="1" t="s">
        <v>2348</v>
      </c>
      <c r="L17" s="4">
        <f>MAX(C8:AN8)</f>
        <v>100646.26356270933</v>
      </c>
    </row>
    <row r="18" spans="1:40">
      <c r="A18"/>
    </row>
    <row r="19" spans="1:40">
      <c r="A19"/>
    </row>
    <row r="20" spans="1:40">
      <c r="A20"/>
    </row>
    <row r="21" spans="1:40">
      <c r="A21"/>
    </row>
    <row r="22" spans="1:40">
      <c r="A22"/>
    </row>
    <row r="23" spans="1:40">
      <c r="A23"/>
    </row>
    <row r="24" spans="1:40">
      <c r="A24"/>
    </row>
    <row r="25" spans="1:40">
      <c r="A25"/>
    </row>
    <row r="26" spans="1:40">
      <c r="A26"/>
    </row>
    <row r="27" spans="1:40">
      <c r="A27"/>
    </row>
    <row r="28" spans="1:40">
      <c r="A28"/>
    </row>
    <row r="29" spans="1:40">
      <c r="A29"/>
    </row>
    <row r="30" spans="1:40">
      <c r="A30"/>
    </row>
    <row r="31" spans="1:40">
      <c r="A31" s="55" t="s">
        <v>2497</v>
      </c>
      <c r="B31" s="56"/>
      <c r="C31" s="56"/>
      <c r="D31" s="56" t="s">
        <v>2492</v>
      </c>
      <c r="E31" s="57">
        <v>9.9999999999999998E-13</v>
      </c>
    </row>
    <row r="32" spans="1:40">
      <c r="A32"/>
      <c r="C32">
        <f>C$3</f>
        <v>2023</v>
      </c>
      <c r="D32">
        <f t="shared" ref="D32:AN32" si="1">D$3</f>
        <v>2024</v>
      </c>
      <c r="E32">
        <f t="shared" si="1"/>
        <v>2025</v>
      </c>
      <c r="F32">
        <f t="shared" si="1"/>
        <v>2026</v>
      </c>
      <c r="G32">
        <f t="shared" si="1"/>
        <v>2027</v>
      </c>
      <c r="H32">
        <f t="shared" si="1"/>
        <v>2028</v>
      </c>
      <c r="I32">
        <f t="shared" si="1"/>
        <v>2029</v>
      </c>
      <c r="J32">
        <f t="shared" si="1"/>
        <v>2030</v>
      </c>
      <c r="K32">
        <f t="shared" si="1"/>
        <v>2031</v>
      </c>
      <c r="L32">
        <f t="shared" si="1"/>
        <v>2032</v>
      </c>
      <c r="M32">
        <f t="shared" si="1"/>
        <v>2033</v>
      </c>
      <c r="N32">
        <f t="shared" si="1"/>
        <v>2034</v>
      </c>
      <c r="O32">
        <f t="shared" si="1"/>
        <v>2035</v>
      </c>
      <c r="P32">
        <f t="shared" si="1"/>
        <v>2036</v>
      </c>
      <c r="Q32">
        <f t="shared" si="1"/>
        <v>2037</v>
      </c>
      <c r="R32">
        <f t="shared" si="1"/>
        <v>2038</v>
      </c>
      <c r="S32">
        <f t="shared" si="1"/>
        <v>2039</v>
      </c>
      <c r="T32">
        <f t="shared" si="1"/>
        <v>2040</v>
      </c>
      <c r="U32">
        <f t="shared" si="1"/>
        <v>2041</v>
      </c>
      <c r="V32">
        <f t="shared" si="1"/>
        <v>2042</v>
      </c>
      <c r="W32">
        <f t="shared" si="1"/>
        <v>2043</v>
      </c>
      <c r="X32">
        <f t="shared" si="1"/>
        <v>2044</v>
      </c>
      <c r="Y32">
        <f t="shared" si="1"/>
        <v>2045</v>
      </c>
      <c r="Z32">
        <f t="shared" si="1"/>
        <v>2046</v>
      </c>
      <c r="AA32">
        <f t="shared" si="1"/>
        <v>2047</v>
      </c>
      <c r="AB32">
        <f t="shared" si="1"/>
        <v>2048</v>
      </c>
      <c r="AC32">
        <f t="shared" si="1"/>
        <v>2049</v>
      </c>
      <c r="AD32">
        <f t="shared" si="1"/>
        <v>2050</v>
      </c>
      <c r="AE32">
        <f t="shared" si="1"/>
        <v>2051</v>
      </c>
      <c r="AF32">
        <f t="shared" si="1"/>
        <v>2052</v>
      </c>
      <c r="AG32">
        <f t="shared" si="1"/>
        <v>2053</v>
      </c>
      <c r="AH32">
        <f t="shared" si="1"/>
        <v>2054</v>
      </c>
      <c r="AI32">
        <f t="shared" si="1"/>
        <v>2055</v>
      </c>
      <c r="AJ32">
        <f t="shared" si="1"/>
        <v>2056</v>
      </c>
      <c r="AK32">
        <f t="shared" si="1"/>
        <v>2057</v>
      </c>
      <c r="AL32">
        <f t="shared" si="1"/>
        <v>2058</v>
      </c>
      <c r="AM32">
        <f t="shared" si="1"/>
        <v>2059</v>
      </c>
      <c r="AN32">
        <f t="shared" si="1"/>
        <v>2060</v>
      </c>
    </row>
    <row r="33" spans="1:40">
      <c r="A33" t="s">
        <v>210</v>
      </c>
      <c r="B33" t="str">
        <f>VLOOKUP(A4,$J$13:$K$17,2,FALSE)</f>
        <v>交通部门</v>
      </c>
      <c r="C33" s="26">
        <f>SUMIFS(全部能源消费!D:D,全部能源消费!$A:$A,'图5-终端能源消费量'!$A4)*$E$31</f>
        <v>21722.482830000001</v>
      </c>
      <c r="D33" s="26">
        <f>SUMIFS(全部能源消费!E:E,全部能源消费!$A:$A,'图5-终端能源消费量'!$A4)*$E$31</f>
        <v>21681.663400000001</v>
      </c>
      <c r="E33" s="26">
        <f>SUMIFS(全部能源消费!F:F,全部能源消费!$A:$A,'图5-终端能源消费量'!$A4)*$E$31</f>
        <v>21656.9094</v>
      </c>
      <c r="F33" s="26">
        <f>SUMIFS(全部能源消费!G:G,全部能源消费!$A:$A,'图5-终端能源消费量'!$A4)*$E$31</f>
        <v>21649.885200000001</v>
      </c>
      <c r="G33" s="26">
        <f>SUMIFS(全部能源消费!H:H,全部能源消费!$A:$A,'图5-终端能源消费量'!$A4)*$E$31</f>
        <v>21641.666099999999</v>
      </c>
      <c r="H33" s="26">
        <f>SUMIFS(全部能源消费!I:I,全部能源消费!$A:$A,'图5-终端能源消费量'!$A4)*$E$31</f>
        <v>21634.210299999999</v>
      </c>
      <c r="I33" s="26">
        <f>SUMIFS(全部能源消费!J:J,全部能源消费!$A:$A,'图5-终端能源消费量'!$A4)*$E$31</f>
        <v>21624.475900000001</v>
      </c>
      <c r="J33" s="26">
        <f>SUMIFS(全部能源消费!K:K,全部能源消费!$A:$A,'图5-终端能源消费量'!$A4)*$E$31</f>
        <v>21606.146399999998</v>
      </c>
      <c r="K33" s="26">
        <f>SUMIFS(全部能源消费!L:L,全部能源消费!$A:$A,'图5-终端能源消费量'!$A4)*$E$31</f>
        <v>21448.072100000001</v>
      </c>
      <c r="L33" s="26">
        <f>SUMIFS(全部能源消费!M:M,全部能源消费!$A:$A,'图5-终端能源消费量'!$A4)*$E$31</f>
        <v>21288.571499999998</v>
      </c>
      <c r="M33" s="26">
        <f>SUMIFS(全部能源消费!N:N,全部能源消费!$A:$A,'图5-终端能源消费量'!$A4)*$E$31</f>
        <v>21122.301599999999</v>
      </c>
      <c r="N33" s="26">
        <f>SUMIFS(全部能源消费!O:O,全部能源消费!$A:$A,'图5-终端能源消费量'!$A4)*$E$31</f>
        <v>20956.173200000001</v>
      </c>
      <c r="O33" s="26">
        <f>SUMIFS(全部能源消费!P:P,全部能源消费!$A:$A,'图5-终端能源消费量'!$A4)*$E$31</f>
        <v>20782.709299999999</v>
      </c>
      <c r="P33" s="26">
        <f>SUMIFS(全部能源消费!Q:Q,全部能源消费!$A:$A,'图5-终端能源消费量'!$A4)*$E$31</f>
        <v>20659.254000000001</v>
      </c>
      <c r="Q33" s="26">
        <f>SUMIFS(全部能源消费!R:R,全部能源消费!$A:$A,'图5-终端能源消费量'!$A4)*$E$31</f>
        <v>20516.3</v>
      </c>
      <c r="R33" s="26">
        <f>SUMIFS(全部能源消费!S:S,全部能源消费!$A:$A,'图5-终端能源消费量'!$A4)*$E$31</f>
        <v>20316.580999999998</v>
      </c>
      <c r="S33" s="26">
        <f>SUMIFS(全部能源消费!T:T,全部能源消费!$A:$A,'图5-终端能源消费量'!$A4)*$E$31</f>
        <v>20156.488000000001</v>
      </c>
      <c r="T33" s="26">
        <f>SUMIFS(全部能源消费!U:U,全部能源消费!$A:$A,'图5-终端能源消费量'!$A4)*$E$31</f>
        <v>20030.523000000001</v>
      </c>
      <c r="U33" s="26">
        <f>SUMIFS(全部能源消费!V:V,全部能源消费!$A:$A,'图5-终端能源消费量'!$A4)*$E$31</f>
        <v>19850.539000000001</v>
      </c>
      <c r="V33" s="26">
        <f>SUMIFS(全部能源消费!W:W,全部能源消费!$A:$A,'图5-终端能源消费量'!$A4)*$E$31</f>
        <v>19697.398000000001</v>
      </c>
      <c r="W33" s="26">
        <f>SUMIFS(全部能源消费!X:X,全部能源消费!$A:$A,'图5-终端能源消费量'!$A4)*$E$31</f>
        <v>19572.509999999998</v>
      </c>
      <c r="X33" s="26">
        <f>SUMIFS(全部能源消费!Y:Y,全部能源消费!$A:$A,'图5-终端能源消费量'!$A4)*$E$31</f>
        <v>19475.425999999999</v>
      </c>
      <c r="Y33" s="26">
        <f>SUMIFS(全部能源消费!Z:Z,全部能源消费!$A:$A,'图5-终端能源消费量'!$A4)*$E$31</f>
        <v>19406.743999999999</v>
      </c>
      <c r="Z33" s="26">
        <f>SUMIFS(全部能源消费!AA:AA,全部能源消费!$A:$A,'图5-终端能源消费量'!$A4)*$E$31</f>
        <v>19393.185999999998</v>
      </c>
      <c r="AA33" s="26">
        <f>SUMIFS(全部能源消费!AB:AB,全部能源消费!$A:$A,'图5-终端能源消费量'!$A4)*$E$31</f>
        <v>19405.899999999998</v>
      </c>
      <c r="AB33" s="26">
        <f>SUMIFS(全部能源消费!AC:AC,全部能源消费!$A:$A,'图5-终端能源消费量'!$A4)*$E$31</f>
        <v>19443.960999999999</v>
      </c>
      <c r="AC33" s="26">
        <f>SUMIFS(全部能源消费!AD:AD,全部能源消费!$A:$A,'图5-终端能源消费量'!$A4)*$E$31</f>
        <v>19495.094000000001</v>
      </c>
      <c r="AD33" s="26">
        <f>SUMIFS(全部能源消费!AE:AE,全部能源消费!$A:$A,'图5-终端能源消费量'!$A4)*$E$31</f>
        <v>19560.714</v>
      </c>
      <c r="AE33" s="26">
        <f>SUMIFS(全部能源消费!AF:AF,全部能源消费!$A:$A,'图5-终端能源消费量'!$A4)*$E$31</f>
        <v>19545.918999999998</v>
      </c>
      <c r="AF33" s="26">
        <f>SUMIFS(全部能源消费!AG:AG,全部能源消费!$A:$A,'图5-终端能源消费量'!$A4)*$E$31</f>
        <v>19543.052</v>
      </c>
      <c r="AG33" s="26">
        <f>SUMIFS(全部能源消费!AH:AH,全部能源消费!$A:$A,'图5-终端能源消费量'!$A4)*$E$31</f>
        <v>19544.423999999999</v>
      </c>
      <c r="AH33" s="26">
        <f>SUMIFS(全部能源消费!AI:AI,全部能源消费!$A:$A,'图5-终端能源消费量'!$A4)*$E$31</f>
        <v>19548.739999999998</v>
      </c>
      <c r="AI33" s="26">
        <f>SUMIFS(全部能源消费!AJ:AJ,全部能源消费!$A:$A,'图5-终端能源消费量'!$A4)*$E$31</f>
        <v>19554.953000000001</v>
      </c>
      <c r="AJ33" s="26">
        <f>SUMIFS(全部能源消费!AK:AK,全部能源消费!$A:$A,'图5-终端能源消费量'!$A4)*$E$31</f>
        <v>19565.899000000001</v>
      </c>
      <c r="AK33" s="26">
        <f>SUMIFS(全部能源消费!AL:AL,全部能源消费!$A:$A,'图5-终端能源消费量'!$A4)*$E$31</f>
        <v>19575.806</v>
      </c>
      <c r="AL33" s="26">
        <f>SUMIFS(全部能源消费!AM:AM,全部能源消费!$A:$A,'图5-终端能源消费量'!$A4)*$E$31</f>
        <v>19591.704999999998</v>
      </c>
      <c r="AM33" s="26">
        <f>SUMIFS(全部能源消费!AN:AN,全部能源消费!$A:$A,'图5-终端能源消费量'!$A4)*$E$31</f>
        <v>19597.814999999999</v>
      </c>
      <c r="AN33" s="26">
        <f>SUMIFS(全部能源消费!AO:AO,全部能源消费!$A:$A,'图5-终端能源消费量'!$A4)*$E$31</f>
        <v>19625.259999999998</v>
      </c>
    </row>
    <row r="34" spans="1:40">
      <c r="A34" t="s">
        <v>2493</v>
      </c>
      <c r="B34" t="str">
        <f>VLOOKUP(A5,$J$13:$K$17,2,FALSE)</f>
        <v>居民建筑</v>
      </c>
      <c r="C34" s="26">
        <f>SUMIFS(全部能源消费!D:D,全部能源消费!$A:$A,'图5-终端能源消费量'!$A5)*$E$31</f>
        <v>11059.237999999999</v>
      </c>
      <c r="D34" s="26">
        <f>SUMIFS(全部能源消费!E:E,全部能源消费!$A:$A,'图5-终端能源消费量'!$A5)*$E$31</f>
        <v>11043.449999999999</v>
      </c>
      <c r="E34" s="26">
        <f>SUMIFS(全部能源消费!F:F,全部能源消费!$A:$A,'图5-终端能源消费量'!$A5)*$E$31</f>
        <v>11364.271999999999</v>
      </c>
      <c r="F34" s="26">
        <f>SUMIFS(全部能源消费!G:G,全部能源消费!$A:$A,'图5-终端能源消费量'!$A5)*$E$31</f>
        <v>11647.944</v>
      </c>
      <c r="G34" s="26">
        <f>SUMIFS(全部能源消费!H:H,全部能源消费!$A:$A,'图5-终端能源消费量'!$A5)*$E$31</f>
        <v>11899.584999999999</v>
      </c>
      <c r="H34" s="26">
        <f>SUMIFS(全部能源消费!I:I,全部能源消费!$A:$A,'图5-终端能源消费量'!$A5)*$E$31</f>
        <v>12133.916999999999</v>
      </c>
      <c r="I34" s="26">
        <f>SUMIFS(全部能源消费!J:J,全部能源消费!$A:$A,'图5-终端能源消费量'!$A5)*$E$31</f>
        <v>12333.248</v>
      </c>
      <c r="J34" s="26">
        <f>SUMIFS(全部能源消费!K:K,全部能源消费!$A:$A,'图5-终端能源消费量'!$A5)*$E$31</f>
        <v>12542.65</v>
      </c>
      <c r="K34" s="26">
        <f>SUMIFS(全部能源消费!L:L,全部能源消费!$A:$A,'图5-终端能源消费量'!$A5)*$E$31</f>
        <v>12719.601000000001</v>
      </c>
      <c r="L34" s="26">
        <f>SUMIFS(全部能源消费!M:M,全部能源消费!$A:$A,'图5-终端能源消费量'!$A5)*$E$31</f>
        <v>12905.653</v>
      </c>
      <c r="M34" s="26">
        <f>SUMIFS(全部能源消费!N:N,全部能源消费!$A:$A,'图5-终端能源消费量'!$A5)*$E$31</f>
        <v>13118.234</v>
      </c>
      <c r="N34" s="26">
        <f>SUMIFS(全部能源消费!O:O,全部能源消费!$A:$A,'图5-终端能源消费量'!$A5)*$E$31</f>
        <v>13307.205</v>
      </c>
      <c r="O34" s="26">
        <f>SUMIFS(全部能源消费!P:P,全部能源消费!$A:$A,'图5-终端能源消费量'!$A5)*$E$31</f>
        <v>13491.576999999999</v>
      </c>
      <c r="P34" s="26">
        <f>SUMIFS(全部能源消费!Q:Q,全部能源消费!$A:$A,'图5-终端能源消费量'!$A5)*$E$31</f>
        <v>13652.517</v>
      </c>
      <c r="Q34" s="26">
        <f>SUMIFS(全部能源消费!R:R,全部能源消费!$A:$A,'图5-终端能源消费量'!$A5)*$E$31</f>
        <v>13865.736999999999</v>
      </c>
      <c r="R34" s="26">
        <f>SUMIFS(全部能源消费!S:S,全部能源消费!$A:$A,'图5-终端能源消费量'!$A5)*$E$31</f>
        <v>14147.477999999999</v>
      </c>
      <c r="S34" s="26">
        <f>SUMIFS(全部能源消费!T:T,全部能源消费!$A:$A,'图5-终端能源消费量'!$A5)*$E$31</f>
        <v>14497.368</v>
      </c>
      <c r="T34" s="26">
        <f>SUMIFS(全部能源消费!U:U,全部能源消费!$A:$A,'图5-终端能源消费量'!$A5)*$E$31</f>
        <v>14795.217999999999</v>
      </c>
      <c r="U34" s="26">
        <f>SUMIFS(全部能源消费!V:V,全部能源消费!$A:$A,'图5-终端能源消费量'!$A5)*$E$31</f>
        <v>15103.078</v>
      </c>
      <c r="V34" s="26">
        <f>SUMIFS(全部能源消费!W:W,全部能源消费!$A:$A,'图5-终端能源消费量'!$A5)*$E$31</f>
        <v>15402.047999999999</v>
      </c>
      <c r="W34" s="26">
        <f>SUMIFS(全部能源消费!X:X,全部能源消费!$A:$A,'图5-终端能源消费量'!$A5)*$E$31</f>
        <v>15725.057999999999</v>
      </c>
      <c r="X34" s="26">
        <f>SUMIFS(全部能源消费!Y:Y,全部能源消费!$A:$A,'图5-终端能源消费量'!$A5)*$E$31</f>
        <v>16065.208000000001</v>
      </c>
      <c r="Y34" s="26">
        <f>SUMIFS(全部能源消费!Z:Z,全部能源消费!$A:$A,'图5-终端能源消费量'!$A5)*$E$31</f>
        <v>16388.137999999999</v>
      </c>
      <c r="Z34" s="26">
        <f>SUMIFS(全部能源消费!AA:AA,全部能源消费!$A:$A,'图5-终端能源消费量'!$A5)*$E$31</f>
        <v>16678.776999999998</v>
      </c>
      <c r="AA34" s="26">
        <f>SUMIFS(全部能源消费!AB:AB,全部能源消费!$A:$A,'图5-终端能源消费量'!$A5)*$E$31</f>
        <v>16954.967000000001</v>
      </c>
      <c r="AB34" s="26">
        <f>SUMIFS(全部能源消费!AC:AC,全部能源消费!$A:$A,'图5-终端能源消费量'!$A5)*$E$31</f>
        <v>17242.865999999998</v>
      </c>
      <c r="AC34" s="26">
        <f>SUMIFS(全部能源消费!AD:AD,全部能源消费!$A:$A,'图5-终端能源消费量'!$A5)*$E$31</f>
        <v>17526.955999999998</v>
      </c>
      <c r="AD34" s="26">
        <f>SUMIFS(全部能源消费!AE:AE,全部能源消费!$A:$A,'图5-终端能源消费量'!$A5)*$E$31</f>
        <v>17791.744999999999</v>
      </c>
      <c r="AE34" s="26">
        <f>SUMIFS(全部能源消费!AF:AF,全部能源消费!$A:$A,'图5-终端能源消费量'!$A5)*$E$31</f>
        <v>18017.414000000001</v>
      </c>
      <c r="AF34" s="26">
        <f>SUMIFS(全部能源消费!AG:AG,全部能源消费!$A:$A,'图5-终端能源消费量'!$A5)*$E$31</f>
        <v>18222.703000000001</v>
      </c>
      <c r="AG34" s="26">
        <f>SUMIFS(全部能源消费!AH:AH,全部能源消费!$A:$A,'图5-终端能源消费量'!$A5)*$E$31</f>
        <v>18385.632000000001</v>
      </c>
      <c r="AH34" s="26">
        <f>SUMIFS(全部能源消费!AI:AI,全部能源消费!$A:$A,'图5-终端能源消费量'!$A5)*$E$31</f>
        <v>18529.891</v>
      </c>
      <c r="AI34" s="26">
        <f>SUMIFS(全部能源消费!AJ:AJ,全部能源消费!$A:$A,'图5-终端能源消费量'!$A5)*$E$31</f>
        <v>18651.149999999998</v>
      </c>
      <c r="AJ34" s="26">
        <f>SUMIFS(全部能源消费!AK:AK,全部能源消费!$A:$A,'图5-终端能源消费量'!$A5)*$E$31</f>
        <v>18716.319</v>
      </c>
      <c r="AK34" s="26">
        <f>SUMIFS(全部能源消费!AL:AL,全部能源消费!$A:$A,'图5-终端能源消费量'!$A5)*$E$31</f>
        <v>18730.026999999998</v>
      </c>
      <c r="AL34" s="26">
        <f>SUMIFS(全部能源消费!AM:AM,全部能源消费!$A:$A,'图5-终端能源消费量'!$A5)*$E$31</f>
        <v>18715.166000000001</v>
      </c>
      <c r="AM34" s="26">
        <f>SUMIFS(全部能源消费!AN:AN,全部能源消费!$A:$A,'图5-终端能源消费量'!$A5)*$E$31</f>
        <v>18658.254000000001</v>
      </c>
      <c r="AN34" s="26">
        <f>SUMIFS(全部能源消费!AO:AO,全部能源消费!$A:$A,'图5-终端能源消费量'!$A5)*$E$31</f>
        <v>19739.830999999998</v>
      </c>
    </row>
    <row r="35" spans="1:40">
      <c r="A35" t="s">
        <v>149</v>
      </c>
      <c r="B35" t="str">
        <f>VLOOKUP(A6,$J$13:$K$17,2,FALSE)</f>
        <v>公共建筑</v>
      </c>
      <c r="C35" s="26">
        <f>SUMIFS(全部能源消费!D:D,全部能源消费!$A:$A,'图5-终端能源消费量'!$A6)*$E$31</f>
        <v>6220.0999999999995</v>
      </c>
      <c r="D35" s="26">
        <f>SUMIFS(全部能源消费!E:E,全部能源消费!$A:$A,'图5-终端能源消费量'!$A6)*$E$31</f>
        <v>6274.5</v>
      </c>
      <c r="E35" s="26">
        <f>SUMIFS(全部能源消费!F:F,全部能源消费!$A:$A,'图5-终端能源消费量'!$A6)*$E$31</f>
        <v>6768.82</v>
      </c>
      <c r="F35" s="26">
        <f>SUMIFS(全部能源消费!G:G,全部能源消费!$A:$A,'图5-终端能源消费量'!$A6)*$E$31</f>
        <v>7220.55</v>
      </c>
      <c r="G35" s="26">
        <f>SUMIFS(全部能源消费!H:H,全部能源消费!$A:$A,'图5-终端能源消费量'!$A6)*$E$31</f>
        <v>7615.29</v>
      </c>
      <c r="H35" s="26">
        <f>SUMIFS(全部能源消费!I:I,全部能源消费!$A:$A,'图5-终端能源消费量'!$A6)*$E$31</f>
        <v>7984.03</v>
      </c>
      <c r="I35" s="26">
        <f>SUMIFS(全部能源消费!J:J,全部能源消费!$A:$A,'图5-终端能源消费量'!$A6)*$E$31</f>
        <v>8311.869999999999</v>
      </c>
      <c r="J35" s="26">
        <f>SUMIFS(全部能源消费!K:K,全部能源消费!$A:$A,'图5-终端能源消费量'!$A6)*$E$31</f>
        <v>8638.7899999999991</v>
      </c>
      <c r="K35" s="26">
        <f>SUMIFS(全部能源消费!L:L,全部能源消费!$A:$A,'图5-终端能源消费量'!$A6)*$E$31</f>
        <v>8976.5</v>
      </c>
      <c r="L35" s="26">
        <f>SUMIFS(全部能源消费!M:M,全部能源消费!$A:$A,'图5-终端能源消费量'!$A6)*$E$31</f>
        <v>9371.82</v>
      </c>
      <c r="M35" s="26">
        <f>SUMIFS(全部能源消费!N:N,全部能源消费!$A:$A,'图5-终端能源消费量'!$A6)*$E$31</f>
        <v>9797.0399999999991</v>
      </c>
      <c r="N35" s="26">
        <f>SUMIFS(全部能源消费!O:O,全部能源消费!$A:$A,'图5-终端能源消费量'!$A6)*$E$31</f>
        <v>10223.379999999999</v>
      </c>
      <c r="O35" s="26">
        <f>SUMIFS(全部能源消费!P:P,全部能源消费!$A:$A,'图5-终端能源消费量'!$A6)*$E$31</f>
        <v>10643.34</v>
      </c>
      <c r="P35" s="26">
        <f>SUMIFS(全部能源消费!Q:Q,全部能源消费!$A:$A,'图5-终端能源消费量'!$A6)*$E$31</f>
        <v>11040.78</v>
      </c>
      <c r="Q35" s="26">
        <f>SUMIFS(全部能源消费!R:R,全部能源消费!$A:$A,'图5-终端能源消费量'!$A6)*$E$31</f>
        <v>11470.23</v>
      </c>
      <c r="R35" s="26">
        <f>SUMIFS(全部能源消费!S:S,全部能源消费!$A:$A,'图5-终端能源消费量'!$A6)*$E$31</f>
        <v>11888.68</v>
      </c>
      <c r="S35" s="26">
        <f>SUMIFS(全部能源消费!T:T,全部能源消费!$A:$A,'图5-终端能源消费量'!$A6)*$E$31</f>
        <v>12328.13</v>
      </c>
      <c r="T35" s="26">
        <f>SUMIFS(全部能源消费!U:U,全部能源消费!$A:$A,'图5-终端能源消费量'!$A6)*$E$31</f>
        <v>12773.4</v>
      </c>
      <c r="U35" s="26">
        <f>SUMIFS(全部能源消费!V:V,全部能源消费!$A:$A,'图5-终端能源消费量'!$A6)*$E$31</f>
        <v>13214.5</v>
      </c>
      <c r="V35" s="26">
        <f>SUMIFS(全部能源消费!W:W,全部能源消费!$A:$A,'图5-终端能源消费量'!$A6)*$E$31</f>
        <v>13644.6</v>
      </c>
      <c r="W35" s="26">
        <f>SUMIFS(全部能源消费!X:X,全部能源消费!$A:$A,'图5-终端能源消费量'!$A6)*$E$31</f>
        <v>14112.5</v>
      </c>
      <c r="X35" s="26">
        <f>SUMIFS(全部能源消费!Y:Y,全部能源消费!$A:$A,'图5-终端能源消费量'!$A6)*$E$31</f>
        <v>14601.6</v>
      </c>
      <c r="Y35" s="26">
        <f>SUMIFS(全部能源消费!Z:Z,全部能源消费!$A:$A,'图5-终端能源消费量'!$A6)*$E$31</f>
        <v>15065.6</v>
      </c>
      <c r="Z35" s="26">
        <f>SUMIFS(全部能源消费!AA:AA,全部能源消费!$A:$A,'图5-终端能源消费量'!$A6)*$E$31</f>
        <v>15533.4</v>
      </c>
      <c r="AA35" s="26">
        <f>SUMIFS(全部能源消费!AB:AB,全部能源消费!$A:$A,'图5-终端能源消费量'!$A6)*$E$31</f>
        <v>15976</v>
      </c>
      <c r="AB35" s="26">
        <f>SUMIFS(全部能源消费!AC:AC,全部能源消费!$A:$A,'图5-终端能源消费量'!$A6)*$E$31</f>
        <v>16452.900000000001</v>
      </c>
      <c r="AC35" s="26">
        <f>SUMIFS(全部能源消费!AD:AD,全部能源消费!$A:$A,'图5-终端能源消费量'!$A6)*$E$31</f>
        <v>16837.400000000001</v>
      </c>
      <c r="AD35" s="26">
        <f>SUMIFS(全部能源消费!AE:AE,全部能源消费!$A:$A,'图5-终端能源消费量'!$A6)*$E$31</f>
        <v>17308.099999999999</v>
      </c>
      <c r="AE35" s="26">
        <f>SUMIFS(全部能源消费!AF:AF,全部能源消费!$A:$A,'图5-终端能源消费量'!$A6)*$E$31</f>
        <v>17667.400000000001</v>
      </c>
      <c r="AF35" s="26">
        <f>SUMIFS(全部能源消费!AG:AG,全部能源消费!$A:$A,'图5-终端能源消费量'!$A6)*$E$31</f>
        <v>17918.599999999999</v>
      </c>
      <c r="AG35" s="26">
        <f>SUMIFS(全部能源消费!AH:AH,全部能源消费!$A:$A,'图5-终端能源消费量'!$A6)*$E$31</f>
        <v>18279</v>
      </c>
      <c r="AH35" s="26">
        <f>SUMIFS(全部能源消费!AI:AI,全部能源消费!$A:$A,'图5-终端能源消费量'!$A6)*$E$31</f>
        <v>18537.3</v>
      </c>
      <c r="AI35" s="26">
        <f>SUMIFS(全部能源消费!AJ:AJ,全部能源消费!$A:$A,'图5-终端能源消费量'!$A6)*$E$31</f>
        <v>18783.599999999999</v>
      </c>
      <c r="AJ35" s="26">
        <f>SUMIFS(全部能源消费!AK:AK,全部能源消费!$A:$A,'图5-终端能源消费量'!$A6)*$E$31</f>
        <v>18931.5</v>
      </c>
      <c r="AK35" s="26">
        <f>SUMIFS(全部能源消费!AL:AL,全部能源消费!$A:$A,'图5-终端能源消费量'!$A6)*$E$31</f>
        <v>19068.5</v>
      </c>
      <c r="AL35" s="26">
        <f>SUMIFS(全部能源消费!AM:AM,全部能源消费!$A:$A,'图5-终端能源消费量'!$A6)*$E$31</f>
        <v>19105.500100000001</v>
      </c>
      <c r="AM35" s="26">
        <f>SUMIFS(全部能源消费!AN:AN,全部能源消费!$A:$A,'图5-终端能源消费量'!$A6)*$E$31</f>
        <v>19152.500100000001</v>
      </c>
      <c r="AN35" s="26">
        <f>SUMIFS(全部能源消费!AO:AO,全部能源消费!$A:$A,'图5-终端能源消费量'!$A6)*$E$31</f>
        <v>19724.399999999998</v>
      </c>
    </row>
    <row r="36" spans="1:40">
      <c r="A36" t="s">
        <v>2339</v>
      </c>
      <c r="B36" t="str">
        <f>VLOOKUP(A7,$J$13:$K$17,2,FALSE)</f>
        <v>工业燃料</v>
      </c>
      <c r="C36" s="26">
        <f>(SUMIFS(全部能源消费!D:D,全部能源消费!$A:$A,'图5-终端能源消费量'!$A7)-SUM(工业非燃料使用!D$2:D$251))*$E$31</f>
        <v>59393.839025100002</v>
      </c>
      <c r="D36" s="26">
        <f>(SUMIFS(全部能源消费!E:E,全部能源消费!$A:$A,'图5-终端能源消费量'!$A7)-SUM(工业非燃料使用!E$2:E$251))*$E$31</f>
        <v>60300.694497099998</v>
      </c>
      <c r="E36" s="26">
        <f>(SUMIFS(全部能源消费!F:F,全部能源消费!$A:$A,'图5-终端能源消费量'!$A7)-SUM(工业非燃料使用!F$2:F$251))*$E$31</f>
        <v>62912.065942699999</v>
      </c>
      <c r="F36" s="26">
        <f>(SUMIFS(全部能源消费!G:G,全部能源消费!$A:$A,'图5-终端能源消费量'!$A7)-SUM(工业非燃料使用!G$2:G$251))*$E$31</f>
        <v>64039.584381499997</v>
      </c>
      <c r="G36" s="26">
        <f>(SUMIFS(全部能源消费!H:H,全部能源消费!$A:$A,'图5-终端能源消费量'!$A7)-SUM(工业非燃料使用!H$2:H$251))*$E$31</f>
        <v>65186.543666999998</v>
      </c>
      <c r="H36" s="26">
        <f>(SUMIFS(全部能源消费!I:I,全部能源消费!$A:$A,'图5-终端能源消费量'!$A7)-SUM(工业非燃料使用!I$2:I$251))*$E$31</f>
        <v>66308.095115000004</v>
      </c>
      <c r="I36" s="26">
        <f>(SUMIFS(全部能源消费!J:J,全部能源消费!$A:$A,'图5-终端能源消费量'!$A7)-SUM(工业非燃料使用!J$2:J$251))*$E$31</f>
        <v>67388.919076000006</v>
      </c>
      <c r="J36" s="26">
        <f>(SUMIFS(全部能源消费!K:K,全部能源消费!$A:$A,'图5-终端能源消费量'!$A7)-SUM(工业非燃料使用!K$2:K$251))*$E$31</f>
        <v>68548.302882999997</v>
      </c>
      <c r="K36" s="26">
        <f>(SUMIFS(全部能源消费!L:L,全部能源消费!$A:$A,'图5-终端能源消费量'!$A7)-SUM(工业非燃料使用!L$2:L$251))*$E$31</f>
        <v>68950.705715000004</v>
      </c>
      <c r="L36" s="26">
        <f>(SUMIFS(全部能源消费!M:M,全部能源消费!$A:$A,'图5-终端能源消费量'!$A7)-SUM(工业非燃料使用!M$2:M$251))*$E$31</f>
        <v>69396.343559999994</v>
      </c>
      <c r="M36" s="26">
        <f>(SUMIFS(全部能源消费!N:N,全部能源消费!$A:$A,'图5-终端能源消费量'!$A7)-SUM(工业非燃料使用!N$2:N$251))*$E$31</f>
        <v>69850.244307999994</v>
      </c>
      <c r="N36" s="26">
        <f>(SUMIFS(全部能源消费!O:O,全部能源消费!$A:$A,'图5-终端能源消费量'!$A7)-SUM(工业非燃料使用!O$2:O$251))*$E$31</f>
        <v>70381.932679999998</v>
      </c>
      <c r="O36" s="26">
        <f>(SUMIFS(全部能源消费!P:P,全部能源消费!$A:$A,'图5-终端能源消费量'!$A7)-SUM(工业非燃料使用!P$2:P$251))*$E$31</f>
        <v>70822.229852000004</v>
      </c>
      <c r="P36" s="26">
        <f>(SUMIFS(全部能源消费!Q:Q,全部能源消费!$A:$A,'图5-终端能源消费量'!$A7)-SUM(工业非燃料使用!Q$2:Q$251))*$E$31</f>
        <v>70841.281111999997</v>
      </c>
      <c r="Q36" s="26">
        <f>(SUMIFS(全部能源消费!R:R,全部能源消费!$A:$A,'图5-终端能源消费量'!$A7)-SUM(工业非燃料使用!R$2:R$251))*$E$31</f>
        <v>70700.076335999998</v>
      </c>
      <c r="R36" s="26">
        <f>(SUMIFS(全部能源消费!S:S,全部能源消费!$A:$A,'图5-终端能源消费量'!$A7)-SUM(工业非燃料使用!S$2:S$251))*$E$31</f>
        <v>70679.08382</v>
      </c>
      <c r="S36" s="26">
        <f>(SUMIFS(全部能源消费!T:T,全部能源消费!$A:$A,'图5-终端能源消费量'!$A7)-SUM(工业非燃料使用!T$2:T$251))*$E$31</f>
        <v>70622.139913999999</v>
      </c>
      <c r="T36" s="26">
        <f>(SUMIFS(全部能源消费!U:U,全部能源消费!$A:$A,'图5-终端能源消费量'!$A7)-SUM(工业非燃料使用!U$2:U$251))*$E$31</f>
        <v>70593.003628000006</v>
      </c>
      <c r="U36" s="26">
        <f>(SUMIFS(全部能源消费!V:V,全部能源消费!$A:$A,'图5-终端能源消费量'!$A7)-SUM(工业非燃料使用!V$2:V$251))*$E$31</f>
        <v>70238.393381000002</v>
      </c>
      <c r="V36" s="26">
        <f>(SUMIFS(全部能源消费!W:W,全部能源消费!$A:$A,'图5-终端能源消费量'!$A7)-SUM(工业非燃料使用!W$2:W$251))*$E$31</f>
        <v>69940.794223000004</v>
      </c>
      <c r="W36" s="26">
        <f>(SUMIFS(全部能源消费!X:X,全部能源消费!$A:$A,'图5-终端能源消费量'!$A7)-SUM(工业非燃料使用!X$2:X$251))*$E$31</f>
        <v>69584.799123000004</v>
      </c>
      <c r="X36" s="26">
        <f>(SUMIFS(全部能源消费!Y:Y,全部能源消费!$A:$A,'图5-终端能源消费量'!$A7)-SUM(工业非燃料使用!Y$2:Y$251))*$E$31</f>
        <v>69261.413812999992</v>
      </c>
      <c r="Y36" s="26">
        <f>(SUMIFS(全部能源消费!Z:Z,全部能源消费!$A:$A,'图5-终端能源消费量'!$A7)-SUM(工业非燃料使用!Z$2:Z$251))*$E$31</f>
        <v>68886.307214</v>
      </c>
      <c r="Z36" s="26">
        <f>(SUMIFS(全部能源消费!AA:AA,全部能源消费!$A:$A,'图5-终端能源消费量'!$A7)-SUM(工业非燃料使用!AA$2:AA$251))*$E$31</f>
        <v>68597.092053</v>
      </c>
      <c r="AA36" s="26">
        <f>(SUMIFS(全部能源消费!AB:AB,全部能源消费!$A:$A,'图5-终端能源消费量'!$A7)-SUM(工业非燃料使用!AB$2:AB$251))*$E$31</f>
        <v>68182.146028000003</v>
      </c>
      <c r="AB36" s="26">
        <f>(SUMIFS(全部能源消费!AC:AC,全部能源消费!$A:$A,'图5-终端能源消费量'!$A7)-SUM(工业非燃料使用!AC$2:AC$251))*$E$31</f>
        <v>67863.581491000004</v>
      </c>
      <c r="AC36" s="26">
        <f>(SUMIFS(全部能源消费!AD:AD,全部能源消费!$A:$A,'图5-终端能源消费量'!$A7)-SUM(工业非燃料使用!AD$2:AD$251))*$E$31</f>
        <v>67430.374626999997</v>
      </c>
      <c r="AD36" s="26">
        <f>(SUMIFS(全部能源消费!AE:AE,全部能源消费!$A:$A,'图5-终端能源消费量'!$A7)-SUM(工业非燃料使用!AE$2:AE$251))*$E$31</f>
        <v>66991.201996999996</v>
      </c>
      <c r="AE36" s="26">
        <f>(SUMIFS(全部能源消费!AF:AF,全部能源消费!$A:$A,'图5-终端能源消费量'!$A7)-SUM(工业非燃料使用!AF$2:AF$251))*$E$31</f>
        <v>66544.555198999995</v>
      </c>
      <c r="AF36" s="26">
        <f>(SUMIFS(全部能源消费!AG:AG,全部能源消费!$A:$A,'图5-终端能源消费量'!$A7)-SUM(工业非燃料使用!AG$2:AG$251))*$E$31</f>
        <v>66080.343145999999</v>
      </c>
      <c r="AG36" s="26">
        <f>(SUMIFS(全部能源消费!AH:AH,全部能源消费!$A:$A,'图5-终端能源消费量'!$A7)-SUM(工业非燃料使用!AH$2:AH$251))*$E$31</f>
        <v>65542.946083000003</v>
      </c>
      <c r="AH36" s="26">
        <f>(SUMIFS(全部能源消费!AI:AI,全部能源消费!$A:$A,'图5-终端能源消费量'!$A7)-SUM(工业非燃料使用!AI$2:AI$251))*$E$31</f>
        <v>65024.450939000002</v>
      </c>
      <c r="AI36" s="26">
        <f>(SUMIFS(全部能源消费!AJ:AJ,全部能源消费!$A:$A,'图5-终端能源消费量'!$A7)-SUM(工业非燃料使用!AJ$2:AJ$251))*$E$31</f>
        <v>64446.889142</v>
      </c>
      <c r="AJ36" s="26">
        <f>(SUMIFS(全部能源消费!AK:AK,全部能源消费!$A:$A,'图5-终端能源消费量'!$A7)-SUM(工业非燃料使用!AK$2:AK$251))*$E$31</f>
        <v>63962.972367000002</v>
      </c>
      <c r="AK36" s="26">
        <f>(SUMIFS(全部能源消费!AL:AL,全部能源消费!$A:$A,'图5-终端能源消费量'!$A7)-SUM(工业非燃料使用!AL$2:AL$251))*$E$31</f>
        <v>63487.955050999997</v>
      </c>
      <c r="AL36" s="26">
        <f>(SUMIFS(全部能源消费!AM:AM,全部能源消费!$A:$A,'图5-终端能源消费量'!$A7)-SUM(工业非燃料使用!AM$2:AM$251))*$E$31</f>
        <v>62944.589825999996</v>
      </c>
      <c r="AM36" s="26">
        <f>(SUMIFS(全部能源消费!AN:AN,全部能源消费!$A:$A,'图5-终端能源消费量'!$A7)-SUM(工业非燃料使用!AN$2:AN$251))*$E$31</f>
        <v>62351.944044999997</v>
      </c>
      <c r="AN36" s="26">
        <f>(SUMIFS(全部能源消费!AO:AO,全部能源消费!$A:$A,'图5-终端能源消费量'!$A7)-SUM(工业非燃料使用!AO$2:AO$251))*$E$31</f>
        <v>61663.262930999997</v>
      </c>
    </row>
    <row r="37" spans="1:40">
      <c r="A37" t="s">
        <v>2343</v>
      </c>
      <c r="B37" t="str">
        <f>VLOOKUP(A8,$J$13:$K$17,2,FALSE)</f>
        <v>非燃料使用</v>
      </c>
      <c r="C37" s="26">
        <f>(SUM(工业非燃料使用!D$2:D$251)-工业非燃料使用!D13-工业非燃料使用!D83-工业非燃料使用!D88)*$E$31</f>
        <v>21140.248974899998</v>
      </c>
      <c r="D37" s="26">
        <f>(SUM(工业非燃料使用!E$2:E$251)-工业非燃料使用!E13-工业非燃料使用!E83-工业非燃料使用!E88)*$E$31</f>
        <v>21795.922502900001</v>
      </c>
      <c r="E37" s="26">
        <f>(SUM(工业非燃料使用!F$2:F$251)-工业非燃料使用!F13-工业非燃料使用!F83-工业非燃料使用!F88)*$E$31</f>
        <v>22696.997057299999</v>
      </c>
      <c r="F37" s="26">
        <f>(SUM(工业非燃料使用!G$2:G$251)-工业非燃料使用!G13-工业非燃料使用!G83-工业非燃料使用!G88)*$E$31</f>
        <v>23344.516618499998</v>
      </c>
      <c r="G37" s="26">
        <f>(SUM(工业非燃料使用!H$2:H$251)-工业非燃料使用!H13-工业非燃料使用!H83-工业非燃料使用!H88)*$E$31</f>
        <v>23968.923332999999</v>
      </c>
      <c r="H37" s="26">
        <f>(SUM(工业非燃料使用!I$2:I$251)-工业非燃料使用!I13-工业非燃料使用!I83-工业非燃料使用!I88)*$E$31</f>
        <v>24572.978885</v>
      </c>
      <c r="I37" s="26">
        <f>(SUM(工业非燃料使用!J$2:J$251)-工业非燃料使用!J13-工业非燃料使用!J83-工业非燃料使用!J88)*$E$31</f>
        <v>25156.514923999999</v>
      </c>
      <c r="J37" s="26">
        <f>(SUM(工业非燃料使用!K$2:K$251)-工业非燃料使用!K13-工业非燃料使用!K83-工业非燃料使用!K88)*$E$31</f>
        <v>25766.036117</v>
      </c>
      <c r="K37" s="26">
        <f>(SUM(工业非燃料使用!L$2:L$251)-工业非燃料使用!L13-工业非燃料使用!L83-工业非燃料使用!L88)*$E$31</f>
        <v>25976.613284999999</v>
      </c>
      <c r="L37" s="26">
        <f>(SUM(工业非燃料使用!M$2:M$251)-工业非燃料使用!M13-工业非燃料使用!M83-工业非燃料使用!M88)*$E$31</f>
        <v>26206.64644</v>
      </c>
      <c r="M37" s="26">
        <f>(SUM(工业非燃料使用!N$2:N$251)-工业非燃料使用!N13-工业非燃料使用!N83-工业非燃料使用!N88)*$E$31</f>
        <v>26424.960692000001</v>
      </c>
      <c r="N37" s="26">
        <f>(SUM(工业非燃料使用!O$2:O$251)-工业非燃料使用!O13-工业非燃料使用!O83-工业非燃料使用!O88)*$E$31</f>
        <v>26672.48832</v>
      </c>
      <c r="O37" s="26">
        <f>(SUM(工业非燃料使用!P$2:P$251)-工业非燃料使用!P13-工业非燃料使用!P83-工业非燃料使用!P88)*$E$31</f>
        <v>26889.100147999998</v>
      </c>
      <c r="P37" s="26">
        <f>(SUM(工业非燃料使用!Q$2:Q$251)-工业非燃料使用!Q13-工业非燃料使用!Q83-工业非燃料使用!Q88)*$E$31</f>
        <v>26955.728887999998</v>
      </c>
      <c r="Q37" s="26">
        <f>(SUM(工业非燃料使用!R$2:R$251)-工业非燃料使用!R13-工业非燃料使用!R83-工业非燃料使用!R88)*$E$31</f>
        <v>27006.963663999999</v>
      </c>
      <c r="R37" s="26">
        <f>(SUM(工业非燃料使用!S$2:S$251)-工业非燃料使用!S13-工业非燃料使用!S83-工业非燃料使用!S88)*$E$31</f>
        <v>27100.836179999998</v>
      </c>
      <c r="S37" s="26">
        <f>(SUM(工业非燃料使用!T$2:T$251)-工业非燃料使用!T13-工业非燃料使用!T83-工业非燃料使用!T88)*$E$31</f>
        <v>27180.660086</v>
      </c>
      <c r="T37" s="26">
        <f>(SUM(工业非燃料使用!U$2:U$251)-工业非燃料使用!U13-工业非燃料使用!U83-工业非燃料使用!U88)*$E$31</f>
        <v>27299.156371999998</v>
      </c>
      <c r="U37" s="26">
        <f>(SUM(工业非燃料使用!V$2:V$251)-工业非燃料使用!V13-工业非燃料使用!V83-工业非燃料使用!V88)*$E$31</f>
        <v>27310.416619</v>
      </c>
      <c r="V37" s="26">
        <f>(SUM(工业非燃料使用!W$2:W$251)-工业非燃料使用!W13-工业非燃料使用!W83-工业非燃料使用!W88)*$E$31</f>
        <v>27329.165776999998</v>
      </c>
      <c r="W37" s="26">
        <f>(SUM(工业非燃料使用!X$2:X$251)-工业非燃料使用!X13-工业非燃料使用!X83-工业非燃料使用!X88)*$E$31</f>
        <v>27366.870877000001</v>
      </c>
      <c r="X37" s="26">
        <f>(SUM(工业非燃料使用!Y$2:Y$251)-工业非燃料使用!Y13-工业非燃料使用!Y83-工业非燃料使用!Y88)*$E$31</f>
        <v>27411.506186999999</v>
      </c>
      <c r="Y37" s="26">
        <f>(SUM(工业非燃料使用!Z$2:Z$251)-工业非燃料使用!Z13-工业非燃料使用!Z83-工业非燃料使用!Z88)*$E$31</f>
        <v>27465.892786</v>
      </c>
      <c r="Z37" s="26">
        <f>(SUM(工业非燃料使用!AA$2:AA$251)-工业非燃料使用!AA13-工业非燃料使用!AA83-工业非燃料使用!AA88)*$E$31</f>
        <v>27555.617946999999</v>
      </c>
      <c r="AA37" s="26">
        <f>(SUM(工业非燃料使用!AB$2:AB$251)-工业非燃料使用!AB13-工业非燃料使用!AB83-工业非燃料使用!AB88)*$E$31</f>
        <v>27625.825971999999</v>
      </c>
      <c r="AB37" s="26">
        <f>(SUM(工业非燃料使用!AC$2:AC$251)-工业非燃料使用!AC13-工业非燃料使用!AC83-工业非燃料使用!AC88)*$E$31</f>
        <v>27728.723508999999</v>
      </c>
      <c r="AC37" s="26">
        <f>(SUM(工业非燃料使用!AD$2:AD$251)-工业非燃料使用!AD13-工业非燃料使用!AD83-工业非燃料使用!AD88)*$E$31</f>
        <v>27796.424372999998</v>
      </c>
      <c r="AD37" s="26">
        <f>(SUM(工业非燃料使用!AE$2:AE$251)-工业非燃料使用!AE13-工业非燃料使用!AE83-工业非燃料使用!AE88)*$E$31</f>
        <v>27877.524002999999</v>
      </c>
      <c r="AE37" s="26">
        <f>(SUM(工业非燃料使用!AF$2:AF$251)-工业非燃料使用!AF13-工业非燃料使用!AF83-工业非燃料使用!AF88)*$E$31</f>
        <v>27909.673801000001</v>
      </c>
      <c r="AF37" s="26">
        <f>(SUM(工业非燃料使用!AG$2:AG$251)-工业非燃料使用!AG13-工业非燃料使用!AG83-工业非燃料使用!AG88)*$E$31</f>
        <v>27950.473854</v>
      </c>
      <c r="AG37" s="26">
        <f>(SUM(工业非燃料使用!AH$2:AH$251)-工业非燃料使用!AH13-工业非燃料使用!AH83-工业非燃料使用!AH88)*$E$31</f>
        <v>27949.852917</v>
      </c>
      <c r="AH37" s="26">
        <f>(SUM(工业非燃料使用!AI$2:AI$251)-工业非燃料使用!AI13-工业非燃料使用!AI83-工业非燃料使用!AI88)*$E$31</f>
        <v>27948.412060999999</v>
      </c>
      <c r="AI37" s="26">
        <f>(SUM(工业非燃料使用!AJ$2:AJ$251)-工业非燃料使用!AJ13-工业非燃料使用!AJ83-工业非燃料使用!AJ88)*$E$31</f>
        <v>27921.814857999998</v>
      </c>
      <c r="AJ37" s="26">
        <f>(SUM(工业非燃料使用!AK$2:AK$251)-工业非燃料使用!AK13-工业非燃料使用!AK83-工业非燃料使用!AK88)*$E$31</f>
        <v>27888.950633</v>
      </c>
      <c r="AK37" s="26">
        <f>(SUM(工业非燃料使用!AL$2:AL$251)-工业非燃料使用!AL13-工业非燃料使用!AL83-工业非燃料使用!AL88)*$E$31</f>
        <v>27836.733948999998</v>
      </c>
      <c r="AL37" s="26">
        <f>(SUM(工业非燃料使用!AM$2:AM$251)-工业非燃料使用!AM13-工业非燃料使用!AM83-工业非燃料使用!AM88)*$E$31</f>
        <v>27735.660174000001</v>
      </c>
      <c r="AM37" s="26">
        <f>(SUM(工业非燃料使用!AN$2:AN$251)-工业非燃料使用!AN13-工业非燃料使用!AN83-工业非燃料使用!AN88)*$E$31</f>
        <v>27571.791955000001</v>
      </c>
      <c r="AN37" s="26">
        <f>(SUM(工业非燃料使用!AO$2:AO$251)-工业非燃料使用!AO13-工业非燃料使用!AO83-工业非燃料使用!AO88)*$E$31</f>
        <v>27313.840068999998</v>
      </c>
    </row>
    <row r="38" spans="1:40">
      <c r="A38"/>
    </row>
    <row r="39" spans="1:40">
      <c r="A39"/>
    </row>
    <row r="40" spans="1:40">
      <c r="A40"/>
    </row>
    <row r="41" spans="1:40">
      <c r="A41"/>
    </row>
    <row r="42" spans="1:40">
      <c r="A42"/>
    </row>
    <row r="43" spans="1:40">
      <c r="A43"/>
    </row>
    <row r="44" spans="1:40">
      <c r="A44"/>
    </row>
    <row r="45" spans="1:40">
      <c r="A45"/>
    </row>
    <row r="46" spans="1:40">
      <c r="A46"/>
    </row>
    <row r="47" spans="1:40">
      <c r="A47"/>
    </row>
    <row r="48" spans="1:40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</sheetData>
  <phoneticPr fontId="8" type="noConversion"/>
  <conditionalFormatting sqref="L13:L17 C4:AN8">
    <cfRule type="duplicateValues" dxfId="0" priority="18"/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B4B97-6BF5-456F-9A87-061A5106CF17}">
  <sheetPr>
    <tabColor theme="9"/>
  </sheetPr>
  <dimension ref="A1:AN45"/>
  <sheetViews>
    <sheetView tabSelected="1" workbookViewId="0">
      <selection activeCell="I20" sqref="I20"/>
    </sheetView>
  </sheetViews>
  <sheetFormatPr defaultRowHeight="14.25"/>
  <cols>
    <col min="2" max="2" width="11.125" customWidth="1"/>
    <col min="3" max="10" width="8.75" customWidth="1"/>
    <col min="11" max="14" width="9" customWidth="1"/>
    <col min="16" max="19" width="9" customWidth="1"/>
    <col min="21" max="24" width="9" customWidth="1"/>
    <col min="26" max="29" width="9" customWidth="1"/>
    <col min="31" max="34" width="9" customWidth="1"/>
    <col min="36" max="39" width="9" customWidth="1"/>
  </cols>
  <sheetData>
    <row r="1" spans="1:40">
      <c r="D1" s="71" t="s">
        <v>163</v>
      </c>
      <c r="E1" s="71" t="s">
        <v>164</v>
      </c>
      <c r="F1" s="71" t="s">
        <v>1663</v>
      </c>
      <c r="G1" s="71" t="s">
        <v>3355</v>
      </c>
      <c r="H1" s="71" t="s">
        <v>3380</v>
      </c>
      <c r="I1" s="71" t="s">
        <v>3381</v>
      </c>
    </row>
    <row r="2" spans="1:40">
      <c r="D2" s="71"/>
      <c r="E2" s="71">
        <v>1</v>
      </c>
      <c r="F2" s="71">
        <v>3.6008786143819101E-12</v>
      </c>
      <c r="G2" s="9">
        <v>2.9307108333332999E-7</v>
      </c>
      <c r="H2" s="9">
        <f>1/可再生能源!B20</f>
        <v>1.1597147565584769E-7</v>
      </c>
      <c r="I2" s="7">
        <f>H2/G2</f>
        <v>0.39571108257018084</v>
      </c>
    </row>
    <row r="3" spans="1:40">
      <c r="C3">
        <v>2023</v>
      </c>
      <c r="D3" s="71">
        <v>2024</v>
      </c>
      <c r="E3">
        <v>2025</v>
      </c>
      <c r="F3" s="71">
        <v>2026</v>
      </c>
      <c r="G3">
        <v>2027</v>
      </c>
      <c r="H3" s="71">
        <v>2028</v>
      </c>
      <c r="I3">
        <v>2029</v>
      </c>
      <c r="J3" s="71">
        <v>2030</v>
      </c>
      <c r="K3">
        <v>2031</v>
      </c>
      <c r="L3" s="71">
        <v>2032</v>
      </c>
      <c r="M3">
        <v>2033</v>
      </c>
      <c r="N3" s="71">
        <v>2034</v>
      </c>
      <c r="O3">
        <v>2035</v>
      </c>
      <c r="P3" s="71">
        <v>2036</v>
      </c>
      <c r="Q3">
        <v>2037</v>
      </c>
      <c r="R3" s="71">
        <v>2038</v>
      </c>
      <c r="S3">
        <v>2039</v>
      </c>
      <c r="T3" s="71">
        <v>2040</v>
      </c>
      <c r="U3">
        <v>2041</v>
      </c>
      <c r="V3" s="71">
        <v>2042</v>
      </c>
      <c r="W3">
        <v>2043</v>
      </c>
      <c r="X3" s="71">
        <v>2044</v>
      </c>
      <c r="Y3">
        <v>2045</v>
      </c>
      <c r="Z3" s="71">
        <v>2046</v>
      </c>
      <c r="AA3">
        <v>2047</v>
      </c>
      <c r="AB3" s="71">
        <v>2048</v>
      </c>
      <c r="AC3">
        <v>2049</v>
      </c>
      <c r="AD3" s="71">
        <v>2050</v>
      </c>
      <c r="AE3">
        <v>2051</v>
      </c>
      <c r="AF3" s="71">
        <v>2052</v>
      </c>
      <c r="AG3">
        <v>2053</v>
      </c>
      <c r="AH3" s="71">
        <v>2054</v>
      </c>
      <c r="AI3">
        <v>2055</v>
      </c>
      <c r="AJ3" s="71">
        <v>2056</v>
      </c>
      <c r="AK3">
        <v>2057</v>
      </c>
      <c r="AL3" s="71">
        <v>2058</v>
      </c>
      <c r="AM3">
        <v>2059</v>
      </c>
      <c r="AN3" s="71">
        <v>2060</v>
      </c>
    </row>
    <row r="4" spans="1:40">
      <c r="B4" s="35" t="s">
        <v>722</v>
      </c>
      <c r="C4">
        <f>(SUMIFS(一次燃料消费!D:D,一次燃料消费!$B:$B,$B4)-SUMIFS(工业非燃料使用!D:D,工业非燃料使用!$B:$B,$B4))*$F$2</f>
        <v>0</v>
      </c>
      <c r="D4">
        <f>(SUMIFS(一次燃料消费!E:E,一次燃料消费!$B:$B,$B4)-SUMIFS(工业非燃料使用!E:E,工业非燃料使用!$B:$B,$B4))*$F$2</f>
        <v>0</v>
      </c>
      <c r="E4">
        <f>(SUMIFS(一次燃料消费!F:F,一次燃料消费!$B:$B,$B4)-SUMIFS(工业非燃料使用!F:F,工业非燃料使用!$B:$B,$B4))*$F$2</f>
        <v>0</v>
      </c>
      <c r="F4">
        <f>(SUMIFS(一次燃料消费!G:G,一次燃料消费!$B:$B,$B4)-SUMIFS(工业非燃料使用!G:G,工业非燃料使用!$B:$B,$B4))*$F$2</f>
        <v>0</v>
      </c>
      <c r="G4">
        <f>(SUMIFS(一次燃料消费!H:H,一次燃料消费!$B:$B,$B4)-SUMIFS(工业非燃料使用!H:H,工业非燃料使用!$B:$B,$B4))*$F$2</f>
        <v>0</v>
      </c>
      <c r="H4">
        <f>(SUMIFS(一次燃料消费!I:I,一次燃料消费!$B:$B,$B4)-SUMIFS(工业非燃料使用!I:I,工业非燃料使用!$B:$B,$B4))*$F$2</f>
        <v>0</v>
      </c>
      <c r="I4">
        <f>(SUMIFS(一次燃料消费!J:J,一次燃料消费!$B:$B,$B4)-SUMIFS(工业非燃料使用!J:J,工业非燃料使用!$B:$B,$B4))*$F$2</f>
        <v>0</v>
      </c>
      <c r="J4">
        <f>(SUMIFS(一次燃料消费!K:K,一次燃料消费!$B:$B,$B4)-SUMIFS(工业非燃料使用!K:K,工业非燃料使用!$B:$B,$B4))*$F$2</f>
        <v>0</v>
      </c>
      <c r="K4">
        <f>(SUMIFS(一次燃料消费!L:L,一次燃料消费!$B:$B,$B4)-SUMIFS(工业非燃料使用!L:L,工业非燃料使用!$B:$B,$B4))*$F$2</f>
        <v>0</v>
      </c>
      <c r="L4">
        <f>(SUMIFS(一次燃料消费!M:M,一次燃料消费!$B:$B,$B4)-SUMIFS(工业非燃料使用!M:M,工业非燃料使用!$B:$B,$B4))*$F$2</f>
        <v>0</v>
      </c>
      <c r="M4">
        <f>(SUMIFS(一次燃料消费!N:N,一次燃料消费!$B:$B,$B4)-SUMIFS(工业非燃料使用!N:N,工业非燃料使用!$B:$B,$B4))*$F$2</f>
        <v>0</v>
      </c>
      <c r="N4">
        <f>(SUMIFS(一次燃料消费!O:O,一次燃料消费!$B:$B,$B4)-SUMIFS(工业非燃料使用!O:O,工业非燃料使用!$B:$B,$B4))*$F$2</f>
        <v>0</v>
      </c>
      <c r="O4">
        <f>(SUMIFS(一次燃料消费!P:P,一次燃料消费!$B:$B,$B4)-SUMIFS(工业非燃料使用!P:P,工业非燃料使用!$B:$B,$B4))*$F$2</f>
        <v>0</v>
      </c>
      <c r="P4">
        <f>(SUMIFS(一次燃料消费!Q:Q,一次燃料消费!$B:$B,$B4)-SUMIFS(工业非燃料使用!Q:Q,工业非燃料使用!$B:$B,$B4))*$F$2</f>
        <v>0</v>
      </c>
      <c r="Q4">
        <f>(SUMIFS(一次燃料消费!R:R,一次燃料消费!$B:$B,$B4)-SUMIFS(工业非燃料使用!R:R,工业非燃料使用!$B:$B,$B4))*$F$2</f>
        <v>0</v>
      </c>
      <c r="R4">
        <f>(SUMIFS(一次燃料消费!S:S,一次燃料消费!$B:$B,$B4)-SUMIFS(工业非燃料使用!S:S,工业非燃料使用!$B:$B,$B4))*$F$2</f>
        <v>0</v>
      </c>
      <c r="S4">
        <f>(SUMIFS(一次燃料消费!T:T,一次燃料消费!$B:$B,$B4)-SUMIFS(工业非燃料使用!T:T,工业非燃料使用!$B:$B,$B4))*$F$2</f>
        <v>0</v>
      </c>
      <c r="T4">
        <f>(SUMIFS(一次燃料消费!U:U,一次燃料消费!$B:$B,$B4)-SUMIFS(工业非燃料使用!U:U,工业非燃料使用!$B:$B,$B4))*$F$2</f>
        <v>0</v>
      </c>
      <c r="U4">
        <f>(SUMIFS(一次燃料消费!V:V,一次燃料消费!$B:$B,$B4)-SUMIFS(工业非燃料使用!V:V,工业非燃料使用!$B:$B,$B4))*$F$2</f>
        <v>0</v>
      </c>
      <c r="V4">
        <f>(SUMIFS(一次燃料消费!W:W,一次燃料消费!$B:$B,$B4)-SUMIFS(工业非燃料使用!W:W,工业非燃料使用!$B:$B,$B4))*$F$2</f>
        <v>0</v>
      </c>
      <c r="W4">
        <f>(SUMIFS(一次燃料消费!X:X,一次燃料消费!$B:$B,$B4)-SUMIFS(工业非燃料使用!X:X,工业非燃料使用!$B:$B,$B4))*$F$2</f>
        <v>0</v>
      </c>
      <c r="X4">
        <f>(SUMIFS(一次燃料消费!Y:Y,一次燃料消费!$B:$B,$B4)-SUMIFS(工业非燃料使用!Y:Y,工业非燃料使用!$B:$B,$B4))*$F$2</f>
        <v>0</v>
      </c>
      <c r="Y4">
        <f>(SUMIFS(一次燃料消费!Z:Z,一次燃料消费!$B:$B,$B4)-SUMIFS(工业非燃料使用!Z:Z,工业非燃料使用!$B:$B,$B4))*$F$2</f>
        <v>0</v>
      </c>
      <c r="Z4">
        <f>(SUMIFS(一次燃料消费!AA:AA,一次燃料消费!$B:$B,$B4)-SUMIFS(工业非燃料使用!AA:AA,工业非燃料使用!$B:$B,$B4))*$F$2</f>
        <v>0</v>
      </c>
      <c r="AA4">
        <f>(SUMIFS(一次燃料消费!AB:AB,一次燃料消费!$B:$B,$B4)-SUMIFS(工业非燃料使用!AB:AB,工业非燃料使用!$B:$B,$B4))*$F$2</f>
        <v>0</v>
      </c>
      <c r="AB4">
        <f>(SUMIFS(一次燃料消费!AC:AC,一次燃料消费!$B:$B,$B4)-SUMIFS(工业非燃料使用!AC:AC,工业非燃料使用!$B:$B,$B4))*$F$2</f>
        <v>0</v>
      </c>
      <c r="AC4">
        <f>(SUMIFS(一次燃料消费!AD:AD,一次燃料消费!$B:$B,$B4)-SUMIFS(工业非燃料使用!AD:AD,工业非燃料使用!$B:$B,$B4))*$F$2</f>
        <v>0</v>
      </c>
      <c r="AD4">
        <f>(SUMIFS(一次燃料消费!AE:AE,一次燃料消费!$B:$B,$B4)-SUMIFS(工业非燃料使用!AE:AE,工业非燃料使用!$B:$B,$B4))*$F$2</f>
        <v>0</v>
      </c>
      <c r="AE4">
        <f>(SUMIFS(一次燃料消费!AF:AF,一次燃料消费!$B:$B,$B4)-SUMIFS(工业非燃料使用!AF:AF,工业非燃料使用!$B:$B,$B4))*$F$2</f>
        <v>0</v>
      </c>
      <c r="AF4">
        <f>(SUMIFS(一次燃料消费!AG:AG,一次燃料消费!$B:$B,$B4)-SUMIFS(工业非燃料使用!AG:AG,工业非燃料使用!$B:$B,$B4))*$F$2</f>
        <v>0</v>
      </c>
      <c r="AG4">
        <f>(SUMIFS(一次燃料消费!AH:AH,一次燃料消费!$B:$B,$B4)-SUMIFS(工业非燃料使用!AH:AH,工业非燃料使用!$B:$B,$B4))*$F$2</f>
        <v>0</v>
      </c>
      <c r="AH4">
        <f>(SUMIFS(一次燃料消费!AI:AI,一次燃料消费!$B:$B,$B4)-SUMIFS(工业非燃料使用!AI:AI,工业非燃料使用!$B:$B,$B4))*$F$2</f>
        <v>0</v>
      </c>
      <c r="AI4">
        <f>(SUMIFS(一次燃料消费!AJ:AJ,一次燃料消费!$B:$B,$B4)-SUMIFS(工业非燃料使用!AJ:AJ,工业非燃料使用!$B:$B,$B4))*$F$2</f>
        <v>0</v>
      </c>
      <c r="AJ4">
        <f>(SUMIFS(一次燃料消费!AK:AK,一次燃料消费!$B:$B,$B4)-SUMIFS(工业非燃料使用!AK:AK,工业非燃料使用!$B:$B,$B4))*$F$2</f>
        <v>0</v>
      </c>
      <c r="AK4">
        <f>(SUMIFS(一次燃料消费!AL:AL,一次燃料消费!$B:$B,$B4)-SUMIFS(工业非燃料使用!AL:AL,工业非燃料使用!$B:$B,$B4))*$F$2</f>
        <v>0</v>
      </c>
      <c r="AL4">
        <f>(SUMIFS(一次燃料消费!AM:AM,一次燃料消费!$B:$B,$B4)-SUMIFS(工业非燃料使用!AM:AM,工业非燃料使用!$B:$B,$B4))*$F$2</f>
        <v>0</v>
      </c>
      <c r="AM4">
        <f>(SUMIFS(一次燃料消费!AN:AN,一次燃料消费!$B:$B,$B4)-SUMIFS(工业非燃料使用!AN:AN,工业非燃料使用!$B:$B,$B4))*$F$2</f>
        <v>0</v>
      </c>
      <c r="AN4">
        <f>(SUMIFS(一次燃料消费!AO:AO,一次燃料消费!$B:$B,$B4)-SUMIFS(工业非燃料使用!AO:AO,工业非燃料使用!$B:$B,$B4))*$F$2</f>
        <v>0</v>
      </c>
    </row>
    <row r="5" spans="1:40">
      <c r="A5" t="s">
        <v>1666</v>
      </c>
      <c r="B5" s="35" t="s">
        <v>723</v>
      </c>
      <c r="C5">
        <f>(SUMIFS(一次燃料消费!D:D,一次燃料消费!$B:$B,$B5)-SUMIFS(工业非燃料使用!D:D,工业非燃料使用!$B:$B,$B5))*$F$2</f>
        <v>240147.35875553641</v>
      </c>
      <c r="D5">
        <f>(SUMIFS(一次燃料消费!E:E,一次燃料消费!$B:$B,$B5)-SUMIFS(工业非燃料使用!E:E,工业非燃料使用!$B:$B,$B5))*$F$2</f>
        <v>239398.8585214793</v>
      </c>
      <c r="E5">
        <f>(SUMIFS(一次燃料消费!F:F,一次燃料消费!$B:$B,$B5)-SUMIFS(工业非燃料使用!F:F,工业非燃料使用!$B:$B,$B5))*$F$2</f>
        <v>251833.03446040841</v>
      </c>
      <c r="F5">
        <f>(SUMIFS(一次燃料消费!G:G,一次燃料消费!$B:$B,$B5)-SUMIFS(工业非燃料使用!G:G,工业非燃料使用!$B:$B,$B5))*$F$2</f>
        <v>259847.62522055389</v>
      </c>
      <c r="G5">
        <f>(SUMIFS(一次燃料消费!H:H,一次燃料消费!$B:$B,$B5)-SUMIFS(工业非燃料使用!H:H,工业非燃料使用!$B:$B,$B5))*$F$2</f>
        <v>268171.83752835699</v>
      </c>
      <c r="H5">
        <f>(SUMIFS(一次燃料消费!I:I,一次燃料消费!$B:$B,$B5)-SUMIFS(工业非燃料使用!I:I,工业非燃料使用!$B:$B,$B5))*$F$2</f>
        <v>275840.26862554468</v>
      </c>
      <c r="I5">
        <f>(SUMIFS(一次燃料消费!J:J,一次燃料消费!$B:$B,$B5)-SUMIFS(工业非燃料使用!J:J,工业非燃料使用!$B:$B,$B5))*$F$2</f>
        <v>282498.48042922479</v>
      </c>
      <c r="J5">
        <f>(SUMIFS(一次燃料消费!K:K,一次燃料消费!$B:$B,$B5)-SUMIFS(工业非燃料使用!K:K,工业非燃料使用!$B:$B,$B5))*$F$2</f>
        <v>289994.92276115378</v>
      </c>
      <c r="K5">
        <f>(SUMIFS(一次燃料消费!L:L,一次燃料消费!$B:$B,$B5)-SUMIFS(工业非燃料使用!L:L,工业非燃料使用!$B:$B,$B5))*$F$2</f>
        <v>291921.67368838005</v>
      </c>
      <c r="L5">
        <f>(SUMIFS(一次燃料消费!M:M,一次燃料消费!$B:$B,$B5)-SUMIFS(工业非燃料使用!M:M,工业非燃料使用!$B:$B,$B5))*$F$2</f>
        <v>293501.69961470604</v>
      </c>
      <c r="M5">
        <f>(SUMIFS(一次燃料消费!N:N,一次燃料消费!$B:$B,$B5)-SUMIFS(工业非燃料使用!N:N,工业非燃料使用!$B:$B,$B5))*$F$2</f>
        <v>294536.55251881469</v>
      </c>
      <c r="N5">
        <f>(SUMIFS(一次燃料消费!O:O,一次燃料消费!$B:$B,$B5)-SUMIFS(工业非燃料使用!O:O,工业非燃料使用!$B:$B,$B5))*$F$2</f>
        <v>295757.10273306695</v>
      </c>
      <c r="O5">
        <f>(SUMIFS(一次燃料消费!P:P,一次燃料消费!$B:$B,$B5)-SUMIFS(工业非燃料使用!P:P,工业非燃料使用!$B:$B,$B5))*$F$2</f>
        <v>292219.13866983552</v>
      </c>
      <c r="P5">
        <f>(SUMIFS(一次燃料消费!Q:Q,一次燃料消费!$B:$B,$B5)-SUMIFS(工业非燃料使用!Q:Q,工业非燃料使用!$B:$B,$B5))*$F$2</f>
        <v>287909.81599510286</v>
      </c>
      <c r="Q5">
        <f>(SUMIFS(一次燃料消费!R:R,一次燃料消费!$B:$B,$B5)-SUMIFS(工业非燃料使用!R:R,工业非燃料使用!$B:$B,$B5))*$F$2</f>
        <v>282720.55381513096</v>
      </c>
      <c r="R5">
        <f>(SUMIFS(一次燃料消费!S:S,一次燃料消费!$B:$B,$B5)-SUMIFS(工业非燃料使用!S:S,工业非燃料使用!$B:$B,$B5))*$F$2</f>
        <v>277723.90623312094</v>
      </c>
      <c r="S5">
        <f>(SUMIFS(一次燃料消费!T:T,一次燃料消费!$B:$B,$B5)-SUMIFS(工业非燃料使用!T:T,工业非燃料使用!$B:$B,$B5))*$F$2</f>
        <v>272465.32713982218</v>
      </c>
      <c r="T5">
        <f>(SUMIFS(一次燃料消费!U:U,一次燃料消费!$B:$B,$B5)-SUMIFS(工业非燃料使用!U:U,工业非燃料使用!$B:$B,$B5))*$F$2</f>
        <v>266928.16247164313</v>
      </c>
      <c r="U5">
        <f>(SUMIFS(一次燃料消费!V:V,一次燃料消费!$B:$B,$B5)-SUMIFS(工业非燃料使用!V:V,工业非燃料使用!$B:$B,$B5))*$F$2</f>
        <v>260569.76342227511</v>
      </c>
      <c r="V5">
        <f>(SUMIFS(一次燃料消费!W:W,一次燃料消费!$B:$B,$B5)-SUMIFS(工业非燃料使用!W:W,工业非燃料使用!$B:$B,$B5))*$F$2</f>
        <v>253994.80033128089</v>
      </c>
      <c r="W5">
        <f>(SUMIFS(一次燃料消费!X:X,一次燃料消费!$B:$B,$B5)-SUMIFS(工业非燃料使用!X:X,工业非燃料使用!$B:$B,$B5))*$F$2</f>
        <v>247316.51362932561</v>
      </c>
      <c r="X5">
        <f>(SUMIFS(一次燃料消费!Y:Y,一次燃料消费!$B:$B,$B5)-SUMIFS(工业非燃料使用!Y:Y,工业非燃料使用!$B:$B,$B5))*$F$2</f>
        <v>240513.48312988377</v>
      </c>
      <c r="Y5">
        <f>(SUMIFS(一次燃料消费!Z:Z,一次燃料消费!$B:$B,$B5)-SUMIFS(工业非燃料使用!Z:Z,工业非燃料使用!$B:$B,$B5))*$F$2</f>
        <v>233511.95563717553</v>
      </c>
      <c r="Z5">
        <f>(SUMIFS(一次燃料消费!AA:AA,一次燃料消费!$B:$B,$B5)-SUMIFS(工业非燃料使用!AA:AA,工业非燃料使用!$B:$B,$B5))*$F$2</f>
        <v>226630.22433473772</v>
      </c>
      <c r="AA5">
        <f>(SUMIFS(一次燃料消费!AB:AB,一次燃料消费!$B:$B,$B5)-SUMIFS(工业非燃料使用!AB:AB,工业非燃料使用!$B:$B,$B5))*$F$2</f>
        <v>219294.29728853845</v>
      </c>
      <c r="AB5">
        <f>(SUMIFS(一次燃料消费!AC:AC,一次燃料消费!$B:$B,$B5)-SUMIFS(工业非燃料使用!AC:AC,工业非燃料使用!$B:$B,$B5))*$F$2</f>
        <v>212118.49411256352</v>
      </c>
      <c r="AC5">
        <f>(SUMIFS(一次燃料消费!AD:AD,一次燃料消费!$B:$B,$B5)-SUMIFS(工业非燃料使用!AD:AD,工业非燃料使用!$B:$B,$B5))*$F$2</f>
        <v>204620.77778978075</v>
      </c>
      <c r="AD5">
        <f>(SUMIFS(一次燃料消费!AE:AE,一次燃料消费!$B:$B,$B5)-SUMIFS(工业非燃料使用!AE:AE,工业非燃料使用!$B:$B,$B5))*$F$2</f>
        <v>197178.89597061687</v>
      </c>
      <c r="AE5">
        <f>(SUMIFS(一次燃料消费!AF:AF,一次燃料消费!$B:$B,$B5)-SUMIFS(工业非燃料使用!AF:AF,工业非燃料使用!$B:$B,$B5))*$F$2</f>
        <v>189745.97637823634</v>
      </c>
      <c r="AF5">
        <f>(SUMIFS(一次燃料消费!AG:AG,一次燃料消费!$B:$B,$B5)-SUMIFS(工业非燃料使用!AG:AG,工业非燃料使用!$B:$B,$B5))*$F$2</f>
        <v>182103.00097223726</v>
      </c>
      <c r="AG5">
        <f>(SUMIFS(一次燃料消费!AH:AH,一次燃料消费!$B:$B,$B5)-SUMIFS(工业非燃料使用!AH:AH,工业非燃料使用!$B:$B,$B5))*$F$2</f>
        <v>174526.86327463906</v>
      </c>
      <c r="AH5">
        <f>(SUMIFS(一次燃料消费!AI:AI,一次燃料消费!$B:$B,$B5)-SUMIFS(工业非燃料使用!AI:AI,工业非燃料使用!$B:$B,$B5))*$F$2</f>
        <v>167062.9530805517</v>
      </c>
      <c r="AI5">
        <f>(SUMIFS(一次燃料消费!AJ:AJ,一次燃料消费!$B:$B,$B5)-SUMIFS(工业非燃料使用!AJ:AJ,工业非燃料使用!$B:$B,$B5))*$F$2</f>
        <v>159559.45410680209</v>
      </c>
      <c r="AJ5">
        <f>(SUMIFS(一次燃料消费!AK:AK,一次燃料消费!$B:$B,$B5)-SUMIFS(工业非燃料使用!AK:AK,工业非燃料使用!$B:$B,$B5))*$F$2</f>
        <v>152462.89618666959</v>
      </c>
      <c r="AK5">
        <f>(SUMIFS(一次燃料消费!AL:AL,一次燃料消费!$B:$B,$B5)-SUMIFS(工业非燃料使用!AL:AL,工业非燃料使用!$B:$B,$B5))*$F$2</f>
        <v>145497.66519030646</v>
      </c>
      <c r="AL5">
        <f>(SUMIFS(一次燃料消费!AM:AM,一次燃料消费!$B:$B,$B5)-SUMIFS(工业非燃料使用!AM:AM,工业非燃料使用!$B:$B,$B5))*$F$2</f>
        <v>138659.54880990964</v>
      </c>
      <c r="AM5">
        <f>(SUMIFS(一次燃料消费!AN:AN,一次燃料消费!$B:$B,$B5)-SUMIFS(工业非燃料使用!AN:AN,工业非燃料使用!$B:$B,$B5))*$F$2</f>
        <v>132209.14191062623</v>
      </c>
      <c r="AN5">
        <f>(SUMIFS(一次燃料消费!AO:AO,一次燃料消费!$B:$B,$B5)-SUMIFS(工业非燃料使用!AO:AO,工业非燃料使用!$B:$B,$B5))*$F$2</f>
        <v>127815.9205646178</v>
      </c>
    </row>
    <row r="6" spans="1:40">
      <c r="A6" t="s">
        <v>1658</v>
      </c>
      <c r="B6" s="35" t="s">
        <v>113</v>
      </c>
      <c r="C6">
        <f>(SUMIFS(一次燃料消费!D:D,一次燃料消费!$B:$B,$B6)-SUMIFS(工业非燃料使用!D:D,工业非燃料使用!$B:$B,$B6))*$F$2</f>
        <v>34879.685643296973</v>
      </c>
      <c r="D6">
        <f>(SUMIFS(一次燃料消费!E:E,一次燃料消费!$B:$B,$B6)-SUMIFS(工业非燃料使用!E:E,工业非燃料使用!$B:$B,$B6))*$F$2</f>
        <v>37435.505383313539</v>
      </c>
      <c r="E6">
        <f>(SUMIFS(一次燃料消费!F:F,一次燃料消费!$B:$B,$B6)-SUMIFS(工业非燃料使用!F:F,工业非燃料使用!$B:$B,$B6))*$F$2</f>
        <v>39995.23099636312</v>
      </c>
      <c r="F6">
        <f>(SUMIFS(一次燃料消费!G:G,一次燃料消费!$B:$B,$B6)-SUMIFS(工业非燃料使用!G:G,工业非燃料使用!$B:$B,$B6))*$F$2</f>
        <v>41697.477224442773</v>
      </c>
      <c r="G6">
        <f>(SUMIFS(一次燃料消费!H:H,一次燃料消费!$B:$B,$B6)-SUMIFS(工业非燃料使用!H:H,工业非燃料使用!$B:$B,$B6))*$F$2</f>
        <v>42618.419574376159</v>
      </c>
      <c r="H6">
        <f>(SUMIFS(一次燃料消费!I:I,一次燃料消费!$B:$B,$B6)-SUMIFS(工业非燃料使用!I:I,工业非燃料使用!$B:$B,$B6))*$F$2</f>
        <v>43552.211299557101</v>
      </c>
      <c r="I6">
        <f>(SUMIFS(一次燃料消费!J:J,一次燃料消费!$B:$B,$B6)-SUMIFS(工业非燃料使用!J:J,工业非燃料使用!$B:$B,$B6))*$F$2</f>
        <v>44513.296604371477</v>
      </c>
      <c r="J6">
        <f>(SUMIFS(一次燃料消费!K:K,一次燃料消费!$B:$B,$B6)-SUMIFS(工业非燃料使用!K:K,工业非燃料使用!$B:$B,$B6))*$F$2</f>
        <v>45069.604983616016</v>
      </c>
      <c r="K6">
        <f>(SUMIFS(一次燃料消费!L:L,一次燃料消费!$B:$B,$B6)-SUMIFS(工业非燃料使用!L:L,工业非燃料使用!$B:$B,$B6))*$F$2</f>
        <v>45562.295200028821</v>
      </c>
      <c r="L6">
        <f>(SUMIFS(一次燃料消费!M:M,一次燃料消费!$B:$B,$B6)-SUMIFS(工业非燃料使用!M:M,工业非燃料使用!$B:$B,$B6))*$F$2</f>
        <v>46025.793093514832</v>
      </c>
      <c r="M6">
        <f>(SUMIFS(一次燃料消费!N:N,一次燃料消费!$B:$B,$B6)-SUMIFS(工业非燃料使用!N:N,工业非燃料使用!$B:$B,$B6))*$F$2</f>
        <v>46490.223614561968</v>
      </c>
      <c r="N6">
        <f>(SUMIFS(一次燃料消费!O:O,一次燃料消费!$B:$B,$B6)-SUMIFS(工业非燃料使用!O:O,工业非燃料使用!$B:$B,$B6))*$F$2</f>
        <v>46960.988081091797</v>
      </c>
      <c r="O6">
        <f>(SUMIFS(一次燃料消费!P:P,一次燃料消费!$B:$B,$B6)-SUMIFS(工业非燃料使用!P:P,工业非燃料使用!$B:$B,$B6))*$F$2</f>
        <v>47380.360808037171</v>
      </c>
      <c r="P6">
        <f>(SUMIFS(一次燃料消费!Q:Q,一次燃料消费!$B:$B,$B6)-SUMIFS(工业非燃料使用!Q:Q,工业非燃料使用!$B:$B,$B6))*$F$2</f>
        <v>47694.422239026331</v>
      </c>
      <c r="Q6">
        <f>(SUMIFS(一次燃料消费!R:R,一次燃料消费!$B:$B,$B6)-SUMIFS(工业非燃料使用!R:R,工业非燃料使用!$B:$B,$B6))*$F$2</f>
        <v>47934.780886536326</v>
      </c>
      <c r="R6">
        <f>(SUMIFS(一次燃料消费!S:S,一次燃料消费!$B:$B,$B6)-SUMIFS(工业非燃料使用!S:S,工业非燃料使用!$B:$B,$B6))*$F$2</f>
        <v>48274.653415433379</v>
      </c>
      <c r="S6">
        <f>(SUMIFS(一次燃料消费!T:T,一次燃料消费!$B:$B,$B6)-SUMIFS(工业非燃料使用!T:T,工业非燃料使用!$B:$B,$B6))*$F$2</f>
        <v>48636.588527600747</v>
      </c>
      <c r="T6">
        <f>(SUMIFS(一次燃料消费!U:U,一次燃料消费!$B:$B,$B6)-SUMIFS(工业非燃料使用!U:U,工业非燃料使用!$B:$B,$B6))*$F$2</f>
        <v>48922.879982715793</v>
      </c>
      <c r="U6">
        <f>(SUMIFS(一次燃料消费!V:V,一次燃料消费!$B:$B,$B6)-SUMIFS(工业非燃料使用!V:V,工业非燃料使用!$B:$B,$B6))*$F$2</f>
        <v>49123.535342623611</v>
      </c>
      <c r="V6">
        <f>(SUMIFS(一次燃料消费!W:W,一次燃料消费!$B:$B,$B6)-SUMIFS(工业非燃料使用!W:W,工业非燃料使用!$B:$B,$B6))*$F$2</f>
        <v>49335.972777357689</v>
      </c>
      <c r="W6">
        <f>(SUMIFS(一次燃料消费!X:X,一次燃料消费!$B:$B,$B6)-SUMIFS(工业非燃料使用!X:X,工业非燃料使用!$B:$B,$B6))*$F$2</f>
        <v>49499.543408591708</v>
      </c>
      <c r="X6">
        <f>(SUMIFS(一次燃料消费!Y:Y,一次燃料消费!$B:$B,$B6)-SUMIFS(工业非燃料使用!Y:Y,工业非燃料使用!$B:$B,$B6))*$F$2</f>
        <v>49761.913146807834</v>
      </c>
      <c r="Y6">
        <f>(SUMIFS(一次燃料消费!Z:Z,一次燃料消费!$B:$B,$B6)-SUMIFS(工业非燃料使用!Z:Z,工业非燃料使用!$B:$B,$B6))*$F$2</f>
        <v>49975.464333297336</v>
      </c>
      <c r="Z6">
        <f>(SUMIFS(一次燃料消费!AA:AA,一次燃料消费!$B:$B,$B6)-SUMIFS(工业非燃料使用!AA:AA,工业非燃料使用!$B:$B,$B6))*$F$2</f>
        <v>50084.239674480588</v>
      </c>
      <c r="AA6">
        <f>(SUMIFS(一次燃料消费!AB:AB,一次燃料消费!$B:$B,$B6)-SUMIFS(工业非燃料使用!AB:AB,工业非燃料使用!$B:$B,$B6))*$F$2</f>
        <v>50177.853156170117</v>
      </c>
      <c r="AB6">
        <f>(SUMIFS(一次燃料消费!AC:AC,一次燃料消费!$B:$B,$B6)-SUMIFS(工业非燃料使用!AC:AC,工业非燃料使用!$B:$B,$B6))*$F$2</f>
        <v>50300.894458247829</v>
      </c>
      <c r="AC6">
        <f>(SUMIFS(一次燃料消费!AD:AD,一次燃料消费!$B:$B,$B6)-SUMIFS(工业非燃料使用!AD:AD,工业非燃料使用!$B:$B,$B6))*$F$2</f>
        <v>50377.046919448359</v>
      </c>
      <c r="AD6">
        <f>(SUMIFS(一次燃料消费!AE:AE,一次燃料消费!$B:$B,$B6)-SUMIFS(工业非燃料使用!AE:AE,工业非燃料使用!$B:$B,$B6))*$F$2</f>
        <v>50341.365453170583</v>
      </c>
      <c r="AE6">
        <f>(SUMIFS(一次燃料消费!AF:AF,一次燃料消费!$B:$B,$B6)-SUMIFS(工业非燃料使用!AF:AF,工业非燃料使用!$B:$B,$B6))*$F$2</f>
        <v>50337.448777501726</v>
      </c>
      <c r="AF6">
        <f>(SUMIFS(一次燃料消费!AG:AG,一次燃料消费!$B:$B,$B6)-SUMIFS(工业非燃料使用!AG:AG,工业非燃料使用!$B:$B,$B6))*$F$2</f>
        <v>50258.579813474498</v>
      </c>
      <c r="AG6">
        <f>(SUMIFS(一次燃料消费!AH:AH,一次燃料消费!$B:$B,$B6)-SUMIFS(工业非燃料使用!AH:AH,工业非燃料使用!$B:$B,$B6))*$F$2</f>
        <v>50103.844298008727</v>
      </c>
      <c r="AH6">
        <f>(SUMIFS(一次燃料消费!AI:AI,一次燃料消费!$B:$B,$B6)-SUMIFS(工业非燃料使用!AI:AI,工业非燃料使用!$B:$B,$B6))*$F$2</f>
        <v>49965.215872672947</v>
      </c>
      <c r="AI6">
        <f>(SUMIFS(一次燃料消费!AJ:AJ,一次燃料消费!$B:$B,$B6)-SUMIFS(工业非燃料使用!AJ:AJ,工业非燃料使用!$B:$B,$B6))*$F$2</f>
        <v>49776.470418782199</v>
      </c>
      <c r="AJ6">
        <f>(SUMIFS(一次燃料消费!AK:AK,一次燃料消费!$B:$B,$B6)-SUMIFS(工业非燃料使用!AK:AK,工业非燃料使用!$B:$B,$B6))*$F$2</f>
        <v>49529.249576896778</v>
      </c>
      <c r="AK6">
        <f>(SUMIFS(一次燃料消费!AL:AL,一次燃料消费!$B:$B,$B6)-SUMIFS(工业非燃料使用!AL:AL,工业非燃料使用!$B:$B,$B6))*$F$2</f>
        <v>49290.09362284399</v>
      </c>
      <c r="AL6">
        <f>(SUMIFS(一次燃料消费!AM:AM,一次燃料消费!$B:$B,$B6)-SUMIFS(工业非燃料使用!AM:AM,工业非燃料使用!$B:$B,$B6))*$F$2</f>
        <v>49001.077382881434</v>
      </c>
      <c r="AM6">
        <f>(SUMIFS(一次燃料消费!AN:AN,一次燃料消费!$B:$B,$B6)-SUMIFS(工业非燃料使用!AN:AN,工业非燃料使用!$B:$B,$B6))*$F$2</f>
        <v>48646.414605163671</v>
      </c>
      <c r="AN6">
        <f>(SUMIFS(一次燃料消费!AO:AO,一次燃料消费!$B:$B,$B6)-SUMIFS(工业非燃料使用!AO:AO,工业非燃料使用!$B:$B,$B6))*$F$2</f>
        <v>49681.323322890799</v>
      </c>
    </row>
    <row r="7" spans="1:40">
      <c r="A7" t="s">
        <v>1680</v>
      </c>
      <c r="B7" s="35" t="s">
        <v>2324</v>
      </c>
      <c r="C7">
        <f>(SUMIFS(一次燃料消费!D:D,一次燃料消费!$B:$B,$B7)-SUMIFS(工业非燃料使用!D:D,工业非燃料使用!$B:$B,$B7))*$F$2</f>
        <v>16388.894890353251</v>
      </c>
      <c r="D7">
        <f>(SUMIFS(一次燃料消费!E:E,一次燃料消费!$B:$B,$B7)-SUMIFS(工业非燃料使用!E:E,工业非燃料使用!$B:$B,$B7))*$F$2</f>
        <v>16572.035576680715</v>
      </c>
      <c r="E7">
        <f>(SUMIFS(一次燃料消费!F:F,一次燃料消费!$B:$B,$B7)-SUMIFS(工业非燃料使用!F:F,工业非燃料使用!$B:$B,$B7))*$F$2</f>
        <v>18037.08904972814</v>
      </c>
      <c r="F7">
        <f>(SUMIFS(一次燃料消费!G:G,一次燃料消费!$B:$B,$B7)-SUMIFS(工业非燃料使用!G:G,工业非燃料使用!$B:$B,$B7))*$F$2</f>
        <v>19502.142522775561</v>
      </c>
      <c r="G7">
        <f>(SUMIFS(一次燃料消费!H:H,一次燃料消费!$B:$B,$B7)-SUMIFS(工业非燃料使用!H:H,工业非燃料使用!$B:$B,$B7))*$F$2</f>
        <v>21150.33668215045</v>
      </c>
      <c r="H7">
        <f>(SUMIFS(一次燃料消费!I:I,一次燃料消费!$B:$B,$B7)-SUMIFS(工业非燃料使用!I:I,工业非燃料使用!$B:$B,$B7))*$F$2</f>
        <v>22065.968096215482</v>
      </c>
      <c r="I7">
        <f>(SUMIFS(一次燃料消费!J:J,一次燃料消费!$B:$B,$B7)-SUMIFS(工业非燃料使用!J:J,工业非燃料使用!$B:$B,$B7))*$F$2</f>
        <v>22432.24946887041</v>
      </c>
      <c r="J7">
        <f>(SUMIFS(一次燃料消费!K:K,一次燃料消费!$B:$B,$B7)-SUMIFS(工业非燃料使用!K:K,工业非燃料使用!$B:$B,$B7))*$F$2</f>
        <v>22432.24946887041</v>
      </c>
      <c r="K7">
        <f>(SUMIFS(一次燃料消费!L:L,一次燃料消费!$B:$B,$B7)-SUMIFS(工业非燃料使用!L:L,工业非燃料使用!$B:$B,$B7))*$F$2</f>
        <v>22432.24946887041</v>
      </c>
      <c r="L7">
        <f>(SUMIFS(一次燃料消费!M:M,一次燃料消费!$B:$B,$B7)-SUMIFS(工业非燃料使用!M:M,工业非燃料使用!$B:$B,$B7))*$F$2</f>
        <v>22432.24946887041</v>
      </c>
      <c r="M7">
        <f>(SUMIFS(一次燃料消费!N:N,一次燃料消费!$B:$B,$B7)-SUMIFS(工业非燃料使用!N:N,工业非燃料使用!$B:$B,$B7))*$F$2</f>
        <v>22432.24946887041</v>
      </c>
      <c r="N7">
        <f>(SUMIFS(一次燃料消费!O:O,一次燃料消费!$B:$B,$B7)-SUMIFS(工业非燃料使用!O:O,工业非燃料使用!$B:$B,$B7))*$F$2</f>
        <v>22432.24946887041</v>
      </c>
      <c r="O7">
        <f>(SUMIFS(一次燃料消费!P:P,一次燃料消费!$B:$B,$B7)-SUMIFS(工业非燃料使用!P:P,工业非燃料使用!$B:$B,$B7))*$F$2</f>
        <v>22615.390155197874</v>
      </c>
      <c r="P7">
        <f>(SUMIFS(一次燃料消费!Q:Q,一次燃料消费!$B:$B,$B7)-SUMIFS(工业非燃料使用!Q:Q,工业非燃料使用!$B:$B,$B7))*$F$2</f>
        <v>22615.390155197874</v>
      </c>
      <c r="Q7">
        <f>(SUMIFS(一次燃料消费!R:R,一次燃料消费!$B:$B,$B7)-SUMIFS(工业非燃料使用!R:R,工业非燃料使用!$B:$B,$B7))*$F$2</f>
        <v>22798.494832739194</v>
      </c>
      <c r="R7">
        <f>(SUMIFS(一次燃料消费!S:S,一次燃料消费!$B:$B,$B7)-SUMIFS(工业非燃料使用!S:S,工业非燃料使用!$B:$B,$B7))*$F$2</f>
        <v>22981.635519066658</v>
      </c>
      <c r="S7">
        <f>(SUMIFS(一次燃料消费!T:T,一次燃料消费!$B:$B,$B7)-SUMIFS(工业非燃料使用!T:T,工业非燃料使用!$B:$B,$B7))*$F$2</f>
        <v>23164.776205394122</v>
      </c>
      <c r="T7">
        <f>(SUMIFS(一次燃料消费!U:U,一次燃料消费!$B:$B,$B7)-SUMIFS(工业非燃料使用!U:U,工业非燃料使用!$B:$B,$B7))*$F$2</f>
        <v>23347.916891721587</v>
      </c>
      <c r="U7">
        <f>(SUMIFS(一次燃料消费!V:V,一次燃料消费!$B:$B,$B7)-SUMIFS(工业非燃料使用!V:V,工业非燃料使用!$B:$B,$B7))*$F$2</f>
        <v>23531.057578049051</v>
      </c>
      <c r="V7">
        <f>(SUMIFS(一次燃料消费!W:W,一次燃料消费!$B:$B,$B7)-SUMIFS(工业非燃料使用!W:W,工业非燃料使用!$B:$B,$B7))*$F$2</f>
        <v>23714.16225559037</v>
      </c>
      <c r="W7">
        <f>(SUMIFS(一次燃料消费!X:X,一次燃料消费!$B:$B,$B7)-SUMIFS(工业非燃料使用!X:X,工业非燃料使用!$B:$B,$B7))*$F$2</f>
        <v>23714.16225559037</v>
      </c>
      <c r="X7">
        <f>(SUMIFS(一次燃料消费!Y:Y,一次燃料消费!$B:$B,$B7)-SUMIFS(工业非燃料使用!Y:Y,工业非燃料使用!$B:$B,$B7))*$F$2</f>
        <v>23714.16225559037</v>
      </c>
      <c r="Y7">
        <f>(SUMIFS(一次燃料消费!Z:Z,一次燃料消费!$B:$B,$B7)-SUMIFS(工业非燃料使用!Z:Z,工业非燃料使用!$B:$B,$B7))*$F$2</f>
        <v>23897.302941917835</v>
      </c>
      <c r="Z7">
        <f>(SUMIFS(一次燃料消费!AA:AA,一次燃料消费!$B:$B,$B7)-SUMIFS(工业非燃料使用!AA:AA,工业非燃料使用!$B:$B,$B7))*$F$2</f>
        <v>23897.302941917835</v>
      </c>
      <c r="AA7">
        <f>(SUMIFS(一次燃料消费!AB:AB,一次燃料消费!$B:$B,$B7)-SUMIFS(工业非燃料使用!AB:AB,工业非燃料使用!$B:$B,$B7))*$F$2</f>
        <v>24080.443628245299</v>
      </c>
      <c r="AB7">
        <f>(SUMIFS(一次燃料消费!AC:AC,一次燃料消费!$B:$B,$B7)-SUMIFS(工业非燃料使用!AC:AC,工业非燃料使用!$B:$B,$B7))*$F$2</f>
        <v>24263.584314572763</v>
      </c>
      <c r="AC7">
        <f>(SUMIFS(一次燃料消费!AD:AD,一次燃料消费!$B:$B,$B7)-SUMIFS(工业非燃料使用!AD:AD,工业非燃料使用!$B:$B,$B7))*$F$2</f>
        <v>24446.688992114083</v>
      </c>
      <c r="AD7">
        <f>(SUMIFS(一次燃料消费!AE:AE,一次燃料消费!$B:$B,$B7)-SUMIFS(工业非燃料使用!AE:AE,工业非燃料使用!$B:$B,$B7))*$F$2</f>
        <v>24629.829678441547</v>
      </c>
      <c r="AE7">
        <f>(SUMIFS(一次燃料消费!AF:AF,一次燃料消费!$B:$B,$B7)-SUMIFS(工业非燃料使用!AF:AF,工业非燃料使用!$B:$B,$B7))*$F$2</f>
        <v>24629.829678441547</v>
      </c>
      <c r="AF7">
        <f>(SUMIFS(一次燃料消费!AG:AG,一次燃料消费!$B:$B,$B7)-SUMIFS(工业非燃料使用!AG:AG,工业非燃料使用!$B:$B,$B7))*$F$2</f>
        <v>24629.829678441547</v>
      </c>
      <c r="AG7">
        <f>(SUMIFS(一次燃料消费!AH:AH,一次燃料消费!$B:$B,$B7)-SUMIFS(工业非燃料使用!AH:AH,工业非燃料使用!$B:$B,$B7))*$F$2</f>
        <v>24446.688992114083</v>
      </c>
      <c r="AH7">
        <f>(SUMIFS(一次燃料消费!AI:AI,一次燃料消费!$B:$B,$B7)-SUMIFS(工业非燃料使用!AI:AI,工业非燃料使用!$B:$B,$B7))*$F$2</f>
        <v>24263.584314572763</v>
      </c>
      <c r="AI7">
        <f>(SUMIFS(一次燃料消费!AJ:AJ,一次燃料消费!$B:$B,$B7)-SUMIFS(工业非燃料使用!AJ:AJ,工业非燃料使用!$B:$B,$B7))*$F$2</f>
        <v>24263.584314572763</v>
      </c>
      <c r="AJ7">
        <f>(SUMIFS(一次燃料消费!AK:AK,一次燃料消费!$B:$B,$B7)-SUMIFS(工业非燃料使用!AK:AK,工业非燃料使用!$B:$B,$B7))*$F$2</f>
        <v>24446.688992114083</v>
      </c>
      <c r="AK7">
        <f>(SUMIFS(一次燃料消费!AL:AL,一次燃料消费!$B:$B,$B7)-SUMIFS(工业非燃料使用!AL:AL,工业非燃料使用!$B:$B,$B7))*$F$2</f>
        <v>24446.688992114083</v>
      </c>
      <c r="AL7">
        <f>(SUMIFS(一次燃料消费!AM:AM,一次燃料消费!$B:$B,$B7)-SUMIFS(工业非燃料使用!AM:AM,工业非燃料使用!$B:$B,$B7))*$F$2</f>
        <v>24446.688992114083</v>
      </c>
      <c r="AM7">
        <f>(SUMIFS(一次燃料消费!AN:AN,一次燃料消费!$B:$B,$B7)-SUMIFS(工业非燃料使用!AN:AN,工业非燃料使用!$B:$B,$B7))*$F$2</f>
        <v>24263.584314572763</v>
      </c>
      <c r="AN7">
        <f>(SUMIFS(一次燃料消费!AO:AO,一次燃料消费!$B:$B,$B7)-SUMIFS(工业非燃料使用!AO:AO,工业非燃料使用!$B:$B,$B7))*$F$2</f>
        <v>24263.584314572763</v>
      </c>
    </row>
    <row r="8" spans="1:40">
      <c r="B8" s="35" t="s">
        <v>2354</v>
      </c>
      <c r="C8">
        <f>(SUMIFS(一次燃料消费!D:D,一次燃料消费!$B:$B,$B8)-SUMIFS(工业非燃料使用!D:D,工业非燃料使用!$B:$B,$B8))*$F$2</f>
        <v>0</v>
      </c>
      <c r="D8">
        <f>(SUMIFS(一次燃料消费!E:E,一次燃料消费!$B:$B,$B8)-SUMIFS(工业非燃料使用!E:E,工业非燃料使用!$B:$B,$B8))*$F$2</f>
        <v>0</v>
      </c>
      <c r="E8">
        <f>(SUMIFS(一次燃料消费!F:F,一次燃料消费!$B:$B,$B8)-SUMIFS(工业非燃料使用!F:F,工业非燃料使用!$B:$B,$B8))*$F$2</f>
        <v>0</v>
      </c>
      <c r="F8">
        <f>(SUMIFS(一次燃料消费!G:G,一次燃料消费!$B:$B,$B8)-SUMIFS(工业非燃料使用!G:G,工业非燃料使用!$B:$B,$B8))*$F$2</f>
        <v>0</v>
      </c>
      <c r="G8">
        <f>(SUMIFS(一次燃料消费!H:H,一次燃料消费!$B:$B,$B8)-SUMIFS(工业非燃料使用!H:H,工业非燃料使用!$B:$B,$B8))*$F$2</f>
        <v>0</v>
      </c>
      <c r="H8">
        <f>(SUMIFS(一次燃料消费!I:I,一次燃料消费!$B:$B,$B8)-SUMIFS(工业非燃料使用!I:I,工业非燃料使用!$B:$B,$B8))*$F$2</f>
        <v>0</v>
      </c>
      <c r="I8">
        <f>(SUMIFS(一次燃料消费!J:J,一次燃料消费!$B:$B,$B8)-SUMIFS(工业非燃料使用!J:J,工业非燃料使用!$B:$B,$B8))*$F$2</f>
        <v>0</v>
      </c>
      <c r="J8">
        <f>(SUMIFS(一次燃料消费!K:K,一次燃料消费!$B:$B,$B8)-SUMIFS(工业非燃料使用!K:K,工业非燃料使用!$B:$B,$B8))*$F$2</f>
        <v>0</v>
      </c>
      <c r="K8">
        <f>(SUMIFS(一次燃料消费!L:L,一次燃料消费!$B:$B,$B8)-SUMIFS(工业非燃料使用!L:L,工业非燃料使用!$B:$B,$B8))*$F$2</f>
        <v>0</v>
      </c>
      <c r="L8">
        <f>(SUMIFS(一次燃料消费!M:M,一次燃料消费!$B:$B,$B8)-SUMIFS(工业非燃料使用!M:M,工业非燃料使用!$B:$B,$B8))*$F$2</f>
        <v>0</v>
      </c>
      <c r="M8">
        <f>(SUMIFS(一次燃料消费!N:N,一次燃料消费!$B:$B,$B8)-SUMIFS(工业非燃料使用!N:N,工业非燃料使用!$B:$B,$B8))*$F$2</f>
        <v>0</v>
      </c>
      <c r="N8">
        <f>(SUMIFS(一次燃料消费!O:O,一次燃料消费!$B:$B,$B8)-SUMIFS(工业非燃料使用!O:O,工业非燃料使用!$B:$B,$B8))*$F$2</f>
        <v>0</v>
      </c>
      <c r="O8">
        <f>(SUMIFS(一次燃料消费!P:P,一次燃料消费!$B:$B,$B8)-SUMIFS(工业非燃料使用!P:P,工业非燃料使用!$B:$B,$B8))*$F$2</f>
        <v>0</v>
      </c>
      <c r="P8">
        <f>(SUMIFS(一次燃料消费!Q:Q,一次燃料消费!$B:$B,$B8)-SUMIFS(工业非燃料使用!Q:Q,工业非燃料使用!$B:$B,$B8))*$F$2</f>
        <v>0</v>
      </c>
      <c r="Q8">
        <f>(SUMIFS(一次燃料消费!R:R,一次燃料消费!$B:$B,$B8)-SUMIFS(工业非燃料使用!R:R,工业非燃料使用!$B:$B,$B8))*$F$2</f>
        <v>0</v>
      </c>
      <c r="R8">
        <f>(SUMIFS(一次燃料消费!S:S,一次燃料消费!$B:$B,$B8)-SUMIFS(工业非燃料使用!S:S,工业非燃料使用!$B:$B,$B8))*$F$2</f>
        <v>0</v>
      </c>
      <c r="S8">
        <f>(SUMIFS(一次燃料消费!T:T,一次燃料消费!$B:$B,$B8)-SUMIFS(工业非燃料使用!T:T,工业非燃料使用!$B:$B,$B8))*$F$2</f>
        <v>0</v>
      </c>
      <c r="T8">
        <f>(SUMIFS(一次燃料消费!U:U,一次燃料消费!$B:$B,$B8)-SUMIFS(工业非燃料使用!U:U,工业非燃料使用!$B:$B,$B8))*$F$2</f>
        <v>0</v>
      </c>
      <c r="U8">
        <f>(SUMIFS(一次燃料消费!V:V,一次燃料消费!$B:$B,$B8)-SUMIFS(工业非燃料使用!V:V,工业非燃料使用!$B:$B,$B8))*$F$2</f>
        <v>0</v>
      </c>
      <c r="V8">
        <f>(SUMIFS(一次燃料消费!W:W,一次燃料消费!$B:$B,$B8)-SUMIFS(工业非燃料使用!W:W,工业非燃料使用!$B:$B,$B8))*$F$2</f>
        <v>0</v>
      </c>
      <c r="W8">
        <f>(SUMIFS(一次燃料消费!X:X,一次燃料消费!$B:$B,$B8)-SUMIFS(工业非燃料使用!X:X,工业非燃料使用!$B:$B,$B8))*$F$2</f>
        <v>0</v>
      </c>
      <c r="X8">
        <f>(SUMIFS(一次燃料消费!Y:Y,一次燃料消费!$B:$B,$B8)-SUMIFS(工业非燃料使用!Y:Y,工业非燃料使用!$B:$B,$B8))*$F$2</f>
        <v>0</v>
      </c>
      <c r="Y8">
        <f>(SUMIFS(一次燃料消费!Z:Z,一次燃料消费!$B:$B,$B8)-SUMIFS(工业非燃料使用!Z:Z,工业非燃料使用!$B:$B,$B8))*$F$2</f>
        <v>0</v>
      </c>
      <c r="Z8">
        <f>(SUMIFS(一次燃料消费!AA:AA,一次燃料消费!$B:$B,$B8)-SUMIFS(工业非燃料使用!AA:AA,工业非燃料使用!$B:$B,$B8))*$F$2</f>
        <v>0</v>
      </c>
      <c r="AA8">
        <f>(SUMIFS(一次燃料消费!AB:AB,一次燃料消费!$B:$B,$B8)-SUMIFS(工业非燃料使用!AB:AB,工业非燃料使用!$B:$B,$B8))*$F$2</f>
        <v>0</v>
      </c>
      <c r="AB8">
        <f>(SUMIFS(一次燃料消费!AC:AC,一次燃料消费!$B:$B,$B8)-SUMIFS(工业非燃料使用!AC:AC,工业非燃料使用!$B:$B,$B8))*$F$2</f>
        <v>0</v>
      </c>
      <c r="AC8">
        <f>(SUMIFS(一次燃料消费!AD:AD,一次燃料消费!$B:$B,$B8)-SUMIFS(工业非燃料使用!AD:AD,工业非燃料使用!$B:$B,$B8))*$F$2</f>
        <v>0</v>
      </c>
      <c r="AD8">
        <f>(SUMIFS(一次燃料消费!AE:AE,一次燃料消费!$B:$B,$B8)-SUMIFS(工业非燃料使用!AE:AE,工业非燃料使用!$B:$B,$B8))*$F$2</f>
        <v>0</v>
      </c>
      <c r="AE8">
        <f>(SUMIFS(一次燃料消费!AF:AF,一次燃料消费!$B:$B,$B8)-SUMIFS(工业非燃料使用!AF:AF,工业非燃料使用!$B:$B,$B8))*$F$2</f>
        <v>0</v>
      </c>
      <c r="AF8">
        <f>(SUMIFS(一次燃料消费!AG:AG,一次燃料消费!$B:$B,$B8)-SUMIFS(工业非燃料使用!AG:AG,工业非燃料使用!$B:$B,$B8))*$F$2</f>
        <v>0</v>
      </c>
      <c r="AG8">
        <f>(SUMIFS(一次燃料消费!AH:AH,一次燃料消费!$B:$B,$B8)-SUMIFS(工业非燃料使用!AH:AH,工业非燃料使用!$B:$B,$B8))*$F$2</f>
        <v>0</v>
      </c>
      <c r="AH8">
        <f>(SUMIFS(一次燃料消费!AI:AI,一次燃料消费!$B:$B,$B8)-SUMIFS(工业非燃料使用!AI:AI,工业非燃料使用!$B:$B,$B8))*$F$2</f>
        <v>0</v>
      </c>
      <c r="AI8">
        <f>(SUMIFS(一次燃料消费!AJ:AJ,一次燃料消费!$B:$B,$B8)-SUMIFS(工业非燃料使用!AJ:AJ,工业非燃料使用!$B:$B,$B8))*$F$2</f>
        <v>0</v>
      </c>
      <c r="AJ8">
        <f>(SUMIFS(一次燃料消费!AK:AK,一次燃料消费!$B:$B,$B8)-SUMIFS(工业非燃料使用!AK:AK,工业非燃料使用!$B:$B,$B8))*$F$2</f>
        <v>0</v>
      </c>
      <c r="AK8">
        <f>(SUMIFS(一次燃料消费!AL:AL,一次燃料消费!$B:$B,$B8)-SUMIFS(工业非燃料使用!AL:AL,工业非燃料使用!$B:$B,$B8))*$F$2</f>
        <v>0</v>
      </c>
      <c r="AL8">
        <f>(SUMIFS(一次燃料消费!AM:AM,一次燃料消费!$B:$B,$B8)-SUMIFS(工业非燃料使用!AM:AM,工业非燃料使用!$B:$B,$B8))*$F$2</f>
        <v>0</v>
      </c>
      <c r="AM8">
        <f>(SUMIFS(一次燃料消费!AN:AN,一次燃料消费!$B:$B,$B8)-SUMIFS(工业非燃料使用!AN:AN,工业非燃料使用!$B:$B,$B8))*$F$2</f>
        <v>0</v>
      </c>
      <c r="AN8">
        <f>(SUMIFS(一次燃料消费!AO:AO,一次燃料消费!$B:$B,$B8)-SUMIFS(工业非燃料使用!AO:AO,工业非燃料使用!$B:$B,$B8))*$F$2</f>
        <v>0</v>
      </c>
    </row>
    <row r="9" spans="1:40">
      <c r="B9" s="35" t="s">
        <v>2326</v>
      </c>
      <c r="C9">
        <f>(SUMIFS(一次燃料消费!D:D,一次燃料消费!$B:$B,$B9)-SUMIFS(工业非燃料使用!D:D,工业非燃料使用!$B:$B,$B9))*$F$2</f>
        <v>0</v>
      </c>
      <c r="D9">
        <f>(SUMIFS(一次燃料消费!E:E,一次燃料消费!$B:$B,$B9)-SUMIFS(工业非燃料使用!E:E,工业非燃料使用!$B:$B,$B9))*$F$2</f>
        <v>0</v>
      </c>
      <c r="E9">
        <f>(SUMIFS(一次燃料消费!F:F,一次燃料消费!$B:$B,$B9)-SUMIFS(工业非燃料使用!F:F,工业非燃料使用!$B:$B,$B9))*$F$2</f>
        <v>0</v>
      </c>
      <c r="F9">
        <f>(SUMIFS(一次燃料消费!G:G,一次燃料消费!$B:$B,$B9)-SUMIFS(工业非燃料使用!G:G,工业非燃料使用!$B:$B,$B9))*$F$2</f>
        <v>0</v>
      </c>
      <c r="G9">
        <f>(SUMIFS(一次燃料消费!H:H,一次燃料消费!$B:$B,$B9)-SUMIFS(工业非燃料使用!H:H,工业非燃料使用!$B:$B,$B9))*$F$2</f>
        <v>0</v>
      </c>
      <c r="H9">
        <f>(SUMIFS(一次燃料消费!I:I,一次燃料消费!$B:$B,$B9)-SUMIFS(工业非燃料使用!I:I,工业非燃料使用!$B:$B,$B9))*$F$2</f>
        <v>0</v>
      </c>
      <c r="I9">
        <f>(SUMIFS(一次燃料消费!J:J,一次燃料消费!$B:$B,$B9)-SUMIFS(工业非燃料使用!J:J,工业非燃料使用!$B:$B,$B9))*$F$2</f>
        <v>0</v>
      </c>
      <c r="J9">
        <f>(SUMIFS(一次燃料消费!K:K,一次燃料消费!$B:$B,$B9)-SUMIFS(工业非燃料使用!K:K,工业非燃料使用!$B:$B,$B9))*$F$2</f>
        <v>0</v>
      </c>
      <c r="K9">
        <f>(SUMIFS(一次燃料消费!L:L,一次燃料消费!$B:$B,$B9)-SUMIFS(工业非燃料使用!L:L,工业非燃料使用!$B:$B,$B9))*$F$2</f>
        <v>0</v>
      </c>
      <c r="L9">
        <f>(SUMIFS(一次燃料消费!M:M,一次燃料消费!$B:$B,$B9)-SUMIFS(工业非燃料使用!M:M,工业非燃料使用!$B:$B,$B9))*$F$2</f>
        <v>0</v>
      </c>
      <c r="M9">
        <f>(SUMIFS(一次燃料消费!N:N,一次燃料消费!$B:$B,$B9)-SUMIFS(工业非燃料使用!N:N,工业非燃料使用!$B:$B,$B9))*$F$2</f>
        <v>0</v>
      </c>
      <c r="N9">
        <f>(SUMIFS(一次燃料消费!O:O,一次燃料消费!$B:$B,$B9)-SUMIFS(工业非燃料使用!O:O,工业非燃料使用!$B:$B,$B9))*$F$2</f>
        <v>0</v>
      </c>
      <c r="O9">
        <f>(SUMIFS(一次燃料消费!P:P,一次燃料消费!$B:$B,$B9)-SUMIFS(工业非燃料使用!P:P,工业非燃料使用!$B:$B,$B9))*$F$2</f>
        <v>0</v>
      </c>
      <c r="P9">
        <f>(SUMIFS(一次燃料消费!Q:Q,一次燃料消费!$B:$B,$B9)-SUMIFS(工业非燃料使用!Q:Q,工业非燃料使用!$B:$B,$B9))*$F$2</f>
        <v>0</v>
      </c>
      <c r="Q9">
        <f>(SUMIFS(一次燃料消费!R:R,一次燃料消费!$B:$B,$B9)-SUMIFS(工业非燃料使用!R:R,工业非燃料使用!$B:$B,$B9))*$F$2</f>
        <v>0</v>
      </c>
      <c r="R9">
        <f>(SUMIFS(一次燃料消费!S:S,一次燃料消费!$B:$B,$B9)-SUMIFS(工业非燃料使用!S:S,工业非燃料使用!$B:$B,$B9))*$F$2</f>
        <v>0</v>
      </c>
      <c r="S9">
        <f>(SUMIFS(一次燃料消费!T:T,一次燃料消费!$B:$B,$B9)-SUMIFS(工业非燃料使用!T:T,工业非燃料使用!$B:$B,$B9))*$F$2</f>
        <v>0</v>
      </c>
      <c r="T9">
        <f>(SUMIFS(一次燃料消费!U:U,一次燃料消费!$B:$B,$B9)-SUMIFS(工业非燃料使用!U:U,工业非燃料使用!$B:$B,$B9))*$F$2</f>
        <v>0</v>
      </c>
      <c r="U9">
        <f>(SUMIFS(一次燃料消费!V:V,一次燃料消费!$B:$B,$B9)-SUMIFS(工业非燃料使用!V:V,工业非燃料使用!$B:$B,$B9))*$F$2</f>
        <v>0</v>
      </c>
      <c r="V9">
        <f>(SUMIFS(一次燃料消费!W:W,一次燃料消费!$B:$B,$B9)-SUMIFS(工业非燃料使用!W:W,工业非燃料使用!$B:$B,$B9))*$F$2</f>
        <v>0</v>
      </c>
      <c r="W9">
        <f>(SUMIFS(一次燃料消费!X:X,一次燃料消费!$B:$B,$B9)-SUMIFS(工业非燃料使用!X:X,工业非燃料使用!$B:$B,$B9))*$F$2</f>
        <v>0</v>
      </c>
      <c r="X9">
        <f>(SUMIFS(一次燃料消费!Y:Y,一次燃料消费!$B:$B,$B9)-SUMIFS(工业非燃料使用!Y:Y,工业非燃料使用!$B:$B,$B9))*$F$2</f>
        <v>0</v>
      </c>
      <c r="Y9">
        <f>(SUMIFS(一次燃料消费!Z:Z,一次燃料消费!$B:$B,$B9)-SUMIFS(工业非燃料使用!Z:Z,工业非燃料使用!$B:$B,$B9))*$F$2</f>
        <v>0</v>
      </c>
      <c r="Z9">
        <f>(SUMIFS(一次燃料消费!AA:AA,一次燃料消费!$B:$B,$B9)-SUMIFS(工业非燃料使用!AA:AA,工业非燃料使用!$B:$B,$B9))*$F$2</f>
        <v>0</v>
      </c>
      <c r="AA9">
        <f>(SUMIFS(一次燃料消费!AB:AB,一次燃料消费!$B:$B,$B9)-SUMIFS(工业非燃料使用!AB:AB,工业非燃料使用!$B:$B,$B9))*$F$2</f>
        <v>0</v>
      </c>
      <c r="AB9">
        <f>(SUMIFS(一次燃料消费!AC:AC,一次燃料消费!$B:$B,$B9)-SUMIFS(工业非燃料使用!AC:AC,工业非燃料使用!$B:$B,$B9))*$F$2</f>
        <v>0</v>
      </c>
      <c r="AC9">
        <f>(SUMIFS(一次燃料消费!AD:AD,一次燃料消费!$B:$B,$B9)-SUMIFS(工业非燃料使用!AD:AD,工业非燃料使用!$B:$B,$B9))*$F$2</f>
        <v>0</v>
      </c>
      <c r="AD9">
        <f>(SUMIFS(一次燃料消费!AE:AE,一次燃料消费!$B:$B,$B9)-SUMIFS(工业非燃料使用!AE:AE,工业非燃料使用!$B:$B,$B9))*$F$2</f>
        <v>0</v>
      </c>
      <c r="AE9">
        <f>(SUMIFS(一次燃料消费!AF:AF,一次燃料消费!$B:$B,$B9)-SUMIFS(工业非燃料使用!AF:AF,工业非燃料使用!$B:$B,$B9))*$F$2</f>
        <v>0</v>
      </c>
      <c r="AF9">
        <f>(SUMIFS(一次燃料消费!AG:AG,一次燃料消费!$B:$B,$B9)-SUMIFS(工业非燃料使用!AG:AG,工业非燃料使用!$B:$B,$B9))*$F$2</f>
        <v>0</v>
      </c>
      <c r="AG9">
        <f>(SUMIFS(一次燃料消费!AH:AH,一次燃料消费!$B:$B,$B9)-SUMIFS(工业非燃料使用!AH:AH,工业非燃料使用!$B:$B,$B9))*$F$2</f>
        <v>0</v>
      </c>
      <c r="AH9">
        <f>(SUMIFS(一次燃料消费!AI:AI,一次燃料消费!$B:$B,$B9)-SUMIFS(工业非燃料使用!AI:AI,工业非燃料使用!$B:$B,$B9))*$F$2</f>
        <v>0</v>
      </c>
      <c r="AI9">
        <f>(SUMIFS(一次燃料消费!AJ:AJ,一次燃料消费!$B:$B,$B9)-SUMIFS(工业非燃料使用!AJ:AJ,工业非燃料使用!$B:$B,$B9))*$F$2</f>
        <v>0</v>
      </c>
      <c r="AJ9">
        <f>(SUMIFS(一次燃料消费!AK:AK,一次燃料消费!$B:$B,$B9)-SUMIFS(工业非燃料使用!AK:AK,工业非燃料使用!$B:$B,$B9))*$F$2</f>
        <v>0</v>
      </c>
      <c r="AK9">
        <f>(SUMIFS(一次燃料消费!AL:AL,一次燃料消费!$B:$B,$B9)-SUMIFS(工业非燃料使用!AL:AL,工业非燃料使用!$B:$B,$B9))*$F$2</f>
        <v>0</v>
      </c>
      <c r="AL9">
        <f>(SUMIFS(一次燃料消费!AM:AM,一次燃料消费!$B:$B,$B9)-SUMIFS(工业非燃料使用!AM:AM,工业非燃料使用!$B:$B,$B9))*$F$2</f>
        <v>0</v>
      </c>
      <c r="AM9">
        <f>(SUMIFS(一次燃料消费!AN:AN,一次燃料消费!$B:$B,$B9)-SUMIFS(工业非燃料使用!AN:AN,工业非燃料使用!$B:$B,$B9))*$F$2</f>
        <v>0</v>
      </c>
      <c r="AN9">
        <f>(SUMIFS(一次燃料消费!AO:AO,一次燃料消费!$B:$B,$B9)-SUMIFS(工业非燃料使用!AO:AO,工业非燃料使用!$B:$B,$B9))*$F$2</f>
        <v>0</v>
      </c>
    </row>
    <row r="10" spans="1:40">
      <c r="B10" s="35" t="s">
        <v>2327</v>
      </c>
      <c r="C10">
        <f>(SUMIFS(一次燃料消费!D:D,一次燃料消费!$B:$B,$B10)-SUMIFS(工业非燃料使用!D:D,工业非燃料使用!$B:$B,$B10))*$F$2</f>
        <v>0</v>
      </c>
      <c r="D10">
        <f>(SUMIFS(一次燃料消费!E:E,一次燃料消费!$B:$B,$B10)-SUMIFS(工业非燃料使用!E:E,工业非燃料使用!$B:$B,$B10))*$F$2</f>
        <v>0</v>
      </c>
      <c r="E10">
        <f>(SUMIFS(一次燃料消费!F:F,一次燃料消费!$B:$B,$B10)-SUMIFS(工业非燃料使用!F:F,工业非燃料使用!$B:$B,$B10))*$F$2</f>
        <v>0</v>
      </c>
      <c r="F10">
        <f>(SUMIFS(一次燃料消费!G:G,一次燃料消费!$B:$B,$B10)-SUMIFS(工业非燃料使用!G:G,工业非燃料使用!$B:$B,$B10))*$F$2</f>
        <v>0</v>
      </c>
      <c r="G10">
        <f>(SUMIFS(一次燃料消费!H:H,一次燃料消费!$B:$B,$B10)-SUMIFS(工业非燃料使用!H:H,工业非燃料使用!$B:$B,$B10))*$F$2</f>
        <v>0</v>
      </c>
      <c r="H10">
        <f>(SUMIFS(一次燃料消费!I:I,一次燃料消费!$B:$B,$B10)-SUMIFS(工业非燃料使用!I:I,工业非燃料使用!$B:$B,$B10))*$F$2</f>
        <v>0</v>
      </c>
      <c r="I10">
        <f>(SUMIFS(一次燃料消费!J:J,一次燃料消费!$B:$B,$B10)-SUMIFS(工业非燃料使用!J:J,工业非燃料使用!$B:$B,$B10))*$F$2</f>
        <v>0</v>
      </c>
      <c r="J10">
        <f>(SUMIFS(一次燃料消费!K:K,一次燃料消费!$B:$B,$B10)-SUMIFS(工业非燃料使用!K:K,工业非燃料使用!$B:$B,$B10))*$F$2</f>
        <v>0</v>
      </c>
      <c r="K10">
        <f>(SUMIFS(一次燃料消费!L:L,一次燃料消费!$B:$B,$B10)-SUMIFS(工业非燃料使用!L:L,工业非燃料使用!$B:$B,$B10))*$F$2</f>
        <v>0</v>
      </c>
      <c r="L10">
        <f>(SUMIFS(一次燃料消费!M:M,一次燃料消费!$B:$B,$B10)-SUMIFS(工业非燃料使用!M:M,工业非燃料使用!$B:$B,$B10))*$F$2</f>
        <v>0</v>
      </c>
      <c r="M10">
        <f>(SUMIFS(一次燃料消费!N:N,一次燃料消费!$B:$B,$B10)-SUMIFS(工业非燃料使用!N:N,工业非燃料使用!$B:$B,$B10))*$F$2</f>
        <v>0</v>
      </c>
      <c r="N10">
        <f>(SUMIFS(一次燃料消费!O:O,一次燃料消费!$B:$B,$B10)-SUMIFS(工业非燃料使用!O:O,工业非燃料使用!$B:$B,$B10))*$F$2</f>
        <v>0</v>
      </c>
      <c r="O10">
        <f>(SUMIFS(一次燃料消费!P:P,一次燃料消费!$B:$B,$B10)-SUMIFS(工业非燃料使用!P:P,工业非燃料使用!$B:$B,$B10))*$F$2</f>
        <v>0</v>
      </c>
      <c r="P10">
        <f>(SUMIFS(一次燃料消费!Q:Q,一次燃料消费!$B:$B,$B10)-SUMIFS(工业非燃料使用!Q:Q,工业非燃料使用!$B:$B,$B10))*$F$2</f>
        <v>0</v>
      </c>
      <c r="Q10">
        <f>(SUMIFS(一次燃料消费!R:R,一次燃料消费!$B:$B,$B10)-SUMIFS(工业非燃料使用!R:R,工业非燃料使用!$B:$B,$B10))*$F$2</f>
        <v>0</v>
      </c>
      <c r="R10">
        <f>(SUMIFS(一次燃料消费!S:S,一次燃料消费!$B:$B,$B10)-SUMIFS(工业非燃料使用!S:S,工业非燃料使用!$B:$B,$B10))*$F$2</f>
        <v>0</v>
      </c>
      <c r="S10">
        <f>(SUMIFS(一次燃料消费!T:T,一次燃料消费!$B:$B,$B10)-SUMIFS(工业非燃料使用!T:T,工业非燃料使用!$B:$B,$B10))*$F$2</f>
        <v>0</v>
      </c>
      <c r="T10">
        <f>(SUMIFS(一次燃料消费!U:U,一次燃料消费!$B:$B,$B10)-SUMIFS(工业非燃料使用!U:U,工业非燃料使用!$B:$B,$B10))*$F$2</f>
        <v>0</v>
      </c>
      <c r="U10">
        <f>(SUMIFS(一次燃料消费!V:V,一次燃料消费!$B:$B,$B10)-SUMIFS(工业非燃料使用!V:V,工业非燃料使用!$B:$B,$B10))*$F$2</f>
        <v>0</v>
      </c>
      <c r="V10">
        <f>(SUMIFS(一次燃料消费!W:W,一次燃料消费!$B:$B,$B10)-SUMIFS(工业非燃料使用!W:W,工业非燃料使用!$B:$B,$B10))*$F$2</f>
        <v>0</v>
      </c>
      <c r="W10">
        <f>(SUMIFS(一次燃料消费!X:X,一次燃料消费!$B:$B,$B10)-SUMIFS(工业非燃料使用!X:X,工业非燃料使用!$B:$B,$B10))*$F$2</f>
        <v>0</v>
      </c>
      <c r="X10">
        <f>(SUMIFS(一次燃料消费!Y:Y,一次燃料消费!$B:$B,$B10)-SUMIFS(工业非燃料使用!Y:Y,工业非燃料使用!$B:$B,$B10))*$F$2</f>
        <v>0</v>
      </c>
      <c r="Y10">
        <f>(SUMIFS(一次燃料消费!Z:Z,一次燃料消费!$B:$B,$B10)-SUMIFS(工业非燃料使用!Z:Z,工业非燃料使用!$B:$B,$B10))*$F$2</f>
        <v>0</v>
      </c>
      <c r="Z10">
        <f>(SUMIFS(一次燃料消费!AA:AA,一次燃料消费!$B:$B,$B10)-SUMIFS(工业非燃料使用!AA:AA,工业非燃料使用!$B:$B,$B10))*$F$2</f>
        <v>0</v>
      </c>
      <c r="AA10">
        <f>(SUMIFS(一次燃料消费!AB:AB,一次燃料消费!$B:$B,$B10)-SUMIFS(工业非燃料使用!AB:AB,工业非燃料使用!$B:$B,$B10))*$F$2</f>
        <v>0</v>
      </c>
      <c r="AB10">
        <f>(SUMIFS(一次燃料消费!AC:AC,一次燃料消费!$B:$B,$B10)-SUMIFS(工业非燃料使用!AC:AC,工业非燃料使用!$B:$B,$B10))*$F$2</f>
        <v>0</v>
      </c>
      <c r="AC10">
        <f>(SUMIFS(一次燃料消费!AD:AD,一次燃料消费!$B:$B,$B10)-SUMIFS(工业非燃料使用!AD:AD,工业非燃料使用!$B:$B,$B10))*$F$2</f>
        <v>0</v>
      </c>
      <c r="AD10">
        <f>(SUMIFS(一次燃料消费!AE:AE,一次燃料消费!$B:$B,$B10)-SUMIFS(工业非燃料使用!AE:AE,工业非燃料使用!$B:$B,$B10))*$F$2</f>
        <v>0</v>
      </c>
      <c r="AE10">
        <f>(SUMIFS(一次燃料消费!AF:AF,一次燃料消费!$B:$B,$B10)-SUMIFS(工业非燃料使用!AF:AF,工业非燃料使用!$B:$B,$B10))*$F$2</f>
        <v>0</v>
      </c>
      <c r="AF10">
        <f>(SUMIFS(一次燃料消费!AG:AG,一次燃料消费!$B:$B,$B10)-SUMIFS(工业非燃料使用!AG:AG,工业非燃料使用!$B:$B,$B10))*$F$2</f>
        <v>0</v>
      </c>
      <c r="AG10">
        <f>(SUMIFS(一次燃料消费!AH:AH,一次燃料消费!$B:$B,$B10)-SUMIFS(工业非燃料使用!AH:AH,工业非燃料使用!$B:$B,$B10))*$F$2</f>
        <v>0</v>
      </c>
      <c r="AH10">
        <f>(SUMIFS(一次燃料消费!AI:AI,一次燃料消费!$B:$B,$B10)-SUMIFS(工业非燃料使用!AI:AI,工业非燃料使用!$B:$B,$B10))*$F$2</f>
        <v>0</v>
      </c>
      <c r="AI10">
        <f>(SUMIFS(一次燃料消费!AJ:AJ,一次燃料消费!$B:$B,$B10)-SUMIFS(工业非燃料使用!AJ:AJ,工业非燃料使用!$B:$B,$B10))*$F$2</f>
        <v>0</v>
      </c>
      <c r="AJ10">
        <f>(SUMIFS(一次燃料消费!AK:AK,一次燃料消费!$B:$B,$B10)-SUMIFS(工业非燃料使用!AK:AK,工业非燃料使用!$B:$B,$B10))*$F$2</f>
        <v>0</v>
      </c>
      <c r="AK10">
        <f>(SUMIFS(一次燃料消费!AL:AL,一次燃料消费!$B:$B,$B10)-SUMIFS(工业非燃料使用!AL:AL,工业非燃料使用!$B:$B,$B10))*$F$2</f>
        <v>0</v>
      </c>
      <c r="AL10">
        <f>(SUMIFS(一次燃料消费!AM:AM,一次燃料消费!$B:$B,$B10)-SUMIFS(工业非燃料使用!AM:AM,工业非燃料使用!$B:$B,$B10))*$F$2</f>
        <v>0</v>
      </c>
      <c r="AM10">
        <f>(SUMIFS(一次燃料消费!AN:AN,一次燃料消费!$B:$B,$B10)-SUMIFS(工业非燃料使用!AN:AN,工业非燃料使用!$B:$B,$B10))*$F$2</f>
        <v>0</v>
      </c>
      <c r="AN10">
        <f>(SUMIFS(一次燃料消费!AO:AO,一次燃料消费!$B:$B,$B10)-SUMIFS(工业非燃料使用!AO:AO,工业非燃料使用!$B:$B,$B10))*$F$2</f>
        <v>0</v>
      </c>
    </row>
    <row r="11" spans="1:40">
      <c r="A11" t="s">
        <v>3382</v>
      </c>
      <c r="B11" s="35" t="s">
        <v>724</v>
      </c>
      <c r="C11">
        <f>(SUMIFS(一次燃料消费!D:D,一次燃料消费!$B:$B,$B11)-SUMIFS(工业非燃料使用!D:D,工业非燃料使用!$B:$B,$B11))*$F$2</f>
        <v>4954.9832559144443</v>
      </c>
      <c r="D11">
        <f>(SUMIFS(一次燃料消费!E:E,一次燃料消费!$B:$B,$B11)-SUMIFS(工业非燃料使用!E:E,工业非燃料使用!$B:$B,$B11))*$F$2</f>
        <v>4944.5594325015318</v>
      </c>
      <c r="E11">
        <f>(SUMIFS(一次燃料消费!F:F,一次燃料消费!$B:$B,$B11)-SUMIFS(工业非燃料使用!F:F,工业非燃料使用!$B:$B,$B11))*$F$2</f>
        <v>4932.3643368982048</v>
      </c>
      <c r="F11">
        <f>(SUMIFS(一次燃料消费!G:G,一次燃料消费!$B:$B,$B11)-SUMIFS(工业非燃料使用!G:G,工业非燃料使用!$B:$B,$B11))*$F$2</f>
        <v>4936.5593604839596</v>
      </c>
      <c r="G11">
        <f>(SUMIFS(一次燃料消费!H:H,一次燃料消费!$B:$B,$B11)-SUMIFS(工业非燃料使用!H:H,工业非燃料使用!$B:$B,$B11))*$F$2</f>
        <v>4931.5508984192156</v>
      </c>
      <c r="H11">
        <f>(SUMIFS(一次燃料消费!I:I,一次燃料消费!$B:$B,$B11)-SUMIFS(工业非燃料使用!I:I,工业非燃料使用!$B:$B,$B11))*$F$2</f>
        <v>4923.1140398257185</v>
      </c>
      <c r="I11">
        <f>(SUMIFS(一次燃料消费!J:J,一次燃料消费!$B:$B,$B11)-SUMIFS(工业非燃料使用!J:J,工业非燃料使用!$B:$B,$B11))*$F$2</f>
        <v>4915.8611501206306</v>
      </c>
      <c r="J11">
        <f>(SUMIFS(一次燃料消费!K:K,一次燃料消费!$B:$B,$B11)-SUMIFS(工业非燃料使用!K:K,工业非燃料使用!$B:$B,$B11))*$F$2</f>
        <v>4922.0546613373672</v>
      </c>
      <c r="K11">
        <f>(SUMIFS(一次燃料消费!L:L,一次燃料消费!$B:$B,$B11)-SUMIFS(工业非燃料使用!L:L,工业非燃料使用!$B:$B,$B11))*$F$2</f>
        <v>4892.0470994922771</v>
      </c>
      <c r="L11">
        <f>(SUMIFS(一次燃料消费!M:M,一次燃料消费!$B:$B,$B11)-SUMIFS(工业非燃料使用!M:M,工业非燃料使用!$B:$B,$B11))*$F$2</f>
        <v>4869.6996867235621</v>
      </c>
      <c r="M11">
        <f>(SUMIFS(一次燃料消费!N:N,一次燃料消费!$B:$B,$B11)-SUMIFS(工业非燃料使用!N:N,工业非燃料使用!$B:$B,$B11))*$F$2</f>
        <v>4843.0549854164428</v>
      </c>
      <c r="N11">
        <f>(SUMIFS(一次燃料消费!O:O,一次燃料消费!$B:$B,$B11)-SUMIFS(工业非燃料使用!O:O,工业非燃料使用!$B:$B,$B11))*$F$2</f>
        <v>4810.553455043032</v>
      </c>
      <c r="O11">
        <f>(SUMIFS(一次燃料消费!P:P,一次燃料消费!$B:$B,$B11)-SUMIFS(工业非燃料使用!P:P,工业非燃料使用!$B:$B,$B11))*$F$2</f>
        <v>4774.2461560620804</v>
      </c>
      <c r="P11">
        <f>(SUMIFS(一次燃料消费!Q:Q,一次燃料消费!$B:$B,$B11)-SUMIFS(工业非燃料使用!Q:Q,工业非燃料使用!$B:$B,$B11))*$F$2</f>
        <v>4733.0477836592145</v>
      </c>
      <c r="Q11">
        <f>(SUMIFS(一次燃料消费!R:R,一次燃料消费!$B:$B,$B11)-SUMIFS(工业非燃料使用!R:R,工业非燃料使用!$B:$B,$B11))*$F$2</f>
        <v>4698.0810917863973</v>
      </c>
      <c r="R11">
        <f>(SUMIFS(一次燃料消费!S:S,一次燃料消费!$B:$B,$B11)-SUMIFS(工业非燃料使用!S:S,工业非燃料使用!$B:$B,$B11))*$F$2</f>
        <v>4659.6093046703409</v>
      </c>
      <c r="S11">
        <f>(SUMIFS(一次燃料消费!T:T,一次燃料消费!$B:$B,$B11)-SUMIFS(工业非燃料使用!T:T,工业非燃料使用!$B:$B,$B11))*$F$2</f>
        <v>4616.0555975658071</v>
      </c>
      <c r="T11">
        <f>(SUMIFS(一次燃料消费!U:U,一次燃料消费!$B:$B,$B11)-SUMIFS(工业非燃料使用!U:U,工业非燃料使用!$B:$B,$B11))*$F$2</f>
        <v>4574.151452954522</v>
      </c>
      <c r="U11">
        <f>(SUMIFS(一次燃料消费!V:V,一次燃料消费!$B:$B,$B11)-SUMIFS(工业非燃料使用!V:V,工业非燃料使用!$B:$B,$B11))*$F$2</f>
        <v>4521.0078859241667</v>
      </c>
      <c r="V11">
        <f>(SUMIFS(一次燃料消费!W:W,一次燃料消费!$B:$B,$B11)-SUMIFS(工业非燃料使用!W:W,工业非燃料使用!$B:$B,$B11))*$F$2</f>
        <v>4472.062583270319</v>
      </c>
      <c r="W11">
        <f>(SUMIFS(一次燃料消费!X:X,一次燃料消费!$B:$B,$B11)-SUMIFS(工业非燃料使用!X:X,工业非燃料使用!$B:$B,$B11))*$F$2</f>
        <v>4417.4041266068934</v>
      </c>
      <c r="X11">
        <f>(SUMIFS(一次燃料消费!Y:Y,一次燃料消费!$B:$B,$B11)-SUMIFS(工业非燃料使用!Y:Y,工业非燃料使用!$B:$B,$B11))*$F$2</f>
        <v>4361.0698210363344</v>
      </c>
      <c r="Y11">
        <f>(SUMIFS(一次燃料消费!Z:Z,一次燃料消费!$B:$B,$B11)-SUMIFS(工业非燃料使用!Z:Z,工业非燃料使用!$B:$B,$B11))*$F$2</f>
        <v>4302.0416981743556</v>
      </c>
      <c r="Z11">
        <f>(SUMIFS(一次燃料消费!AA:AA,一次燃料消费!$B:$B,$B11)-SUMIFS(工业非燃料使用!AA:AA,工业非燃料使用!$B:$B,$B11))*$F$2</f>
        <v>4236.7700118829007</v>
      </c>
      <c r="AA11">
        <f>(SUMIFS(一次燃料消费!AB:AB,一次燃料消费!$B:$B,$B11)-SUMIFS(工业非燃料使用!AB:AB,工业非燃料使用!$B:$B,$B11))*$F$2</f>
        <v>4166.1499405855038</v>
      </c>
      <c r="AB11">
        <f>(SUMIFS(一次燃料消费!AC:AC,一次燃料消费!$B:$B,$B11)-SUMIFS(工业非燃料使用!AC:AC,工业非燃料使用!$B:$B,$B11))*$F$2</f>
        <v>4089.0047171509859</v>
      </c>
      <c r="AC11">
        <f>(SUMIFS(一次燃料消费!AD:AD,一次燃料消费!$B:$B,$B11)-SUMIFS(工业非燃料使用!AD:AD,工业非燃料使用!$B:$B,$B11))*$F$2</f>
        <v>4015.0635555075451</v>
      </c>
      <c r="AD11">
        <f>(SUMIFS(一次燃料消费!AE:AE,一次燃料消费!$B:$B,$B11)-SUMIFS(工业非燃料使用!AE:AE,工业非燃料使用!$B:$B,$B11))*$F$2</f>
        <v>3935.8856360952082</v>
      </c>
      <c r="AE11">
        <f>(SUMIFS(一次燃料消费!AF:AF,一次燃料消费!$B:$B,$B11)-SUMIFS(工业非燃料使用!AF:AF,工业非燃料使用!$B:$B,$B11))*$F$2</f>
        <v>3851.9372726945385</v>
      </c>
      <c r="AF11">
        <f>(SUMIFS(一次燃料消费!AG:AG,一次燃料消费!$B:$B,$B11)-SUMIFS(工业非燃料使用!AG:AG,工业非燃料使用!$B:$B,$B11))*$F$2</f>
        <v>3767.1661085304822</v>
      </c>
      <c r="AG11">
        <f>(SUMIFS(一次燃料消费!AH:AH,一次燃料消费!$B:$B,$B11)-SUMIFS(工业非燃料使用!AH:AH,工业非燃料使用!$B:$B,$B11))*$F$2</f>
        <v>3679.1721580065546</v>
      </c>
      <c r="AH11">
        <f>(SUMIFS(一次燃料消费!AI:AI,一次燃料消费!$B:$B,$B11)-SUMIFS(工业非燃料使用!AI:AI,工业非燃料使用!$B:$B,$B11))*$F$2</f>
        <v>3594.9731734543238</v>
      </c>
      <c r="AI11">
        <f>(SUMIFS(一次燃料消费!AJ:AJ,一次燃料消费!$B:$B,$B11)-SUMIFS(工业非燃料使用!AJ:AJ,工业非燃料使用!$B:$B,$B11))*$F$2</f>
        <v>3506.0365129091506</v>
      </c>
      <c r="AJ11">
        <f>(SUMIFS(一次燃料消费!AK:AK,一次燃料消费!$B:$B,$B11)-SUMIFS(工业非燃料使用!AK:AK,工业非燃料使用!$B:$B,$B11))*$F$2</f>
        <v>3419.3489611465207</v>
      </c>
      <c r="AK11">
        <f>(SUMIFS(一次燃料消费!AL:AL,一次燃料消费!$B:$B,$B11)-SUMIFS(工业非燃料使用!AL:AL,工业非燃料使用!$B:$B,$B11))*$F$2</f>
        <v>3327.5164740196615</v>
      </c>
      <c r="AL11">
        <f>(SUMIFS(一次燃料消费!AM:AM,一次燃料消费!$B:$B,$B11)-SUMIFS(工业非燃料使用!AM:AM,工业非燃料使用!$B:$B,$B11))*$F$2</f>
        <v>3240.7745489899544</v>
      </c>
      <c r="AM11">
        <f>(SUMIFS(一次燃料消费!AN:AN,一次燃料消费!$B:$B,$B11)-SUMIFS(工业非燃料使用!AN:AN,工业非燃料使用!$B:$B,$B11))*$F$2</f>
        <v>3157.2773756796669</v>
      </c>
      <c r="AN11">
        <f>(SUMIFS(一次燃料消费!AO:AO,一次燃料消费!$B:$B,$B11)-SUMIFS(工业非燃料使用!AO:AO,工业非燃料使用!$B:$B,$B11))*$F$2</f>
        <v>3133.5432645565525</v>
      </c>
    </row>
    <row r="12" spans="1:40">
      <c r="A12" t="s">
        <v>2356</v>
      </c>
      <c r="B12" s="35" t="s">
        <v>2328</v>
      </c>
      <c r="C12">
        <f>(SUMIFS(一次燃料消费!D:D,一次燃料消费!$B:$B,$B12)-SUMIFS(工业非燃料使用!D:D,工业非燃料使用!$B:$B,$B12))*$F$2</f>
        <v>24540.419862446444</v>
      </c>
      <c r="D12">
        <f>(SUMIFS(一次燃料消费!E:E,一次燃料消费!$B:$B,$B12)-SUMIFS(工业非燃料使用!E:E,工业非燃料使用!$B:$B,$B12))*$F$2</f>
        <v>24494.148572251637</v>
      </c>
      <c r="E12">
        <f>(SUMIFS(一次燃料消费!F:F,一次燃料消费!$B:$B,$B12)-SUMIFS(工业非燃料使用!F:F,工业非燃料使用!$B:$B,$B12))*$F$2</f>
        <v>24374.059270461999</v>
      </c>
      <c r="F12">
        <f>(SUMIFS(一次燃料消费!G:G,一次燃料消费!$B:$B,$B12)-SUMIFS(工业非燃料使用!G:G,工业非燃料使用!$B:$B,$B12))*$F$2</f>
        <v>24194.951568182641</v>
      </c>
      <c r="G12">
        <f>(SUMIFS(一次燃料消费!H:H,一次燃料消费!$B:$B,$B12)-SUMIFS(工业非燃料使用!H:H,工业非燃料使用!$B:$B,$B12))*$F$2</f>
        <v>23937.524756040479</v>
      </c>
      <c r="H12">
        <f>(SUMIFS(一次燃料消费!I:I,一次燃料消费!$B:$B,$B12)-SUMIFS(工业非燃料使用!I:I,工业非燃料使用!$B:$B,$B12))*$F$2</f>
        <v>23603.867343631853</v>
      </c>
      <c r="I12">
        <f>(SUMIFS(一次燃料消费!J:J,一次燃料消费!$B:$B,$B12)-SUMIFS(工业非燃料使用!J:J,工业非燃料使用!$B:$B,$B12))*$F$2</f>
        <v>23190.01836448094</v>
      </c>
      <c r="J12">
        <f>(SUMIFS(一次燃料消费!K:K,一次燃料消费!$B:$B,$B12)-SUMIFS(工业非燃料使用!K:K,工业非燃料使用!$B:$B,$B12))*$F$2</f>
        <v>22682.366497425377</v>
      </c>
      <c r="K12">
        <f>(SUMIFS(一次燃料消费!L:L,一次燃料消费!$B:$B,$B12)-SUMIFS(工业非燃料使用!L:L,工业非燃料使用!$B:$B,$B12))*$F$2</f>
        <v>21779.87829030284</v>
      </c>
      <c r="L12">
        <f>(SUMIFS(一次燃料消费!M:M,一次燃料消费!$B:$B,$B12)-SUMIFS(工业非燃料使用!M:M,工业非燃料使用!$B:$B,$B12))*$F$2</f>
        <v>20852.29195923806</v>
      </c>
      <c r="M12">
        <f>(SUMIFS(一次燃料消费!N:N,一次燃料消费!$B:$B,$B12)-SUMIFS(工业非燃料使用!N:N,工业非燃料使用!$B:$B,$B12))*$F$2</f>
        <v>20024.197904288652</v>
      </c>
      <c r="N12">
        <f>(SUMIFS(一次燃料消费!O:O,一次燃料消费!$B:$B,$B12)-SUMIFS(工业非燃料使用!O:O,工业非燃料使用!$B:$B,$B12))*$F$2</f>
        <v>19163.263836376082</v>
      </c>
      <c r="O12">
        <f>(SUMIFS(一次燃料消费!P:P,一次燃料消费!$B:$B,$B12)-SUMIFS(工业非燃料使用!P:P,工业非燃料使用!$B:$B,$B12))*$F$2</f>
        <v>18272.082388102703</v>
      </c>
      <c r="P12">
        <f>(SUMIFS(一次燃料消费!Q:Q,一次燃料消费!$B:$B,$B12)-SUMIFS(工业非燃料使用!Q:Q,工业非燃料使用!$B:$B,$B12))*$F$2</f>
        <v>17481.833567390448</v>
      </c>
      <c r="Q12">
        <f>(SUMIFS(一次燃料消费!R:R,一次燃料消费!$B:$B,$B12)-SUMIFS(工业非燃料使用!R:R,工业非燃料使用!$B:$B,$B12))*$F$2</f>
        <v>16629.325555435531</v>
      </c>
      <c r="R12">
        <f>(SUMIFS(一次燃料消费!S:S,一次燃料消费!$B:$B,$B12)-SUMIFS(工业非燃料使用!S:S,工业非燃料使用!$B:$B,$B12))*$F$2</f>
        <v>15702.171329804476</v>
      </c>
      <c r="S12">
        <f>(SUMIFS(一次燃料消费!T:T,一次燃料消费!$B:$B,$B12)-SUMIFS(工业非燃料使用!T:T,工业非燃料使用!$B:$B,$B12))*$F$2</f>
        <v>14880.090742141087</v>
      </c>
      <c r="T12">
        <f>(SUMIFS(一次燃料消费!U:U,一次燃料消费!$B:$B,$B12)-SUMIFS(工业非燃料使用!U:U,工业非燃料使用!$B:$B,$B12))*$F$2</f>
        <v>14139.60606387959</v>
      </c>
      <c r="U12">
        <f>(SUMIFS(一次燃料消费!V:V,一次燃料消费!$B:$B,$B12)-SUMIFS(工业非燃料使用!V:V,工业非燃料使用!$B:$B,$B12))*$F$2</f>
        <v>13407.223362500454</v>
      </c>
      <c r="V12">
        <f>(SUMIFS(一次燃料消费!W:W,一次燃料消费!$B:$B,$B12)-SUMIFS(工业非燃料使用!W:W,工业非燃料使用!$B:$B,$B12))*$F$2</f>
        <v>12749.162795722159</v>
      </c>
      <c r="W12">
        <f>(SUMIFS(一次燃料消费!X:X,一次燃料消费!$B:$B,$B12)-SUMIFS(工业非燃料使用!X:X,工业非燃料使用!$B:$B,$B12))*$F$2</f>
        <v>12168.701163083795</v>
      </c>
      <c r="X12">
        <f>(SUMIFS(一次燃料消费!Y:Y,一次燃料消费!$B:$B,$B12)-SUMIFS(工业非燃料使用!Y:Y,工业非燃料使用!$B:$B,$B12))*$F$2</f>
        <v>11663.137805624576</v>
      </c>
      <c r="Y12">
        <f>(SUMIFS(一次燃料消费!Z:Z,一次燃料消费!$B:$B,$B12)-SUMIFS(工业非燃料使用!Z:Z,工业非燃料使用!$B:$B,$B12))*$F$2</f>
        <v>11234.489215368552</v>
      </c>
      <c r="Z12">
        <f>(SUMIFS(一次燃料消费!AA:AA,一次燃料消费!$B:$B,$B12)-SUMIFS(工业非燃料使用!AA:AA,工业非燃料使用!$B:$B,$B12))*$F$2</f>
        <v>10869.144071153365</v>
      </c>
      <c r="AA12">
        <f>(SUMIFS(一次燃料消费!AB:AB,一次燃料消费!$B:$B,$B12)-SUMIFS(工业非燃料使用!AB:AB,工业非燃料使用!$B:$B,$B12))*$F$2</f>
        <v>10573.151849051172</v>
      </c>
      <c r="AB12">
        <f>(SUMIFS(一次燃料消费!AC:AC,一次燃料消费!$B:$B,$B12)-SUMIFS(工业非燃料使用!AC:AC,工业非燃料使用!$B:$B,$B12))*$F$2</f>
        <v>10337.582370098307</v>
      </c>
      <c r="AC12">
        <f>(SUMIFS(一次燃料消费!AD:AD,一次燃料消费!$B:$B,$B12)-SUMIFS(工业非燃料使用!AD:AD,工业非燃料使用!$B:$B,$B12))*$F$2</f>
        <v>10152.281156602214</v>
      </c>
      <c r="AD12">
        <f>(SUMIFS(一次燃料消费!AE:AE,一次燃料消费!$B:$B,$B12)-SUMIFS(工业非燃料使用!AE:AE,工业非燃料使用!$B:$B,$B12))*$F$2</f>
        <v>9991.8620143315002</v>
      </c>
      <c r="AE12">
        <f>(SUMIFS(一次燃料消费!AF:AF,一次燃料消费!$B:$B,$B12)-SUMIFS(工业非燃料使用!AF:AF,工业非燃料使用!$B:$B,$B12))*$F$2</f>
        <v>9783.6592128479369</v>
      </c>
      <c r="AF12">
        <f>(SUMIFS(一次燃料消费!AG:AG,一次燃料消费!$B:$B,$B12)-SUMIFS(工业非燃料使用!AG:AG,工业非燃料使用!$B:$B,$B12))*$F$2</f>
        <v>9589.7879082496147</v>
      </c>
      <c r="AG12">
        <f>(SUMIFS(一次燃料消费!AH:AH,一次燃料消费!$B:$B,$B12)-SUMIFS(工业非燃料使用!AH:AH,工业非燃料使用!$B:$B,$B12))*$F$2</f>
        <v>9406.863274639014</v>
      </c>
      <c r="AH12">
        <f>(SUMIFS(一次燃料消费!AI:AI,一次燃料消费!$B:$B,$B12)-SUMIFS(工业非燃料使用!AI:AI,工业非燃料使用!$B:$B,$B12))*$F$2</f>
        <v>9231.7165388354788</v>
      </c>
      <c r="AI12">
        <f>(SUMIFS(一次燃料消费!AJ:AJ,一次燃料消费!$B:$B,$B12)-SUMIFS(工业非燃料使用!AJ:AJ,工业非燃料使用!$B:$B,$B12))*$F$2</f>
        <v>9062.8713406071111</v>
      </c>
      <c r="AJ12">
        <f>(SUMIFS(一次燃料消费!AK:AK,一次燃料消费!$B:$B,$B12)-SUMIFS(工业非燃料使用!AK:AK,工业非燃料使用!$B:$B,$B12))*$F$2</f>
        <v>8902.3801807641084</v>
      </c>
      <c r="AK12">
        <f>(SUMIFS(一次燃料消费!AL:AL,一次燃料消费!$B:$B,$B12)-SUMIFS(工业非燃料使用!AL:AL,工业非燃料使用!$B:$B,$B12))*$F$2</f>
        <v>8745.994022541503</v>
      </c>
      <c r="AL12">
        <f>(SUMIFS(一次燃料消费!AM:AM,一次燃料消费!$B:$B,$B12)-SUMIFS(工业非燃料使用!AM:AM,工业非燃料使用!$B:$B,$B12))*$F$2</f>
        <v>8593.1727341471342</v>
      </c>
      <c r="AM12">
        <f>(SUMIFS(一次燃料消费!AN:AN,一次燃料消费!$B:$B,$B12)-SUMIFS(工业非燃料使用!AN:AN,工业非燃料使用!$B:$B,$B12))*$F$2</f>
        <v>8443.2321486442706</v>
      </c>
      <c r="AN12">
        <f>(SUMIFS(一次燃料消费!AO:AO,一次燃料消费!$B:$B,$B12)-SUMIFS(工业非燃料使用!AO:AO,工业非燃料使用!$B:$B,$B12))*$F$2</f>
        <v>8296.4603363220649</v>
      </c>
    </row>
    <row r="13" spans="1:40">
      <c r="A13" t="s">
        <v>2356</v>
      </c>
      <c r="B13" s="35" t="s">
        <v>790</v>
      </c>
      <c r="C13">
        <f>(SUMIFS(一次燃料消费!D:D,一次燃料消费!$B:$B,$B13)-SUMIFS(工业非燃料使用!D:D,工业非燃料使用!$B:$B,$B13))*$F$2</f>
        <v>45742.760207050531</v>
      </c>
      <c r="D13">
        <f>(SUMIFS(一次燃料消费!E:E,一次燃料消费!$B:$B,$B13)-SUMIFS(工业非燃料使用!E:E,工业非燃料使用!$B:$B,$B13))*$F$2</f>
        <v>46293.746462496863</v>
      </c>
      <c r="E13">
        <f>(SUMIFS(一次燃料消费!F:F,一次燃料消费!$B:$B,$B13)-SUMIFS(工业非燃料使用!F:F,工业非燃料使用!$B:$B,$B13))*$F$2</f>
        <v>46797.255956573419</v>
      </c>
      <c r="F13">
        <f>(SUMIFS(一次燃料消费!G:G,一次燃料消费!$B:$B,$B13)-SUMIFS(工业非燃料使用!G:G,工业非燃料使用!$B:$B,$B13))*$F$2</f>
        <v>47320.627267653319</v>
      </c>
      <c r="G13">
        <f>(SUMIFS(一次燃料消费!H:H,一次燃料消费!$B:$B,$B13)-SUMIFS(工业非燃料使用!H:H,工业非燃料使用!$B:$B,$B13))*$F$2</f>
        <v>47750.874970292767</v>
      </c>
      <c r="H13">
        <f>(SUMIFS(一次燃料消费!I:I,一次燃料消费!$B:$B,$B13)-SUMIFS(工业非燃料使用!I:I,工业非燃料使用!$B:$B,$B13))*$F$2</f>
        <v>48133.439271182178</v>
      </c>
      <c r="I13">
        <f>(SUMIFS(一次燃料消费!J:J,一次燃料消费!$B:$B,$B13)-SUMIFS(工业非燃料使用!J:J,工业非燃料使用!$B:$B,$B13))*$F$2</f>
        <v>48459.652616038329</v>
      </c>
      <c r="J13">
        <f>(SUMIFS(一次燃料消费!K:K,一次燃料消费!$B:$B,$B13)-SUMIFS(工业非燃料使用!K:K,工业非燃料使用!$B:$B,$B13))*$F$2</f>
        <v>48768.483101076672</v>
      </c>
      <c r="K13">
        <f>(SUMIFS(一次燃料消费!L:L,一次燃料消费!$B:$B,$B13)-SUMIFS(工业非燃料使用!L:L,工业非燃料使用!$B:$B,$B13))*$F$2</f>
        <v>48664.417381441082</v>
      </c>
      <c r="L13">
        <f>(SUMIFS(一次燃料消费!M:M,一次燃料消费!$B:$B,$B13)-SUMIFS(工业非燃料使用!M:M,工业非燃料使用!$B:$B,$B13))*$F$2</f>
        <v>48531.58846278493</v>
      </c>
      <c r="M13">
        <f>(SUMIFS(一次燃料消费!N:N,一次燃料消费!$B:$B,$B13)-SUMIFS(工业非燃料使用!N:N,工业非燃料使用!$B:$B,$B13))*$F$2</f>
        <v>48419.532429512816</v>
      </c>
      <c r="N13">
        <f>(SUMIFS(一次燃料消费!O:O,一次燃料消费!$B:$B,$B13)-SUMIFS(工业非燃料使用!O:O,工业非燃料使用!$B:$B,$B13))*$F$2</f>
        <v>48308.533052464816</v>
      </c>
      <c r="O13">
        <f>(SUMIFS(一次燃料消费!P:P,一次燃料消费!$B:$B,$B13)-SUMIFS(工业非燃料使用!P:P,工业非燃料使用!$B:$B,$B13))*$F$2</f>
        <v>48133.450887616593</v>
      </c>
      <c r="P13">
        <f>(SUMIFS(一次燃料消费!Q:Q,一次燃料消费!$B:$B,$B13)-SUMIFS(工业非燃料使用!Q:Q,工业非燃料使用!$B:$B,$B13))*$F$2</f>
        <v>48098.891271470253</v>
      </c>
      <c r="Q13">
        <f>(SUMIFS(一次燃料消费!R:R,一次燃料消费!$B:$B,$B13)-SUMIFS(工业非燃料使用!R:R,工业非燃料使用!$B:$B,$B13))*$F$2</f>
        <v>47950.62427352275</v>
      </c>
      <c r="R13">
        <f>(SUMIFS(一次燃料消费!S:S,一次燃料消费!$B:$B,$B13)-SUMIFS(工业非燃料使用!S:S,工业非燃料使用!$B:$B,$B13))*$F$2</f>
        <v>47601.948831514899</v>
      </c>
      <c r="S13">
        <f>(SUMIFS(一次燃料消费!T:T,一次燃料消费!$B:$B,$B13)-SUMIFS(工业非燃料使用!T:T,工业非燃料使用!$B:$B,$B13))*$F$2</f>
        <v>47282.337337510362</v>
      </c>
      <c r="T13">
        <f>(SUMIFS(一次燃料消费!U:U,一次燃料消费!$B:$B,$B13)-SUMIFS(工业非燃料使用!U:U,工业非燃料使用!$B:$B,$B13))*$F$2</f>
        <v>46994.079305750616</v>
      </c>
      <c r="U13">
        <f>(SUMIFS(一次燃料消费!V:V,一次燃料消费!$B:$B,$B13)-SUMIFS(工业非燃料使用!V:V,工业非燃料使用!$B:$B,$B13))*$F$2</f>
        <v>46558.600878614394</v>
      </c>
      <c r="V13">
        <f>(SUMIFS(一次燃料消费!W:W,一次燃料消费!$B:$B,$B13)-SUMIFS(工业非燃料使用!W:W,工业非燃料使用!$B:$B,$B13))*$F$2</f>
        <v>46133.440812358225</v>
      </c>
      <c r="W13">
        <f>(SUMIFS(一次燃料消费!X:X,一次燃料消费!$B:$B,$B13)-SUMIFS(工业非燃料使用!X:X,工业非燃料使用!$B:$B,$B13))*$F$2</f>
        <v>45699.190104785579</v>
      </c>
      <c r="X13">
        <f>(SUMIFS(一次燃料消费!Y:Y,一次燃料消费!$B:$B,$B13)-SUMIFS(工业非燃料使用!Y:Y,工业非燃料使用!$B:$B,$B13))*$F$2</f>
        <v>45326.845324259128</v>
      </c>
      <c r="Y13">
        <f>(SUMIFS(一次燃料消费!Z:Z,一次燃料消费!$B:$B,$B13)-SUMIFS(工业非燃料使用!Z:Z,工业非燃料使用!$B:$B,$B13))*$F$2</f>
        <v>44955.577271254195</v>
      </c>
      <c r="Z13">
        <f>(SUMIFS(一次燃料消费!AA:AA,一次燃料消费!$B:$B,$B13)-SUMIFS(工业非燃料使用!AA:AA,工业非燃料使用!$B:$B,$B13))*$F$2</f>
        <v>44774.725026106382</v>
      </c>
      <c r="AA13">
        <f>(SUMIFS(一次燃料消费!AB:AB,一次燃料消费!$B:$B,$B13)-SUMIFS(工业非燃料使用!AB:AB,工业非燃料使用!$B:$B,$B13))*$F$2</f>
        <v>44640.009974433771</v>
      </c>
      <c r="AB13">
        <f>(SUMIFS(一次燃料消费!AC:AC,一次燃料消费!$B:$B,$B13)-SUMIFS(工业非燃料使用!AC:AC,工业非燃料使用!$B:$B,$B13))*$F$2</f>
        <v>44556.808469266514</v>
      </c>
      <c r="AC13">
        <f>(SUMIFS(一次燃料消费!AD:AD,一次燃料消费!$B:$B,$B13)-SUMIFS(工业非燃料使用!AD:AD,工业非燃料使用!$B:$B,$B13))*$F$2</f>
        <v>44476.404936804589</v>
      </c>
      <c r="AD13">
        <f>(SUMIFS(一次燃料消费!AE:AE,一次燃料消费!$B:$B,$B13)-SUMIFS(工业非燃料使用!AE:AE,工业非燃料使用!$B:$B,$B13))*$F$2</f>
        <v>44394.18743293365</v>
      </c>
      <c r="AE13">
        <f>(SUMIFS(一次燃料消费!AF:AF,一次燃料消费!$B:$B,$B13)-SUMIFS(工业非燃料使用!AF:AF,工业非燃料使用!$B:$B,$B13))*$F$2</f>
        <v>44169.143448201372</v>
      </c>
      <c r="AF13">
        <f>(SUMIFS(一次燃料消费!AG:AG,一次燃料消费!$B:$B,$B13)-SUMIFS(工业非燃料使用!AG:AG,工业非燃料使用!$B:$B,$B13))*$F$2</f>
        <v>43976.365582802217</v>
      </c>
      <c r="AG13">
        <f>(SUMIFS(一次燃料消费!AH:AH,一次燃料消费!$B:$B,$B13)-SUMIFS(工业非燃料使用!AH:AH,工业非燃料使用!$B:$B,$B13))*$F$2</f>
        <v>43762.391768391499</v>
      </c>
      <c r="AH13">
        <f>(SUMIFS(一次燃料消费!AI:AI,一次燃料消费!$B:$B,$B13)-SUMIFS(工业非燃料使用!AI:AI,工业非燃料使用!$B:$B,$B13))*$F$2</f>
        <v>43591.159461308569</v>
      </c>
      <c r="AI13">
        <f>(SUMIFS(一次燃料消费!AJ:AJ,一次燃料消费!$B:$B,$B13)-SUMIFS(工业非燃料使用!AJ:AJ,工业非燃料使用!$B:$B,$B13))*$F$2</f>
        <v>43385.101897663044</v>
      </c>
      <c r="AJ13">
        <f>(SUMIFS(一次燃料消费!AK:AK,一次燃料消费!$B:$B,$B13)-SUMIFS(工业非燃料使用!AK:AK,工业非燃料使用!$B:$B,$B13))*$F$2</f>
        <v>43186.454240034582</v>
      </c>
      <c r="AK13">
        <f>(SUMIFS(一次燃料消费!AL:AL,一次燃料消费!$B:$B,$B13)-SUMIFS(工业非燃料使用!AL:AL,工业非燃料使用!$B:$B,$B13))*$F$2</f>
        <v>43029.56556479782</v>
      </c>
      <c r="AL13">
        <f>(SUMIFS(一次燃料消费!AM:AM,一次燃料消费!$B:$B,$B13)-SUMIFS(工业非燃料使用!AM:AM,工业非燃料使用!$B:$B,$B13))*$F$2</f>
        <v>42828.614630369819</v>
      </c>
      <c r="AM13">
        <f>(SUMIFS(一次燃料消费!AN:AN,一次燃料消费!$B:$B,$B13)-SUMIFS(工业非燃料使用!AN:AN,工业非燃料使用!$B:$B,$B13))*$F$2</f>
        <v>42622.060152677266</v>
      </c>
      <c r="AN13">
        <f>(SUMIFS(一次燃料消费!AO:AO,一次燃料消费!$B:$B,$B13)-SUMIFS(工业非燃料使用!AO:AO,工业非燃料使用!$B:$B,$B13))*$F$2</f>
        <v>42534.003806128705</v>
      </c>
    </row>
    <row r="14" spans="1:40">
      <c r="A14" t="s">
        <v>2356</v>
      </c>
      <c r="B14" s="35" t="s">
        <v>2329</v>
      </c>
      <c r="C14">
        <f>(SUMIFS(一次燃料消费!D:D,一次燃料消费!$B:$B,$B14)-SUMIFS(工业非燃料使用!D:D,工业非燃料使用!$B:$B,$B14))*$F$2</f>
        <v>0</v>
      </c>
      <c r="D14">
        <f>(SUMIFS(一次燃料消费!E:E,一次燃料消费!$B:$B,$B14)-SUMIFS(工业非燃料使用!E:E,工业非燃料使用!$B:$B,$B14))*$F$2</f>
        <v>0</v>
      </c>
      <c r="E14">
        <f>(SUMIFS(一次燃料消费!F:F,一次燃料消费!$B:$B,$B14)-SUMIFS(工业非燃料使用!F:F,工业非燃料使用!$B:$B,$B14))*$F$2</f>
        <v>0</v>
      </c>
      <c r="F14">
        <f>(SUMIFS(一次燃料消费!G:G,一次燃料消费!$B:$B,$B14)-SUMIFS(工业非燃料使用!G:G,工业非燃料使用!$B:$B,$B14))*$F$2</f>
        <v>0</v>
      </c>
      <c r="G14">
        <f>(SUMIFS(一次燃料消费!H:H,一次燃料消费!$B:$B,$B14)-SUMIFS(工业非燃料使用!H:H,工业非燃料使用!$B:$B,$B14))*$F$2</f>
        <v>0</v>
      </c>
      <c r="H14">
        <f>(SUMIFS(一次燃料消费!I:I,一次燃料消费!$B:$B,$B14)-SUMIFS(工业非燃料使用!I:I,工业非燃料使用!$B:$B,$B14))*$F$2</f>
        <v>0</v>
      </c>
      <c r="I14">
        <f>(SUMIFS(一次燃料消费!J:J,一次燃料消费!$B:$B,$B14)-SUMIFS(工业非燃料使用!J:J,工业非燃料使用!$B:$B,$B14))*$F$2</f>
        <v>0</v>
      </c>
      <c r="J14">
        <f>(SUMIFS(一次燃料消费!K:K,一次燃料消费!$B:$B,$B14)-SUMIFS(工业非燃料使用!K:K,工业非燃料使用!$B:$B,$B14))*$F$2</f>
        <v>0</v>
      </c>
      <c r="K14">
        <f>(SUMIFS(一次燃料消费!L:L,一次燃料消费!$B:$B,$B14)-SUMIFS(工业非燃料使用!L:L,工业非燃料使用!$B:$B,$B14))*$F$2</f>
        <v>0</v>
      </c>
      <c r="L14">
        <f>(SUMIFS(一次燃料消费!M:M,一次燃料消费!$B:$B,$B14)-SUMIFS(工业非燃料使用!M:M,工业非燃料使用!$B:$B,$B14))*$F$2</f>
        <v>0</v>
      </c>
      <c r="M14">
        <f>(SUMIFS(一次燃料消费!N:N,一次燃料消费!$B:$B,$B14)-SUMIFS(工业非燃料使用!N:N,工业非燃料使用!$B:$B,$B14))*$F$2</f>
        <v>0</v>
      </c>
      <c r="N14">
        <f>(SUMIFS(一次燃料消费!O:O,一次燃料消费!$B:$B,$B14)-SUMIFS(工业非燃料使用!O:O,工业非燃料使用!$B:$B,$B14))*$F$2</f>
        <v>0</v>
      </c>
      <c r="O14">
        <f>(SUMIFS(一次燃料消费!P:P,一次燃料消费!$B:$B,$B14)-SUMIFS(工业非燃料使用!P:P,工业非燃料使用!$B:$B,$B14))*$F$2</f>
        <v>0</v>
      </c>
      <c r="P14">
        <f>(SUMIFS(一次燃料消费!Q:Q,一次燃料消费!$B:$B,$B14)-SUMIFS(工业非燃料使用!Q:Q,工业非燃料使用!$B:$B,$B14))*$F$2</f>
        <v>0</v>
      </c>
      <c r="Q14">
        <f>(SUMIFS(一次燃料消费!R:R,一次燃料消费!$B:$B,$B14)-SUMIFS(工业非燃料使用!R:R,工业非燃料使用!$B:$B,$B14))*$F$2</f>
        <v>0</v>
      </c>
      <c r="R14">
        <f>(SUMIFS(一次燃料消费!S:S,一次燃料消费!$B:$B,$B14)-SUMIFS(工业非燃料使用!S:S,工业非燃料使用!$B:$B,$B14))*$F$2</f>
        <v>0</v>
      </c>
      <c r="S14">
        <f>(SUMIFS(一次燃料消费!T:T,一次燃料消费!$B:$B,$B14)-SUMIFS(工业非燃料使用!T:T,工业非燃料使用!$B:$B,$B14))*$F$2</f>
        <v>0</v>
      </c>
      <c r="T14">
        <f>(SUMIFS(一次燃料消费!U:U,一次燃料消费!$B:$B,$B14)-SUMIFS(工业非燃料使用!U:U,工业非燃料使用!$B:$B,$B14))*$F$2</f>
        <v>0</v>
      </c>
      <c r="U14">
        <f>(SUMIFS(一次燃料消费!V:V,一次燃料消费!$B:$B,$B14)-SUMIFS(工业非燃料使用!V:V,工业非燃料使用!$B:$B,$B14))*$F$2</f>
        <v>0</v>
      </c>
      <c r="V14">
        <f>(SUMIFS(一次燃料消费!W:W,一次燃料消费!$B:$B,$B14)-SUMIFS(工业非燃料使用!W:W,工业非燃料使用!$B:$B,$B14))*$F$2</f>
        <v>0</v>
      </c>
      <c r="W14">
        <f>(SUMIFS(一次燃料消费!X:X,一次燃料消费!$B:$B,$B14)-SUMIFS(工业非燃料使用!X:X,工业非燃料使用!$B:$B,$B14))*$F$2</f>
        <v>0</v>
      </c>
      <c r="X14">
        <f>(SUMIFS(一次燃料消费!Y:Y,一次燃料消费!$B:$B,$B14)-SUMIFS(工业非燃料使用!Y:Y,工业非燃料使用!$B:$B,$B14))*$F$2</f>
        <v>0</v>
      </c>
      <c r="Y14">
        <f>(SUMIFS(一次燃料消费!Z:Z,一次燃料消费!$B:$B,$B14)-SUMIFS(工业非燃料使用!Z:Z,工业非燃料使用!$B:$B,$B14))*$F$2</f>
        <v>0</v>
      </c>
      <c r="Z14">
        <f>(SUMIFS(一次燃料消费!AA:AA,一次燃料消费!$B:$B,$B14)-SUMIFS(工业非燃料使用!AA:AA,工业非燃料使用!$B:$B,$B14))*$F$2</f>
        <v>0</v>
      </c>
      <c r="AA14">
        <f>(SUMIFS(一次燃料消费!AB:AB,一次燃料消费!$B:$B,$B14)-SUMIFS(工业非燃料使用!AB:AB,工业非燃料使用!$B:$B,$B14))*$F$2</f>
        <v>0</v>
      </c>
      <c r="AB14">
        <f>(SUMIFS(一次燃料消费!AC:AC,一次燃料消费!$B:$B,$B14)-SUMIFS(工业非燃料使用!AC:AC,工业非燃料使用!$B:$B,$B14))*$F$2</f>
        <v>0</v>
      </c>
      <c r="AC14">
        <f>(SUMIFS(一次燃料消费!AD:AD,一次燃料消费!$B:$B,$B14)-SUMIFS(工业非燃料使用!AD:AD,工业非燃料使用!$B:$B,$B14))*$F$2</f>
        <v>0</v>
      </c>
      <c r="AD14">
        <f>(SUMIFS(一次燃料消费!AE:AE,一次燃料消费!$B:$B,$B14)-SUMIFS(工业非燃料使用!AE:AE,工业非燃料使用!$B:$B,$B14))*$F$2</f>
        <v>0</v>
      </c>
      <c r="AE14">
        <f>(SUMIFS(一次燃料消费!AF:AF,一次燃料消费!$B:$B,$B14)-SUMIFS(工业非燃料使用!AF:AF,工业非燃料使用!$B:$B,$B14))*$F$2</f>
        <v>0</v>
      </c>
      <c r="AF14">
        <f>(SUMIFS(一次燃料消费!AG:AG,一次燃料消费!$B:$B,$B14)-SUMIFS(工业非燃料使用!AG:AG,工业非燃料使用!$B:$B,$B14))*$F$2</f>
        <v>0</v>
      </c>
      <c r="AG14">
        <f>(SUMIFS(一次燃料消费!AH:AH,一次燃料消费!$B:$B,$B14)-SUMIFS(工业非燃料使用!AH:AH,工业非燃料使用!$B:$B,$B14))*$F$2</f>
        <v>0</v>
      </c>
      <c r="AH14">
        <f>(SUMIFS(一次燃料消费!AI:AI,一次燃料消费!$B:$B,$B14)-SUMIFS(工业非燃料使用!AI:AI,工业非燃料使用!$B:$B,$B14))*$F$2</f>
        <v>0</v>
      </c>
      <c r="AI14">
        <f>(SUMIFS(一次燃料消费!AJ:AJ,一次燃料消费!$B:$B,$B14)-SUMIFS(工业非燃料使用!AJ:AJ,工业非燃料使用!$B:$B,$B14))*$F$2</f>
        <v>0</v>
      </c>
      <c r="AJ14">
        <f>(SUMIFS(一次燃料消费!AK:AK,一次燃料消费!$B:$B,$B14)-SUMIFS(工业非燃料使用!AK:AK,工业非燃料使用!$B:$B,$B14))*$F$2</f>
        <v>0</v>
      </c>
      <c r="AK14">
        <f>(SUMIFS(一次燃料消费!AL:AL,一次燃料消费!$B:$B,$B14)-SUMIFS(工业非燃料使用!AL:AL,工业非燃料使用!$B:$B,$B14))*$F$2</f>
        <v>0</v>
      </c>
      <c r="AL14">
        <f>(SUMIFS(一次燃料消费!AM:AM,一次燃料消费!$B:$B,$B14)-SUMIFS(工业非燃料使用!AM:AM,工业非燃料使用!$B:$B,$B14))*$F$2</f>
        <v>0</v>
      </c>
      <c r="AM14">
        <f>(SUMIFS(一次燃料消费!AN:AN,一次燃料消费!$B:$B,$B14)-SUMIFS(工业非燃料使用!AN:AN,工业非燃料使用!$B:$B,$B14))*$F$2</f>
        <v>0</v>
      </c>
      <c r="AN14">
        <f>(SUMIFS(一次燃料消费!AO:AO,一次燃料消费!$B:$B,$B14)-SUMIFS(工业非燃料使用!AO:AO,工业非燃料使用!$B:$B,$B14))*$F$2</f>
        <v>0</v>
      </c>
    </row>
    <row r="15" spans="1:40">
      <c r="A15" t="s">
        <v>2356</v>
      </c>
      <c r="B15" s="35" t="s">
        <v>2330</v>
      </c>
      <c r="C15">
        <f>(SUMIFS(一次燃料消费!D:D,一次燃料消费!$B:$B,$B15)-SUMIFS(工业非燃料使用!D:D,工业非燃料使用!$B:$B,$B15))*$F$2</f>
        <v>0</v>
      </c>
      <c r="D15">
        <f>(SUMIFS(一次燃料消费!E:E,一次燃料消费!$B:$B,$B15)-SUMIFS(工业非燃料使用!E:E,工业非燃料使用!$B:$B,$B15))*$F$2</f>
        <v>0</v>
      </c>
      <c r="E15">
        <f>(SUMIFS(一次燃料消费!F:F,一次燃料消费!$B:$B,$B15)-SUMIFS(工业非燃料使用!F:F,工业非燃料使用!$B:$B,$B15))*$F$2</f>
        <v>0</v>
      </c>
      <c r="F15">
        <f>(SUMIFS(一次燃料消费!G:G,一次燃料消费!$B:$B,$B15)-SUMIFS(工业非燃料使用!G:G,工业非燃料使用!$B:$B,$B15))*$F$2</f>
        <v>0</v>
      </c>
      <c r="G15">
        <f>(SUMIFS(一次燃料消费!H:H,一次燃料消费!$B:$B,$B15)-SUMIFS(工业非燃料使用!H:H,工业非燃料使用!$B:$B,$B15))*$F$2</f>
        <v>0</v>
      </c>
      <c r="H15">
        <f>(SUMIFS(一次燃料消费!I:I,一次燃料消费!$B:$B,$B15)-SUMIFS(工业非燃料使用!I:I,工业非燃料使用!$B:$B,$B15))*$F$2</f>
        <v>0</v>
      </c>
      <c r="I15">
        <f>(SUMIFS(一次燃料消费!J:J,一次燃料消费!$B:$B,$B15)-SUMIFS(工业非燃料使用!J:J,工业非燃料使用!$B:$B,$B15))*$F$2</f>
        <v>0</v>
      </c>
      <c r="J15">
        <f>(SUMIFS(一次燃料消费!K:K,一次燃料消费!$B:$B,$B15)-SUMIFS(工业非燃料使用!K:K,工业非燃料使用!$B:$B,$B15))*$F$2</f>
        <v>0</v>
      </c>
      <c r="K15">
        <f>(SUMIFS(一次燃料消费!L:L,一次燃料消费!$B:$B,$B15)-SUMIFS(工业非燃料使用!L:L,工业非燃料使用!$B:$B,$B15))*$F$2</f>
        <v>0</v>
      </c>
      <c r="L15">
        <f>(SUMIFS(一次燃料消费!M:M,一次燃料消费!$B:$B,$B15)-SUMIFS(工业非燃料使用!M:M,工业非燃料使用!$B:$B,$B15))*$F$2</f>
        <v>0</v>
      </c>
      <c r="M15">
        <f>(SUMIFS(一次燃料消费!N:N,一次燃料消费!$B:$B,$B15)-SUMIFS(工业非燃料使用!N:N,工业非燃料使用!$B:$B,$B15))*$F$2</f>
        <v>0</v>
      </c>
      <c r="N15">
        <f>(SUMIFS(一次燃料消费!O:O,一次燃料消费!$B:$B,$B15)-SUMIFS(工业非燃料使用!O:O,工业非燃料使用!$B:$B,$B15))*$F$2</f>
        <v>0</v>
      </c>
      <c r="O15">
        <f>(SUMIFS(一次燃料消费!P:P,一次燃料消费!$B:$B,$B15)-SUMIFS(工业非燃料使用!P:P,工业非燃料使用!$B:$B,$B15))*$F$2</f>
        <v>0</v>
      </c>
      <c r="P15">
        <f>(SUMIFS(一次燃料消费!Q:Q,一次燃料消费!$B:$B,$B15)-SUMIFS(工业非燃料使用!Q:Q,工业非燃料使用!$B:$B,$B15))*$F$2</f>
        <v>0</v>
      </c>
      <c r="Q15">
        <f>(SUMIFS(一次燃料消费!R:R,一次燃料消费!$B:$B,$B15)-SUMIFS(工业非燃料使用!R:R,工业非燃料使用!$B:$B,$B15))*$F$2</f>
        <v>0</v>
      </c>
      <c r="R15">
        <f>(SUMIFS(一次燃料消费!S:S,一次燃料消费!$B:$B,$B15)-SUMIFS(工业非燃料使用!S:S,工业非燃料使用!$B:$B,$B15))*$F$2</f>
        <v>0</v>
      </c>
      <c r="S15">
        <f>(SUMIFS(一次燃料消费!T:T,一次燃料消费!$B:$B,$B15)-SUMIFS(工业非燃料使用!T:T,工业非燃料使用!$B:$B,$B15))*$F$2</f>
        <v>0</v>
      </c>
      <c r="T15">
        <f>(SUMIFS(一次燃料消费!U:U,一次燃料消费!$B:$B,$B15)-SUMIFS(工业非燃料使用!U:U,工业非燃料使用!$B:$B,$B15))*$F$2</f>
        <v>0</v>
      </c>
      <c r="U15">
        <f>(SUMIFS(一次燃料消费!V:V,一次燃料消费!$B:$B,$B15)-SUMIFS(工业非燃料使用!V:V,工业非燃料使用!$B:$B,$B15))*$F$2</f>
        <v>0</v>
      </c>
      <c r="V15">
        <f>(SUMIFS(一次燃料消费!W:W,一次燃料消费!$B:$B,$B15)-SUMIFS(工业非燃料使用!W:W,工业非燃料使用!$B:$B,$B15))*$F$2</f>
        <v>0</v>
      </c>
      <c r="W15">
        <f>(SUMIFS(一次燃料消费!X:X,一次燃料消费!$B:$B,$B15)-SUMIFS(工业非燃料使用!X:X,工业非燃料使用!$B:$B,$B15))*$F$2</f>
        <v>0</v>
      </c>
      <c r="X15">
        <f>(SUMIFS(一次燃料消费!Y:Y,一次燃料消费!$B:$B,$B15)-SUMIFS(工业非燃料使用!Y:Y,工业非燃料使用!$B:$B,$B15))*$F$2</f>
        <v>0</v>
      </c>
      <c r="Y15">
        <f>(SUMIFS(一次燃料消费!Z:Z,一次燃料消费!$B:$B,$B15)-SUMIFS(工业非燃料使用!Z:Z,工业非燃料使用!$B:$B,$B15))*$F$2</f>
        <v>0</v>
      </c>
      <c r="Z15">
        <f>(SUMIFS(一次燃料消费!AA:AA,一次燃料消费!$B:$B,$B15)-SUMIFS(工业非燃料使用!AA:AA,工业非燃料使用!$B:$B,$B15))*$F$2</f>
        <v>0</v>
      </c>
      <c r="AA15">
        <f>(SUMIFS(一次燃料消费!AB:AB,一次燃料消费!$B:$B,$B15)-SUMIFS(工业非燃料使用!AB:AB,工业非燃料使用!$B:$B,$B15))*$F$2</f>
        <v>0</v>
      </c>
      <c r="AB15">
        <f>(SUMIFS(一次燃料消费!AC:AC,一次燃料消费!$B:$B,$B15)-SUMIFS(工业非燃料使用!AC:AC,工业非燃料使用!$B:$B,$B15))*$F$2</f>
        <v>0</v>
      </c>
      <c r="AC15">
        <f>(SUMIFS(一次燃料消费!AD:AD,一次燃料消费!$B:$B,$B15)-SUMIFS(工业非燃料使用!AD:AD,工业非燃料使用!$B:$B,$B15))*$F$2</f>
        <v>0</v>
      </c>
      <c r="AD15">
        <f>(SUMIFS(一次燃料消费!AE:AE,一次燃料消费!$B:$B,$B15)-SUMIFS(工业非燃料使用!AE:AE,工业非燃料使用!$B:$B,$B15))*$F$2</f>
        <v>0</v>
      </c>
      <c r="AE15">
        <f>(SUMIFS(一次燃料消费!AF:AF,一次燃料消费!$B:$B,$B15)-SUMIFS(工业非燃料使用!AF:AF,工业非燃料使用!$B:$B,$B15))*$F$2</f>
        <v>0</v>
      </c>
      <c r="AF15">
        <f>(SUMIFS(一次燃料消费!AG:AG,一次燃料消费!$B:$B,$B15)-SUMIFS(工业非燃料使用!AG:AG,工业非燃料使用!$B:$B,$B15))*$F$2</f>
        <v>0</v>
      </c>
      <c r="AG15">
        <f>(SUMIFS(一次燃料消费!AH:AH,一次燃料消费!$B:$B,$B15)-SUMIFS(工业非燃料使用!AH:AH,工业非燃料使用!$B:$B,$B15))*$F$2</f>
        <v>0</v>
      </c>
      <c r="AH15">
        <f>(SUMIFS(一次燃料消费!AI:AI,一次燃料消费!$B:$B,$B15)-SUMIFS(工业非燃料使用!AI:AI,工业非燃料使用!$B:$B,$B15))*$F$2</f>
        <v>0</v>
      </c>
      <c r="AI15">
        <f>(SUMIFS(一次燃料消费!AJ:AJ,一次燃料消费!$B:$B,$B15)-SUMIFS(工业非燃料使用!AJ:AJ,工业非燃料使用!$B:$B,$B15))*$F$2</f>
        <v>0</v>
      </c>
      <c r="AJ15">
        <f>(SUMIFS(一次燃料消费!AK:AK,一次燃料消费!$B:$B,$B15)-SUMIFS(工业非燃料使用!AK:AK,工业非燃料使用!$B:$B,$B15))*$F$2</f>
        <v>0</v>
      </c>
      <c r="AK15">
        <f>(SUMIFS(一次燃料消费!AL:AL,一次燃料消费!$B:$B,$B15)-SUMIFS(工业非燃料使用!AL:AL,工业非燃料使用!$B:$B,$B15))*$F$2</f>
        <v>0</v>
      </c>
      <c r="AL15">
        <f>(SUMIFS(一次燃料消费!AM:AM,一次燃料消费!$B:$B,$B15)-SUMIFS(工业非燃料使用!AM:AM,工业非燃料使用!$B:$B,$B15))*$F$2</f>
        <v>0</v>
      </c>
      <c r="AM15">
        <f>(SUMIFS(一次燃料消费!AN:AN,一次燃料消费!$B:$B,$B15)-SUMIFS(工业非燃料使用!AN:AN,工业非燃料使用!$B:$B,$B15))*$F$2</f>
        <v>0</v>
      </c>
      <c r="AN15">
        <f>(SUMIFS(一次燃料消费!AO:AO,一次燃料消费!$B:$B,$B15)-SUMIFS(工业非燃料使用!AO:AO,工业非燃料使用!$B:$B,$B15))*$F$2</f>
        <v>0</v>
      </c>
    </row>
    <row r="16" spans="1:40">
      <c r="A16" t="s">
        <v>2356</v>
      </c>
      <c r="B16" s="35" t="s">
        <v>2331</v>
      </c>
      <c r="C16">
        <f>(SUMIFS(一次燃料消费!D:D,一次燃料消费!$B:$B,$B16)-SUMIFS(工业非燃料使用!D:D,工业非燃料使用!$B:$B,$B16))*$F$2</f>
        <v>8725.7498829714477</v>
      </c>
      <c r="D16">
        <f>(SUMIFS(一次燃料消费!E:E,一次燃料消费!$B:$B,$B16)-SUMIFS(工业非燃料使用!E:E,工业非燃料使用!$B:$B,$B16))*$F$2</f>
        <v>8044.2908069568994</v>
      </c>
      <c r="E16">
        <f>(SUMIFS(一次燃料消费!F:F,一次燃料消费!$B:$B,$B16)-SUMIFS(工业非燃料使用!F:F,工业非燃料使用!$B:$B,$B16))*$F$2</f>
        <v>7485.1895862590491</v>
      </c>
      <c r="F16">
        <f>(SUMIFS(一次燃料消费!G:G,一次燃料消费!$B:$B,$B16)-SUMIFS(工业非燃料使用!G:G,工业非燃料使用!$B:$B,$B16))*$F$2</f>
        <v>7020.9715170501622</v>
      </c>
      <c r="G16">
        <f>(SUMIFS(一次燃料消费!H:H,一次燃料消费!$B:$B,$B16)-SUMIFS(工业非燃料使用!H:H,工业非燃料使用!$B:$B,$B16))*$F$2</f>
        <v>6620.2333369342141</v>
      </c>
      <c r="H16">
        <f>(SUMIFS(一次燃料消费!I:I,一次燃料消费!$B:$B,$B16)-SUMIFS(工业非燃料使用!I:I,工业非燃料使用!$B:$B,$B16))*$F$2</f>
        <v>6284.3505815418976</v>
      </c>
      <c r="I16">
        <f>(SUMIFS(一次燃料消费!J:J,一次燃料消费!$B:$B,$B16)-SUMIFS(工业非燃料使用!J:J,工业非燃料使用!$B:$B,$B16))*$F$2</f>
        <v>6000.6409563933612</v>
      </c>
      <c r="J16">
        <f>(SUMIFS(一次燃料消费!K:K,一次燃料消费!$B:$B,$B16)-SUMIFS(工业非燃料使用!K:K,工业非燃料使用!$B:$B,$B16))*$F$2</f>
        <v>5757.8409131828184</v>
      </c>
      <c r="K16">
        <f>(SUMIFS(一次燃料消费!L:L,一次燃料消费!$B:$B,$B16)-SUMIFS(工业非燃料使用!L:L,工业非燃料使用!$B:$B,$B16))*$F$2</f>
        <v>5671.9995678945679</v>
      </c>
      <c r="L16">
        <f>(SUMIFS(一次燃料消费!M:M,一次燃料消费!$B:$B,$B16)-SUMIFS(工业非燃料使用!M:M,工业非燃料使用!$B:$B,$B16))*$F$2</f>
        <v>5597.072485686509</v>
      </c>
      <c r="M16">
        <f>(SUMIFS(一次燃料消费!N:N,一次燃料消费!$B:$B,$B16)-SUMIFS(工业非燃料使用!N:N,工业非燃料使用!$B:$B,$B16))*$F$2</f>
        <v>5532.2242627201049</v>
      </c>
      <c r="N16">
        <f>(SUMIFS(一次燃料消费!O:O,一次燃料消费!$B:$B,$B16)-SUMIFS(工业非燃料使用!O:O,工业非燃料使用!$B:$B,$B16))*$F$2</f>
        <v>5477.4945086601147</v>
      </c>
      <c r="O16">
        <f>(SUMIFS(一次燃料消费!P:P,一次燃料消费!$B:$B,$B16)-SUMIFS(工业非燃料使用!P:P,工业非燃料使用!$B:$B,$B16))*$F$2</f>
        <v>5431.7705520146928</v>
      </c>
      <c r="P16">
        <f>(SUMIFS(一次燃料消费!Q:Q,一次燃料消费!$B:$B,$B16)-SUMIFS(工业非燃料使用!Q:Q,工业非燃料使用!$B:$B,$B16))*$F$2</f>
        <v>5389.7122897987119</v>
      </c>
      <c r="Q16">
        <f>(SUMIFS(一次燃料消费!R:R,一次燃料消费!$B:$B,$B16)-SUMIFS(工业非燃料使用!R:R,工业非燃料使用!$B:$B,$B16))*$F$2</f>
        <v>5358.6727161427398</v>
      </c>
      <c r="R16">
        <f>(SUMIFS(一次燃料消费!S:S,一次燃料消费!$B:$B,$B16)-SUMIFS(工业非燃料使用!S:S,工业非燃料使用!$B:$B,$B16))*$F$2</f>
        <v>5330.0493320370188</v>
      </c>
      <c r="S16">
        <f>(SUMIFS(一次燃料消费!T:T,一次燃料消费!$B:$B,$B16)-SUMIFS(工业非燃料使用!T:T,工业非燃料使用!$B:$B,$B16))*$F$2</f>
        <v>5311.288754456089</v>
      </c>
      <c r="T16">
        <f>(SUMIFS(一次燃料消费!U:U,一次燃料消费!$B:$B,$B16)-SUMIFS(工业非燃料使用!U:U,工业非燃料使用!$B:$B,$B16))*$F$2</f>
        <v>5294.0045371070555</v>
      </c>
      <c r="U16">
        <f>(SUMIFS(一次燃料消费!V:V,一次燃料消费!$B:$B,$B16)-SUMIFS(工业非燃料使用!V:V,工业非燃料使用!$B:$B,$B16))*$F$2</f>
        <v>5255.7992150084638</v>
      </c>
      <c r="V16">
        <f>(SUMIFS(一次燃料消费!W:W,一次燃料消费!$B:$B,$B16)-SUMIFS(工业非燃料使用!W:W,工业非燃料使用!$B:$B,$B16))*$F$2</f>
        <v>5225.4077995030802</v>
      </c>
      <c r="W16">
        <f>(SUMIFS(一次燃料消费!X:X,一次燃料消费!$B:$B,$B16)-SUMIFS(工业非燃料使用!X:X,工业非燃料使用!$B:$B,$B16))*$F$2</f>
        <v>5200.2376579885504</v>
      </c>
      <c r="X16">
        <f>(SUMIFS(一次燃料消费!Y:Y,一次燃料消费!$B:$B,$B16)-SUMIFS(工业非燃料使用!Y:Y,工业非燃料使用!$B:$B,$B16))*$F$2</f>
        <v>5180.2527816787306</v>
      </c>
      <c r="Y16">
        <f>(SUMIFS(一次燃料消费!Z:Z,一次燃料消费!$B:$B,$B16)-SUMIFS(工业非燃料使用!Z:Z,工业非燃料使用!$B:$B,$B16))*$F$2</f>
        <v>5164.552950920026</v>
      </c>
      <c r="Z16">
        <f>(SUMIFS(一次燃料消费!AA:AA,一次燃料消费!$B:$B,$B16)-SUMIFS(工业非燃料使用!AA:AA,工业非燃料使用!$B:$B,$B16))*$F$2</f>
        <v>5153.9987757012723</v>
      </c>
      <c r="AA16">
        <f>(SUMIFS(一次燃料消费!AB:AB,一次燃料消费!$B:$B,$B16)-SUMIFS(工业非燃料使用!AB:AB,工业非燃料使用!$B:$B,$B16))*$F$2</f>
        <v>5143.5922365057086</v>
      </c>
      <c r="AB16">
        <f>(SUMIFS(一次燃料消费!AC:AC,一次燃料消费!$B:$B,$B16)-SUMIFS(工业非燃料使用!AC:AC,工业非燃料使用!$B:$B,$B16))*$F$2</f>
        <v>5140.1317921572881</v>
      </c>
      <c r="AC16">
        <f>(SUMIFS(一次燃料消费!AD:AD,一次燃料消费!$B:$B,$B16)-SUMIFS(工业非燃料使用!AD:AD,工业非燃料使用!$B:$B,$B16))*$F$2</f>
        <v>5139.4836340066986</v>
      </c>
      <c r="AD16">
        <f>(SUMIFS(一次燃料消费!AE:AE,一次燃料消费!$B:$B,$B16)-SUMIFS(工业非燃料使用!AE:AE,工业非燃料使用!$B:$B,$B16))*$F$2</f>
        <v>5145.3134564833836</v>
      </c>
      <c r="AE16">
        <f>(SUMIFS(一次燃料消费!AF:AF,一次燃料消费!$B:$B,$B16)-SUMIFS(工业非燃料使用!AF:AF,工业非燃料使用!$B:$B,$B16))*$F$2</f>
        <v>5165.1506967700134</v>
      </c>
      <c r="AF16">
        <f>(SUMIFS(一次燃料消费!AG:AG,一次燃料消费!$B:$B,$B16)-SUMIFS(工业非燃料使用!AG:AG,工业非燃料使用!$B:$B,$B16))*$F$2</f>
        <v>5187.0764466529845</v>
      </c>
      <c r="AG16">
        <f>(SUMIFS(一次燃料消费!AH:AH,一次燃料消费!$B:$B,$B16)-SUMIFS(工业非燃料使用!AH:AH,工业非燃料使用!$B:$B,$B16))*$F$2</f>
        <v>5214.7275935328234</v>
      </c>
      <c r="AH16">
        <f>(SUMIFS(一次燃料消费!AI:AI,一次燃料消费!$B:$B,$B16)-SUMIFS(工业非燃料使用!AI:AI,工业非燃料使用!$B:$B,$B16))*$F$2</f>
        <v>5240.2542220301766</v>
      </c>
      <c r="AI16">
        <f>(SUMIFS(一次燃料消费!AJ:AJ,一次燃料消费!$B:$B,$B16)-SUMIFS(工业非燃料使用!AJ:AJ,工业非燃料使用!$B:$B,$B16))*$F$2</f>
        <v>5266.5370350365502</v>
      </c>
      <c r="AJ16">
        <f>(SUMIFS(一次燃料消费!AK:AK,一次燃料消费!$B:$B,$B16)-SUMIFS(工业非燃料使用!AK:AK,工业非燃料使用!$B:$B,$B16))*$F$2</f>
        <v>5297.7890605307712</v>
      </c>
      <c r="AK16">
        <f>(SUMIFS(一次燃料消费!AL:AL,一次燃料消费!$B:$B,$B16)-SUMIFS(工业非燃料使用!AL:AL,工业非燃料使用!$B:$B,$B16))*$F$2</f>
        <v>5326.3728349717348</v>
      </c>
      <c r="AL16">
        <f>(SUMIFS(一次燃料消费!AM:AM,一次燃料消费!$B:$B,$B16)-SUMIFS(工业非燃料使用!AM:AM,工业非燃料使用!$B:$B,$B16))*$F$2</f>
        <v>5355.0325879514612</v>
      </c>
      <c r="AM16">
        <f>(SUMIFS(一次燃料消费!AN:AN,一次燃料消费!$B:$B,$B16)-SUMIFS(工业非燃料使用!AN:AN,工业非燃料使用!$B:$B,$B16))*$F$2</f>
        <v>5384.8766699074586</v>
      </c>
      <c r="AN16">
        <f>(SUMIFS(一次燃料消费!AO:AO,一次燃料消费!$B:$B,$B16)-SUMIFS(工业非燃料使用!AO:AO,工业非燃料使用!$B:$B,$B16))*$F$2</f>
        <v>5466.1013287242104</v>
      </c>
    </row>
    <row r="17" spans="1:40">
      <c r="B17" s="35" t="s">
        <v>2332</v>
      </c>
      <c r="C17">
        <f>(SUMIFS(一次燃料消费!D:D,一次燃料消费!$B:$B,$B17)-SUMIFS(工业非燃料使用!D:D,工业非燃料使用!$B:$B,$B17))*$F$2</f>
        <v>0</v>
      </c>
      <c r="D17">
        <f>(SUMIFS(一次燃料消费!E:E,一次燃料消费!$B:$B,$B17)-SUMIFS(工业非燃料使用!E:E,工业非燃料使用!$B:$B,$B17))*$F$2</f>
        <v>0</v>
      </c>
      <c r="E17">
        <f>(SUMIFS(一次燃料消费!F:F,一次燃料消费!$B:$B,$B17)-SUMIFS(工业非燃料使用!F:F,工业非燃料使用!$B:$B,$B17))*$F$2</f>
        <v>0</v>
      </c>
      <c r="F17">
        <f>(SUMIFS(一次燃料消费!G:G,一次燃料消费!$B:$B,$B17)-SUMIFS(工业非燃料使用!G:G,工业非燃料使用!$B:$B,$B17))*$F$2</f>
        <v>0</v>
      </c>
      <c r="G17">
        <f>(SUMIFS(一次燃料消费!H:H,一次燃料消费!$B:$B,$B17)-SUMIFS(工业非燃料使用!H:H,工业非燃料使用!$B:$B,$B17))*$F$2</f>
        <v>0</v>
      </c>
      <c r="H17">
        <f>(SUMIFS(一次燃料消费!I:I,一次燃料消费!$B:$B,$B17)-SUMIFS(工业非燃料使用!I:I,工业非燃料使用!$B:$B,$B17))*$F$2</f>
        <v>0</v>
      </c>
      <c r="I17">
        <f>(SUMIFS(一次燃料消费!J:J,一次燃料消费!$B:$B,$B17)-SUMIFS(工业非燃料使用!J:J,工业非燃料使用!$B:$B,$B17))*$F$2</f>
        <v>0</v>
      </c>
      <c r="J17">
        <f>(SUMIFS(一次燃料消费!K:K,一次燃料消费!$B:$B,$B17)-SUMIFS(工业非燃料使用!K:K,工业非燃料使用!$B:$B,$B17))*$F$2</f>
        <v>0</v>
      </c>
      <c r="K17">
        <f>(SUMIFS(一次燃料消费!L:L,一次燃料消费!$B:$B,$B17)-SUMIFS(工业非燃料使用!L:L,工业非燃料使用!$B:$B,$B17))*$F$2</f>
        <v>0</v>
      </c>
      <c r="L17">
        <f>(SUMIFS(一次燃料消费!M:M,一次燃料消费!$B:$B,$B17)-SUMIFS(工业非燃料使用!M:M,工业非燃料使用!$B:$B,$B17))*$F$2</f>
        <v>0</v>
      </c>
      <c r="M17">
        <f>(SUMIFS(一次燃料消费!N:N,一次燃料消费!$B:$B,$B17)-SUMIFS(工业非燃料使用!N:N,工业非燃料使用!$B:$B,$B17))*$F$2</f>
        <v>0</v>
      </c>
      <c r="N17">
        <f>(SUMIFS(一次燃料消费!O:O,一次燃料消费!$B:$B,$B17)-SUMIFS(工业非燃料使用!O:O,工业非燃料使用!$B:$B,$B17))*$F$2</f>
        <v>0</v>
      </c>
      <c r="O17">
        <f>(SUMIFS(一次燃料消费!P:P,一次燃料消费!$B:$B,$B17)-SUMIFS(工业非燃料使用!P:P,工业非燃料使用!$B:$B,$B17))*$F$2</f>
        <v>0</v>
      </c>
      <c r="P17">
        <f>(SUMIFS(一次燃料消费!Q:Q,一次燃料消费!$B:$B,$B17)-SUMIFS(工业非燃料使用!Q:Q,工业非燃料使用!$B:$B,$B17))*$F$2</f>
        <v>0</v>
      </c>
      <c r="Q17">
        <f>(SUMIFS(一次燃料消费!R:R,一次燃料消费!$B:$B,$B17)-SUMIFS(工业非燃料使用!R:R,工业非燃料使用!$B:$B,$B17))*$F$2</f>
        <v>0</v>
      </c>
      <c r="R17">
        <f>(SUMIFS(一次燃料消费!S:S,一次燃料消费!$B:$B,$B17)-SUMIFS(工业非燃料使用!S:S,工业非燃料使用!$B:$B,$B17))*$F$2</f>
        <v>0</v>
      </c>
      <c r="S17">
        <f>(SUMIFS(一次燃料消费!T:T,一次燃料消费!$B:$B,$B17)-SUMIFS(工业非燃料使用!T:T,工业非燃料使用!$B:$B,$B17))*$F$2</f>
        <v>0</v>
      </c>
      <c r="T17">
        <f>(SUMIFS(一次燃料消费!U:U,一次燃料消费!$B:$B,$B17)-SUMIFS(工业非燃料使用!U:U,工业非燃料使用!$B:$B,$B17))*$F$2</f>
        <v>0</v>
      </c>
      <c r="U17">
        <f>(SUMIFS(一次燃料消费!V:V,一次燃料消费!$B:$B,$B17)-SUMIFS(工业非燃料使用!V:V,工业非燃料使用!$B:$B,$B17))*$F$2</f>
        <v>0</v>
      </c>
      <c r="V17">
        <f>(SUMIFS(一次燃料消费!W:W,一次燃料消费!$B:$B,$B17)-SUMIFS(工业非燃料使用!W:W,工业非燃料使用!$B:$B,$B17))*$F$2</f>
        <v>0</v>
      </c>
      <c r="W17">
        <f>(SUMIFS(一次燃料消费!X:X,一次燃料消费!$B:$B,$B17)-SUMIFS(工业非燃料使用!X:X,工业非燃料使用!$B:$B,$B17))*$F$2</f>
        <v>0</v>
      </c>
      <c r="X17">
        <f>(SUMIFS(一次燃料消费!Y:Y,一次燃料消费!$B:$B,$B17)-SUMIFS(工业非燃料使用!Y:Y,工业非燃料使用!$B:$B,$B17))*$F$2</f>
        <v>0</v>
      </c>
      <c r="Y17">
        <f>(SUMIFS(一次燃料消费!Z:Z,一次燃料消费!$B:$B,$B17)-SUMIFS(工业非燃料使用!Z:Z,工业非燃料使用!$B:$B,$B17))*$F$2</f>
        <v>0</v>
      </c>
      <c r="Z17">
        <f>(SUMIFS(一次燃料消费!AA:AA,一次燃料消费!$B:$B,$B17)-SUMIFS(工业非燃料使用!AA:AA,工业非燃料使用!$B:$B,$B17))*$F$2</f>
        <v>0</v>
      </c>
      <c r="AA17">
        <f>(SUMIFS(一次燃料消费!AB:AB,一次燃料消费!$B:$B,$B17)-SUMIFS(工业非燃料使用!AB:AB,工业非燃料使用!$B:$B,$B17))*$F$2</f>
        <v>0</v>
      </c>
      <c r="AB17">
        <f>(SUMIFS(一次燃料消费!AC:AC,一次燃料消费!$B:$B,$B17)-SUMIFS(工业非燃料使用!AC:AC,工业非燃料使用!$B:$B,$B17))*$F$2</f>
        <v>0</v>
      </c>
      <c r="AC17">
        <f>(SUMIFS(一次燃料消费!AD:AD,一次燃料消费!$B:$B,$B17)-SUMIFS(工业非燃料使用!AD:AD,工业非燃料使用!$B:$B,$B17))*$F$2</f>
        <v>0</v>
      </c>
      <c r="AD17">
        <f>(SUMIFS(一次燃料消费!AE:AE,一次燃料消费!$B:$B,$B17)-SUMIFS(工业非燃料使用!AE:AE,工业非燃料使用!$B:$B,$B17))*$F$2</f>
        <v>0</v>
      </c>
      <c r="AE17">
        <f>(SUMIFS(一次燃料消费!AF:AF,一次燃料消费!$B:$B,$B17)-SUMIFS(工业非燃料使用!AF:AF,工业非燃料使用!$B:$B,$B17))*$F$2</f>
        <v>0</v>
      </c>
      <c r="AF17">
        <f>(SUMIFS(一次燃料消费!AG:AG,一次燃料消费!$B:$B,$B17)-SUMIFS(工业非燃料使用!AG:AG,工业非燃料使用!$B:$B,$B17))*$F$2</f>
        <v>0</v>
      </c>
      <c r="AG17">
        <f>(SUMIFS(一次燃料消费!AH:AH,一次燃料消费!$B:$B,$B17)-SUMIFS(工业非燃料使用!AH:AH,工业非燃料使用!$B:$B,$B17))*$F$2</f>
        <v>0</v>
      </c>
      <c r="AH17">
        <f>(SUMIFS(一次燃料消费!AI:AI,一次燃料消费!$B:$B,$B17)-SUMIFS(工业非燃料使用!AI:AI,工业非燃料使用!$B:$B,$B17))*$F$2</f>
        <v>0</v>
      </c>
      <c r="AI17">
        <f>(SUMIFS(一次燃料消费!AJ:AJ,一次燃料消费!$B:$B,$B17)-SUMIFS(工业非燃料使用!AJ:AJ,工业非燃料使用!$B:$B,$B17))*$F$2</f>
        <v>0</v>
      </c>
      <c r="AJ17">
        <f>(SUMIFS(一次燃料消费!AK:AK,一次燃料消费!$B:$B,$B17)-SUMIFS(工业非燃料使用!AK:AK,工业非燃料使用!$B:$B,$B17))*$F$2</f>
        <v>0</v>
      </c>
      <c r="AK17">
        <f>(SUMIFS(一次燃料消费!AL:AL,一次燃料消费!$B:$B,$B17)-SUMIFS(工业非燃料使用!AL:AL,工业非燃料使用!$B:$B,$B17))*$F$2</f>
        <v>0</v>
      </c>
      <c r="AL17">
        <f>(SUMIFS(一次燃料消费!AM:AM,一次燃料消费!$B:$B,$B17)-SUMIFS(工业非燃料使用!AM:AM,工业非燃料使用!$B:$B,$B17))*$F$2</f>
        <v>0</v>
      </c>
      <c r="AM17">
        <f>(SUMIFS(一次燃料消费!AN:AN,一次燃料消费!$B:$B,$B17)-SUMIFS(工业非燃料使用!AN:AN,工业非燃料使用!$B:$B,$B17))*$F$2</f>
        <v>0</v>
      </c>
      <c r="AN17">
        <f>(SUMIFS(一次燃料消费!AO:AO,一次燃料消费!$B:$B,$B17)-SUMIFS(工业非燃料使用!AO:AO,工业非燃料使用!$B:$B,$B17))*$F$2</f>
        <v>0</v>
      </c>
    </row>
    <row r="18" spans="1:40">
      <c r="B18" s="35" t="s">
        <v>2333</v>
      </c>
      <c r="C18">
        <f>(SUMIFS(一次燃料消费!D:D,一次燃料消费!$B:$B,$B18)-SUMIFS(工业非燃料使用!D:D,工业非燃料使用!$B:$B,$B18))*$F$2</f>
        <v>0</v>
      </c>
      <c r="D18">
        <f>(SUMIFS(一次燃料消费!E:E,一次燃料消费!$B:$B,$B18)-SUMIFS(工业非燃料使用!E:E,工业非燃料使用!$B:$B,$B18))*$F$2</f>
        <v>0</v>
      </c>
      <c r="E18">
        <f>(SUMIFS(一次燃料消费!F:F,一次燃料消费!$B:$B,$B18)-SUMIFS(工业非燃料使用!F:F,工业非燃料使用!$B:$B,$B18))*$F$2</f>
        <v>0</v>
      </c>
      <c r="F18">
        <f>(SUMIFS(一次燃料消费!G:G,一次燃料消费!$B:$B,$B18)-SUMIFS(工业非燃料使用!G:G,工业非燃料使用!$B:$B,$B18))*$F$2</f>
        <v>0</v>
      </c>
      <c r="G18">
        <f>(SUMIFS(一次燃料消费!H:H,一次燃料消费!$B:$B,$B18)-SUMIFS(工业非燃料使用!H:H,工业非燃料使用!$B:$B,$B18))*$F$2</f>
        <v>0</v>
      </c>
      <c r="H18">
        <f>(SUMIFS(一次燃料消费!I:I,一次燃料消费!$B:$B,$B18)-SUMIFS(工业非燃料使用!I:I,工业非燃料使用!$B:$B,$B18))*$F$2</f>
        <v>0</v>
      </c>
      <c r="I18">
        <f>(SUMIFS(一次燃料消费!J:J,一次燃料消费!$B:$B,$B18)-SUMIFS(工业非燃料使用!J:J,工业非燃料使用!$B:$B,$B18))*$F$2</f>
        <v>0</v>
      </c>
      <c r="J18">
        <f>(SUMIFS(一次燃料消费!K:K,一次燃料消费!$B:$B,$B18)-SUMIFS(工业非燃料使用!K:K,工业非燃料使用!$B:$B,$B18))*$F$2</f>
        <v>0</v>
      </c>
      <c r="K18">
        <f>(SUMIFS(一次燃料消费!L:L,一次燃料消费!$B:$B,$B18)-SUMIFS(工业非燃料使用!L:L,工业非燃料使用!$B:$B,$B18))*$F$2</f>
        <v>0</v>
      </c>
      <c r="L18">
        <f>(SUMIFS(一次燃料消费!M:M,一次燃料消费!$B:$B,$B18)-SUMIFS(工业非燃料使用!M:M,工业非燃料使用!$B:$B,$B18))*$F$2</f>
        <v>0</v>
      </c>
      <c r="M18">
        <f>(SUMIFS(一次燃料消费!N:N,一次燃料消费!$B:$B,$B18)-SUMIFS(工业非燃料使用!N:N,工业非燃料使用!$B:$B,$B18))*$F$2</f>
        <v>0</v>
      </c>
      <c r="N18">
        <f>(SUMIFS(一次燃料消费!O:O,一次燃料消费!$B:$B,$B18)-SUMIFS(工业非燃料使用!O:O,工业非燃料使用!$B:$B,$B18))*$F$2</f>
        <v>0</v>
      </c>
      <c r="O18">
        <f>(SUMIFS(一次燃料消费!P:P,一次燃料消费!$B:$B,$B18)-SUMIFS(工业非燃料使用!P:P,工业非燃料使用!$B:$B,$B18))*$F$2</f>
        <v>0</v>
      </c>
      <c r="P18">
        <f>(SUMIFS(一次燃料消费!Q:Q,一次燃料消费!$B:$B,$B18)-SUMIFS(工业非燃料使用!Q:Q,工业非燃料使用!$B:$B,$B18))*$F$2</f>
        <v>0</v>
      </c>
      <c r="Q18">
        <f>(SUMIFS(一次燃料消费!R:R,一次燃料消费!$B:$B,$B18)-SUMIFS(工业非燃料使用!R:R,工业非燃料使用!$B:$B,$B18))*$F$2</f>
        <v>0</v>
      </c>
      <c r="R18">
        <f>(SUMIFS(一次燃料消费!S:S,一次燃料消费!$B:$B,$B18)-SUMIFS(工业非燃料使用!S:S,工业非燃料使用!$B:$B,$B18))*$F$2</f>
        <v>0</v>
      </c>
      <c r="S18">
        <f>(SUMIFS(一次燃料消费!T:T,一次燃料消费!$B:$B,$B18)-SUMIFS(工业非燃料使用!T:T,工业非燃料使用!$B:$B,$B18))*$F$2</f>
        <v>0</v>
      </c>
      <c r="T18">
        <f>(SUMIFS(一次燃料消费!U:U,一次燃料消费!$B:$B,$B18)-SUMIFS(工业非燃料使用!U:U,工业非燃料使用!$B:$B,$B18))*$F$2</f>
        <v>0</v>
      </c>
      <c r="U18">
        <f>(SUMIFS(一次燃料消费!V:V,一次燃料消费!$B:$B,$B18)-SUMIFS(工业非燃料使用!V:V,工业非燃料使用!$B:$B,$B18))*$F$2</f>
        <v>0</v>
      </c>
      <c r="V18">
        <f>(SUMIFS(一次燃料消费!W:W,一次燃料消费!$B:$B,$B18)-SUMIFS(工业非燃料使用!W:W,工业非燃料使用!$B:$B,$B18))*$F$2</f>
        <v>0</v>
      </c>
      <c r="W18">
        <f>(SUMIFS(一次燃料消费!X:X,一次燃料消费!$B:$B,$B18)-SUMIFS(工业非燃料使用!X:X,工业非燃料使用!$B:$B,$B18))*$F$2</f>
        <v>0</v>
      </c>
      <c r="X18">
        <f>(SUMIFS(一次燃料消费!Y:Y,一次燃料消费!$B:$B,$B18)-SUMIFS(工业非燃料使用!Y:Y,工业非燃料使用!$B:$B,$B18))*$F$2</f>
        <v>0</v>
      </c>
      <c r="Y18">
        <f>(SUMIFS(一次燃料消费!Z:Z,一次燃料消费!$B:$B,$B18)-SUMIFS(工业非燃料使用!Z:Z,工业非燃料使用!$B:$B,$B18))*$F$2</f>
        <v>0</v>
      </c>
      <c r="Z18">
        <f>(SUMIFS(一次燃料消费!AA:AA,一次燃料消费!$B:$B,$B18)-SUMIFS(工业非燃料使用!AA:AA,工业非燃料使用!$B:$B,$B18))*$F$2</f>
        <v>0</v>
      </c>
      <c r="AA18">
        <f>(SUMIFS(一次燃料消费!AB:AB,一次燃料消费!$B:$B,$B18)-SUMIFS(工业非燃料使用!AB:AB,工业非燃料使用!$B:$B,$B18))*$F$2</f>
        <v>0</v>
      </c>
      <c r="AB18">
        <f>(SUMIFS(一次燃料消费!AC:AC,一次燃料消费!$B:$B,$B18)-SUMIFS(工业非燃料使用!AC:AC,工业非燃料使用!$B:$B,$B18))*$F$2</f>
        <v>0</v>
      </c>
      <c r="AC18">
        <f>(SUMIFS(一次燃料消费!AD:AD,一次燃料消费!$B:$B,$B18)-SUMIFS(工业非燃料使用!AD:AD,工业非燃料使用!$B:$B,$B18))*$F$2</f>
        <v>0</v>
      </c>
      <c r="AD18">
        <f>(SUMIFS(一次燃料消费!AE:AE,一次燃料消费!$B:$B,$B18)-SUMIFS(工业非燃料使用!AE:AE,工业非燃料使用!$B:$B,$B18))*$F$2</f>
        <v>0</v>
      </c>
      <c r="AE18">
        <f>(SUMIFS(一次燃料消费!AF:AF,一次燃料消费!$B:$B,$B18)-SUMIFS(工业非燃料使用!AF:AF,工业非燃料使用!$B:$B,$B18))*$F$2</f>
        <v>0</v>
      </c>
      <c r="AF18">
        <f>(SUMIFS(一次燃料消费!AG:AG,一次燃料消费!$B:$B,$B18)-SUMIFS(工业非燃料使用!AG:AG,工业非燃料使用!$B:$B,$B18))*$F$2</f>
        <v>0</v>
      </c>
      <c r="AG18">
        <f>(SUMIFS(一次燃料消费!AH:AH,一次燃料消费!$B:$B,$B18)-SUMIFS(工业非燃料使用!AH:AH,工业非燃料使用!$B:$B,$B18))*$F$2</f>
        <v>0</v>
      </c>
      <c r="AH18">
        <f>(SUMIFS(一次燃料消费!AI:AI,一次燃料消费!$B:$B,$B18)-SUMIFS(工业非燃料使用!AI:AI,工业非燃料使用!$B:$B,$B18))*$F$2</f>
        <v>0</v>
      </c>
      <c r="AI18">
        <f>(SUMIFS(一次燃料消费!AJ:AJ,一次燃料消费!$B:$B,$B18)-SUMIFS(工业非燃料使用!AJ:AJ,工业非燃料使用!$B:$B,$B18))*$F$2</f>
        <v>0</v>
      </c>
      <c r="AJ18">
        <f>(SUMIFS(一次燃料消费!AK:AK,一次燃料消费!$B:$B,$B18)-SUMIFS(工业非燃料使用!AK:AK,工业非燃料使用!$B:$B,$B18))*$F$2</f>
        <v>0</v>
      </c>
      <c r="AK18">
        <f>(SUMIFS(一次燃料消费!AL:AL,一次燃料消费!$B:$B,$B18)-SUMIFS(工业非燃料使用!AL:AL,工业非燃料使用!$B:$B,$B18))*$F$2</f>
        <v>0</v>
      </c>
      <c r="AL18">
        <f>(SUMIFS(一次燃料消费!AM:AM,一次燃料消费!$B:$B,$B18)-SUMIFS(工业非燃料使用!AM:AM,工业非燃料使用!$B:$B,$B18))*$F$2</f>
        <v>0</v>
      </c>
      <c r="AM18">
        <f>(SUMIFS(一次燃料消费!AN:AN,一次燃料消费!$B:$B,$B18)-SUMIFS(工业非燃料使用!AN:AN,工业非燃料使用!$B:$B,$B18))*$F$2</f>
        <v>0</v>
      </c>
      <c r="AN18">
        <f>(SUMIFS(一次燃料消费!AO:AO,一次燃料消费!$B:$B,$B18)-SUMIFS(工业非燃料使用!AO:AO,工业非燃料使用!$B:$B,$B18))*$F$2</f>
        <v>0</v>
      </c>
    </row>
    <row r="19" spans="1:40">
      <c r="A19" t="s">
        <v>1666</v>
      </c>
      <c r="B19" s="35" t="s">
        <v>2334</v>
      </c>
      <c r="C19">
        <f>(SUMIFS(一次燃料消费!D:D,一次燃料消费!$B:$B,$B19)-SUMIFS(工业非燃料使用!D:D,工业非燃料使用!$B:$B,$B19))*$F$2</f>
        <v>4911.92250909222</v>
      </c>
      <c r="D19">
        <f>(SUMIFS(一次燃料消费!E:E,一次燃料消费!$B:$B,$B19)-SUMIFS(工业非燃料使用!E:E,工业非燃料使用!$B:$B,$B19))*$F$2</f>
        <v>4687.2997011270763</v>
      </c>
      <c r="E19">
        <f>(SUMIFS(一次燃料消费!F:F,一次燃料消费!$B:$B,$B19)-SUMIFS(工业非燃料使用!F:F,工业非燃料使用!$B:$B,$B19))*$F$2</f>
        <v>4560.0446508948198</v>
      </c>
      <c r="F19">
        <f>(SUMIFS(一次燃料消费!G:G,一次燃料消费!$B:$B,$B19)-SUMIFS(工业非燃料使用!G:G,工业非燃料使用!$B:$B,$B19))*$F$2</f>
        <v>4463.9011918908227</v>
      </c>
      <c r="G19">
        <f>(SUMIFS(一次燃料消费!H:H,一次燃料消费!$B:$B,$B19)-SUMIFS(工业非燃料使用!H:H,工业非燃料使用!$B:$B,$B19))*$F$2</f>
        <v>4419.1782795001991</v>
      </c>
      <c r="H19">
        <f>(SUMIFS(一次燃料消费!I:I,一次燃料消费!$B:$B,$B19)-SUMIFS(工业非燃料使用!I:I,工业非燃料使用!$B:$B,$B19))*$F$2</f>
        <v>4344.5320658240626</v>
      </c>
      <c r="I19">
        <f>(SUMIFS(一次燃料消费!J:J,一次燃料消费!$B:$B,$B19)-SUMIFS(工业非燃料使用!J:J,工业非燃料使用!$B:$B,$B19))*$F$2</f>
        <v>4244.3916315581009</v>
      </c>
      <c r="J19">
        <f>(SUMIFS(一次燃料消费!K:K,一次燃料消费!$B:$B,$B19)-SUMIFS(工业非燃料使用!K:K,工业非燃料使用!$B:$B,$B19))*$F$2</f>
        <v>4214.9364444924577</v>
      </c>
      <c r="K19">
        <f>(SUMIFS(一次燃料消费!L:L,一次燃料消费!$B:$B,$B19)-SUMIFS(工业非燃料使用!L:L,工业非燃料使用!$B:$B,$B19))*$F$2</f>
        <v>4148.2121637679602</v>
      </c>
      <c r="L19">
        <f>(SUMIFS(一次燃料消费!M:M,一次燃料消费!$B:$B,$B19)-SUMIFS(工业非燃料使用!M:M,工业非燃料使用!$B:$B,$B19))*$F$2</f>
        <v>4058.9463829174329</v>
      </c>
      <c r="M19">
        <f>(SUMIFS(一次燃料消费!N:N,一次燃料消费!$B:$B,$B19)-SUMIFS(工业非燃料使用!N:N,工业非燃料使用!$B:$B,$B19))*$F$2</f>
        <v>3975.9821396420739</v>
      </c>
      <c r="N19">
        <f>(SUMIFS(一次燃料消费!O:O,一次燃料消费!$B:$B,$B19)-SUMIFS(工业非燃料使用!O:O,工业非燃料使用!$B:$B,$B19))*$F$2</f>
        <v>3877.1740304634341</v>
      </c>
      <c r="O19">
        <f>(SUMIFS(一次燃料消费!P:P,一次燃料消费!$B:$B,$B19)-SUMIFS(工业非燃料使用!P:P,工业非燃料使用!$B:$B,$B19))*$F$2</f>
        <v>3720.8598898131154</v>
      </c>
      <c r="P19">
        <f>(SUMIFS(一次燃料消费!Q:Q,一次燃料消费!$B:$B,$B19)-SUMIFS(工业非燃料使用!Q:Q,工业非燃料使用!$B:$B,$B19))*$F$2</f>
        <v>3576.3278239890542</v>
      </c>
      <c r="Q19">
        <f>(SUMIFS(一次燃料消费!R:R,一次燃料消费!$B:$B,$B19)-SUMIFS(工业非燃料使用!R:R,工业非燃料使用!$B:$B,$B19))*$F$2</f>
        <v>3442.0438587015242</v>
      </c>
      <c r="R19">
        <f>(SUMIFS(一次燃料消费!S:S,一次燃料消费!$B:$B,$B19)-SUMIFS(工业非燃料使用!S:S,工业非燃料使用!$B:$B,$B19))*$F$2</f>
        <v>3297.0976918368092</v>
      </c>
      <c r="S19">
        <f>(SUMIFS(一次燃料消费!T:T,一次燃料消费!$B:$B,$B19)-SUMIFS(工业非燃料使用!T:T,工业非燃料使用!$B:$B,$B19))*$F$2</f>
        <v>3158.0569658996806</v>
      </c>
      <c r="T19">
        <f>(SUMIFS(一次燃料消费!U:U,一次燃料消费!$B:$B,$B19)-SUMIFS(工业非燃料使用!U:U,工业非燃料使用!$B:$B,$B19))*$F$2</f>
        <v>3010.8314428720614</v>
      </c>
      <c r="U19">
        <f>(SUMIFS(一次燃料消费!V:V,一次燃料消费!$B:$B,$B19)-SUMIFS(工业非燃料使用!V:V,工业非燃料使用!$B:$B,$B19))*$F$2</f>
        <v>2885.9169637391533</v>
      </c>
      <c r="V19">
        <f>(SUMIFS(一次燃料消费!W:W,一次燃料消费!$B:$B,$B19)-SUMIFS(工业非燃料使用!W:W,工业非燃料使用!$B:$B,$B19))*$F$2</f>
        <v>2749.4796730402227</v>
      </c>
      <c r="W19">
        <f>(SUMIFS(一次燃料消费!X:X,一次燃料消费!$B:$B,$B19)-SUMIFS(工业非燃料使用!X:X,工业非燃料使用!$B:$B,$B19))*$F$2</f>
        <v>2609.1498325591451</v>
      </c>
      <c r="X19">
        <f>(SUMIFS(一次燃料消费!Y:Y,一次燃料消费!$B:$B,$B19)-SUMIFS(工业非燃料使用!Y:Y,工业非燃料使用!$B:$B,$B19))*$F$2</f>
        <v>2493.9649274422964</v>
      </c>
      <c r="Y19">
        <f>(SUMIFS(一次燃料消费!Z:Z,一次燃料消费!$B:$B,$B19)-SUMIFS(工业非燃料使用!Z:Z,工业非燃料使用!$B:$B,$B19))*$F$2</f>
        <v>2370.8040761945922</v>
      </c>
      <c r="Z19">
        <f>(SUMIFS(一次燃料消费!AA:AA,一次燃料消费!$B:$B,$B19)-SUMIFS(工业非燃料使用!AA:AA,工业非燃料使用!$B:$B,$B19))*$F$2</f>
        <v>2260.7324187101658</v>
      </c>
      <c r="AA19">
        <f>(SUMIFS(一次燃料消费!AB:AB,一次燃料消费!$B:$B,$B19)-SUMIFS(工业非燃料使用!AB:AB,工业非燃料使用!$B:$B,$B19))*$F$2</f>
        <v>2151.6690072377664</v>
      </c>
      <c r="AB19">
        <f>(SUMIFS(一次燃料消费!AC:AC,一次燃料消费!$B:$B,$B19)-SUMIFS(工业非燃料使用!AC:AC,工业非燃料使用!$B:$B,$B19))*$F$2</f>
        <v>2051.4961650642763</v>
      </c>
      <c r="AC19">
        <f>(SUMIFS(一次燃料消费!AD:AD,一次燃料消费!$B:$B,$B19)-SUMIFS(工业非燃料使用!AD:AD,工业非燃料使用!$B:$B,$B19))*$F$2</f>
        <v>1963.5014943646254</v>
      </c>
      <c r="AD19">
        <f>(SUMIFS(一次燃料消费!AE:AE,一次燃料消费!$B:$B,$B19)-SUMIFS(工业非燃料使用!AE:AE,工业非燃料使用!$B:$B,$B19))*$F$2</f>
        <v>1877.5953332613162</v>
      </c>
      <c r="AE19">
        <f>(SUMIFS(一次燃料消费!AF:AF,一次燃料消费!$B:$B,$B19)-SUMIFS(工业非燃料使用!AF:AF,工业非燃料使用!$B:$B,$B19))*$F$2</f>
        <v>1800.2772676533079</v>
      </c>
      <c r="AF19">
        <f>(SUMIFS(一次燃料消费!AG:AG,一次燃料消费!$B:$B,$B19)-SUMIFS(工业非燃料使用!AG:AG,工业非燃料使用!$B:$B,$B19))*$F$2</f>
        <v>1732.3502934716075</v>
      </c>
      <c r="AG19">
        <f>(SUMIFS(一次燃料消费!AH:AH,一次燃料消费!$B:$B,$B19)-SUMIFS(工业非燃料使用!AH:AH,工业非燃料使用!$B:$B,$B19))*$F$2</f>
        <v>1661.7514673580358</v>
      </c>
      <c r="AH19">
        <f>(SUMIFS(一次燃料消费!AI:AI,一次燃料消费!$B:$B,$B19)-SUMIFS(工业非燃料使用!AI:AI,工业非燃料使用!$B:$B,$B19))*$F$2</f>
        <v>1605.4805372510896</v>
      </c>
      <c r="AI19">
        <f>(SUMIFS(一次燃料消费!AJ:AJ,一次燃料消费!$B:$B,$B19)-SUMIFS(工业非燃料使用!AJ:AJ,工业非燃料使用!$B:$B,$B19))*$F$2</f>
        <v>1546.72500090022</v>
      </c>
      <c r="AJ19">
        <f>(SUMIFS(一次燃料消费!AK:AK,一次燃料消费!$B:$B,$B19)-SUMIFS(工业非燃料使用!AK:AK,工业非燃料使用!$B:$B,$B19))*$F$2</f>
        <v>1500.8570091102233</v>
      </c>
      <c r="AK19">
        <f>(SUMIFS(一次燃料消费!AL:AL,一次燃料消费!$B:$B,$B19)-SUMIFS(工业非燃料使用!AL:AL,工业非燃料使用!$B:$B,$B19))*$F$2</f>
        <v>1451.6041914227076</v>
      </c>
      <c r="AL19">
        <f>(SUMIFS(一次燃料消费!AM:AM,一次燃料消费!$B:$B,$B19)-SUMIFS(工业非燃料使用!AM:AM,工业非燃料使用!$B:$B,$B19))*$F$2</f>
        <v>1416.5352345972422</v>
      </c>
      <c r="AM19">
        <f>(SUMIFS(一次燃料消费!AN:AN,一次燃料消费!$B:$B,$B19)-SUMIFS(工业非燃料使用!AN:AN,工业非燃料使用!$B:$B,$B19))*$F$2</f>
        <v>1378.1714738396172</v>
      </c>
      <c r="AN19">
        <f>(SUMIFS(一次燃料消费!AO:AO,一次燃料消费!$B:$B,$B19)-SUMIFS(工业非燃料使用!AO:AO,工业非燃料使用!$B:$B,$B19))*$F$2</f>
        <v>1340.9023801807643</v>
      </c>
    </row>
    <row r="20" spans="1:40">
      <c r="A20" t="s">
        <v>2356</v>
      </c>
      <c r="B20" s="35" t="s">
        <v>2335</v>
      </c>
      <c r="C20">
        <f>(SUMIFS(一次燃料消费!D:D,一次燃料消费!$B:$B,$B20)-SUMIFS(工业非燃料使用!D:D,工业非燃料使用!$B:$B,$B20))*$F$2</f>
        <v>457.3115840265026</v>
      </c>
      <c r="D20">
        <f>(SUMIFS(一次燃料消费!E:E,一次燃料消费!$B:$B,$B20)-SUMIFS(工业非燃料使用!E:E,工业非燃料使用!$B:$B,$B20))*$F$2</f>
        <v>477.1164164056031</v>
      </c>
      <c r="E20">
        <f>(SUMIFS(一次燃料消费!F:F,一次燃料消费!$B:$B,$B20)-SUMIFS(工业非燃料使用!F:F,工业非燃料使用!$B:$B,$B20))*$F$2</f>
        <v>496.56116092326539</v>
      </c>
      <c r="F20">
        <f>(SUMIFS(一次燃料消费!G:G,一次燃料消费!$B:$B,$B20)-SUMIFS(工业非燃料使用!G:G,工业非燃料使用!$B:$B,$B20))*$F$2</f>
        <v>507.72388462784932</v>
      </c>
      <c r="G20">
        <f>(SUMIFS(一次燃料消费!H:H,一次燃料消费!$B:$B,$B20)-SUMIFS(工业非燃料使用!H:H,工业非燃料使用!$B:$B,$B20))*$F$2</f>
        <v>516.00590544092768</v>
      </c>
      <c r="H20">
        <f>(SUMIFS(一次燃料消费!I:I,一次燃料消费!$B:$B,$B20)-SUMIFS(工业非燃料使用!I:I,工业非燃料使用!$B:$B,$B20))*$F$2</f>
        <v>528.24889272982625</v>
      </c>
      <c r="I20">
        <f>(SUMIFS(一次燃料消费!J:J,一次燃料消费!$B:$B,$B20)-SUMIFS(工业非燃料使用!J:J,工业非燃料使用!$B:$B,$B20))*$F$2</f>
        <v>540.49188001872471</v>
      </c>
      <c r="J20">
        <f>(SUMIFS(一次燃料消费!K:K,一次燃料消费!$B:$B,$B20)-SUMIFS(工业非燃料使用!K:K,工业非燃料使用!$B:$B,$B20))*$F$2</f>
        <v>552.37477944618502</v>
      </c>
      <c r="K20">
        <f>(SUMIFS(一次燃料消费!L:L,一次燃料消费!$B:$B,$B20)-SUMIFS(工业非燃料使用!L:L,工业非燃料使用!$B:$B,$B20))*$F$2</f>
        <v>559.57653667494878</v>
      </c>
      <c r="L20">
        <f>(SUMIFS(一次燃料消费!M:M,一次燃料消费!$B:$B,$B20)-SUMIFS(工业非燃料使用!M:M,工业非燃料使用!$B:$B,$B20))*$F$2</f>
        <v>566.41820604227451</v>
      </c>
      <c r="M20">
        <f>(SUMIFS(一次燃料消费!N:N,一次燃料消费!$B:$B,$B20)-SUMIFS(工业非燃料使用!N:N,工业非燃料使用!$B:$B,$B20))*$F$2</f>
        <v>573.61996327103827</v>
      </c>
      <c r="N20">
        <f>(SUMIFS(一次燃料消费!O:O,一次燃料消费!$B:$B,$B20)-SUMIFS(工业非燃料使用!O:O,工业非燃料使用!$B:$B,$B20))*$F$2</f>
        <v>580.46163263836388</v>
      </c>
      <c r="O20">
        <f>(SUMIFS(一次燃料消费!P:P,一次燃料消费!$B:$B,$B20)-SUMIFS(工业非燃料使用!P:P,工业非燃料使用!$B:$B,$B20))*$F$2</f>
        <v>587.30330200568949</v>
      </c>
      <c r="P20">
        <f>(SUMIFS(一次燃料消费!Q:Q,一次燃料消费!$B:$B,$B20)-SUMIFS(工业非燃料使用!Q:Q,工业非燃料使用!$B:$B,$B20))*$F$2</f>
        <v>589.82391703575684</v>
      </c>
      <c r="Q20">
        <f>(SUMIFS(一次燃料消费!R:R,一次燃料消费!$B:$B,$B20)-SUMIFS(工业非燃料使用!R:R,工业非燃料使用!$B:$B,$B20))*$F$2</f>
        <v>591.98444420438602</v>
      </c>
      <c r="R20">
        <f>(SUMIFS(一次燃料消费!S:S,一次燃料消费!$B:$B,$B20)-SUMIFS(工业非燃料使用!S:S,工业非燃料使用!$B:$B,$B20))*$F$2</f>
        <v>594.14497137301521</v>
      </c>
      <c r="S20">
        <f>(SUMIFS(一次燃料消费!T:T,一次燃料消费!$B:$B,$B20)-SUMIFS(工业非燃料使用!T:T,工业非燃料使用!$B:$B,$B20))*$F$2</f>
        <v>595.58532281876796</v>
      </c>
      <c r="T20">
        <f>(SUMIFS(一次燃料消费!U:U,一次燃料消费!$B:$B,$B20)-SUMIFS(工业非燃料使用!U:U,工业非燃料使用!$B:$B,$B20))*$F$2</f>
        <v>597.74584998739704</v>
      </c>
      <c r="U20">
        <f>(SUMIFS(一次燃料消费!V:V,一次燃料消费!$B:$B,$B20)-SUMIFS(工业非燃料使用!V:V,工业非燃料使用!$B:$B,$B20))*$F$2</f>
        <v>598.82611357171163</v>
      </c>
      <c r="V20">
        <f>(SUMIFS(一次燃料消费!W:W,一次燃料消费!$B:$B,$B20)-SUMIFS(工业非燃料使用!W:W,工业非燃料使用!$B:$B,$B20))*$F$2</f>
        <v>600.98664074034082</v>
      </c>
      <c r="W20">
        <f>(SUMIFS(一次燃料消费!X:X,一次燃料消费!$B:$B,$B20)-SUMIFS(工业非燃料使用!X:X,工业非燃料使用!$B:$B,$B20))*$F$2</f>
        <v>602.06690432465541</v>
      </c>
      <c r="X20">
        <f>(SUMIFS(一次燃料消费!Y:Y,一次燃料消费!$B:$B,$B20)-SUMIFS(工业非燃料使用!Y:Y,工业非燃料使用!$B:$B,$B20))*$F$2</f>
        <v>603.86734363184632</v>
      </c>
      <c r="Y20">
        <f>(SUMIFS(一次燃料消费!Z:Z,一次燃料消费!$B:$B,$B20)-SUMIFS(工业非燃料使用!Z:Z,工业非燃料使用!$B:$B,$B20))*$F$2</f>
        <v>604.94760721616092</v>
      </c>
      <c r="Z20">
        <f>(SUMIFS(一次燃料消费!AA:AA,一次燃料消费!$B:$B,$B20)-SUMIFS(工业非燃料使用!AA:AA,工业非燃料使用!$B:$B,$B20))*$F$2</f>
        <v>603.50725577040816</v>
      </c>
      <c r="AA20">
        <f>(SUMIFS(一次燃料消费!AB:AB,一次燃料消费!$B:$B,$B20)-SUMIFS(工业非燃料使用!AB:AB,工业非燃料使用!$B:$B,$B20))*$F$2</f>
        <v>605.30769507759908</v>
      </c>
      <c r="AB20">
        <f>(SUMIFS(一次燃料消费!AC:AC,一次燃料消费!$B:$B,$B20)-SUMIFS(工业非燃料使用!AC:AC,工业非燃料使用!$B:$B,$B20))*$F$2</f>
        <v>607.10813438478999</v>
      </c>
      <c r="AC20">
        <f>(SUMIFS(一次燃料消费!AD:AD,一次燃料消费!$B:$B,$B20)-SUMIFS(工业非燃料使用!AD:AD,工业非燃料使用!$B:$B,$B20))*$F$2</f>
        <v>604.94760721616092</v>
      </c>
      <c r="AD20">
        <f>(SUMIFS(一次燃料消费!AE:AE,一次燃料消费!$B:$B,$B20)-SUMIFS(工业非燃料使用!AE:AE,工业非燃料使用!$B:$B,$B20))*$F$2</f>
        <v>607.10813438478999</v>
      </c>
      <c r="AE20">
        <f>(SUMIFS(一次燃料消费!AF:AF,一次燃料消费!$B:$B,$B20)-SUMIFS(工业非燃料使用!AF:AF,工业非燃料使用!$B:$B,$B20))*$F$2</f>
        <v>604.94760721616092</v>
      </c>
      <c r="AF20">
        <f>(SUMIFS(一次燃料消费!AG:AG,一次燃料消费!$B:$B,$B20)-SUMIFS(工业非燃料使用!AG:AG,工业非燃料使用!$B:$B,$B20))*$F$2</f>
        <v>606.74804652335183</v>
      </c>
      <c r="AG20">
        <f>(SUMIFS(一次燃料消费!AH:AH,一次燃料消费!$B:$B,$B20)-SUMIFS(工业非燃料使用!AH:AH,工业非燃料使用!$B:$B,$B20))*$F$2</f>
        <v>604.94760721616092</v>
      </c>
      <c r="AH20">
        <f>(SUMIFS(一次燃料消费!AI:AI,一次燃料消费!$B:$B,$B20)-SUMIFS(工业非燃料使用!AI:AI,工业非燃料使用!$B:$B,$B20))*$F$2</f>
        <v>606.38795866191367</v>
      </c>
      <c r="AI20">
        <f>(SUMIFS(一次燃料消费!AJ:AJ,一次燃料消费!$B:$B,$B20)-SUMIFS(工业非燃料使用!AJ:AJ,工业非燃料使用!$B:$B,$B20))*$F$2</f>
        <v>604.58751935472276</v>
      </c>
      <c r="AJ20">
        <f>(SUMIFS(一次燃料消费!AK:AK,一次燃料消费!$B:$B,$B20)-SUMIFS(工业非燃料使用!AK:AK,工业非燃料使用!$B:$B,$B20))*$F$2</f>
        <v>606.38795866191367</v>
      </c>
      <c r="AK20">
        <f>(SUMIFS(一次燃料消费!AL:AL,一次燃料消费!$B:$B,$B20)-SUMIFS(工业非燃料使用!AL:AL,工业非燃料使用!$B:$B,$B20))*$F$2</f>
        <v>604.94760721616092</v>
      </c>
      <c r="AL20">
        <f>(SUMIFS(一次燃料消费!AM:AM,一次燃料消费!$B:$B,$B20)-SUMIFS(工业非燃料使用!AM:AM,工业非燃料使用!$B:$B,$B20))*$F$2</f>
        <v>607.10813438478999</v>
      </c>
      <c r="AM20">
        <f>(SUMIFS(一次燃料消费!AN:AN,一次燃料消费!$B:$B,$B20)-SUMIFS(工业非燃料使用!AN:AN,工业非燃料使用!$B:$B,$B20))*$F$2</f>
        <v>605.66778293903724</v>
      </c>
      <c r="AN20">
        <f>(SUMIFS(一次燃料消费!AO:AO,一次燃料消费!$B:$B,$B20)-SUMIFS(工业非燃料使用!AO:AO,工业非燃料使用!$B:$B,$B20))*$F$2</f>
        <v>607.82831010766643</v>
      </c>
    </row>
    <row r="21" spans="1:40">
      <c r="A21" t="s">
        <v>2356</v>
      </c>
      <c r="B21" s="35" t="s">
        <v>791</v>
      </c>
      <c r="C21">
        <f>(SUMIFS(一次燃料消费!D:D,一次燃料消费!$B:$B,$B21)-SUMIFS(工业非燃料使用!D:D,工业非燃料使用!$B:$B,$B21))*$F$2</f>
        <v>9460.3723488531232</v>
      </c>
      <c r="D21">
        <f>(SUMIFS(一次燃料消费!E:E,一次燃料消费!$B:$B,$B21)-SUMIFS(工业非燃料使用!E:E,工业非燃料使用!$B:$B,$B21))*$F$2</f>
        <v>9563.7774368946048</v>
      </c>
      <c r="E21">
        <f>(SUMIFS(一次燃料消费!F:F,一次燃料消费!$B:$B,$B21)-SUMIFS(工业非燃料使用!F:F,工业非燃料使用!$B:$B,$B21))*$F$2</f>
        <v>9652.0659752979755</v>
      </c>
      <c r="F21">
        <f>(SUMIFS(一次燃料消费!G:G,一次燃料消费!$B:$B,$B21)-SUMIFS(工业非燃料使用!G:G,工业非燃料使用!$B:$B,$B21))*$F$2</f>
        <v>9766.1689460228317</v>
      </c>
      <c r="G21">
        <f>(SUMIFS(一次燃料消费!H:H,一次燃料消费!$B:$B,$B21)-SUMIFS(工业非燃料使用!H:H,工业非燃料使用!$B:$B,$B21))*$F$2</f>
        <v>9920.2853264196492</v>
      </c>
      <c r="H21">
        <f>(SUMIFS(一次燃料消费!I:I,一次燃料消费!$B:$B,$B21)-SUMIFS(工业非燃料使用!I:I,工业非燃料使用!$B:$B,$B21))*$F$2</f>
        <v>10072.991735983582</v>
      </c>
      <c r="I21">
        <f>(SUMIFS(一次燃料消费!J:J,一次燃料消费!$B:$B,$B21)-SUMIFS(工业非燃料使用!J:J,工业非燃料使用!$B:$B,$B21))*$F$2</f>
        <v>10227.265770047894</v>
      </c>
      <c r="J21">
        <f>(SUMIFS(一次燃料消费!K:K,一次燃料消费!$B:$B,$B21)-SUMIFS(工业非燃料使用!K:K,工业非燃料使用!$B:$B,$B21))*$F$2</f>
        <v>10392.382161247348</v>
      </c>
      <c r="K21">
        <f>(SUMIFS(一次燃料消费!L:L,一次燃料消费!$B:$B,$B21)-SUMIFS(工业非燃料使用!L:L,工业非燃料使用!$B:$B,$B21))*$F$2</f>
        <v>10430.806614814017</v>
      </c>
      <c r="L21">
        <f>(SUMIFS(一次燃料消费!M:M,一次燃料消费!$B:$B,$B21)-SUMIFS(工业非燃料使用!M:M,工业非燃料使用!$B:$B,$B21))*$F$2</f>
        <v>10478.967613697745</v>
      </c>
      <c r="M21">
        <f>(SUMIFS(一次燃料消费!N:N,一次燃料消费!$B:$B,$B21)-SUMIFS(工业非燃料使用!N:N,工业非燃料使用!$B:$B,$B21))*$F$2</f>
        <v>10524.91045335062</v>
      </c>
      <c r="N21">
        <f>(SUMIFS(一次燃料消费!O:O,一次燃料消费!$B:$B,$B21)-SUMIFS(工业非燃料使用!O:O,工业非燃料使用!$B:$B,$B21))*$F$2</f>
        <v>10572.266450613952</v>
      </c>
      <c r="O21">
        <f>(SUMIFS(一次燃料消费!P:P,一次燃料消费!$B:$B,$B21)-SUMIFS(工业非燃料使用!P:P,工业非燃料使用!$B:$B,$B21))*$F$2</f>
        <v>10613.873619963273</v>
      </c>
      <c r="P21">
        <f>(SUMIFS(一次燃料消费!Q:Q,一次燃料消费!$B:$B,$B21)-SUMIFS(工业非燃料使用!Q:Q,工业非燃料使用!$B:$B,$B21))*$F$2</f>
        <v>10593.815822260634</v>
      </c>
      <c r="Q21">
        <f>(SUMIFS(一次燃料消费!R:R,一次燃料消费!$B:$B,$B21)-SUMIFS(工业非燃料使用!R:R,工业非燃料使用!$B:$B,$B21))*$F$2</f>
        <v>10556.798890929389</v>
      </c>
      <c r="R21">
        <f>(SUMIFS(一次燃料消费!S:S,一次燃料消费!$B:$B,$B21)-SUMIFS(工业非燃料使用!S:S,工业非燃料使用!$B:$B,$B21))*$F$2</f>
        <v>10532.222293039504</v>
      </c>
      <c r="S21">
        <f>(SUMIFS(一次燃料消费!T:T,一次燃料消费!$B:$B,$B21)-SUMIFS(工业非燃料使用!T:T,工业非燃料使用!$B:$B,$B21))*$F$2</f>
        <v>10503.579601022653</v>
      </c>
      <c r="T21">
        <f>(SUMIFS(一次燃料消费!U:U,一次燃料消费!$B:$B,$B21)-SUMIFS(工业非燃料使用!U:U,工业非燃料使用!$B:$B,$B21))*$F$2</f>
        <v>10473.846951856256</v>
      </c>
      <c r="U21">
        <f>(SUMIFS(一次燃料消费!V:V,一次燃料消费!$B:$B,$B21)-SUMIFS(工业非燃料使用!V:V,工业非燃料使用!$B:$B,$B21))*$F$2</f>
        <v>10382.196298296787</v>
      </c>
      <c r="V21">
        <f>(SUMIFS(一次燃料消费!W:W,一次燃料消费!$B:$B,$B21)-SUMIFS(工业非燃料使用!W:W,工业非燃料使用!$B:$B,$B21))*$F$2</f>
        <v>10298.601872456882</v>
      </c>
      <c r="W21">
        <f>(SUMIFS(一次燃料消费!X:X,一次燃料消费!$B:$B,$B21)-SUMIFS(工业非燃料使用!X:X,工业非燃料使用!$B:$B,$B21))*$F$2</f>
        <v>10211.760498361602</v>
      </c>
      <c r="X21">
        <f>(SUMIFS(一次燃料消费!Y:Y,一次燃料消费!$B:$B,$B21)-SUMIFS(工业非燃料使用!Y:Y,工业非燃料使用!$B:$B,$B21))*$F$2</f>
        <v>10121.420154117608</v>
      </c>
      <c r="Y21">
        <f>(SUMIFS(一次燃料消费!Z:Z,一次燃料消费!$B:$B,$B21)-SUMIFS(工业非燃料使用!Z:Z,工业非燃料使用!$B:$B,$B21))*$F$2</f>
        <v>10035.026441251668</v>
      </c>
      <c r="Z21">
        <f>(SUMIFS(一次燃料消费!AA:AA,一次燃料消费!$B:$B,$B21)-SUMIFS(工业非燃料使用!AA:AA,工业非燃料使用!$B:$B,$B21))*$F$2</f>
        <v>9962.1031075582468</v>
      </c>
      <c r="AA21">
        <f>(SUMIFS(一次燃料消费!AB:AB,一次燃料消费!$B:$B,$B21)-SUMIFS(工业非燃料使用!AB:AB,工业非燃料使用!$B:$B,$B21))*$F$2</f>
        <v>9894.415202909513</v>
      </c>
      <c r="AB21">
        <f>(SUMIFS(一次燃料消费!AC:AC,一次燃料消费!$B:$B,$B21)-SUMIFS(工业非燃料使用!AC:AC,工业非燃料使用!$B:$B,$B21))*$F$2</f>
        <v>9820.5553743113342</v>
      </c>
      <c r="AC21">
        <f>(SUMIFS(一次燃料消费!AD:AD,一次燃料消费!$B:$B,$B21)-SUMIFS(工业非燃料使用!AD:AD,工业非燃料使用!$B:$B,$B21))*$F$2</f>
        <v>9752.4933635807156</v>
      </c>
      <c r="AD21">
        <f>(SUMIFS(一次燃料消费!AE:AE,一次燃料消费!$B:$B,$B21)-SUMIFS(工业非燃料使用!AE:AE,工业非燃料使用!$B:$B,$B21))*$F$2</f>
        <v>9679.5837276295442</v>
      </c>
      <c r="AE21">
        <f>(SUMIFS(一次燃料消费!AF:AF,一次燃料消费!$B:$B,$B21)-SUMIFS(工业非燃料使用!AF:AF,工业非燃料使用!$B:$B,$B21))*$F$2</f>
        <v>9603.7761333765466</v>
      </c>
      <c r="AF21">
        <f>(SUMIFS(一次燃料消费!AG:AG,一次燃料消费!$B:$B,$B21)-SUMIFS(工业非燃料使用!AG:AG,工业非燃料使用!$B:$B,$B21))*$F$2</f>
        <v>9525.349220409782</v>
      </c>
      <c r="AG21">
        <f>(SUMIFS(一次燃料消费!AH:AH,一次燃料消费!$B:$B,$B21)-SUMIFS(工业非燃料使用!AH:AH,工业非燃料使用!$B:$B,$B21))*$F$2</f>
        <v>9449.3805408519711</v>
      </c>
      <c r="AH21">
        <f>(SUMIFS(一次燃料消费!AI:AI,一次燃料消费!$B:$B,$B21)-SUMIFS(工业非燃料使用!AI:AI,工业非燃料使用!$B:$B,$B21))*$F$2</f>
        <v>9373.6907925533851</v>
      </c>
      <c r="AI21">
        <f>(SUMIFS(一次燃料消费!AJ:AJ,一次燃料消费!$B:$B,$B21)-SUMIFS(工业非燃料使用!AJ:AJ,工业非燃料使用!$B:$B,$B21))*$F$2</f>
        <v>9298.1907853516277</v>
      </c>
      <c r="AJ21">
        <f>(SUMIFS(一次燃料消费!AK:AK,一次燃料消费!$B:$B,$B21)-SUMIFS(工业非燃料使用!AK:AK,工业非燃料使用!$B:$B,$B21))*$F$2</f>
        <v>9244.6826977782603</v>
      </c>
      <c r="AK21">
        <f>(SUMIFS(一次燃料消费!AL:AL,一次燃料消费!$B:$B,$B21)-SUMIFS(工业非燃料使用!AL:AL,工业非燃料使用!$B:$B,$B21))*$F$2</f>
        <v>9191.9538583414378</v>
      </c>
      <c r="AL21">
        <f>(SUMIFS(一次燃料消费!AM:AM,一次燃料消费!$B:$B,$B21)-SUMIFS(工业非燃料使用!AM:AM,工业非燃料使用!$B:$B,$B21))*$F$2</f>
        <v>9140.6195743761509</v>
      </c>
      <c r="AM21">
        <f>(SUMIFS(一次燃料消费!AN:AN,一次燃料消费!$B:$B,$B21)-SUMIFS(工业非燃料使用!AN:AN,工业非燃料使用!$B:$B,$B21))*$F$2</f>
        <v>9079.9656548197781</v>
      </c>
      <c r="AN21">
        <f>(SUMIFS(一次燃料消费!AO:AO,一次燃料消费!$B:$B,$B21)-SUMIFS(工业非燃料使用!AO:AO,工业非燃料使用!$B:$B,$B21))*$F$2</f>
        <v>9013.7530229375989</v>
      </c>
    </row>
    <row r="22" spans="1:40">
      <c r="A22" t="s">
        <v>2356</v>
      </c>
      <c r="B22" s="35" t="s">
        <v>166</v>
      </c>
      <c r="C22">
        <f>(SUMIFS(一次燃料消费!D:D,一次燃料消费!$B:$B,$B22)-SUMIFS(工业非燃料使用!D:D,工业非燃料使用!$B:$B,$B22))*$F$2</f>
        <v>31008.621486442698</v>
      </c>
      <c r="D22">
        <f>(SUMIFS(一次燃料消费!E:E,一次燃料消费!$B:$B,$B22)-SUMIFS(工业非燃料使用!E:E,工业非燃料使用!$B:$B,$B22))*$F$2</f>
        <v>31042.420528608989</v>
      </c>
      <c r="E22">
        <f>(SUMIFS(一次燃料消费!F:F,一次燃料消费!$B:$B,$B22)-SUMIFS(工业非燃料使用!F:F,工业非燃料使用!$B:$B,$B22))*$F$2</f>
        <v>32334.5902524216</v>
      </c>
      <c r="F22">
        <f>(SUMIFS(一次燃料消费!G:G,一次燃料消费!$B:$B,$B22)-SUMIFS(工业非燃料使用!G:G,工业非燃料使用!$B:$B,$B22))*$F$2</f>
        <v>32722.328202081317</v>
      </c>
      <c r="G22">
        <f>(SUMIFS(一次燃料消费!H:H,一次燃料消费!$B:$B,$B22)-SUMIFS(工业非燃料使用!H:H,工业非燃料使用!$B:$B,$B22))*$F$2</f>
        <v>33098.81711497606</v>
      </c>
      <c r="H22">
        <f>(SUMIFS(一次燃料消费!I:I,一次燃料消费!$B:$B,$B22)-SUMIFS(工业非燃料使用!I:I,工业非燃料使用!$B:$B,$B22))*$F$2</f>
        <v>33495.159662957769</v>
      </c>
      <c r="I22">
        <f>(SUMIFS(一次燃料消费!J:J,一次燃料消费!$B:$B,$B22)-SUMIFS(工业非燃料使用!J:J,工业非燃料使用!$B:$B,$B22))*$F$2</f>
        <v>33895.332544740922</v>
      </c>
      <c r="J22">
        <f>(SUMIFS(一次燃料消费!K:K,一次燃料消费!$B:$B,$B22)-SUMIFS(工业非燃料使用!K:K,工业非燃料使用!$B:$B,$B22))*$F$2</f>
        <v>34316.466677469311</v>
      </c>
      <c r="K22">
        <f>(SUMIFS(一次燃料消费!L:L,一次燃料消费!$B:$B,$B22)-SUMIFS(工业非燃料使用!L:L,工业非燃料使用!$B:$B,$B22))*$F$2</f>
        <v>34290.881311440004</v>
      </c>
      <c r="L22">
        <f>(SUMIFS(一次燃料消费!M:M,一次燃料消费!$B:$B,$B22)-SUMIFS(工业非燃料使用!M:M,工业非燃料使用!$B:$B,$B22))*$F$2</f>
        <v>34244.186280652488</v>
      </c>
      <c r="M22">
        <f>(SUMIFS(一次燃料消费!N:N,一次燃料消费!$B:$B,$B22)-SUMIFS(工业非燃料使用!N:N,工业非燃料使用!$B:$B,$B22))*$F$2</f>
        <v>34243.929872888992</v>
      </c>
      <c r="N22">
        <f>(SUMIFS(一次燃料消费!O:O,一次燃料消费!$B:$B,$B22)-SUMIFS(工业非燃料使用!O:O,工业非燃料使用!$B:$B,$B22))*$F$2</f>
        <v>34182.509740376663</v>
      </c>
      <c r="O22">
        <f>(SUMIFS(一次燃料消费!P:P,一次燃料消费!$B:$B,$B22)-SUMIFS(工业非燃料使用!P:P,工业非燃料使用!$B:$B,$B22))*$F$2</f>
        <v>34157.617669511368</v>
      </c>
      <c r="P22">
        <f>(SUMIFS(一次燃料消费!Q:Q,一次燃料消费!$B:$B,$B22)-SUMIFS(工业非燃料使用!Q:Q,工业非燃料使用!$B:$B,$B22))*$F$2</f>
        <v>33802.0894278204</v>
      </c>
      <c r="Q22">
        <f>(SUMIFS(一次燃料消费!R:R,一次燃料消费!$B:$B,$B22)-SUMIFS(工业非燃料使用!R:R,工业非燃料使用!$B:$B,$B22))*$F$2</f>
        <v>33435.252994130577</v>
      </c>
      <c r="R22">
        <f>(SUMIFS(一次燃料消费!S:S,一次燃料消费!$B:$B,$B22)-SUMIFS(工业非燃料使用!S:S,工业非燃料使用!$B:$B,$B22))*$F$2</f>
        <v>33075.124039465642</v>
      </c>
      <c r="S22">
        <f>(SUMIFS(一次燃料消费!T:T,一次燃料消费!$B:$B,$B22)-SUMIFS(工业非燃料使用!T:T,工业非燃料使用!$B:$B,$B22))*$F$2</f>
        <v>32728.227759173245</v>
      </c>
      <c r="T22">
        <f>(SUMIFS(一次燃料消费!U:U,一次燃料消费!$B:$B,$B22)-SUMIFS(工业非燃料使用!U:U,工业非燃料使用!$B:$B,$B22))*$F$2</f>
        <v>32366.504724352752</v>
      </c>
      <c r="U22">
        <f>(SUMIFS(一次燃料消费!V:V,一次燃料消费!$B:$B,$B22)-SUMIFS(工业非燃料使用!V:V,工业非燃料使用!$B:$B,$B22))*$F$2</f>
        <v>31825.422012170977</v>
      </c>
      <c r="V22">
        <f>(SUMIFS(一次燃料消费!W:W,一次燃料消费!$B:$B,$B22)-SUMIFS(工业非燃料使用!W:W,工业非燃料使用!$B:$B,$B22))*$F$2</f>
        <v>31329.164700586953</v>
      </c>
      <c r="W22">
        <f>(SUMIFS(一次燃料消费!X:X,一次燃料消费!$B:$B,$B22)-SUMIFS(工业非燃料使用!X:X,工业非燃料使用!$B:$B,$B22))*$F$2</f>
        <v>30830.400529329163</v>
      </c>
      <c r="X22">
        <f>(SUMIFS(一次燃料消费!Y:Y,一次燃料消费!$B:$B,$B22)-SUMIFS(工业非燃料使用!Y:Y,工业非燃料使用!$B:$B,$B22))*$F$2</f>
        <v>30294.23195779771</v>
      </c>
      <c r="Y22">
        <f>(SUMIFS(一次燃料消费!Z:Z,一次燃料消费!$B:$B,$B22)-SUMIFS(工业非燃料使用!Z:Z,工业非燃料使用!$B:$B,$B22))*$F$2</f>
        <v>29791.32003528862</v>
      </c>
      <c r="Z22">
        <f>(SUMIFS(一次燃料消费!AA:AA,一次燃料消费!$B:$B,$B22)-SUMIFS(工业非燃料使用!AA:AA,工业非燃料使用!$B:$B,$B22))*$F$2</f>
        <v>29349.284260559583</v>
      </c>
      <c r="AA22">
        <f>(SUMIFS(一次燃料消费!AB:AB,一次燃料消费!$B:$B,$B22)-SUMIFS(工业非燃料使用!AB:AB,工业非燃料使用!$B:$B,$B22))*$F$2</f>
        <v>28862.423614561962</v>
      </c>
      <c r="AB22">
        <f>(SUMIFS(一次燃料消费!AC:AC,一次燃料消费!$B:$B,$B22)-SUMIFS(工业非燃料使用!AC:AC,工业非燃料使用!$B:$B,$B22))*$F$2</f>
        <v>28410.137834431607</v>
      </c>
      <c r="AC22">
        <f>(SUMIFS(一次燃料消费!AD:AD,一次燃料消费!$B:$B,$B22)-SUMIFS(工业非燃料使用!AD:AD,工业非燃料使用!$B:$B,$B22))*$F$2</f>
        <v>27950.227575528435</v>
      </c>
      <c r="AD22">
        <f>(SUMIFS(一次燃料消费!AE:AE,一次燃料消费!$B:$B,$B22)-SUMIFS(工业非燃料使用!AE:AE,工业非燃料使用!$B:$B,$B22))*$F$2</f>
        <v>27500.081912786725</v>
      </c>
      <c r="AE22">
        <f>(SUMIFS(一次燃料消费!AF:AF,一次燃料消费!$B:$B,$B22)-SUMIFS(工业非燃料使用!AF:AF,工业非燃料使用!$B:$B,$B22))*$F$2</f>
        <v>26953.299816355197</v>
      </c>
      <c r="AF22">
        <f>(SUMIFS(一次燃料消费!AG:AG,一次燃料消费!$B:$B,$B22)-SUMIFS(工业非燃料使用!AG:AG,工业非燃料使用!$B:$B,$B22))*$F$2</f>
        <v>26486.585495660947</v>
      </c>
      <c r="AG22">
        <f>(SUMIFS(一次燃料消费!AH:AH,一次燃料消费!$B:$B,$B22)-SUMIFS(工业非燃料使用!AH:AH,工业非燃料使用!$B:$B,$B22))*$F$2</f>
        <v>25932.142648806315</v>
      </c>
      <c r="AH22">
        <f>(SUMIFS(一次燃料消费!AI:AI,一次燃料消费!$B:$B,$B22)-SUMIFS(工业非燃料使用!AI:AI,工业非燃料使用!$B:$B,$B22))*$F$2</f>
        <v>25390.453008534088</v>
      </c>
      <c r="AI22">
        <f>(SUMIFS(一次燃料消费!AJ:AJ,一次燃料消费!$B:$B,$B22)-SUMIFS(工业非燃料使用!AJ:AJ,工业非燃料使用!$B:$B,$B22))*$F$2</f>
        <v>24875.676464657383</v>
      </c>
      <c r="AJ22">
        <f>(SUMIFS(一次燃料消费!AK:AK,一次燃料消费!$B:$B,$B22)-SUMIFS(工业非燃料使用!AK:AK,工业非燃料使用!$B:$B,$B22))*$F$2</f>
        <v>24415.801764430529</v>
      </c>
      <c r="AK22">
        <f>(SUMIFS(一次燃料消费!AL:AL,一次燃料消费!$B:$B,$B22)-SUMIFS(工业非燃料使用!AL:AL,工业非燃料使用!$B:$B,$B22))*$F$2</f>
        <v>23955.462324007065</v>
      </c>
      <c r="AL22">
        <f>(SUMIFS(一次燃料消费!AM:AM,一次燃料消费!$B:$B,$B22)-SUMIFS(工业非燃料使用!AM:AM,工业非燃料使用!$B:$B,$B22))*$F$2</f>
        <v>23485.224424759646</v>
      </c>
      <c r="AM22">
        <f>(SUMIFS(一次燃料消费!AN:AN,一次燃料消费!$B:$B,$B22)-SUMIFS(工业非燃料使用!AN:AN,工业非燃料使用!$B:$B,$B22))*$F$2</f>
        <v>23026.718224046672</v>
      </c>
      <c r="AN22">
        <f>(SUMIFS(一次燃料消费!AO:AO,一次燃料消费!$B:$B,$B22)-SUMIFS(工业非燃料使用!AO:AO,工业非燃料使用!$B:$B,$B22))*$F$2</f>
        <v>23382.007280976566</v>
      </c>
    </row>
    <row r="23" spans="1:40">
      <c r="A23" t="s">
        <v>3382</v>
      </c>
      <c r="B23" s="35" t="s">
        <v>2336</v>
      </c>
      <c r="C23">
        <f>(SUMIFS(一次燃料消费!D:D,一次燃料消费!$B:$B,$B23)-SUMIFS(工业非燃料使用!D:D,工业非燃料使用!$B:$B,$B23))*$F$2</f>
        <v>3068.7047639624075</v>
      </c>
      <c r="D23">
        <f>(SUMIFS(一次燃料消费!E:E,一次燃料消费!$B:$B,$B23)-SUMIFS(工业非燃料使用!E:E,工业非燃料使用!$B:$B,$B23))*$F$2</f>
        <v>3058.5394836340074</v>
      </c>
      <c r="E23">
        <f>(SUMIFS(一次燃料消费!F:F,一次燃料消费!$B:$B,$B23)-SUMIFS(工业非燃料使用!F:F,工业非燃料使用!$B:$B,$B23))*$F$2</f>
        <v>3046.9266501026259</v>
      </c>
      <c r="F23">
        <f>(SUMIFS(一次燃料消费!G:G,一次燃料消费!$B:$B,$B23)-SUMIFS(工业非燃料使用!G:G,工业非燃料使用!$B:$B,$B23))*$F$2</f>
        <v>3033.8590616110337</v>
      </c>
      <c r="G23">
        <f>(SUMIFS(一次燃料消费!H:H,一次燃料消费!$B:$B,$B23)-SUMIFS(工业非燃料使用!H:H,工业非燃料使用!$B:$B,$B23))*$F$2</f>
        <v>3018.6165424363553</v>
      </c>
      <c r="H23">
        <f>(SUMIFS(一次燃料消费!I:I,一次燃料消费!$B:$B,$B23)-SUMIFS(工业非燃料使用!I:I,工业非燃料使用!$B:$B,$B23))*$F$2</f>
        <v>3001.1918908213611</v>
      </c>
      <c r="I23">
        <f>(SUMIFS(一次燃料消费!J:J,一次燃料消费!$B:$B,$B23)-SUMIFS(工业非燃料使用!J:J,工业非燃料使用!$B:$B,$B23))*$F$2</f>
        <v>2981.5923085232803</v>
      </c>
      <c r="J23">
        <f>(SUMIFS(一次燃料消费!K:K,一次燃料消费!$B:$B,$B23)-SUMIFS(工业非燃料使用!K:K,工业非燃料使用!$B:$B,$B23))*$F$2</f>
        <v>2959.8177955421129</v>
      </c>
      <c r="K23">
        <f>(SUMIFS(一次燃料消费!L:L,一次燃料消费!$B:$B,$B23)-SUMIFS(工业非燃料使用!L:L,工业非燃料使用!$B:$B,$B23))*$F$2</f>
        <v>2935.133772640525</v>
      </c>
      <c r="L23">
        <f>(SUMIFS(一次燃料消费!M:M,一次燃料消费!$B:$B,$B23)-SUMIFS(工业非燃料使用!M:M,工业非燃料使用!$B:$B,$B23))*$F$2</f>
        <v>2907.5510424543595</v>
      </c>
      <c r="M23">
        <f>(SUMIFS(一次燃料消费!N:N,一次燃料消费!$B:$B,$B23)-SUMIFS(工业非燃料使用!N:N,工业非燃料使用!$B:$B,$B23))*$F$2</f>
        <v>2874.8838716646869</v>
      </c>
      <c r="N23">
        <f>(SUMIFS(一次燃料消费!O:O,一次燃料消费!$B:$B,$B23)-SUMIFS(工业非燃料使用!O:O,工业非燃料使用!$B:$B,$B23))*$F$2</f>
        <v>2837.8632386302265</v>
      </c>
      <c r="O23">
        <f>(SUMIFS(一次燃料消费!P:P,一次燃料消费!$B:$B,$B23)-SUMIFS(工业非燃料使用!P:P,工业非燃料使用!$B:$B,$B23))*$F$2</f>
        <v>2797.2093190738547</v>
      </c>
      <c r="P23">
        <f>(SUMIFS(一次燃料消费!Q:Q,一次燃料消费!$B:$B,$B23)-SUMIFS(工业非燃料使用!Q:Q,工业非燃料使用!$B:$B,$B23))*$F$2</f>
        <v>2752.2019372726954</v>
      </c>
      <c r="Q23">
        <f>(SUMIFS(一次燃料消费!R:R,一次燃料消费!$B:$B,$B23)-SUMIFS(工业非燃料使用!R:R,工业非燃料使用!$B:$B,$B23))*$F$2</f>
        <v>2703.5648698282389</v>
      </c>
      <c r="R23">
        <f>(SUMIFS(一次燃料消费!S:S,一次燃料消费!$B:$B,$B23)-SUMIFS(工业非燃料使用!S:S,工业非燃料使用!$B:$B,$B23))*$F$2</f>
        <v>2652.0254942205906</v>
      </c>
      <c r="S23">
        <f>(SUMIFS(一次燃料消费!T:T,一次燃料消费!$B:$B,$B23)-SUMIFS(工业非燃料使用!T:T,工业非燃料使用!$B:$B,$B23))*$F$2</f>
        <v>2599.0349645313463</v>
      </c>
      <c r="T23">
        <f>(SUMIFS(一次燃料消费!U:U,一次燃料消费!$B:$B,$B23)-SUMIFS(工业非燃料使用!U:U,工业非燃料使用!$B:$B,$B23))*$F$2</f>
        <v>2543.8659032804012</v>
      </c>
      <c r="U23">
        <f>(SUMIFS(一次燃料消费!V:V,一次燃料消费!$B:$B,$B23)-SUMIFS(工业非燃料使用!V:V,工业非燃料使用!$B:$B,$B23))*$F$2</f>
        <v>2486.5183104677549</v>
      </c>
      <c r="V23">
        <f>(SUMIFS(一次燃料消费!W:W,一次燃料消费!$B:$B,$B23)-SUMIFS(工业非燃料使用!W:W,工业非燃料使用!$B:$B,$B23))*$F$2</f>
        <v>2426.9921860934073</v>
      </c>
      <c r="W23">
        <f>(SUMIFS(一次燃料消费!X:X,一次燃料消费!$B:$B,$B23)-SUMIFS(工业非燃料使用!X:X,工业非燃料使用!$B:$B,$B23))*$F$2</f>
        <v>2363.8363760757629</v>
      </c>
      <c r="X23">
        <f>(SUMIFS(一次燃料消费!Y:Y,一次燃料消费!$B:$B,$B23)-SUMIFS(工业非燃料使用!Y:Y,工业非燃料使用!$B:$B,$B23))*$F$2</f>
        <v>2297.0508804148217</v>
      </c>
      <c r="Y23">
        <f>(SUMIFS(一次燃料消费!Z:Z,一次燃料消费!$B:$B,$B23)-SUMIFS(工业非燃料使用!Z:Z,工业非燃料使用!$B:$B,$B23))*$F$2</f>
        <v>2226.6356991105836</v>
      </c>
      <c r="Z23">
        <f>(SUMIFS(一次燃料消费!AA:AA,一次燃料消费!$B:$B,$B23)-SUMIFS(工业非燃料使用!AA:AA,工业非燃料使用!$B:$B,$B23))*$F$2</f>
        <v>2153.3182096431533</v>
      </c>
      <c r="AA23">
        <f>(SUMIFS(一次燃料消费!AB:AB,一次燃料消费!$B:$B,$B23)-SUMIFS(工业非燃料使用!AB:AB,工业非燃料使用!$B:$B,$B23))*$F$2</f>
        <v>2076.3710345324266</v>
      </c>
      <c r="AB23">
        <f>(SUMIFS(一次燃料消费!AC:AC,一次燃料消费!$B:$B,$B23)-SUMIFS(工业非燃料使用!AC:AC,工业非燃料使用!$B:$B,$B23))*$F$2</f>
        <v>1995.7941737784024</v>
      </c>
      <c r="AC23">
        <f>(SUMIFS(一次燃料消费!AD:AD,一次燃料消费!$B:$B,$B23)-SUMIFS(工业非燃料使用!AD:AD,工业非燃料使用!$B:$B,$B23))*$F$2</f>
        <v>1913.0387814626774</v>
      </c>
      <c r="AD23">
        <f>(SUMIFS(一次燃料消费!AE:AE,一次燃料消费!$B:$B,$B23)-SUMIFS(工业非燃料使用!AE:AE,工业非燃料使用!$B:$B,$B23))*$F$2</f>
        <v>1828.1084584638656</v>
      </c>
      <c r="AE23">
        <f>(SUMIFS(一次燃料消费!AF:AF,一次燃料消费!$B:$B,$B23)-SUMIFS(工业非燃料使用!AF:AF,工业非燃料使用!$B:$B,$B23))*$F$2</f>
        <v>1739.5448489431426</v>
      </c>
      <c r="AF23">
        <f>(SUMIFS(一次燃料消费!AG:AG,一次燃料消费!$B:$B,$B23)-SUMIFS(工业非燃料使用!AG:AG,工业非燃料使用!$B:$B,$B23))*$F$2</f>
        <v>1649.5300853408237</v>
      </c>
      <c r="AG23">
        <f>(SUMIFS(一次燃料消费!AH:AH,一次燃料消费!$B:$B,$B23)-SUMIFS(工业非燃料使用!AH:AH,工业非燃料使用!$B:$B,$B23))*$F$2</f>
        <v>1558.7915451370138</v>
      </c>
      <c r="AH23">
        <f>(SUMIFS(一次燃料消费!AI:AI,一次燃料消费!$B:$B,$B23)-SUMIFS(工业非燃料使用!AI:AI,工业非燃料使用!$B:$B,$B23))*$F$2</f>
        <v>1466.5982499729937</v>
      </c>
      <c r="AI23">
        <f>(SUMIFS(一次燃料消费!AJ:AJ,一次燃料消费!$B:$B,$B23)-SUMIFS(工业非燃料使用!AJ:AJ,工业非燃料使用!$B:$B,$B23))*$F$2</f>
        <v>1373.6811782074831</v>
      </c>
      <c r="AJ23">
        <f>(SUMIFS(一次燃料消费!AK:AK,一次燃料消费!$B:$B,$B23)-SUMIFS(工业非燃料使用!AK:AK,工业非燃料使用!$B:$B,$B23))*$F$2</f>
        <v>1280.0367289618671</v>
      </c>
      <c r="AK23">
        <f>(SUMIFS(一次燃料消费!AL:AL,一次燃料消费!$B:$B,$B23)-SUMIFS(工业非燃料使用!AL:AL,工业非燃料使用!$B:$B,$B23))*$F$2</f>
        <v>1187.8470346764614</v>
      </c>
      <c r="AL23">
        <f>(SUMIFS(一次燃料消费!AM:AM,一次燃料消费!$B:$B,$B23)-SUMIFS(工业非燃料使用!AM:AM,工业非燃料使用!$B:$B,$B23))*$F$2</f>
        <v>1098.5596485542476</v>
      </c>
      <c r="AM23">
        <f>(SUMIFS(一次燃料消费!AN:AN,一次燃料消费!$B:$B,$B23)-SUMIFS(工业非燃料使用!AN:AN,工业非燃料使用!$B:$B,$B23))*$F$2</f>
        <v>1013.6257246768214</v>
      </c>
      <c r="AN23">
        <f>(SUMIFS(一次燃料消费!AO:AO,一次燃料消费!$B:$B,$B23)-SUMIFS(工业非燃料使用!AO:AO,工业非燃料使用!$B:$B,$B23))*$F$2</f>
        <v>933.04886392279741</v>
      </c>
    </row>
    <row r="24" spans="1:40">
      <c r="B24" s="35" t="s">
        <v>2325</v>
      </c>
      <c r="C24">
        <f>(SUMIFS(一次燃料消费!D:D,一次燃料消费!$B:$B,$B24)-SUMIFS(工业非燃料使用!D:D,工业非燃料使用!$B:$B,$B24))*$F$2</f>
        <v>0</v>
      </c>
      <c r="D24">
        <f>(SUMIFS(一次燃料消费!E:E,一次燃料消费!$B:$B,$B24)-SUMIFS(工业非燃料使用!E:E,工业非燃料使用!$B:$B,$B24))*$F$2</f>
        <v>0</v>
      </c>
      <c r="E24">
        <f>(SUMIFS(一次燃料消费!F:F,一次燃料消费!$B:$B,$B24)-SUMIFS(工业非燃料使用!F:F,工业非燃料使用!$B:$B,$B24))*$F$2</f>
        <v>0</v>
      </c>
      <c r="F24">
        <f>(SUMIFS(一次燃料消费!G:G,一次燃料消费!$B:$B,$B24)-SUMIFS(工业非燃料使用!G:G,工业非燃料使用!$B:$B,$B24))*$F$2</f>
        <v>0</v>
      </c>
      <c r="G24">
        <f>(SUMIFS(一次燃料消费!H:H,一次燃料消费!$B:$B,$B24)-SUMIFS(工业非燃料使用!H:H,工业非燃料使用!$B:$B,$B24))*$F$2</f>
        <v>0</v>
      </c>
      <c r="H24">
        <f>(SUMIFS(一次燃料消费!I:I,一次燃料消费!$B:$B,$B24)-SUMIFS(工业非燃料使用!I:I,工业非燃料使用!$B:$B,$B24))*$F$2</f>
        <v>0</v>
      </c>
      <c r="I24">
        <f>(SUMIFS(一次燃料消费!J:J,一次燃料消费!$B:$B,$B24)-SUMIFS(工业非燃料使用!J:J,工业非燃料使用!$B:$B,$B24))*$F$2</f>
        <v>0</v>
      </c>
      <c r="J24">
        <f>(SUMIFS(一次燃料消费!K:K,一次燃料消费!$B:$B,$B24)-SUMIFS(工业非燃料使用!K:K,工业非燃料使用!$B:$B,$B24))*$F$2</f>
        <v>0</v>
      </c>
      <c r="K24">
        <f>(SUMIFS(一次燃料消费!L:L,一次燃料消费!$B:$B,$B24)-SUMIFS(工业非燃料使用!L:L,工业非燃料使用!$B:$B,$B24))*$F$2</f>
        <v>0</v>
      </c>
      <c r="L24">
        <f>(SUMIFS(一次燃料消费!M:M,一次燃料消费!$B:$B,$B24)-SUMIFS(工业非燃料使用!M:M,工业非燃料使用!$B:$B,$B24))*$F$2</f>
        <v>0</v>
      </c>
      <c r="M24">
        <f>(SUMIFS(一次燃料消费!N:N,一次燃料消费!$B:$B,$B24)-SUMIFS(工业非燃料使用!N:N,工业非燃料使用!$B:$B,$B24))*$F$2</f>
        <v>0</v>
      </c>
      <c r="N24">
        <f>(SUMIFS(一次燃料消费!O:O,一次燃料消费!$B:$B,$B24)-SUMIFS(工业非燃料使用!O:O,工业非燃料使用!$B:$B,$B24))*$F$2</f>
        <v>0</v>
      </c>
      <c r="O24">
        <f>(SUMIFS(一次燃料消费!P:P,一次燃料消费!$B:$B,$B24)-SUMIFS(工业非燃料使用!P:P,工业非燃料使用!$B:$B,$B24))*$F$2</f>
        <v>0</v>
      </c>
      <c r="P24">
        <f>(SUMIFS(一次燃料消费!Q:Q,一次燃料消费!$B:$B,$B24)-SUMIFS(工业非燃料使用!Q:Q,工业非燃料使用!$B:$B,$B24))*$F$2</f>
        <v>0</v>
      </c>
      <c r="Q24">
        <f>(SUMIFS(一次燃料消费!R:R,一次燃料消费!$B:$B,$B24)-SUMIFS(工业非燃料使用!R:R,工业非燃料使用!$B:$B,$B24))*$F$2</f>
        <v>0</v>
      </c>
      <c r="R24">
        <f>(SUMIFS(一次燃料消费!S:S,一次燃料消费!$B:$B,$B24)-SUMIFS(工业非燃料使用!S:S,工业非燃料使用!$B:$B,$B24))*$F$2</f>
        <v>0</v>
      </c>
      <c r="S24">
        <f>(SUMIFS(一次燃料消费!T:T,一次燃料消费!$B:$B,$B24)-SUMIFS(工业非燃料使用!T:T,工业非燃料使用!$B:$B,$B24))*$F$2</f>
        <v>0</v>
      </c>
      <c r="T24">
        <f>(SUMIFS(一次燃料消费!U:U,一次燃料消费!$B:$B,$B24)-SUMIFS(工业非燃料使用!U:U,工业非燃料使用!$B:$B,$B24))*$F$2</f>
        <v>0</v>
      </c>
      <c r="U24">
        <f>(SUMIFS(一次燃料消费!V:V,一次燃料消费!$B:$B,$B24)-SUMIFS(工业非燃料使用!V:V,工业非燃料使用!$B:$B,$B24))*$F$2</f>
        <v>0</v>
      </c>
      <c r="V24">
        <f>(SUMIFS(一次燃料消费!W:W,一次燃料消费!$B:$B,$B24)-SUMIFS(工业非燃料使用!W:W,工业非燃料使用!$B:$B,$B24))*$F$2</f>
        <v>0</v>
      </c>
      <c r="W24">
        <f>(SUMIFS(一次燃料消费!X:X,一次燃料消费!$B:$B,$B24)-SUMIFS(工业非燃料使用!X:X,工业非燃料使用!$B:$B,$B24))*$F$2</f>
        <v>0</v>
      </c>
      <c r="X24">
        <f>(SUMIFS(一次燃料消费!Y:Y,一次燃料消费!$B:$B,$B24)-SUMIFS(工业非燃料使用!Y:Y,工业非燃料使用!$B:$B,$B24))*$F$2</f>
        <v>0</v>
      </c>
      <c r="Y24">
        <f>(SUMIFS(一次燃料消费!Z:Z,一次燃料消费!$B:$B,$B24)-SUMIFS(工业非燃料使用!Z:Z,工业非燃料使用!$B:$B,$B24))*$F$2</f>
        <v>0</v>
      </c>
      <c r="Z24">
        <f>(SUMIFS(一次燃料消费!AA:AA,一次燃料消费!$B:$B,$B24)-SUMIFS(工业非燃料使用!AA:AA,工业非燃料使用!$B:$B,$B24))*$F$2</f>
        <v>0</v>
      </c>
      <c r="AA24">
        <f>(SUMIFS(一次燃料消费!AB:AB,一次燃料消费!$B:$B,$B24)-SUMIFS(工业非燃料使用!AB:AB,工业非燃料使用!$B:$B,$B24))*$F$2</f>
        <v>0</v>
      </c>
      <c r="AB24">
        <f>(SUMIFS(一次燃料消费!AC:AC,一次燃料消费!$B:$B,$B24)-SUMIFS(工业非燃料使用!AC:AC,工业非燃料使用!$B:$B,$B24))*$F$2</f>
        <v>0</v>
      </c>
      <c r="AC24">
        <f>(SUMIFS(一次燃料消费!AD:AD,一次燃料消费!$B:$B,$B24)-SUMIFS(工业非燃料使用!AD:AD,工业非燃料使用!$B:$B,$B24))*$F$2</f>
        <v>0</v>
      </c>
      <c r="AD24">
        <f>(SUMIFS(一次燃料消费!AE:AE,一次燃料消费!$B:$B,$B24)-SUMIFS(工业非燃料使用!AE:AE,工业非燃料使用!$B:$B,$B24))*$F$2</f>
        <v>0</v>
      </c>
      <c r="AE24">
        <f>(SUMIFS(一次燃料消费!AF:AF,一次燃料消费!$B:$B,$B24)-SUMIFS(工业非燃料使用!AF:AF,工业非燃料使用!$B:$B,$B24))*$F$2</f>
        <v>0</v>
      </c>
      <c r="AF24">
        <f>(SUMIFS(一次燃料消费!AG:AG,一次燃料消费!$B:$B,$B24)-SUMIFS(工业非燃料使用!AG:AG,工业非燃料使用!$B:$B,$B24))*$F$2</f>
        <v>0</v>
      </c>
      <c r="AG24">
        <f>(SUMIFS(一次燃料消费!AH:AH,一次燃料消费!$B:$B,$B24)-SUMIFS(工业非燃料使用!AH:AH,工业非燃料使用!$B:$B,$B24))*$F$2</f>
        <v>0</v>
      </c>
      <c r="AH24">
        <f>(SUMIFS(一次燃料消费!AI:AI,一次燃料消费!$B:$B,$B24)-SUMIFS(工业非燃料使用!AI:AI,工业非燃料使用!$B:$B,$B24))*$F$2</f>
        <v>0</v>
      </c>
      <c r="AI24">
        <f>(SUMIFS(一次燃料消费!AJ:AJ,一次燃料消费!$B:$B,$B24)-SUMIFS(工业非燃料使用!AJ:AJ,工业非燃料使用!$B:$B,$B24))*$F$2</f>
        <v>0</v>
      </c>
      <c r="AJ24">
        <f>(SUMIFS(一次燃料消费!AK:AK,一次燃料消费!$B:$B,$B24)-SUMIFS(工业非燃料使用!AK:AK,工业非燃料使用!$B:$B,$B24))*$F$2</f>
        <v>0</v>
      </c>
      <c r="AK24">
        <f>(SUMIFS(一次燃料消费!AL:AL,一次燃料消费!$B:$B,$B24)-SUMIFS(工业非燃料使用!AL:AL,工业非燃料使用!$B:$B,$B24))*$F$2</f>
        <v>0</v>
      </c>
      <c r="AL24">
        <f>(SUMIFS(一次燃料消费!AM:AM,一次燃料消费!$B:$B,$B24)-SUMIFS(工业非燃料使用!AM:AM,工业非燃料使用!$B:$B,$B24))*$F$2</f>
        <v>0</v>
      </c>
      <c r="AM24">
        <f>(SUMIFS(一次燃料消费!AN:AN,一次燃料消费!$B:$B,$B24)-SUMIFS(工业非燃料使用!AN:AN,工业非燃料使用!$B:$B,$B24))*$F$2</f>
        <v>0</v>
      </c>
      <c r="AN24">
        <f>(SUMIFS(一次燃料消费!AO:AO,一次燃料消费!$B:$B,$B24)-SUMIFS(工业非燃料使用!AO:AO,工业非燃料使用!$B:$B,$B24))*$F$2</f>
        <v>0</v>
      </c>
    </row>
    <row r="25" spans="1:40">
      <c r="B25" s="35"/>
    </row>
    <row r="26" spans="1:40">
      <c r="A26" t="s">
        <v>2355</v>
      </c>
      <c r="B26" s="35" t="s">
        <v>3383</v>
      </c>
      <c r="C26">
        <f>SUM(可再生能源!B2:B17)*$I$2*$F$2</f>
        <v>37249.649833750729</v>
      </c>
      <c r="D26">
        <f>SUM(可再生能源!C2:C17)*$I$2*$F$2</f>
        <v>38624.698752486765</v>
      </c>
      <c r="E26">
        <f>SUM(可再生能源!D2:D17)*$I$2*$F$2</f>
        <v>39800.818319589409</v>
      </c>
      <c r="F26">
        <f>SUM(可再生能源!E2:E17)*$I$2*$F$2</f>
        <v>41097.587660857134</v>
      </c>
      <c r="G26">
        <f>SUM(可再生能源!F2:F17)*$I$2*$F$2</f>
        <v>43452.423974098841</v>
      </c>
      <c r="H26">
        <f>SUM(可再生能源!G2:G17)*$I$2*$F$2</f>
        <v>47262.20548367915</v>
      </c>
      <c r="I26">
        <f>SUM(可再生能源!H2:H17)*$I$2*$F$2</f>
        <v>50641.359405515781</v>
      </c>
      <c r="J26">
        <f>SUM(可再生能源!I2:I17)*$I$2*$F$2</f>
        <v>54903.568306315879</v>
      </c>
      <c r="K26">
        <f>SUM(可再生能源!J2:J17)*$I$2*$F$2</f>
        <v>58716.876034671295</v>
      </c>
      <c r="L26">
        <f>SUM(可再生能源!K2:K17)*$I$2*$F$2</f>
        <v>62321.439078055766</v>
      </c>
      <c r="M26">
        <f>SUM(可再生能源!L2:L17)*$I$2*$F$2</f>
        <v>65577.113501774715</v>
      </c>
      <c r="N26">
        <f>SUM(可再生能源!M2:M17)*$I$2*$F$2</f>
        <v>68752.806438418149</v>
      </c>
      <c r="O26">
        <f>SUM(可再生能源!N2:N17)*$I$2*$F$2</f>
        <v>71741.17105093837</v>
      </c>
      <c r="P26">
        <f>SUM(可再生能源!O2:O17)*$I$2*$F$2</f>
        <v>74445.065690337724</v>
      </c>
      <c r="Q26">
        <f>SUM(可再生能源!P2:P17)*$I$2*$F$2</f>
        <v>77079.94635626403</v>
      </c>
      <c r="R26">
        <f>SUM(可再生能源!Q2:Q17)*$I$2*$F$2</f>
        <v>79568.161285526381</v>
      </c>
      <c r="S26">
        <f>SUM(可再生能源!R2:R17)*$I$2*$F$2</f>
        <v>82273.750140032062</v>
      </c>
      <c r="T26">
        <f>SUM(可再生能源!S2:S17)*$I$2*$F$2</f>
        <v>84959.913229571845</v>
      </c>
      <c r="U26">
        <f>SUM(可再生能源!T2:T17)*$I$2*$F$2</f>
        <v>87363.817802546706</v>
      </c>
      <c r="V26">
        <f>SUM(可再生能源!U2:U17)*$I$2*$F$2</f>
        <v>89761.140727434016</v>
      </c>
      <c r="W26">
        <f>SUM(可再生能源!V2:V17)*$I$2*$F$2</f>
        <v>92172.329427930759</v>
      </c>
      <c r="X26">
        <f>SUM(可再生能源!W2:W17)*$I$2*$F$2</f>
        <v>94459.975791885779</v>
      </c>
      <c r="Y26">
        <f>SUM(可再生能源!X2:X17)*$I$2*$F$2</f>
        <v>96678.043918968164</v>
      </c>
      <c r="Z26">
        <f>SUM(可再生能源!Y2:Y17)*$I$2*$F$2</f>
        <v>98641.907109816326</v>
      </c>
      <c r="AA26">
        <f>SUM(可再生能源!Z2:Z17)*$I$2*$F$2</f>
        <v>100734.98376935351</v>
      </c>
      <c r="AB26">
        <f>SUM(可再生能源!AA2:AA17)*$I$2*$F$2</f>
        <v>102739.94271956361</v>
      </c>
      <c r="AC26">
        <f>SUM(可再生能源!AB2:AB17)*$I$2*$F$2</f>
        <v>104585.66254867062</v>
      </c>
      <c r="AD26">
        <f>SUM(可再生能源!AC2:AC17)*$I$2*$F$2</f>
        <v>106431.23703720498</v>
      </c>
      <c r="AE26">
        <f>SUM(可再生能源!AD2:AD17)*$I$2*$F$2</f>
        <v>108392.16206863412</v>
      </c>
      <c r="AF26">
        <f>SUM(可再生能源!AE2:AE17)*$I$2*$F$2</f>
        <v>110218.82090911432</v>
      </c>
      <c r="AG26">
        <f>SUM(可再生能源!AF2:AF17)*$I$2*$F$2</f>
        <v>112231.94172991233</v>
      </c>
      <c r="AH26">
        <f>SUM(可再生能源!AG2:AG17)*$I$2*$F$2</f>
        <v>114063.25146871638</v>
      </c>
      <c r="AI26">
        <f>SUM(可再生能源!AH2:AH17)*$I$2*$F$2</f>
        <v>115955.31356687537</v>
      </c>
      <c r="AJ26">
        <f>SUM(可再生能源!AI2:AI17)*$I$2*$F$2</f>
        <v>117418.76916619462</v>
      </c>
      <c r="AK26">
        <f>SUM(可再生能源!AJ2:AJ17)*$I$2*$F$2</f>
        <v>119115.34676927282</v>
      </c>
      <c r="AL26">
        <f>SUM(可再生能源!AK2:AK17)*$I$2*$F$2</f>
        <v>120382.44725498314</v>
      </c>
      <c r="AM26">
        <f>SUM(可再生能源!AL2:AL17)*$I$2*$F$2</f>
        <v>121794.27417814828</v>
      </c>
      <c r="AN26">
        <f>SUM(可再生能源!AM2:AM17)*$I$2*$F$2</f>
        <v>123316.14671330753</v>
      </c>
    </row>
    <row r="28" spans="1:40">
      <c r="C28">
        <v>2023</v>
      </c>
      <c r="E28">
        <v>2025</v>
      </c>
      <c r="J28">
        <v>2030</v>
      </c>
      <c r="O28">
        <v>2035</v>
      </c>
      <c r="T28">
        <v>2040</v>
      </c>
      <c r="Y28">
        <v>2045</v>
      </c>
      <c r="AD28">
        <v>2050</v>
      </c>
      <c r="AI28">
        <v>2055</v>
      </c>
      <c r="AN28">
        <v>2060</v>
      </c>
    </row>
    <row r="29" spans="1:40">
      <c r="B29" t="s">
        <v>1666</v>
      </c>
      <c r="C29" s="26">
        <f>SUMIFS(C$4:C$26,$A$4:$A$26,$B29)</f>
        <v>245059.28126462863</v>
      </c>
      <c r="D29" s="26">
        <f>SUMIFS(D$4:D$26,$A$4:$A$26,$B29)</f>
        <v>244086.15822260638</v>
      </c>
      <c r="E29" s="26">
        <f>SUMIFS(E$4:E$26,$A$4:$A$26,$B29)</f>
        <v>256393.07911130323</v>
      </c>
      <c r="F29" s="26">
        <f>SUMIFS(F$4:F$26,$A$4:$A$26,$B29)</f>
        <v>264311.52641244471</v>
      </c>
      <c r="G29" s="26">
        <f>SUMIFS(G$4:G$26,$A$4:$A$26,$B29)</f>
        <v>272591.01580785721</v>
      </c>
      <c r="H29" s="26">
        <f>SUMIFS(H$4:H$26,$A$4:$A$26,$B29)</f>
        <v>280184.80069136876</v>
      </c>
      <c r="I29" s="26">
        <f>SUMIFS(I$4:I$26,$A$4:$A$26,$B29)</f>
        <v>286742.87206078286</v>
      </c>
      <c r="J29" s="26">
        <f>SUMIFS(J$4:J$26,$A$4:$A$26,$B29)</f>
        <v>294209.85920564621</v>
      </c>
      <c r="K29" s="26">
        <f>SUMIFS(K$4:K$26,$A$4:$A$26,$B29)</f>
        <v>296069.885852148</v>
      </c>
      <c r="L29" s="26">
        <f>SUMIFS(L$4:L$26,$A$4:$A$26,$B29)</f>
        <v>297560.64599762345</v>
      </c>
      <c r="M29" s="26">
        <f>SUMIFS(M$4:M$26,$A$4:$A$26,$B29)</f>
        <v>298512.53465845675</v>
      </c>
      <c r="N29" s="26">
        <f>SUMIFS(N$4:N$26,$A$4:$A$26,$B29)</f>
        <v>299634.27676353039</v>
      </c>
      <c r="O29" s="26">
        <f>SUMIFS(O$4:O$26,$A$4:$A$26,$B29)</f>
        <v>295939.99855964864</v>
      </c>
      <c r="P29" s="26">
        <f>SUMIFS(P$4:P$26,$A$4:$A$26,$B29)</f>
        <v>291486.1438190919</v>
      </c>
      <c r="Q29" s="26">
        <f>SUMIFS(Q$4:Q$26,$A$4:$A$26,$B29)</f>
        <v>286162.5976738325</v>
      </c>
      <c r="R29" s="26">
        <f>SUMIFS(R$4:R$26,$A$4:$A$26,$B29)</f>
        <v>281021.00392495777</v>
      </c>
      <c r="S29" s="26">
        <f>SUMIFS(S$4:S$26,$A$4:$A$26,$B29)</f>
        <v>275623.38410572184</v>
      </c>
      <c r="T29" s="26">
        <f>SUMIFS(T$4:T$26,$A$4:$A$26,$B29)</f>
        <v>269938.99391451519</v>
      </c>
      <c r="U29" s="26">
        <f>SUMIFS(U$4:U$26,$A$4:$A$26,$B29)</f>
        <v>263455.68038601428</v>
      </c>
      <c r="V29" s="26">
        <f>SUMIFS(V$4:V$26,$A$4:$A$26,$B29)</f>
        <v>256744.2800043211</v>
      </c>
      <c r="W29" s="26">
        <f>SUMIFS(W$4:W$26,$A$4:$A$26,$B29)</f>
        <v>249925.66346188475</v>
      </c>
      <c r="X29" s="26">
        <f>SUMIFS(X$4:X$26,$A$4:$A$26,$B29)</f>
        <v>243007.44805732605</v>
      </c>
      <c r="Y29" s="26">
        <f>SUMIFS(Y$4:Y$26,$A$4:$A$26,$B29)</f>
        <v>235882.75971337012</v>
      </c>
      <c r="Z29" s="26">
        <f>SUMIFS(Z$4:Z$26,$A$4:$A$26,$B29)</f>
        <v>228890.95675344788</v>
      </c>
      <c r="AA29" s="26">
        <f>SUMIFS(AA$4:AA$26,$A$4:$A$26,$B29)</f>
        <v>221445.96629577622</v>
      </c>
      <c r="AB29" s="26">
        <f>SUMIFS(AB$4:AB$26,$A$4:$A$26,$B29)</f>
        <v>214169.9902776278</v>
      </c>
      <c r="AC29" s="26">
        <f>SUMIFS(AC$4:AC$26,$A$4:$A$26,$B29)</f>
        <v>206584.27928414539</v>
      </c>
      <c r="AD29" s="26">
        <f>SUMIFS(AD$4:AD$26,$A$4:$A$26,$B29)</f>
        <v>199056.4913038782</v>
      </c>
      <c r="AE29" s="26">
        <f>SUMIFS(AE$4:AE$26,$A$4:$A$26,$B29)</f>
        <v>191546.25364588966</v>
      </c>
      <c r="AF29" s="26">
        <f>SUMIFS(AF$4:AF$26,$A$4:$A$26,$B29)</f>
        <v>183835.35126570886</v>
      </c>
      <c r="AG29" s="26">
        <f>SUMIFS(AG$4:AG$26,$A$4:$A$26,$B29)</f>
        <v>176188.61474199709</v>
      </c>
      <c r="AH29" s="26">
        <f>SUMIFS(AH$4:AH$26,$A$4:$A$26,$B29)</f>
        <v>168668.4336178028</v>
      </c>
      <c r="AI29" s="26">
        <f>SUMIFS(AI$4:AI$26,$A$4:$A$26,$B29)</f>
        <v>161106.17910770231</v>
      </c>
      <c r="AJ29" s="26">
        <f>SUMIFS(AJ$4:AJ$26,$A$4:$A$26,$B29)</f>
        <v>153963.75319577981</v>
      </c>
      <c r="AK29" s="26">
        <f>SUMIFS(AK$4:AK$26,$A$4:$A$26,$B29)</f>
        <v>146949.26938172916</v>
      </c>
      <c r="AL29" s="26">
        <f>SUMIFS(AL$4:AL$26,$A$4:$A$26,$B29)</f>
        <v>140076.08404450689</v>
      </c>
      <c r="AM29" s="26">
        <f>SUMIFS(AM$4:AM$26,$A$4:$A$26,$B29)</f>
        <v>133587.31338446584</v>
      </c>
      <c r="AN29" s="26">
        <f>SUMIFS(AN$4:AN$26,$A$4:$A$26,$B29)</f>
        <v>129156.82294479857</v>
      </c>
    </row>
    <row r="30" spans="1:40">
      <c r="B30" t="s">
        <v>2356</v>
      </c>
      <c r="C30" s="26">
        <f>SUMIFS(C$4:C$26,$A$4:$A$26,$B30)</f>
        <v>119935.23537179075</v>
      </c>
      <c r="D30" s="26">
        <f>SUMIFS(D$4:D$26,$A$4:$A$26,$B30)</f>
        <v>119915.5002236146</v>
      </c>
      <c r="E30" s="26">
        <f>SUMIFS(E$4:E$26,$A$4:$A$26,$B30)</f>
        <v>121139.72220193729</v>
      </c>
      <c r="F30" s="26">
        <f>SUMIFS(F$4:F$26,$A$4:$A$26,$B30)</f>
        <v>121532.77138561812</v>
      </c>
      <c r="G30" s="26">
        <f>SUMIFS(G$4:G$26,$A$4:$A$26,$B30)</f>
        <v>121843.74141010408</v>
      </c>
      <c r="H30" s="26">
        <f>SUMIFS(H$4:H$26,$A$4:$A$26,$B30)</f>
        <v>122118.0574880271</v>
      </c>
      <c r="I30" s="26">
        <f>SUMIFS(I$4:I$26,$A$4:$A$26,$B30)</f>
        <v>122313.40213172016</v>
      </c>
      <c r="J30" s="26">
        <f>SUMIFS(J$4:J$26,$A$4:$A$26,$B30)</f>
        <v>122469.91412984772</v>
      </c>
      <c r="K30" s="26">
        <f>SUMIFS(K$4:K$26,$A$4:$A$26,$B30)</f>
        <v>121397.55970256747</v>
      </c>
      <c r="L30" s="26">
        <f>SUMIFS(L$4:L$26,$A$4:$A$26,$B30)</f>
        <v>120270.52500810202</v>
      </c>
      <c r="M30" s="26">
        <f>SUMIFS(M$4:M$26,$A$4:$A$26,$B30)</f>
        <v>119318.41488603223</v>
      </c>
      <c r="N30" s="26">
        <f>SUMIFS(N$4:N$26,$A$4:$A$26,$B30)</f>
        <v>118284.52922113001</v>
      </c>
      <c r="O30" s="26">
        <f>SUMIFS(O$4:O$26,$A$4:$A$26,$B30)</f>
        <v>117196.09841921432</v>
      </c>
      <c r="P30" s="26">
        <f>SUMIFS(P$4:P$26,$A$4:$A$26,$B30)</f>
        <v>115956.1662957762</v>
      </c>
      <c r="Q30" s="26">
        <f>SUMIFS(Q$4:Q$26,$A$4:$A$26,$B30)</f>
        <v>114522.65887436538</v>
      </c>
      <c r="R30" s="26">
        <f>SUMIFS(R$4:R$26,$A$4:$A$26,$B30)</f>
        <v>112835.66079723457</v>
      </c>
      <c r="S30" s="26">
        <f>SUMIFS(S$4:S$26,$A$4:$A$26,$B30)</f>
        <v>111301.1095171222</v>
      </c>
      <c r="T30" s="26">
        <f>SUMIFS(T$4:T$26,$A$4:$A$26,$B30)</f>
        <v>109865.78743293365</v>
      </c>
      <c r="U30" s="26">
        <f>SUMIFS(U$4:U$26,$A$4:$A$26,$B30)</f>
        <v>108028.06788016278</v>
      </c>
      <c r="V30" s="26">
        <f>SUMIFS(V$4:V$26,$A$4:$A$26,$B30)</f>
        <v>106336.76462136765</v>
      </c>
      <c r="W30" s="26">
        <f>SUMIFS(W$4:W$26,$A$4:$A$26,$B30)</f>
        <v>104712.35685787335</v>
      </c>
      <c r="X30" s="26">
        <f>SUMIFS(X$4:X$26,$A$4:$A$26,$B30)</f>
        <v>103189.75536710961</v>
      </c>
      <c r="Y30" s="26">
        <f>SUMIFS(Y$4:Y$26,$A$4:$A$26,$B30)</f>
        <v>101785.91352129923</v>
      </c>
      <c r="Z30" s="26">
        <f>SUMIFS(Z$4:Z$26,$A$4:$A$26,$B30)</f>
        <v>100712.76249684926</v>
      </c>
      <c r="AA30" s="26">
        <f>SUMIFS(AA$4:AA$26,$A$4:$A$26,$B30)</f>
        <v>99718.900572539729</v>
      </c>
      <c r="AB30" s="26">
        <f>SUMIFS(AB$4:AB$26,$A$4:$A$26,$B30)</f>
        <v>98872.323974649829</v>
      </c>
      <c r="AC30" s="26">
        <f>SUMIFS(AC$4:AC$26,$A$4:$A$26,$B30)</f>
        <v>98075.838273738816</v>
      </c>
      <c r="AD30" s="26">
        <f>SUMIFS(AD$4:AD$26,$A$4:$A$26,$B30)</f>
        <v>97318.136678549592</v>
      </c>
      <c r="AE30" s="26">
        <f>SUMIFS(AE$4:AE$26,$A$4:$A$26,$B30)</f>
        <v>96279.976914767234</v>
      </c>
      <c r="AF30" s="26">
        <f>SUMIFS(AF$4:AF$26,$A$4:$A$26,$B30)</f>
        <v>95371.912700298912</v>
      </c>
      <c r="AG30" s="26">
        <f>SUMIFS(AG$4:AG$26,$A$4:$A$26,$B30)</f>
        <v>94370.453433437782</v>
      </c>
      <c r="AH30" s="26">
        <f>SUMIFS(AH$4:AH$26,$A$4:$A$26,$B30)</f>
        <v>93433.661981923622</v>
      </c>
      <c r="AI30" s="26">
        <f>SUMIFS(AI$4:AI$26,$A$4:$A$26,$B30)</f>
        <v>92492.965042670447</v>
      </c>
      <c r="AJ30" s="26">
        <f>SUMIFS(AJ$4:AJ$26,$A$4:$A$26,$B30)</f>
        <v>91653.495902200171</v>
      </c>
      <c r="AK30" s="26">
        <f>SUMIFS(AK$4:AK$26,$A$4:$A$26,$B30)</f>
        <v>90854.296211875728</v>
      </c>
      <c r="AL30" s="26">
        <f>SUMIFS(AL$4:AL$26,$A$4:$A$26,$B30)</f>
        <v>90009.772085989011</v>
      </c>
      <c r="AM30" s="26">
        <f>SUMIFS(AM$4:AM$26,$A$4:$A$26,$B30)</f>
        <v>89162.520633034495</v>
      </c>
      <c r="AN30" s="26">
        <f>SUMIFS(AN$4:AN$26,$A$4:$A$26,$B30)</f>
        <v>89300.154085196817</v>
      </c>
    </row>
    <row r="31" spans="1:40">
      <c r="B31" t="s">
        <v>1658</v>
      </c>
      <c r="C31" s="26">
        <f>SUMIFS(C$4:C$26,$A$4:$A$26,$B31)</f>
        <v>34879.685643296973</v>
      </c>
      <c r="D31" s="26">
        <f>SUMIFS(D$4:D$26,$A$4:$A$26,$B31)</f>
        <v>37435.505383313539</v>
      </c>
      <c r="E31" s="26">
        <f>SUMIFS(E$4:E$26,$A$4:$A$26,$B31)</f>
        <v>39995.23099636312</v>
      </c>
      <c r="F31" s="26">
        <f>SUMIFS(F$4:F$26,$A$4:$A$26,$B31)</f>
        <v>41697.477224442773</v>
      </c>
      <c r="G31" s="26">
        <f>SUMIFS(G$4:G$26,$A$4:$A$26,$B31)</f>
        <v>42618.419574376159</v>
      </c>
      <c r="H31" s="26">
        <f>SUMIFS(H$4:H$26,$A$4:$A$26,$B31)</f>
        <v>43552.211299557101</v>
      </c>
      <c r="I31" s="26">
        <f>SUMIFS(I$4:I$26,$A$4:$A$26,$B31)</f>
        <v>44513.296604371477</v>
      </c>
      <c r="J31" s="26">
        <f>SUMIFS(J$4:J$26,$A$4:$A$26,$B31)</f>
        <v>45069.604983616016</v>
      </c>
      <c r="K31" s="26">
        <f>SUMIFS(K$4:K$26,$A$4:$A$26,$B31)</f>
        <v>45562.295200028821</v>
      </c>
      <c r="L31" s="26">
        <f>SUMIFS(L$4:L$26,$A$4:$A$26,$B31)</f>
        <v>46025.793093514832</v>
      </c>
      <c r="M31" s="26">
        <f>SUMIFS(M$4:M$26,$A$4:$A$26,$B31)</f>
        <v>46490.223614561968</v>
      </c>
      <c r="N31" s="26">
        <f>SUMIFS(N$4:N$26,$A$4:$A$26,$B31)</f>
        <v>46960.988081091797</v>
      </c>
      <c r="O31" s="26">
        <f>SUMIFS(O$4:O$26,$A$4:$A$26,$B31)</f>
        <v>47380.360808037171</v>
      </c>
      <c r="P31" s="26">
        <f>SUMIFS(P$4:P$26,$A$4:$A$26,$B31)</f>
        <v>47694.422239026331</v>
      </c>
      <c r="Q31" s="26">
        <f>SUMIFS(Q$4:Q$26,$A$4:$A$26,$B31)</f>
        <v>47934.780886536326</v>
      </c>
      <c r="R31" s="26">
        <f>SUMIFS(R$4:R$26,$A$4:$A$26,$B31)</f>
        <v>48274.653415433379</v>
      </c>
      <c r="S31" s="26">
        <f>SUMIFS(S$4:S$26,$A$4:$A$26,$B31)</f>
        <v>48636.588527600747</v>
      </c>
      <c r="T31" s="26">
        <f>SUMIFS(T$4:T$26,$A$4:$A$26,$B31)</f>
        <v>48922.879982715793</v>
      </c>
      <c r="U31" s="26">
        <f>SUMIFS(U$4:U$26,$A$4:$A$26,$B31)</f>
        <v>49123.535342623611</v>
      </c>
      <c r="V31" s="26">
        <f>SUMIFS(V$4:V$26,$A$4:$A$26,$B31)</f>
        <v>49335.972777357689</v>
      </c>
      <c r="W31" s="26">
        <f>SUMIFS(W$4:W$26,$A$4:$A$26,$B31)</f>
        <v>49499.543408591708</v>
      </c>
      <c r="X31" s="26">
        <f>SUMIFS(X$4:X$26,$A$4:$A$26,$B31)</f>
        <v>49761.913146807834</v>
      </c>
      <c r="Y31" s="26">
        <f>SUMIFS(Y$4:Y$26,$A$4:$A$26,$B31)</f>
        <v>49975.464333297336</v>
      </c>
      <c r="Z31" s="26">
        <f>SUMIFS(Z$4:Z$26,$A$4:$A$26,$B31)</f>
        <v>50084.239674480588</v>
      </c>
      <c r="AA31" s="26">
        <f>SUMIFS(AA$4:AA$26,$A$4:$A$26,$B31)</f>
        <v>50177.853156170117</v>
      </c>
      <c r="AB31" s="26">
        <f>SUMIFS(AB$4:AB$26,$A$4:$A$26,$B31)</f>
        <v>50300.894458247829</v>
      </c>
      <c r="AC31" s="26">
        <f>SUMIFS(AC$4:AC$26,$A$4:$A$26,$B31)</f>
        <v>50377.046919448359</v>
      </c>
      <c r="AD31" s="26">
        <f>SUMIFS(AD$4:AD$26,$A$4:$A$26,$B31)</f>
        <v>50341.365453170583</v>
      </c>
      <c r="AE31" s="26">
        <f>SUMIFS(AE$4:AE$26,$A$4:$A$26,$B31)</f>
        <v>50337.448777501726</v>
      </c>
      <c r="AF31" s="26">
        <f>SUMIFS(AF$4:AF$26,$A$4:$A$26,$B31)</f>
        <v>50258.579813474498</v>
      </c>
      <c r="AG31" s="26">
        <f>SUMIFS(AG$4:AG$26,$A$4:$A$26,$B31)</f>
        <v>50103.844298008727</v>
      </c>
      <c r="AH31" s="26">
        <f>SUMIFS(AH$4:AH$26,$A$4:$A$26,$B31)</f>
        <v>49965.215872672947</v>
      </c>
      <c r="AI31" s="26">
        <f>SUMIFS(AI$4:AI$26,$A$4:$A$26,$B31)</f>
        <v>49776.470418782199</v>
      </c>
      <c r="AJ31" s="26">
        <f>SUMIFS(AJ$4:AJ$26,$A$4:$A$26,$B31)</f>
        <v>49529.249576896778</v>
      </c>
      <c r="AK31" s="26">
        <f>SUMIFS(AK$4:AK$26,$A$4:$A$26,$B31)</f>
        <v>49290.09362284399</v>
      </c>
      <c r="AL31" s="26">
        <f>SUMIFS(AL$4:AL$26,$A$4:$A$26,$B31)</f>
        <v>49001.077382881434</v>
      </c>
      <c r="AM31" s="26">
        <f>SUMIFS(AM$4:AM$26,$A$4:$A$26,$B31)</f>
        <v>48646.414605163671</v>
      </c>
      <c r="AN31" s="26">
        <f>SUMIFS(AN$4:AN$26,$A$4:$A$26,$B31)</f>
        <v>49681.323322890799</v>
      </c>
    </row>
    <row r="32" spans="1:40">
      <c r="B32" t="s">
        <v>2355</v>
      </c>
      <c r="C32" s="26">
        <f>SUMIFS(C$4:C$26,$A$4:$A$26,$B32)</f>
        <v>37249.649833750729</v>
      </c>
      <c r="D32" s="26">
        <f>SUMIFS(D$4:D$26,$A$4:$A$26,$B32)</f>
        <v>38624.698752486765</v>
      </c>
      <c r="E32" s="26">
        <f>SUMIFS(E$4:E$26,$A$4:$A$26,$B32)</f>
        <v>39800.818319589409</v>
      </c>
      <c r="F32" s="26">
        <f>SUMIFS(F$4:F$26,$A$4:$A$26,$B32)</f>
        <v>41097.587660857134</v>
      </c>
      <c r="G32" s="26">
        <f>SUMIFS(G$4:G$26,$A$4:$A$26,$B32)</f>
        <v>43452.423974098841</v>
      </c>
      <c r="H32" s="26">
        <f>SUMIFS(H$4:H$26,$A$4:$A$26,$B32)</f>
        <v>47262.20548367915</v>
      </c>
      <c r="I32" s="26">
        <f>SUMIFS(I$4:I$26,$A$4:$A$26,$B32)</f>
        <v>50641.359405515781</v>
      </c>
      <c r="J32" s="26">
        <f>SUMIFS(J$4:J$26,$A$4:$A$26,$B32)</f>
        <v>54903.568306315879</v>
      </c>
      <c r="K32" s="26">
        <f>SUMIFS(K$4:K$26,$A$4:$A$26,$B32)</f>
        <v>58716.876034671295</v>
      </c>
      <c r="L32" s="26">
        <f>SUMIFS(L$4:L$26,$A$4:$A$26,$B32)</f>
        <v>62321.439078055766</v>
      </c>
      <c r="M32" s="26">
        <f>SUMIFS(M$4:M$26,$A$4:$A$26,$B32)</f>
        <v>65577.113501774715</v>
      </c>
      <c r="N32" s="26">
        <f>SUMIFS(N$4:N$26,$A$4:$A$26,$B32)</f>
        <v>68752.806438418149</v>
      </c>
      <c r="O32" s="26">
        <f>SUMIFS(O$4:O$26,$A$4:$A$26,$B32)</f>
        <v>71741.17105093837</v>
      </c>
      <c r="P32" s="26">
        <f>SUMIFS(P$4:P$26,$A$4:$A$26,$B32)</f>
        <v>74445.065690337724</v>
      </c>
      <c r="Q32" s="26">
        <f>SUMIFS(Q$4:Q$26,$A$4:$A$26,$B32)</f>
        <v>77079.94635626403</v>
      </c>
      <c r="R32" s="26">
        <f>SUMIFS(R$4:R$26,$A$4:$A$26,$B32)</f>
        <v>79568.161285526381</v>
      </c>
      <c r="S32" s="26">
        <f>SUMIFS(S$4:S$26,$A$4:$A$26,$B32)</f>
        <v>82273.750140032062</v>
      </c>
      <c r="T32" s="26">
        <f>SUMIFS(T$4:T$26,$A$4:$A$26,$B32)</f>
        <v>84959.913229571845</v>
      </c>
      <c r="U32" s="26">
        <f>SUMIFS(U$4:U$26,$A$4:$A$26,$B32)</f>
        <v>87363.817802546706</v>
      </c>
      <c r="V32" s="26">
        <f>SUMIFS(V$4:V$26,$A$4:$A$26,$B32)</f>
        <v>89761.140727434016</v>
      </c>
      <c r="W32" s="26">
        <f>SUMIFS(W$4:W$26,$A$4:$A$26,$B32)</f>
        <v>92172.329427930759</v>
      </c>
      <c r="X32" s="26">
        <f>SUMIFS(X$4:X$26,$A$4:$A$26,$B32)</f>
        <v>94459.975791885779</v>
      </c>
      <c r="Y32" s="26">
        <f>SUMIFS(Y$4:Y$26,$A$4:$A$26,$B32)</f>
        <v>96678.043918968164</v>
      </c>
      <c r="Z32" s="26">
        <f>SUMIFS(Z$4:Z$26,$A$4:$A$26,$B32)</f>
        <v>98641.907109816326</v>
      </c>
      <c r="AA32" s="26">
        <f>SUMIFS(AA$4:AA$26,$A$4:$A$26,$B32)</f>
        <v>100734.98376935351</v>
      </c>
      <c r="AB32" s="26">
        <f>SUMIFS(AB$4:AB$26,$A$4:$A$26,$B32)</f>
        <v>102739.94271956361</v>
      </c>
      <c r="AC32" s="26">
        <f>SUMIFS(AC$4:AC$26,$A$4:$A$26,$B32)</f>
        <v>104585.66254867062</v>
      </c>
      <c r="AD32" s="26">
        <f>SUMIFS(AD$4:AD$26,$A$4:$A$26,$B32)</f>
        <v>106431.23703720498</v>
      </c>
      <c r="AE32" s="26">
        <f>SUMIFS(AE$4:AE$26,$A$4:$A$26,$B32)</f>
        <v>108392.16206863412</v>
      </c>
      <c r="AF32" s="26">
        <f>SUMIFS(AF$4:AF$26,$A$4:$A$26,$B32)</f>
        <v>110218.82090911432</v>
      </c>
      <c r="AG32" s="26">
        <f>SUMIFS(AG$4:AG$26,$A$4:$A$26,$B32)</f>
        <v>112231.94172991233</v>
      </c>
      <c r="AH32" s="26">
        <f>SUMIFS(AH$4:AH$26,$A$4:$A$26,$B32)</f>
        <v>114063.25146871638</v>
      </c>
      <c r="AI32" s="26">
        <f>SUMIFS(AI$4:AI$26,$A$4:$A$26,$B32)</f>
        <v>115955.31356687537</v>
      </c>
      <c r="AJ32" s="26">
        <f>SUMIFS(AJ$4:AJ$26,$A$4:$A$26,$B32)</f>
        <v>117418.76916619462</v>
      </c>
      <c r="AK32" s="26">
        <f>SUMIFS(AK$4:AK$26,$A$4:$A$26,$B32)</f>
        <v>119115.34676927282</v>
      </c>
      <c r="AL32" s="26">
        <f>SUMIFS(AL$4:AL$26,$A$4:$A$26,$B32)</f>
        <v>120382.44725498314</v>
      </c>
      <c r="AM32" s="26">
        <f>SUMIFS(AM$4:AM$26,$A$4:$A$26,$B32)</f>
        <v>121794.27417814828</v>
      </c>
      <c r="AN32" s="26">
        <f>SUMIFS(AN$4:AN$26,$A$4:$A$26,$B32)</f>
        <v>123316.14671330753</v>
      </c>
    </row>
    <row r="33" spans="2:40">
      <c r="B33" t="s">
        <v>1680</v>
      </c>
      <c r="C33" s="26">
        <f>SUMIFS(C$4:C$26,$A$4:$A$26,$B33)/($G$2*可再生能源!B29)</f>
        <v>5352.3380613558584</v>
      </c>
      <c r="D33" s="26">
        <f>SUMIFS(D$4:D$26,$A$4:$A$26,$B33)/($G$2*可再生能源!C29)</f>
        <v>5412.1487363630122</v>
      </c>
      <c r="E33" s="26">
        <f>SUMIFS(E$4:E$26,$A$4:$A$26,$B33)/($G$2*可再生能源!D29)</f>
        <v>5890.6106166896061</v>
      </c>
      <c r="F33" s="26">
        <f>SUMIFS(F$4:F$26,$A$4:$A$26,$B33)/($G$2*可再生能源!E29)</f>
        <v>6369.0724970161991</v>
      </c>
      <c r="G33" s="26">
        <f>SUMIFS(G$4:G$26,$A$4:$A$26,$B33)/($G$2*可再生能源!F29)</f>
        <v>6907.3450523499459</v>
      </c>
      <c r="H33" s="26">
        <f>SUMIFS(H$4:H$26,$A$4:$A$26,$B33)/($G$2*可再生能源!G29)</f>
        <v>7206.3749076550785</v>
      </c>
      <c r="I33" s="26">
        <f>SUMIFS(I$4:I$26,$A$4:$A$26,$B33)/($G$2*可再生能源!H29)</f>
        <v>7325.9962576693861</v>
      </c>
      <c r="J33" s="26">
        <f>SUMIFS(J$4:J$26,$A$4:$A$26,$B33)/($G$2*可再生能源!I29)</f>
        <v>7325.9962576693861</v>
      </c>
      <c r="K33" s="26">
        <f>SUMIFS(K$4:K$26,$A$4:$A$26,$B33)/($G$2*可再生能源!J29)</f>
        <v>7325.9962576693861</v>
      </c>
      <c r="L33" s="26">
        <f>SUMIFS(L$4:L$26,$A$4:$A$26,$B33)/($G$2*可再生能源!K29)</f>
        <v>7325.9962576693861</v>
      </c>
      <c r="M33" s="26">
        <f>SUMIFS(M$4:M$26,$A$4:$A$26,$B33)/($G$2*可再生能源!L29)</f>
        <v>7325.9962576693861</v>
      </c>
      <c r="N33" s="26">
        <f>SUMIFS(N$4:N$26,$A$4:$A$26,$B33)/($G$2*可再生能源!M29)</f>
        <v>7325.9962576693861</v>
      </c>
      <c r="O33" s="26">
        <f>SUMIFS(O$4:O$26,$A$4:$A$26,$B33)/($G$2*可再生能源!N29)</f>
        <v>7385.8069326765399</v>
      </c>
      <c r="P33" s="26">
        <f>SUMIFS(P$4:P$26,$A$4:$A$26,$B33)/($G$2*可再生能源!O29)</f>
        <v>7385.8069326765399</v>
      </c>
      <c r="Q33" s="26">
        <f>SUMIFS(Q$4:Q$26,$A$4:$A$26,$B33)/($G$2*可再生能源!P29)</f>
        <v>7445.6058478183759</v>
      </c>
      <c r="R33" s="26">
        <f>SUMIFS(R$4:R$26,$A$4:$A$26,$B33)/($G$2*可再生能源!Q29)</f>
        <v>7505.4165228255297</v>
      </c>
      <c r="S33" s="26">
        <f>SUMIFS(S$4:S$26,$A$4:$A$26,$B33)/($G$2*可再生能源!R29)</f>
        <v>7565.2271978326835</v>
      </c>
      <c r="T33" s="26">
        <f>SUMIFS(T$4:T$26,$A$4:$A$26,$B33)/($G$2*可再生能源!S29)</f>
        <v>7625.0378728398373</v>
      </c>
      <c r="U33" s="26">
        <f>SUMIFS(U$4:U$26,$A$4:$A$26,$B33)/($G$2*可再生能源!T29)</f>
        <v>7684.8485478469911</v>
      </c>
      <c r="V33" s="26">
        <f>SUMIFS(V$4:V$26,$A$4:$A$26,$B33)/($G$2*可再生能源!U29)</f>
        <v>7744.6474629888262</v>
      </c>
      <c r="W33" s="26">
        <f>SUMIFS(W$4:W$26,$A$4:$A$26,$B33)/($G$2*可再生能源!V29)</f>
        <v>7744.6474629888262</v>
      </c>
      <c r="X33" s="26">
        <f>SUMIFS(X$4:X$26,$A$4:$A$26,$B33)/($G$2*可再生能源!W29)</f>
        <v>7744.6474629888262</v>
      </c>
      <c r="Y33" s="26">
        <f>SUMIFS(Y$4:Y$26,$A$4:$A$26,$B33)/($G$2*可再生能源!X29)</f>
        <v>7804.45813799598</v>
      </c>
      <c r="Z33" s="26">
        <f>SUMIFS(Z$4:Z$26,$A$4:$A$26,$B33)/($G$2*可再生能源!Y29)</f>
        <v>7804.45813799598</v>
      </c>
      <c r="AA33" s="26">
        <f>SUMIFS(AA$4:AA$26,$A$4:$A$26,$B33)/($G$2*可再生能源!Z29)</f>
        <v>7864.2688130031338</v>
      </c>
      <c r="AB33" s="26">
        <f>SUMIFS(AB$4:AB$26,$A$4:$A$26,$B33)/($G$2*可再生能源!AA29)</f>
        <v>7924.0794880102876</v>
      </c>
      <c r="AC33" s="26">
        <f>SUMIFS(AC$4:AC$26,$A$4:$A$26,$B33)/($G$2*可再生能源!AB29)</f>
        <v>7983.8784031521236</v>
      </c>
      <c r="AD33" s="26">
        <f>SUMIFS(AD$4:AD$26,$A$4:$A$26,$B33)/($G$2*可再生能源!AC29)</f>
        <v>8043.6890781592765</v>
      </c>
      <c r="AE33" s="26">
        <f>SUMIFS(AE$4:AE$26,$A$4:$A$26,$B33)/($G$2*可再生能源!AD29)</f>
        <v>8043.6890781592765</v>
      </c>
      <c r="AF33" s="26">
        <f>SUMIFS(AF$4:AF$26,$A$4:$A$26,$B33)/($G$2*可再生能源!AE29)</f>
        <v>8043.6890781592765</v>
      </c>
      <c r="AG33" s="26">
        <f>SUMIFS(AG$4:AG$26,$A$4:$A$26,$B33)/($G$2*可再生能源!AF29)</f>
        <v>7983.8784031521236</v>
      </c>
      <c r="AH33" s="26">
        <f>SUMIFS(AH$4:AH$26,$A$4:$A$26,$B33)/($G$2*可再生能源!AG29)</f>
        <v>7924.0794880102876</v>
      </c>
      <c r="AI33" s="26">
        <f>SUMIFS(AI$4:AI$26,$A$4:$A$26,$B33)/($G$2*可再生能源!AH29)</f>
        <v>7924.0794880102876</v>
      </c>
      <c r="AJ33" s="26">
        <f>SUMIFS(AJ$4:AJ$26,$A$4:$A$26,$B33)/($G$2*可再生能源!AI29)</f>
        <v>7983.8784031521236</v>
      </c>
      <c r="AK33" s="26">
        <f>SUMIFS(AK$4:AK$26,$A$4:$A$26,$B33)/($G$2*可再生能源!AJ29)</f>
        <v>7983.8784031521236</v>
      </c>
      <c r="AL33" s="26">
        <f>SUMIFS(AL$4:AL$26,$A$4:$A$26,$B33)/($G$2*可再生能源!AK29)</f>
        <v>7983.8784031521236</v>
      </c>
      <c r="AM33" s="26">
        <f>SUMIFS(AM$4:AM$26,$A$4:$A$26,$B33)/($G$2*可再生能源!AL29)</f>
        <v>7924.0794880102876</v>
      </c>
      <c r="AN33" s="26">
        <f>SUMIFS(AN$4:AN$26,$A$4:$A$26,$B33)/($G$2*可再生能源!AM29)</f>
        <v>7924.0794880102876</v>
      </c>
    </row>
    <row r="34" spans="2:40">
      <c r="B34" t="s">
        <v>3382</v>
      </c>
      <c r="C34" s="26">
        <f>SUMIFS(C$4:C$26,$A$4:$A$26,$B34)</f>
        <v>8023.6880198768522</v>
      </c>
      <c r="D34" s="26">
        <f>SUMIFS(D$4:D$26,$A$4:$A$26,$B34)</f>
        <v>8003.0989161355392</v>
      </c>
      <c r="E34" s="26">
        <f>SUMIFS(E$4:E$26,$A$4:$A$26,$B34)</f>
        <v>7979.2909870008307</v>
      </c>
      <c r="F34" s="26">
        <f>SUMIFS(F$4:F$26,$A$4:$A$26,$B34)</f>
        <v>7970.4184220949937</v>
      </c>
      <c r="G34" s="26">
        <f>SUMIFS(G$4:G$26,$A$4:$A$26,$B34)</f>
        <v>7950.1674408555709</v>
      </c>
      <c r="H34" s="26">
        <f>SUMIFS(H$4:H$26,$A$4:$A$26,$B34)</f>
        <v>7924.3059306470795</v>
      </c>
      <c r="I34" s="26">
        <f>SUMIFS(I$4:I$26,$A$4:$A$26,$B34)</f>
        <v>7897.4534586439113</v>
      </c>
      <c r="J34" s="26">
        <f>SUMIFS(J$4:J$26,$A$4:$A$26,$B34)</f>
        <v>7881.8724568794805</v>
      </c>
      <c r="K34" s="26">
        <f>SUMIFS(K$4:K$26,$A$4:$A$26,$B34)</f>
        <v>7827.1808721328016</v>
      </c>
      <c r="L34" s="26">
        <f>SUMIFS(L$4:L$26,$A$4:$A$26,$B34)</f>
        <v>7777.250729177922</v>
      </c>
      <c r="M34" s="26">
        <f>SUMIFS(M$4:M$26,$A$4:$A$26,$B34)</f>
        <v>7717.9388570811298</v>
      </c>
      <c r="N34" s="26">
        <f>SUMIFS(N$4:N$26,$A$4:$A$26,$B34)</f>
        <v>7648.4166936732581</v>
      </c>
      <c r="O34" s="26">
        <f>SUMIFS(O$4:O$26,$A$4:$A$26,$B34)</f>
        <v>7571.4554751359356</v>
      </c>
      <c r="P34" s="26">
        <f>SUMIFS(P$4:P$26,$A$4:$A$26,$B34)</f>
        <v>7485.2497209319099</v>
      </c>
      <c r="Q34" s="26">
        <f>SUMIFS(Q$4:Q$26,$A$4:$A$26,$B34)</f>
        <v>7401.6459616146367</v>
      </c>
      <c r="R34" s="26">
        <f>SUMIFS(R$4:R$26,$A$4:$A$26,$B34)</f>
        <v>7311.6347988909311</v>
      </c>
      <c r="S34" s="26">
        <f>SUMIFS(S$4:S$26,$A$4:$A$26,$B34)</f>
        <v>7215.0905620971535</v>
      </c>
      <c r="T34" s="26">
        <f>SUMIFS(T$4:T$26,$A$4:$A$26,$B34)</f>
        <v>7118.0173562349228</v>
      </c>
      <c r="U34" s="26">
        <f>SUMIFS(U$4:U$26,$A$4:$A$26,$B34)</f>
        <v>7007.526196391922</v>
      </c>
      <c r="V34" s="26">
        <f>SUMIFS(V$4:V$26,$A$4:$A$26,$B34)</f>
        <v>6899.0547693637263</v>
      </c>
      <c r="W34" s="26">
        <f>SUMIFS(W$4:W$26,$A$4:$A$26,$B34)</f>
        <v>6781.2405026826564</v>
      </c>
      <c r="X34" s="26">
        <f>SUMIFS(X$4:X$26,$A$4:$A$26,$B34)</f>
        <v>6658.1207014511565</v>
      </c>
      <c r="Y34" s="26">
        <f>SUMIFS(Y$4:Y$26,$A$4:$A$26,$B34)</f>
        <v>6528.6773972849387</v>
      </c>
      <c r="Z34" s="26">
        <f>SUMIFS(Z$4:Z$26,$A$4:$A$26,$B34)</f>
        <v>6390.0882215260535</v>
      </c>
      <c r="AA34" s="26">
        <f>SUMIFS(AA$4:AA$26,$A$4:$A$26,$B34)</f>
        <v>6242.52097511793</v>
      </c>
      <c r="AB34" s="26">
        <f>SUMIFS(AB$4:AB$26,$A$4:$A$26,$B34)</f>
        <v>6084.7988909293881</v>
      </c>
      <c r="AC34" s="26">
        <f>SUMIFS(AC$4:AC$26,$A$4:$A$26,$B34)</f>
        <v>5928.1023369702225</v>
      </c>
      <c r="AD34" s="26">
        <f>SUMIFS(AD$4:AD$26,$A$4:$A$26,$B34)</f>
        <v>5763.9940945590733</v>
      </c>
      <c r="AE34" s="26">
        <f>SUMIFS(AE$4:AE$26,$A$4:$A$26,$B34)</f>
        <v>5591.4821216376813</v>
      </c>
      <c r="AF34" s="26">
        <f>SUMIFS(AF$4:AF$26,$A$4:$A$26,$B34)</f>
        <v>5416.6961938713057</v>
      </c>
      <c r="AG34" s="26">
        <f>SUMIFS(AG$4:AG$26,$A$4:$A$26,$B34)</f>
        <v>5237.9637031435686</v>
      </c>
      <c r="AH34" s="26">
        <f>SUMIFS(AH$4:AH$26,$A$4:$A$26,$B34)</f>
        <v>5061.5714234273173</v>
      </c>
      <c r="AI34" s="26">
        <f>SUMIFS(AI$4:AI$26,$A$4:$A$26,$B34)</f>
        <v>4879.7176911166334</v>
      </c>
      <c r="AJ34" s="26">
        <f>SUMIFS(AJ$4:AJ$26,$A$4:$A$26,$B34)</f>
        <v>4699.3856901083873</v>
      </c>
      <c r="AK34" s="26">
        <f>SUMIFS(AK$4:AK$26,$A$4:$A$26,$B34)</f>
        <v>4515.3635086961231</v>
      </c>
      <c r="AL34" s="26">
        <f>SUMIFS(AL$4:AL$26,$A$4:$A$26,$B34)</f>
        <v>4339.3341975442017</v>
      </c>
      <c r="AM34" s="26">
        <f>SUMIFS(AM$4:AM$26,$A$4:$A$26,$B34)</f>
        <v>4170.9031003564887</v>
      </c>
      <c r="AN34" s="26">
        <f>SUMIFS(AN$4:AN$26,$A$4:$A$26,$B34)</f>
        <v>4066.5921284793499</v>
      </c>
    </row>
    <row r="35" spans="2:40">
      <c r="C35" s="26">
        <f>SUM(C29:C34)</f>
        <v>450499.87819469982</v>
      </c>
      <c r="D35" s="26">
        <f>SUM(D29:D34)</f>
        <v>453477.11023451982</v>
      </c>
      <c r="E35" s="26">
        <f>SUM(E29:E34)</f>
        <v>471198.75223288353</v>
      </c>
      <c r="F35" s="26">
        <f>SUM(F29:F34)</f>
        <v>482978.85360247397</v>
      </c>
      <c r="G35" s="26">
        <f>SUM(G29:G34)</f>
        <v>495363.11325964186</v>
      </c>
      <c r="H35" s="26">
        <f>SUM(H29:H34)</f>
        <v>508247.95580093423</v>
      </c>
      <c r="I35" s="26">
        <f>SUM(I29:I34)</f>
        <v>519434.37991870358</v>
      </c>
      <c r="J35" s="26">
        <f>SUM(J29:J34)</f>
        <v>531860.81533997471</v>
      </c>
      <c r="K35" s="26">
        <f>SUM(K29:K34)</f>
        <v>536899.79391921777</v>
      </c>
      <c r="L35" s="26">
        <f>SUM(L29:L34)</f>
        <v>541281.65016414342</v>
      </c>
      <c r="M35" s="26">
        <f>SUM(M29:M34)</f>
        <v>544942.22177557612</v>
      </c>
      <c r="N35" s="26">
        <f>SUM(N29:N34)</f>
        <v>548607.01345551293</v>
      </c>
      <c r="O35" s="26">
        <f>SUM(O29:O34)</f>
        <v>547214.89124565106</v>
      </c>
      <c r="P35" s="26">
        <f>SUM(P29:P34)</f>
        <v>544452.85469784064</v>
      </c>
      <c r="Q35" s="26">
        <f>SUM(Q29:Q34)</f>
        <v>540547.23560043133</v>
      </c>
      <c r="R35" s="26">
        <f>SUM(R29:R34)</f>
        <v>536516.53074486845</v>
      </c>
      <c r="S35" s="26">
        <f>SUM(S29:S34)</f>
        <v>532615.15005040669</v>
      </c>
      <c r="T35" s="26">
        <f>SUM(T29:T34)</f>
        <v>528430.6297888112</v>
      </c>
      <c r="U35" s="26">
        <f>SUM(U29:U34)</f>
        <v>522663.47615558631</v>
      </c>
      <c r="V35" s="26">
        <f>SUM(V29:V34)</f>
        <v>516821.86036283302</v>
      </c>
      <c r="W35" s="26">
        <f>SUM(W29:W34)</f>
        <v>510835.78112195205</v>
      </c>
      <c r="X35" s="26">
        <f>SUM(X29:X34)</f>
        <v>504821.86052756925</v>
      </c>
      <c r="Y35" s="26">
        <f>SUM(Y29:Y34)</f>
        <v>498655.31702221581</v>
      </c>
      <c r="Z35" s="26">
        <f>SUM(Z29:Z34)</f>
        <v>492524.41239411611</v>
      </c>
      <c r="AA35" s="26">
        <f>SUM(AA29:AA34)</f>
        <v>486184.49358196062</v>
      </c>
      <c r="AB35" s="26">
        <f>SUM(AB29:AB34)</f>
        <v>480092.02980902867</v>
      </c>
      <c r="AC35" s="26">
        <f>SUM(AC29:AC34)</f>
        <v>473534.80776612548</v>
      </c>
      <c r="AD35" s="26">
        <f>SUM(AD29:AD34)</f>
        <v>466954.91364552162</v>
      </c>
      <c r="AE35" s="26">
        <f>SUM(AE29:AE34)</f>
        <v>460191.01260658965</v>
      </c>
      <c r="AF35" s="26">
        <f>SUM(AF29:AF34)</f>
        <v>453145.04996062716</v>
      </c>
      <c r="AG35" s="26">
        <f>SUM(AG29:AG34)</f>
        <v>446116.69630965166</v>
      </c>
      <c r="AH35" s="26">
        <f>SUM(AH29:AH34)</f>
        <v>439116.21385255334</v>
      </c>
      <c r="AI35" s="26">
        <f>SUM(AI29:AI34)</f>
        <v>432134.72531515721</v>
      </c>
      <c r="AJ35" s="26">
        <f>SUM(AJ29:AJ34)</f>
        <v>425248.53193433187</v>
      </c>
      <c r="AK35" s="26">
        <f>SUM(AK29:AK34)</f>
        <v>418708.24789756991</v>
      </c>
      <c r="AL35" s="26">
        <f>SUM(AL29:AL34)</f>
        <v>411792.59336905676</v>
      </c>
      <c r="AM35" s="26">
        <f>SUM(AM29:AM34)</f>
        <v>405285.50538917899</v>
      </c>
      <c r="AN35" s="26">
        <f>SUM(AN29:AN34)</f>
        <v>403445.11868268333</v>
      </c>
    </row>
    <row r="36" spans="2:40">
      <c r="C36" s="26">
        <v>2023</v>
      </c>
      <c r="D36" s="26">
        <v>2024</v>
      </c>
      <c r="E36" s="26">
        <v>2025</v>
      </c>
      <c r="F36" s="26">
        <v>2026</v>
      </c>
      <c r="G36" s="26">
        <v>2027</v>
      </c>
      <c r="H36" s="26">
        <v>2028</v>
      </c>
      <c r="I36" s="26">
        <v>2029</v>
      </c>
      <c r="J36" s="26">
        <v>2030</v>
      </c>
      <c r="K36" s="26">
        <v>2031</v>
      </c>
      <c r="L36" s="26">
        <v>2032</v>
      </c>
      <c r="M36" s="26">
        <v>2033</v>
      </c>
      <c r="N36" s="26">
        <v>2034</v>
      </c>
      <c r="O36" s="26">
        <v>2035</v>
      </c>
      <c r="P36" s="26">
        <v>2036</v>
      </c>
      <c r="Q36" s="26">
        <v>2037</v>
      </c>
      <c r="R36" s="26">
        <v>2038</v>
      </c>
      <c r="S36" s="26">
        <v>2039</v>
      </c>
      <c r="T36" s="26">
        <v>2040</v>
      </c>
      <c r="U36" s="26">
        <v>2041</v>
      </c>
      <c r="V36" s="26">
        <v>2042</v>
      </c>
      <c r="W36" s="26">
        <v>2043</v>
      </c>
      <c r="X36" s="26">
        <v>2044</v>
      </c>
      <c r="Y36" s="26">
        <v>2045</v>
      </c>
      <c r="Z36" s="26">
        <v>2046</v>
      </c>
      <c r="AA36" s="26">
        <v>2047</v>
      </c>
      <c r="AB36" s="26">
        <v>2048</v>
      </c>
      <c r="AC36" s="26">
        <v>2049</v>
      </c>
      <c r="AD36" s="26">
        <v>2050</v>
      </c>
      <c r="AE36" s="26">
        <v>2051</v>
      </c>
      <c r="AF36" s="26">
        <v>2052</v>
      </c>
      <c r="AG36" s="26">
        <v>2053</v>
      </c>
      <c r="AH36" s="26">
        <v>2054</v>
      </c>
      <c r="AI36" s="26">
        <v>2055</v>
      </c>
      <c r="AJ36" s="26">
        <v>2056</v>
      </c>
      <c r="AK36" s="26">
        <v>2057</v>
      </c>
      <c r="AL36" s="26">
        <v>2058</v>
      </c>
      <c r="AM36" s="26">
        <v>2059</v>
      </c>
      <c r="AN36" s="26">
        <v>2060</v>
      </c>
    </row>
    <row r="38" spans="2:40">
      <c r="B38" s="72"/>
      <c r="C38" s="73" t="s">
        <v>3384</v>
      </c>
      <c r="D38" s="73">
        <v>2023</v>
      </c>
      <c r="E38" s="73">
        <v>2025</v>
      </c>
      <c r="F38" s="73">
        <v>2030</v>
      </c>
      <c r="G38" s="73">
        <v>2035</v>
      </c>
      <c r="H38" s="73">
        <v>2060</v>
      </c>
      <c r="I38" s="73" t="s">
        <v>3385</v>
      </c>
    </row>
    <row r="39" spans="2:40">
      <c r="B39" s="72" t="s">
        <v>1666</v>
      </c>
      <c r="C39" s="74">
        <f>MAX(C29:AN29)/10000</f>
        <v>29.963427676353039</v>
      </c>
      <c r="D39" s="74">
        <f>C29/10000</f>
        <v>24.505928126462862</v>
      </c>
      <c r="E39" s="74">
        <f>E29/10000</f>
        <v>25.639307911130324</v>
      </c>
      <c r="F39" s="74">
        <f>J29/10000</f>
        <v>29.420985920564622</v>
      </c>
      <c r="G39" s="74">
        <f>O29/10000</f>
        <v>29.593999855964864</v>
      </c>
      <c r="H39" s="74">
        <f>AN29/10000</f>
        <v>12.915682294479856</v>
      </c>
      <c r="I39" s="72">
        <f>HLOOKUP(MAX(C29:AN29),$C29:$AN$36,9-ROW(A1),FALSE)</f>
        <v>2034</v>
      </c>
    </row>
    <row r="40" spans="2:40">
      <c r="B40" s="72" t="s">
        <v>2356</v>
      </c>
      <c r="C40" s="74">
        <f>MAX(C30:AN30)/10000</f>
        <v>12.246991412984771</v>
      </c>
      <c r="D40" s="74">
        <f>C30/10000</f>
        <v>11.993523537179076</v>
      </c>
      <c r="E40" s="74">
        <f>E30/10000</f>
        <v>12.113972220193729</v>
      </c>
      <c r="F40" s="74">
        <f>J30/10000</f>
        <v>12.246991412984771</v>
      </c>
      <c r="G40" s="74">
        <f>O30/10000</f>
        <v>11.719609841921432</v>
      </c>
      <c r="H40" s="74">
        <f>AN30/10000</f>
        <v>8.9300154085196812</v>
      </c>
      <c r="I40" s="72">
        <f>HLOOKUP(MAX(C30:AN30),$C30:$AN$36,9-ROW(A2),FALSE)</f>
        <v>2030</v>
      </c>
    </row>
    <row r="41" spans="2:40">
      <c r="B41" s="72" t="s">
        <v>1658</v>
      </c>
      <c r="C41" s="74">
        <f>MAX(C31:AN31)/10000</f>
        <v>5.0377046919448363</v>
      </c>
      <c r="D41" s="74">
        <f>C31/10000</f>
        <v>3.4879685643296972</v>
      </c>
      <c r="E41" s="74">
        <f>E31/10000</f>
        <v>3.999523099636312</v>
      </c>
      <c r="F41" s="74">
        <f>J31/10000</f>
        <v>4.5069604983616021</v>
      </c>
      <c r="G41" s="74">
        <f>O31/10000</f>
        <v>4.7380360808037167</v>
      </c>
      <c r="H41" s="74">
        <f>AN31/10000</f>
        <v>4.9681323322890796</v>
      </c>
      <c r="I41" s="72">
        <f>HLOOKUP(MAX(C31:AN31),$C31:$AN$36,9-ROW(A3),FALSE)</f>
        <v>2049</v>
      </c>
    </row>
    <row r="42" spans="2:40">
      <c r="B42" s="72" t="s">
        <v>2355</v>
      </c>
      <c r="C42" s="74">
        <f>MAX(C32:AN32)/10000</f>
        <v>12.331614671330753</v>
      </c>
      <c r="D42" s="74">
        <f>C32/10000</f>
        <v>3.7249649833750729</v>
      </c>
      <c r="E42" s="74">
        <f>E32/10000</f>
        <v>3.9800818319589411</v>
      </c>
      <c r="F42" s="74">
        <f>J32/10000</f>
        <v>5.4903568306315877</v>
      </c>
      <c r="G42" s="74">
        <f>O32/10000</f>
        <v>7.1741171050938366</v>
      </c>
      <c r="H42" s="74">
        <f>AN32/10000</f>
        <v>12.331614671330753</v>
      </c>
      <c r="I42" s="72">
        <f>HLOOKUP(MAX(C32:AN32),$C32:$AN$36,9-ROW(A4),FALSE)</f>
        <v>2060</v>
      </c>
    </row>
    <row r="43" spans="2:40">
      <c r="B43" s="72" t="s">
        <v>1680</v>
      </c>
      <c r="C43" s="74">
        <f>MAX(C33:AN33)/10000</f>
        <v>0.80436890781592763</v>
      </c>
      <c r="D43" s="74">
        <f>C33/10000</f>
        <v>0.5352338061355858</v>
      </c>
      <c r="E43" s="74">
        <f>E33/10000</f>
        <v>0.58906106166896066</v>
      </c>
      <c r="F43" s="74">
        <f>J33/10000</f>
        <v>0.7325996257669386</v>
      </c>
      <c r="G43" s="74">
        <f>O33/10000</f>
        <v>0.73858069326765396</v>
      </c>
      <c r="H43" s="74">
        <f>AN33/10000</f>
        <v>0.79240794880102872</v>
      </c>
      <c r="I43" s="72">
        <f>HLOOKUP(MAX(C33:AN33),$C33:$AN$36,9-ROW(A5),FALSE)</f>
        <v>2050</v>
      </c>
    </row>
    <row r="44" spans="2:40">
      <c r="B44" s="72" t="s">
        <v>3382</v>
      </c>
      <c r="C44" s="74">
        <f>MAX(C34:AN34)/10000</f>
        <v>0.80236880198768523</v>
      </c>
      <c r="D44" s="74">
        <f>C34/10000</f>
        <v>0.80236880198768523</v>
      </c>
      <c r="E44" s="74">
        <f>E34/10000</f>
        <v>0.79792909870008311</v>
      </c>
      <c r="F44" s="74">
        <f>J34/10000</f>
        <v>0.78818724568794807</v>
      </c>
      <c r="G44" s="74">
        <f>O34/10000</f>
        <v>0.75714554751359353</v>
      </c>
      <c r="H44" s="74">
        <f>AN34/10000</f>
        <v>0.40665921284793499</v>
      </c>
      <c r="I44" s="72">
        <f>HLOOKUP(MAX(C34:AN34),$C34:$AN$36,9-ROW(A6),FALSE)</f>
        <v>2023</v>
      </c>
    </row>
    <row r="45" spans="2:40">
      <c r="B45" s="72" t="s">
        <v>3386</v>
      </c>
      <c r="C45" s="75">
        <f>MAX(C35:AN35)/10000</f>
        <v>54.860701345551291</v>
      </c>
      <c r="D45" s="75">
        <f>C35/10000</f>
        <v>45.049987819469983</v>
      </c>
      <c r="E45" s="75">
        <f>E35/10000</f>
        <v>47.119875223288354</v>
      </c>
      <c r="F45" s="75">
        <f>J35/10000</f>
        <v>53.186081533997474</v>
      </c>
      <c r="G45" s="75">
        <f>O35/10000</f>
        <v>54.721489124565103</v>
      </c>
      <c r="H45" s="75">
        <f>AN35/10000</f>
        <v>40.344511868268334</v>
      </c>
      <c r="I45" s="76">
        <f>HLOOKUP(MAX(C35:AN35),$C35:$AN$36,9-ROW(A7),FALSE)</f>
        <v>2034</v>
      </c>
    </row>
  </sheetData>
  <phoneticPr fontId="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6BD93-BF81-4DF4-A4AF-A900CE046BF9}">
  <dimension ref="A1:AM70"/>
  <sheetViews>
    <sheetView workbookViewId="0">
      <selection activeCell="F30" sqref="F30"/>
    </sheetView>
  </sheetViews>
  <sheetFormatPr defaultRowHeight="14.25"/>
  <cols>
    <col min="1" max="1" width="97.75" bestFit="1" customWidth="1"/>
  </cols>
  <sheetData>
    <row r="1" spans="1:39">
      <c r="A1" t="s">
        <v>3323</v>
      </c>
      <c r="B1">
        <v>2023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  <c r="AD1">
        <v>2051</v>
      </c>
      <c r="AE1">
        <v>2052</v>
      </c>
      <c r="AF1">
        <v>2053</v>
      </c>
      <c r="AG1">
        <v>2054</v>
      </c>
      <c r="AH1">
        <v>2055</v>
      </c>
      <c r="AI1">
        <v>2056</v>
      </c>
      <c r="AJ1">
        <v>2057</v>
      </c>
      <c r="AK1">
        <v>2058</v>
      </c>
      <c r="AL1">
        <v>2059</v>
      </c>
      <c r="AM1">
        <v>2060</v>
      </c>
    </row>
    <row r="2" spans="1:39">
      <c r="A2" t="s">
        <v>3387</v>
      </c>
    </row>
    <row r="3" spans="1:39">
      <c r="A3" t="s">
        <v>3388</v>
      </c>
    </row>
    <row r="4" spans="1:39">
      <c r="A4" t="s">
        <v>3389</v>
      </c>
    </row>
    <row r="5" spans="1:39">
      <c r="A5" t="s">
        <v>3390</v>
      </c>
      <c r="B5" s="9">
        <v>1.21912E+16</v>
      </c>
      <c r="C5" s="9">
        <v>1.22134E+16</v>
      </c>
      <c r="D5" s="9">
        <v>1.22328E+16</v>
      </c>
      <c r="E5" s="9">
        <v>1.22585E+16</v>
      </c>
      <c r="F5" s="9">
        <v>1.23278E+16</v>
      </c>
      <c r="G5" s="9">
        <v>1.24492E+16</v>
      </c>
      <c r="H5" s="9">
        <v>1.25507E+16</v>
      </c>
      <c r="I5" s="9">
        <v>1.26913E+16</v>
      </c>
      <c r="J5" s="9">
        <v>1.28177E+16</v>
      </c>
      <c r="K5" s="9">
        <v>1.2951E+16</v>
      </c>
      <c r="L5" s="9">
        <v>1.30752E+16</v>
      </c>
      <c r="M5" s="9">
        <v>1.3201E+16</v>
      </c>
      <c r="N5" s="9">
        <v>1.33217E+16</v>
      </c>
      <c r="O5" s="9">
        <v>1.34381E+16</v>
      </c>
      <c r="P5" s="9">
        <v>1.35605E+16</v>
      </c>
      <c r="Q5" s="9">
        <v>1.36803E+16</v>
      </c>
      <c r="R5" s="9">
        <v>1.38115E+16</v>
      </c>
      <c r="S5" s="9">
        <v>1.3945E+16</v>
      </c>
      <c r="T5" s="9">
        <v>1.40683E+16</v>
      </c>
      <c r="U5" s="9">
        <v>1.41916E+16</v>
      </c>
      <c r="V5" s="9">
        <v>1.43202E+16</v>
      </c>
      <c r="W5" s="9">
        <v>1.44043E+16</v>
      </c>
      <c r="X5" s="9">
        <v>1.44494E+16</v>
      </c>
      <c r="Y5" s="9">
        <v>1.44671E+16</v>
      </c>
      <c r="Z5" s="9">
        <v>1.44741E+16</v>
      </c>
      <c r="AA5" s="9">
        <v>1.44769E+16</v>
      </c>
      <c r="AB5" s="9">
        <v>1.4478E+16</v>
      </c>
      <c r="AC5" s="9">
        <v>1.44784E+16</v>
      </c>
      <c r="AD5" s="9">
        <v>1.44786E+16</v>
      </c>
      <c r="AE5" s="9">
        <v>1.44787E+16</v>
      </c>
      <c r="AF5" s="9">
        <v>1.44787E+16</v>
      </c>
      <c r="AG5" s="9">
        <v>1.44788E+16</v>
      </c>
      <c r="AH5" s="9">
        <v>1.44788E+16</v>
      </c>
      <c r="AI5" s="9">
        <v>1.44788E+16</v>
      </c>
      <c r="AJ5" s="9">
        <v>1.44788E+16</v>
      </c>
      <c r="AK5" s="9">
        <v>1.44788E+16</v>
      </c>
      <c r="AL5" s="9">
        <v>1.44788E+16</v>
      </c>
      <c r="AM5" s="9">
        <v>1.44788E+16</v>
      </c>
    </row>
    <row r="6" spans="1:39">
      <c r="A6" t="s">
        <v>3391</v>
      </c>
      <c r="B6" s="9">
        <v>7628510000000000</v>
      </c>
      <c r="C6" s="9">
        <v>7754210000000000</v>
      </c>
      <c r="D6" s="9">
        <v>7871300000000000</v>
      </c>
      <c r="E6" s="9">
        <v>8031410000000000</v>
      </c>
      <c r="F6" s="9">
        <v>8467590000000000</v>
      </c>
      <c r="G6" s="9">
        <v>9251460000000000</v>
      </c>
      <c r="H6" s="9">
        <v>9923800000000000</v>
      </c>
      <c r="I6" s="9">
        <v>1.08798E+16</v>
      </c>
      <c r="J6" s="9">
        <v>1.17555E+16</v>
      </c>
      <c r="K6" s="9">
        <v>1.26605E+16</v>
      </c>
      <c r="L6" s="9">
        <v>1.34617E+16</v>
      </c>
      <c r="M6" s="9">
        <v>1.42315E+16</v>
      </c>
      <c r="N6" s="9">
        <v>1.49314E+16</v>
      </c>
      <c r="O6" s="9">
        <v>1.55594E+16</v>
      </c>
      <c r="P6" s="9">
        <v>1.62086E+16</v>
      </c>
      <c r="Q6" s="9">
        <v>1.67933E+16</v>
      </c>
      <c r="R6" s="9">
        <v>1.74735E+16</v>
      </c>
      <c r="S6" s="9">
        <v>1.81723E+16</v>
      </c>
      <c r="T6" s="9">
        <v>1.87779E+16</v>
      </c>
      <c r="U6" s="9">
        <v>1.93789E+16</v>
      </c>
      <c r="V6" s="9">
        <v>1.99266E+16</v>
      </c>
      <c r="W6" s="9">
        <v>2.04259E+16</v>
      </c>
      <c r="X6" s="9">
        <v>2.08979E+16</v>
      </c>
      <c r="Y6" s="9">
        <v>2.13043E+16</v>
      </c>
      <c r="Z6" s="9">
        <v>2.17884E+16</v>
      </c>
      <c r="AA6" s="9">
        <v>2.23622E+16</v>
      </c>
      <c r="AB6" s="9">
        <v>2.30094E+16</v>
      </c>
      <c r="AC6" s="9">
        <v>2.36845E+16</v>
      </c>
      <c r="AD6" s="9">
        <v>2.44028E+16</v>
      </c>
      <c r="AE6" s="9">
        <v>2.50832E+16</v>
      </c>
      <c r="AF6" s="9">
        <v>2.58213E+16</v>
      </c>
      <c r="AG6" s="9">
        <v>2.64691E+16</v>
      </c>
      <c r="AH6" s="9">
        <v>2.71305E+16</v>
      </c>
      <c r="AI6" s="9">
        <v>2.76457E+16</v>
      </c>
      <c r="AJ6" s="9">
        <v>2.82168E+16</v>
      </c>
      <c r="AK6" s="9">
        <v>2.86669E+16</v>
      </c>
      <c r="AL6" s="9">
        <v>2.91613E+16</v>
      </c>
      <c r="AM6" s="9">
        <v>2.9306E+16</v>
      </c>
    </row>
    <row r="7" spans="1:39">
      <c r="A7" t="s">
        <v>3392</v>
      </c>
      <c r="B7" s="9">
        <v>5459250000000000</v>
      </c>
      <c r="C7" s="9">
        <v>5887100000000000</v>
      </c>
      <c r="D7" s="9">
        <v>6338130000000000</v>
      </c>
      <c r="E7" s="9">
        <v>6848580000000000</v>
      </c>
      <c r="F7" s="9">
        <v>7603400000000000</v>
      </c>
      <c r="G7" s="9">
        <v>8664260000000000</v>
      </c>
      <c r="H7" s="9">
        <v>9662600000000000</v>
      </c>
      <c r="I7" s="9">
        <v>1.0921E+16</v>
      </c>
      <c r="J7" s="9">
        <v>1.20971E+16</v>
      </c>
      <c r="K7" s="9">
        <v>1.32323E+16</v>
      </c>
      <c r="L7" s="9">
        <v>1.43453E+16</v>
      </c>
      <c r="M7" s="9">
        <v>1.5494E+16</v>
      </c>
      <c r="N7" s="9">
        <v>1.66265E+16</v>
      </c>
      <c r="O7" s="9">
        <v>1.76592E+16</v>
      </c>
      <c r="P7" s="9">
        <v>1.86179E+16</v>
      </c>
      <c r="Q7" s="9">
        <v>1.9548E+16</v>
      </c>
      <c r="R7" s="9">
        <v>2.05121E+16</v>
      </c>
      <c r="S7" s="9">
        <v>2.14378E+16</v>
      </c>
      <c r="T7" s="9">
        <v>2.22762E+16</v>
      </c>
      <c r="U7" s="9">
        <v>2.31127E+16</v>
      </c>
      <c r="V7" s="9">
        <v>2.39945E+16</v>
      </c>
      <c r="W7" s="9">
        <v>2.48846E+16</v>
      </c>
      <c r="X7" s="9">
        <v>2.57835E+16</v>
      </c>
      <c r="Y7" s="9">
        <v>2.65765E+16</v>
      </c>
      <c r="Z7" s="9">
        <v>2.73931E+16</v>
      </c>
      <c r="AA7" s="9">
        <v>2.80845E+16</v>
      </c>
      <c r="AB7" s="9">
        <v>2.863E+16</v>
      </c>
      <c r="AC7" s="9">
        <v>2.91656E+16</v>
      </c>
      <c r="AD7" s="9">
        <v>2.97677E+16</v>
      </c>
      <c r="AE7" s="9">
        <v>3.03362E+16</v>
      </c>
      <c r="AF7" s="9">
        <v>3.09577E+16</v>
      </c>
      <c r="AG7" s="9">
        <v>3.14983E+16</v>
      </c>
      <c r="AH7" s="9">
        <v>3.20473E+16</v>
      </c>
      <c r="AI7" s="9">
        <v>3.2458E+16</v>
      </c>
      <c r="AJ7" s="9">
        <v>3.29384E+16</v>
      </c>
      <c r="AK7" s="9">
        <v>3.32742E+16</v>
      </c>
      <c r="AL7" s="9">
        <v>3.36686E+16</v>
      </c>
      <c r="AM7" s="9">
        <v>3.45507E+16</v>
      </c>
    </row>
    <row r="8" spans="1:39">
      <c r="A8" t="s">
        <v>3393</v>
      </c>
      <c r="B8" s="9">
        <v>23001600000000</v>
      </c>
      <c r="C8" s="9">
        <v>29274700000000</v>
      </c>
      <c r="D8" s="9">
        <v>33456900000000</v>
      </c>
      <c r="E8" s="9">
        <v>41821100000000</v>
      </c>
      <c r="F8" s="9">
        <v>64822600000000</v>
      </c>
      <c r="G8" s="9">
        <v>108735000000000</v>
      </c>
      <c r="H8" s="9">
        <v>146374000000000</v>
      </c>
      <c r="I8" s="9">
        <v>202832000000000</v>
      </c>
      <c r="J8" s="9">
        <v>257200000000000</v>
      </c>
      <c r="K8" s="9">
        <v>317840000000000</v>
      </c>
      <c r="L8" s="9">
        <v>376390000000000</v>
      </c>
      <c r="M8" s="9">
        <v>439121000000000</v>
      </c>
      <c r="N8" s="9">
        <v>501853000000000</v>
      </c>
      <c r="O8" s="9">
        <v>564584000000000</v>
      </c>
      <c r="P8" s="9">
        <v>635680000000000</v>
      </c>
      <c r="Q8" s="9">
        <v>706776000000000</v>
      </c>
      <c r="R8" s="9">
        <v>790418000000000</v>
      </c>
      <c r="S8" s="9">
        <v>878242000000000</v>
      </c>
      <c r="T8" s="9">
        <v>963975000000000</v>
      </c>
      <c r="U8" s="9">
        <v>1051800000000000</v>
      </c>
      <c r="V8" s="9">
        <v>1150080000000000</v>
      </c>
      <c r="W8" s="9">
        <v>1250450000000000</v>
      </c>
      <c r="X8" s="9">
        <v>1355000000000000</v>
      </c>
      <c r="Y8" s="9">
        <v>1472100000000000</v>
      </c>
      <c r="Z8" s="9">
        <v>1589200000000000</v>
      </c>
      <c r="AA8" s="9">
        <v>1693750000000000</v>
      </c>
      <c r="AB8" s="9">
        <v>1796210000000000</v>
      </c>
      <c r="AC8" s="9">
        <v>1892400000000000</v>
      </c>
      <c r="AD8" s="9">
        <v>1967680000000000</v>
      </c>
      <c r="AE8" s="9">
        <v>2040870000000000</v>
      </c>
      <c r="AF8" s="9">
        <v>2120330000000000</v>
      </c>
      <c r="AG8" s="9">
        <v>2191420000000000</v>
      </c>
      <c r="AH8" s="9">
        <v>2266700000000000</v>
      </c>
      <c r="AI8" s="9">
        <v>2325250000000000</v>
      </c>
      <c r="AJ8" s="9">
        <v>2392160000000000</v>
      </c>
      <c r="AK8" s="9">
        <v>2446530000000000</v>
      </c>
      <c r="AL8" s="9">
        <v>2507170000000000</v>
      </c>
      <c r="AM8" s="9">
        <v>2523900000000000</v>
      </c>
    </row>
    <row r="9" spans="1:39">
      <c r="A9" t="s">
        <v>3394</v>
      </c>
    </row>
    <row r="10" spans="1:39">
      <c r="A10" t="s">
        <v>3395</v>
      </c>
      <c r="B10" s="9">
        <v>13415100000000</v>
      </c>
      <c r="C10" s="9">
        <v>17615200000000</v>
      </c>
      <c r="D10" s="9">
        <v>21433600000000</v>
      </c>
      <c r="E10" s="9">
        <v>26652000000000</v>
      </c>
      <c r="F10" s="9">
        <v>41034400000000</v>
      </c>
      <c r="G10" s="9">
        <v>67126300000000</v>
      </c>
      <c r="H10" s="9">
        <v>89527200000000</v>
      </c>
      <c r="I10" s="9">
        <v>121347000000000</v>
      </c>
      <c r="J10" s="9">
        <v>150748000000000</v>
      </c>
      <c r="K10" s="9">
        <v>182440000000000</v>
      </c>
      <c r="L10" s="9">
        <v>212732000000000</v>
      </c>
      <c r="M10" s="9">
        <v>244042000000000</v>
      </c>
      <c r="N10" s="9">
        <v>274844000000000</v>
      </c>
      <c r="O10" s="9">
        <v>305136000000000</v>
      </c>
      <c r="P10" s="9">
        <v>337719000000000</v>
      </c>
      <c r="Q10" s="9">
        <v>370302000000000</v>
      </c>
      <c r="R10" s="9">
        <v>406322000000000</v>
      </c>
      <c r="S10" s="9">
        <v>443487000000000</v>
      </c>
      <c r="T10" s="9">
        <v>478234000000000</v>
      </c>
      <c r="U10" s="9">
        <v>513490000000000</v>
      </c>
      <c r="V10" s="9">
        <v>552182000000000</v>
      </c>
      <c r="W10" s="9">
        <v>591002000000000</v>
      </c>
      <c r="X10" s="9">
        <v>630712000000000</v>
      </c>
      <c r="Y10" s="9">
        <v>674751000000000</v>
      </c>
      <c r="Z10" s="9">
        <v>718152000000000</v>
      </c>
      <c r="AA10" s="9">
        <v>755572000000000</v>
      </c>
      <c r="AB10" s="9">
        <v>792228000000000</v>
      </c>
      <c r="AC10" s="9">
        <v>825702000000000</v>
      </c>
      <c r="AD10" s="9">
        <v>851539000000000</v>
      </c>
      <c r="AE10" s="9">
        <v>876358000000000</v>
      </c>
      <c r="AF10" s="9">
        <v>903596000000000</v>
      </c>
      <c r="AG10" s="9">
        <v>927779000000000</v>
      </c>
      <c r="AH10" s="9">
        <v>952598000000000</v>
      </c>
      <c r="AI10" s="9">
        <v>972071000000000</v>
      </c>
      <c r="AJ10" s="9">
        <v>993709000000000</v>
      </c>
      <c r="AK10" s="9">
        <v>1010890000000000</v>
      </c>
      <c r="AL10" s="9">
        <v>1029860000000000</v>
      </c>
      <c r="AM10" s="9">
        <v>1035580000000000</v>
      </c>
    </row>
    <row r="11" spans="1:39">
      <c r="A11" t="s">
        <v>3396</v>
      </c>
    </row>
    <row r="12" spans="1:39">
      <c r="A12" t="s">
        <v>3397</v>
      </c>
    </row>
    <row r="13" spans="1:39">
      <c r="A13" t="s">
        <v>3398</v>
      </c>
    </row>
    <row r="14" spans="1:39">
      <c r="A14" t="s">
        <v>3399</v>
      </c>
      <c r="B14" s="9">
        <v>826424000000000</v>
      </c>
      <c r="C14" s="9">
        <v>1205210000000000</v>
      </c>
      <c r="D14" s="9">
        <v>1435090000000000</v>
      </c>
      <c r="E14" s="9">
        <v>1635320000000000</v>
      </c>
      <c r="F14" s="9">
        <v>1990260000000000</v>
      </c>
      <c r="G14" s="9">
        <v>2627830000000000</v>
      </c>
      <c r="H14" s="9">
        <v>3167100000000000</v>
      </c>
      <c r="I14" s="9">
        <v>3715040000000000</v>
      </c>
      <c r="J14" s="9">
        <v>4129250000000000</v>
      </c>
      <c r="K14" s="9">
        <v>4393100000000000</v>
      </c>
      <c r="L14" s="9">
        <v>4550690000000000</v>
      </c>
      <c r="M14" s="9">
        <v>4641050000000000</v>
      </c>
      <c r="N14" s="9">
        <v>4691650000000000</v>
      </c>
      <c r="O14" s="9">
        <v>4719120000000000</v>
      </c>
      <c r="P14" s="9">
        <v>4734300000000000</v>
      </c>
      <c r="Q14" s="9">
        <v>4742250000000000</v>
      </c>
      <c r="R14" s="9">
        <v>4745870000000000</v>
      </c>
      <c r="S14" s="9">
        <v>4748030000000000</v>
      </c>
      <c r="T14" s="9">
        <v>4747310000000000</v>
      </c>
      <c r="U14" s="9">
        <v>4745870000000000</v>
      </c>
      <c r="V14" s="9">
        <v>4742970000000000</v>
      </c>
      <c r="W14" s="9">
        <v>4735750000000000</v>
      </c>
      <c r="X14" s="9">
        <v>4732130000000000</v>
      </c>
      <c r="Y14" s="9">
        <v>4732130000000000</v>
      </c>
      <c r="Z14" s="9">
        <v>4732850000000000</v>
      </c>
      <c r="AA14" s="9">
        <v>4729960000000000</v>
      </c>
      <c r="AB14" s="9">
        <v>4692370000000000</v>
      </c>
      <c r="AC14" s="9">
        <v>4646830000000000</v>
      </c>
      <c r="AD14" s="9">
        <v>4601290000000000</v>
      </c>
      <c r="AE14" s="9">
        <v>4536230000000000</v>
      </c>
      <c r="AF14" s="9">
        <v>4482740000000000</v>
      </c>
      <c r="AG14" s="9">
        <v>4484180000000000</v>
      </c>
      <c r="AH14" s="9">
        <v>4501530000000000</v>
      </c>
      <c r="AI14" s="9">
        <v>4524660000000000</v>
      </c>
      <c r="AJ14" s="9">
        <v>4575270000000000</v>
      </c>
      <c r="AK14" s="9">
        <v>4607070000000000</v>
      </c>
      <c r="AL14" s="9">
        <v>4629480000000000</v>
      </c>
      <c r="AM14" s="9">
        <v>4648280000000000</v>
      </c>
    </row>
    <row r="15" spans="1:39">
      <c r="A15" t="s">
        <v>3400</v>
      </c>
    </row>
    <row r="16" spans="1:39">
      <c r="A16" t="s">
        <v>3401</v>
      </c>
    </row>
    <row r="17" spans="1:39">
      <c r="A17" t="s">
        <v>3402</v>
      </c>
    </row>
    <row r="19" spans="1:39">
      <c r="A19" t="s">
        <v>3323</v>
      </c>
      <c r="B19">
        <v>2023</v>
      </c>
      <c r="C19">
        <v>2024</v>
      </c>
      <c r="D19">
        <v>2025</v>
      </c>
      <c r="E19">
        <v>2026</v>
      </c>
      <c r="F19">
        <v>2027</v>
      </c>
      <c r="G19">
        <v>2028</v>
      </c>
      <c r="H19">
        <v>2029</v>
      </c>
      <c r="I19">
        <v>2030</v>
      </c>
      <c r="J19">
        <v>2031</v>
      </c>
      <c r="K19">
        <v>2032</v>
      </c>
      <c r="L19">
        <v>2033</v>
      </c>
      <c r="M19">
        <v>2034</v>
      </c>
      <c r="N19">
        <v>2035</v>
      </c>
      <c r="O19">
        <v>2036</v>
      </c>
      <c r="P19">
        <v>2037</v>
      </c>
      <c r="Q19">
        <v>2038</v>
      </c>
      <c r="R19">
        <v>2039</v>
      </c>
      <c r="S19">
        <v>2040</v>
      </c>
      <c r="T19">
        <v>2041</v>
      </c>
      <c r="U19">
        <v>2042</v>
      </c>
      <c r="V19">
        <v>2043</v>
      </c>
      <c r="W19">
        <v>2044</v>
      </c>
      <c r="X19">
        <v>2045</v>
      </c>
      <c r="Y19">
        <v>2046</v>
      </c>
      <c r="Z19">
        <v>2047</v>
      </c>
      <c r="AA19">
        <v>2048</v>
      </c>
      <c r="AB19">
        <v>2049</v>
      </c>
      <c r="AC19">
        <v>2050</v>
      </c>
      <c r="AD19">
        <v>2051</v>
      </c>
      <c r="AE19">
        <v>2052</v>
      </c>
      <c r="AF19">
        <v>2053</v>
      </c>
      <c r="AG19">
        <v>2054</v>
      </c>
      <c r="AH19">
        <v>2055</v>
      </c>
      <c r="AI19">
        <v>2056</v>
      </c>
      <c r="AJ19">
        <v>2057</v>
      </c>
      <c r="AK19">
        <v>2058</v>
      </c>
      <c r="AL19">
        <v>2059</v>
      </c>
      <c r="AM19">
        <v>2060</v>
      </c>
    </row>
    <row r="20" spans="1:39">
      <c r="A20" t="s">
        <v>3403</v>
      </c>
      <c r="B20" s="9">
        <v>8622810</v>
      </c>
      <c r="C20" s="9">
        <v>8622810</v>
      </c>
      <c r="D20" s="9">
        <v>8622810</v>
      </c>
      <c r="E20" s="9">
        <v>8622810</v>
      </c>
      <c r="F20" s="9">
        <v>8622810</v>
      </c>
      <c r="G20" s="9">
        <v>8622810</v>
      </c>
      <c r="H20" s="9">
        <v>8622810</v>
      </c>
      <c r="I20" s="9">
        <v>8622810</v>
      </c>
      <c r="J20" s="9">
        <v>8622810</v>
      </c>
      <c r="K20" s="9">
        <v>8622810</v>
      </c>
      <c r="L20" s="9">
        <v>8622810</v>
      </c>
      <c r="M20" s="9">
        <v>8622810</v>
      </c>
      <c r="N20" s="9">
        <v>8622810</v>
      </c>
      <c r="O20" s="9">
        <v>8622810</v>
      </c>
      <c r="P20" s="9">
        <v>8622810</v>
      </c>
      <c r="Q20" s="9">
        <v>8622810</v>
      </c>
      <c r="R20" s="9">
        <v>8622810</v>
      </c>
      <c r="S20" s="9">
        <v>8622810</v>
      </c>
      <c r="T20" s="9">
        <v>8622810</v>
      </c>
      <c r="U20" s="9">
        <v>8622810</v>
      </c>
      <c r="V20" s="9">
        <v>8622810</v>
      </c>
      <c r="W20" s="9">
        <v>8622810</v>
      </c>
      <c r="X20" s="9">
        <v>8622810</v>
      </c>
      <c r="Y20" s="9">
        <v>8622810</v>
      </c>
      <c r="Z20" s="9">
        <v>8622810</v>
      </c>
      <c r="AA20" s="9">
        <v>8622810</v>
      </c>
      <c r="AB20" s="9">
        <v>8622810</v>
      </c>
      <c r="AC20" s="9">
        <v>8622810</v>
      </c>
      <c r="AD20" s="9">
        <v>8622810</v>
      </c>
      <c r="AE20" s="9">
        <v>8622810</v>
      </c>
      <c r="AF20" s="9">
        <v>8622810</v>
      </c>
      <c r="AG20" s="9">
        <v>8622810</v>
      </c>
      <c r="AH20" s="9">
        <v>8622810</v>
      </c>
      <c r="AI20" s="9">
        <v>8622810</v>
      </c>
      <c r="AJ20" s="9">
        <v>8622810</v>
      </c>
      <c r="AK20" s="9">
        <v>8622810</v>
      </c>
      <c r="AL20" s="9">
        <v>8622810</v>
      </c>
      <c r="AM20" s="9">
        <v>8622810</v>
      </c>
    </row>
    <row r="22" spans="1:39">
      <c r="A22" t="s">
        <v>3323</v>
      </c>
      <c r="B22">
        <v>2023</v>
      </c>
      <c r="C22">
        <v>2024</v>
      </c>
      <c r="D22">
        <v>2025</v>
      </c>
      <c r="E22">
        <v>2026</v>
      </c>
      <c r="F22">
        <v>2027</v>
      </c>
      <c r="G22">
        <v>2028</v>
      </c>
      <c r="H22">
        <v>2029</v>
      </c>
      <c r="I22">
        <v>2030</v>
      </c>
      <c r="J22">
        <v>2031</v>
      </c>
      <c r="K22">
        <v>2032</v>
      </c>
      <c r="L22">
        <v>2033</v>
      </c>
      <c r="M22">
        <v>2034</v>
      </c>
      <c r="N22">
        <v>2035</v>
      </c>
      <c r="O22">
        <v>2036</v>
      </c>
      <c r="P22">
        <v>2037</v>
      </c>
      <c r="Q22">
        <v>2038</v>
      </c>
      <c r="R22">
        <v>2039</v>
      </c>
      <c r="S22">
        <v>2040</v>
      </c>
      <c r="T22">
        <v>2041</v>
      </c>
      <c r="U22">
        <v>2042</v>
      </c>
      <c r="V22">
        <v>2043</v>
      </c>
      <c r="W22">
        <v>2044</v>
      </c>
      <c r="X22">
        <v>2045</v>
      </c>
      <c r="Y22">
        <v>2046</v>
      </c>
      <c r="Z22">
        <v>2047</v>
      </c>
      <c r="AA22">
        <v>2048</v>
      </c>
      <c r="AB22">
        <v>2049</v>
      </c>
      <c r="AC22">
        <v>2050</v>
      </c>
      <c r="AD22">
        <v>2051</v>
      </c>
      <c r="AE22">
        <v>2052</v>
      </c>
      <c r="AF22">
        <v>2053</v>
      </c>
      <c r="AG22">
        <v>2054</v>
      </c>
      <c r="AH22">
        <v>2055</v>
      </c>
      <c r="AI22">
        <v>2056</v>
      </c>
      <c r="AJ22">
        <v>2057</v>
      </c>
      <c r="AK22">
        <v>2058</v>
      </c>
      <c r="AL22">
        <v>2059</v>
      </c>
      <c r="AM22">
        <v>2060</v>
      </c>
    </row>
    <row r="23" spans="1:39">
      <c r="A23" t="s">
        <v>3404</v>
      </c>
      <c r="B23" s="9">
        <v>8622810</v>
      </c>
      <c r="C23" s="9">
        <v>8622810</v>
      </c>
      <c r="D23" s="9">
        <v>8622810</v>
      </c>
      <c r="E23" s="9">
        <v>8622810</v>
      </c>
      <c r="F23" s="9">
        <v>8622810</v>
      </c>
      <c r="G23" s="9">
        <v>8622810</v>
      </c>
      <c r="H23" s="9">
        <v>8622810</v>
      </c>
      <c r="I23" s="9">
        <v>8622810</v>
      </c>
      <c r="J23" s="9">
        <v>8622810</v>
      </c>
      <c r="K23" s="9">
        <v>8622810</v>
      </c>
      <c r="L23" s="9">
        <v>8622810</v>
      </c>
      <c r="M23" s="9">
        <v>8622810</v>
      </c>
      <c r="N23" s="9">
        <v>8622810</v>
      </c>
      <c r="O23" s="9">
        <v>8622810</v>
      </c>
      <c r="P23" s="9">
        <v>8622810</v>
      </c>
      <c r="Q23" s="9">
        <v>8622810</v>
      </c>
      <c r="R23" s="9">
        <v>8622810</v>
      </c>
      <c r="S23" s="9">
        <v>8622810</v>
      </c>
      <c r="T23" s="9">
        <v>8622810</v>
      </c>
      <c r="U23" s="9">
        <v>8622810</v>
      </c>
      <c r="V23" s="9">
        <v>8622810</v>
      </c>
      <c r="W23" s="9">
        <v>8622810</v>
      </c>
      <c r="X23" s="9">
        <v>8622810</v>
      </c>
      <c r="Y23" s="9">
        <v>8622810</v>
      </c>
      <c r="Z23" s="9">
        <v>8622810</v>
      </c>
      <c r="AA23" s="9">
        <v>8622810</v>
      </c>
      <c r="AB23" s="9">
        <v>8622810</v>
      </c>
      <c r="AC23" s="9">
        <v>8622810</v>
      </c>
      <c r="AD23" s="9">
        <v>8622810</v>
      </c>
      <c r="AE23" s="9">
        <v>8622810</v>
      </c>
      <c r="AF23" s="9">
        <v>8622810</v>
      </c>
      <c r="AG23" s="9">
        <v>8622810</v>
      </c>
      <c r="AH23" s="9">
        <v>8622810</v>
      </c>
      <c r="AI23" s="9">
        <v>8622810</v>
      </c>
      <c r="AJ23" s="9">
        <v>8622810</v>
      </c>
      <c r="AK23" s="9">
        <v>8622810</v>
      </c>
      <c r="AL23" s="9">
        <v>8622810</v>
      </c>
      <c r="AM23" s="9">
        <v>8622810</v>
      </c>
    </row>
    <row r="24" spans="1:39">
      <c r="A24" t="s">
        <v>3405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>
      <c r="A25" t="s">
        <v>3406</v>
      </c>
      <c r="B25" s="9">
        <v>7889020</v>
      </c>
      <c r="C25" s="9">
        <v>7889020</v>
      </c>
      <c r="D25" s="9">
        <v>7889020</v>
      </c>
      <c r="E25" s="9">
        <v>7889020</v>
      </c>
      <c r="F25" s="9">
        <v>7889020</v>
      </c>
      <c r="G25" s="9">
        <v>7889020</v>
      </c>
      <c r="H25" s="9">
        <v>7889020</v>
      </c>
      <c r="I25" s="9">
        <v>7889020</v>
      </c>
      <c r="J25" s="9">
        <v>7889020</v>
      </c>
      <c r="K25" s="9">
        <v>7889020</v>
      </c>
      <c r="L25" s="9">
        <v>7889020</v>
      </c>
      <c r="M25" s="9">
        <v>7889020</v>
      </c>
      <c r="N25" s="9">
        <v>7889020</v>
      </c>
      <c r="O25" s="9">
        <v>7889020</v>
      </c>
      <c r="P25" s="9">
        <v>7889020</v>
      </c>
      <c r="Q25" s="9">
        <v>7889020</v>
      </c>
      <c r="R25" s="9">
        <v>7889020</v>
      </c>
      <c r="S25" s="9">
        <v>7889020</v>
      </c>
      <c r="T25" s="9">
        <v>7889020</v>
      </c>
      <c r="U25" s="9">
        <v>7889020</v>
      </c>
      <c r="V25" s="9">
        <v>7889020</v>
      </c>
      <c r="W25" s="9">
        <v>7889020</v>
      </c>
      <c r="X25" s="9">
        <v>7889020</v>
      </c>
      <c r="Y25" s="9">
        <v>7889020</v>
      </c>
      <c r="Z25" s="9">
        <v>7889020</v>
      </c>
      <c r="AA25" s="9">
        <v>7889020</v>
      </c>
      <c r="AB25" s="9">
        <v>7889020</v>
      </c>
      <c r="AC25" s="9">
        <v>7889020</v>
      </c>
      <c r="AD25" s="9">
        <v>7889020</v>
      </c>
      <c r="AE25" s="9">
        <v>7889020</v>
      </c>
      <c r="AF25" s="9">
        <v>7889020</v>
      </c>
      <c r="AG25" s="9">
        <v>7889020</v>
      </c>
      <c r="AH25" s="9">
        <v>7889020</v>
      </c>
      <c r="AI25" s="9">
        <v>7889020</v>
      </c>
      <c r="AJ25" s="9">
        <v>7889020</v>
      </c>
      <c r="AK25" s="9">
        <v>7889020</v>
      </c>
      <c r="AL25" s="9">
        <v>7889020</v>
      </c>
      <c r="AM25" s="9">
        <v>7889020</v>
      </c>
    </row>
    <row r="26" spans="1:39">
      <c r="A26" t="s">
        <v>3407</v>
      </c>
      <c r="B26" s="9">
        <v>5299550</v>
      </c>
      <c r="C26" s="9">
        <v>5299550</v>
      </c>
      <c r="D26" s="9">
        <v>5299550</v>
      </c>
      <c r="E26" s="9">
        <v>5299550</v>
      </c>
      <c r="F26" s="9">
        <v>5299550</v>
      </c>
      <c r="G26" s="9">
        <v>5299550</v>
      </c>
      <c r="H26" s="9">
        <v>5299550</v>
      </c>
      <c r="I26" s="9">
        <v>5299550</v>
      </c>
      <c r="J26" s="9">
        <v>5299550</v>
      </c>
      <c r="K26" s="9">
        <v>5299550</v>
      </c>
      <c r="L26" s="9">
        <v>5299550</v>
      </c>
      <c r="M26" s="9">
        <v>5299550</v>
      </c>
      <c r="N26" s="9">
        <v>5299550</v>
      </c>
      <c r="O26" s="9">
        <v>5299550</v>
      </c>
      <c r="P26" s="9">
        <v>5299550</v>
      </c>
      <c r="Q26" s="9">
        <v>5299550</v>
      </c>
      <c r="R26" s="9">
        <v>5299550</v>
      </c>
      <c r="S26" s="9">
        <v>5299550</v>
      </c>
      <c r="T26" s="9">
        <v>5299550</v>
      </c>
      <c r="U26" s="9">
        <v>5299550</v>
      </c>
      <c r="V26" s="9">
        <v>5299550</v>
      </c>
      <c r="W26" s="9">
        <v>5299550</v>
      </c>
      <c r="X26" s="9">
        <v>5299550</v>
      </c>
      <c r="Y26" s="9">
        <v>5299550</v>
      </c>
      <c r="Z26" s="9">
        <v>5299550</v>
      </c>
      <c r="AA26" s="9">
        <v>5299550</v>
      </c>
      <c r="AB26" s="9">
        <v>5299550</v>
      </c>
      <c r="AC26" s="9">
        <v>5299550</v>
      </c>
      <c r="AD26" s="9">
        <v>5299550</v>
      </c>
      <c r="AE26" s="9">
        <v>5299550</v>
      </c>
      <c r="AF26" s="9">
        <v>5299550</v>
      </c>
      <c r="AG26" s="9">
        <v>5299550</v>
      </c>
      <c r="AH26" s="9">
        <v>5299550</v>
      </c>
      <c r="AI26" s="9">
        <v>5299550</v>
      </c>
      <c r="AJ26" s="9">
        <v>5299550</v>
      </c>
      <c r="AK26" s="9">
        <v>5299550</v>
      </c>
      <c r="AL26" s="9">
        <v>5299550</v>
      </c>
      <c r="AM26" s="9">
        <v>5299550</v>
      </c>
    </row>
    <row r="27" spans="1:39">
      <c r="A27" t="s">
        <v>3408</v>
      </c>
      <c r="B27" s="9">
        <v>5299550</v>
      </c>
      <c r="C27" s="9">
        <v>5299550</v>
      </c>
      <c r="D27" s="9">
        <v>5299550</v>
      </c>
      <c r="E27" s="9">
        <v>5299550</v>
      </c>
      <c r="F27" s="9">
        <v>5299550</v>
      </c>
      <c r="G27" s="9">
        <v>5299550</v>
      </c>
      <c r="H27" s="9">
        <v>5299550</v>
      </c>
      <c r="I27" s="9">
        <v>5299550</v>
      </c>
      <c r="J27" s="9">
        <v>5299550</v>
      </c>
      <c r="K27" s="9">
        <v>5299550</v>
      </c>
      <c r="L27" s="9">
        <v>5299550</v>
      </c>
      <c r="M27" s="9">
        <v>5299550</v>
      </c>
      <c r="N27" s="9">
        <v>5299550</v>
      </c>
      <c r="O27" s="9">
        <v>5299550</v>
      </c>
      <c r="P27" s="9">
        <v>5299550</v>
      </c>
      <c r="Q27" s="9">
        <v>5299550</v>
      </c>
      <c r="R27" s="9">
        <v>5299550</v>
      </c>
      <c r="S27" s="9">
        <v>5299550</v>
      </c>
      <c r="T27" s="9">
        <v>5299550</v>
      </c>
      <c r="U27" s="9">
        <v>5299550</v>
      </c>
      <c r="V27" s="9">
        <v>5299550</v>
      </c>
      <c r="W27" s="9">
        <v>5299550</v>
      </c>
      <c r="X27" s="9">
        <v>5299550</v>
      </c>
      <c r="Y27" s="9">
        <v>5299550</v>
      </c>
      <c r="Z27" s="9">
        <v>5299550</v>
      </c>
      <c r="AA27" s="9">
        <v>5299550</v>
      </c>
      <c r="AB27" s="9">
        <v>5299550</v>
      </c>
      <c r="AC27" s="9">
        <v>5299550</v>
      </c>
      <c r="AD27" s="9">
        <v>5299550</v>
      </c>
      <c r="AE27" s="9">
        <v>5299550</v>
      </c>
      <c r="AF27" s="9">
        <v>5299550</v>
      </c>
      <c r="AG27" s="9">
        <v>5299550</v>
      </c>
      <c r="AH27" s="9">
        <v>5299550</v>
      </c>
      <c r="AI27" s="9">
        <v>5299550</v>
      </c>
      <c r="AJ27" s="9">
        <v>5299550</v>
      </c>
      <c r="AK27" s="9">
        <v>5299550</v>
      </c>
      <c r="AL27" s="9">
        <v>5299550</v>
      </c>
      <c r="AM27" s="9">
        <v>5299550</v>
      </c>
    </row>
    <row r="28" spans="1:39">
      <c r="A28" t="s">
        <v>3409</v>
      </c>
      <c r="B28" s="9">
        <v>5299550</v>
      </c>
      <c r="C28" s="9">
        <v>5299550</v>
      </c>
      <c r="D28" s="9">
        <v>5299550</v>
      </c>
      <c r="E28" s="9">
        <v>5299550</v>
      </c>
      <c r="F28" s="9">
        <v>5299550</v>
      </c>
      <c r="G28" s="9">
        <v>5299550</v>
      </c>
      <c r="H28" s="9">
        <v>5299550</v>
      </c>
      <c r="I28" s="9">
        <v>5299550</v>
      </c>
      <c r="J28" s="9">
        <v>5299550</v>
      </c>
      <c r="K28" s="9">
        <v>5299550</v>
      </c>
      <c r="L28" s="9">
        <v>5299550</v>
      </c>
      <c r="M28" s="9">
        <v>5299550</v>
      </c>
      <c r="N28" s="9">
        <v>5299550</v>
      </c>
      <c r="O28" s="9">
        <v>5299550</v>
      </c>
      <c r="P28" s="9">
        <v>5299550</v>
      </c>
      <c r="Q28" s="9">
        <v>5299550</v>
      </c>
      <c r="R28" s="9">
        <v>5299550</v>
      </c>
      <c r="S28" s="9">
        <v>5299550</v>
      </c>
      <c r="T28" s="9">
        <v>5299550</v>
      </c>
      <c r="U28" s="9">
        <v>5299550</v>
      </c>
      <c r="V28" s="9">
        <v>5299550</v>
      </c>
      <c r="W28" s="9">
        <v>5299550</v>
      </c>
      <c r="X28" s="9">
        <v>5299550</v>
      </c>
      <c r="Y28" s="9">
        <v>5299550</v>
      </c>
      <c r="Z28" s="9">
        <v>5299550</v>
      </c>
      <c r="AA28" s="9">
        <v>5299550</v>
      </c>
      <c r="AB28" s="9">
        <v>5299550</v>
      </c>
      <c r="AC28" s="9">
        <v>5299550</v>
      </c>
      <c r="AD28" s="9">
        <v>5299550</v>
      </c>
      <c r="AE28" s="9">
        <v>5299550</v>
      </c>
      <c r="AF28" s="9">
        <v>5299550</v>
      </c>
      <c r="AG28" s="9">
        <v>5299550</v>
      </c>
      <c r="AH28" s="9">
        <v>5299550</v>
      </c>
      <c r="AI28" s="9">
        <v>5299550</v>
      </c>
      <c r="AJ28" s="9">
        <v>5299550</v>
      </c>
      <c r="AK28" s="9">
        <v>5299550</v>
      </c>
      <c r="AL28" s="9">
        <v>5299550</v>
      </c>
      <c r="AM28" s="9">
        <v>5299550</v>
      </c>
    </row>
    <row r="29" spans="1:39">
      <c r="A29" t="s">
        <v>3410</v>
      </c>
      <c r="B29" s="9">
        <v>10448000</v>
      </c>
      <c r="C29" s="9">
        <v>10448000</v>
      </c>
      <c r="D29" s="9">
        <v>10448000</v>
      </c>
      <c r="E29" s="9">
        <v>10448000</v>
      </c>
      <c r="F29" s="9">
        <v>10448000</v>
      </c>
      <c r="G29" s="9">
        <v>10448000</v>
      </c>
      <c r="H29" s="9">
        <v>10448000</v>
      </c>
      <c r="I29" s="9">
        <v>10448000</v>
      </c>
      <c r="J29" s="9">
        <v>10448000</v>
      </c>
      <c r="K29" s="9">
        <v>10448000</v>
      </c>
      <c r="L29" s="9">
        <v>10448000</v>
      </c>
      <c r="M29" s="9">
        <v>10448000</v>
      </c>
      <c r="N29" s="9">
        <v>10448000</v>
      </c>
      <c r="O29" s="9">
        <v>10448000</v>
      </c>
      <c r="P29" s="9">
        <v>10448000</v>
      </c>
      <c r="Q29" s="9">
        <v>10448000</v>
      </c>
      <c r="R29" s="9">
        <v>10448000</v>
      </c>
      <c r="S29" s="9">
        <v>10448000</v>
      </c>
      <c r="T29" s="9">
        <v>10448000</v>
      </c>
      <c r="U29" s="9">
        <v>10448000</v>
      </c>
      <c r="V29" s="9">
        <v>10448000</v>
      </c>
      <c r="W29" s="9">
        <v>10448000</v>
      </c>
      <c r="X29" s="9">
        <v>10448000</v>
      </c>
      <c r="Y29" s="9">
        <v>10448000</v>
      </c>
      <c r="Z29" s="9">
        <v>10448000</v>
      </c>
      <c r="AA29" s="9">
        <v>10448000</v>
      </c>
      <c r="AB29" s="9">
        <v>10448000</v>
      </c>
      <c r="AC29" s="9">
        <v>10448000</v>
      </c>
      <c r="AD29" s="9">
        <v>10448000</v>
      </c>
      <c r="AE29" s="9">
        <v>10448000</v>
      </c>
      <c r="AF29" s="9">
        <v>10448000</v>
      </c>
      <c r="AG29" s="9">
        <v>10448000</v>
      </c>
      <c r="AH29" s="9">
        <v>10448000</v>
      </c>
      <c r="AI29" s="9">
        <v>10448000</v>
      </c>
      <c r="AJ29" s="9">
        <v>10448000</v>
      </c>
      <c r="AK29" s="9">
        <v>10448000</v>
      </c>
      <c r="AL29" s="9">
        <v>10448000</v>
      </c>
      <c r="AM29" s="9">
        <v>10448000</v>
      </c>
    </row>
    <row r="30" spans="1:39">
      <c r="A30" t="s">
        <v>3411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>
      <c r="A31" t="s">
        <v>3412</v>
      </c>
      <c r="B31" s="9">
        <v>10448000</v>
      </c>
      <c r="C31" s="9">
        <v>10448000</v>
      </c>
      <c r="D31" s="9">
        <v>10448000</v>
      </c>
      <c r="E31" s="9">
        <v>10448000</v>
      </c>
      <c r="F31" s="9">
        <v>10448000</v>
      </c>
      <c r="G31" s="9">
        <v>10448000</v>
      </c>
      <c r="H31" s="9">
        <v>10448000</v>
      </c>
      <c r="I31" s="9">
        <v>10448000</v>
      </c>
      <c r="J31" s="9">
        <v>10448000</v>
      </c>
      <c r="K31" s="9">
        <v>10448000</v>
      </c>
      <c r="L31" s="9">
        <v>10448000</v>
      </c>
      <c r="M31" s="9">
        <v>10448000</v>
      </c>
      <c r="N31" s="9">
        <v>10448000</v>
      </c>
      <c r="O31" s="9">
        <v>10448000</v>
      </c>
      <c r="P31" s="9">
        <v>10448000</v>
      </c>
      <c r="Q31" s="9">
        <v>10448000</v>
      </c>
      <c r="R31" s="9">
        <v>10448000</v>
      </c>
      <c r="S31" s="9">
        <v>10448000</v>
      </c>
      <c r="T31" s="9">
        <v>10448000</v>
      </c>
      <c r="U31" s="9">
        <v>10448000</v>
      </c>
      <c r="V31" s="9">
        <v>10448000</v>
      </c>
      <c r="W31" s="9">
        <v>10448000</v>
      </c>
      <c r="X31" s="9">
        <v>10448000</v>
      </c>
      <c r="Y31" s="9">
        <v>10448000</v>
      </c>
      <c r="Z31" s="9">
        <v>10448000</v>
      </c>
      <c r="AA31" s="9">
        <v>10448000</v>
      </c>
      <c r="AB31" s="9">
        <v>10448000</v>
      </c>
      <c r="AC31" s="9">
        <v>10448000</v>
      </c>
      <c r="AD31" s="9">
        <v>10448000</v>
      </c>
      <c r="AE31" s="9">
        <v>10448000</v>
      </c>
      <c r="AF31" s="9">
        <v>10448000</v>
      </c>
      <c r="AG31" s="9">
        <v>10448000</v>
      </c>
      <c r="AH31" s="9">
        <v>10448000</v>
      </c>
      <c r="AI31" s="9">
        <v>10448000</v>
      </c>
      <c r="AJ31" s="9">
        <v>10448000</v>
      </c>
      <c r="AK31" s="9">
        <v>10448000</v>
      </c>
      <c r="AL31" s="9">
        <v>10448000</v>
      </c>
      <c r="AM31" s="9">
        <v>10448000</v>
      </c>
    </row>
    <row r="32" spans="1:39">
      <c r="A32" t="s">
        <v>3413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>
      <c r="A33" t="s">
        <v>3414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>
      <c r="A34" t="s">
        <v>3415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>
      <c r="A35" t="s">
        <v>3416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>
      <c r="A36" t="s">
        <v>3417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>
      <c r="A37" t="s">
        <v>3418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>
      <c r="A38" t="s">
        <v>3419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>
      <c r="A39" t="s">
        <v>3420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>
      <c r="A40" t="s">
        <v>3421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>
      <c r="A41" t="s">
        <v>3422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>
      <c r="A42" t="s">
        <v>3423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>
      <c r="A43" t="s">
        <v>3424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>
      <c r="A44" t="s">
        <v>3425</v>
      </c>
      <c r="B44" s="9">
        <v>4037390</v>
      </c>
      <c r="C44" s="9">
        <v>4037390</v>
      </c>
      <c r="D44" s="9">
        <v>4037390</v>
      </c>
      <c r="E44" s="9">
        <v>4037390</v>
      </c>
      <c r="F44" s="9">
        <v>4037390</v>
      </c>
      <c r="G44" s="9">
        <v>4037390</v>
      </c>
      <c r="H44" s="9">
        <v>4037390</v>
      </c>
      <c r="I44" s="9">
        <v>4037390</v>
      </c>
      <c r="J44" s="9">
        <v>4037390</v>
      </c>
      <c r="K44" s="9">
        <v>4037390</v>
      </c>
      <c r="L44" s="9">
        <v>4037390</v>
      </c>
      <c r="M44" s="9">
        <v>4037390</v>
      </c>
      <c r="N44" s="9">
        <v>4037390</v>
      </c>
      <c r="O44" s="9">
        <v>4037390</v>
      </c>
      <c r="P44" s="9">
        <v>4037390</v>
      </c>
      <c r="Q44" s="9">
        <v>4037390</v>
      </c>
      <c r="R44" s="9">
        <v>4037390</v>
      </c>
      <c r="S44" s="9">
        <v>4037390</v>
      </c>
      <c r="T44" s="9">
        <v>4037390</v>
      </c>
      <c r="U44" s="9">
        <v>4037390</v>
      </c>
      <c r="V44" s="9">
        <v>4037390</v>
      </c>
      <c r="W44" s="9">
        <v>4037390</v>
      </c>
      <c r="X44" s="9">
        <v>4037390</v>
      </c>
      <c r="Y44" s="9">
        <v>4037390</v>
      </c>
      <c r="Z44" s="9">
        <v>4037390</v>
      </c>
      <c r="AA44" s="9">
        <v>4037390</v>
      </c>
      <c r="AB44" s="9">
        <v>4037390</v>
      </c>
      <c r="AC44" s="9">
        <v>4037390</v>
      </c>
      <c r="AD44" s="9">
        <v>4037390</v>
      </c>
      <c r="AE44" s="9">
        <v>4037390</v>
      </c>
      <c r="AF44" s="9">
        <v>4037390</v>
      </c>
      <c r="AG44" s="9">
        <v>4037390</v>
      </c>
      <c r="AH44" s="9">
        <v>4037390</v>
      </c>
      <c r="AI44" s="9">
        <v>4037390</v>
      </c>
      <c r="AJ44" s="9">
        <v>4037390</v>
      </c>
      <c r="AK44" s="9">
        <v>4037390</v>
      </c>
      <c r="AL44" s="9">
        <v>4037390</v>
      </c>
      <c r="AM44" s="9">
        <v>4037390</v>
      </c>
    </row>
    <row r="45" spans="1:39">
      <c r="A45" t="s">
        <v>3426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>
      <c r="A46" t="s">
        <v>3427</v>
      </c>
      <c r="B46" s="9">
        <v>4037390</v>
      </c>
      <c r="C46" s="9">
        <v>4037390</v>
      </c>
      <c r="D46" s="9">
        <v>4037390</v>
      </c>
      <c r="E46" s="9">
        <v>4037390</v>
      </c>
      <c r="F46" s="9">
        <v>4037390</v>
      </c>
      <c r="G46" s="9">
        <v>4037390</v>
      </c>
      <c r="H46" s="9">
        <v>4037390</v>
      </c>
      <c r="I46" s="9">
        <v>4037390</v>
      </c>
      <c r="J46" s="9">
        <v>4037390</v>
      </c>
      <c r="K46" s="9">
        <v>4037390</v>
      </c>
      <c r="L46" s="9">
        <v>4037390</v>
      </c>
      <c r="M46" s="9">
        <v>4037390</v>
      </c>
      <c r="N46" s="9">
        <v>4037390</v>
      </c>
      <c r="O46" s="9">
        <v>4037390</v>
      </c>
      <c r="P46" s="9">
        <v>4037390</v>
      </c>
      <c r="Q46" s="9">
        <v>4037390</v>
      </c>
      <c r="R46" s="9">
        <v>4037390</v>
      </c>
      <c r="S46" s="9">
        <v>4037390</v>
      </c>
      <c r="T46" s="9">
        <v>4037390</v>
      </c>
      <c r="U46" s="9">
        <v>4037390</v>
      </c>
      <c r="V46" s="9">
        <v>4037390</v>
      </c>
      <c r="W46" s="9">
        <v>4037390</v>
      </c>
      <c r="X46" s="9">
        <v>4037390</v>
      </c>
      <c r="Y46" s="9">
        <v>4037390</v>
      </c>
      <c r="Z46" s="9">
        <v>4037390</v>
      </c>
      <c r="AA46" s="9">
        <v>4037390</v>
      </c>
      <c r="AB46" s="9">
        <v>4037390</v>
      </c>
      <c r="AC46" s="9">
        <v>4037390</v>
      </c>
      <c r="AD46" s="9">
        <v>4037390</v>
      </c>
      <c r="AE46" s="9">
        <v>4037390</v>
      </c>
      <c r="AF46" s="9">
        <v>4037390</v>
      </c>
      <c r="AG46" s="9">
        <v>4037390</v>
      </c>
      <c r="AH46" s="9">
        <v>4037390</v>
      </c>
      <c r="AI46" s="9">
        <v>4037390</v>
      </c>
      <c r="AJ46" s="9">
        <v>4037390</v>
      </c>
      <c r="AK46" s="9">
        <v>4037390</v>
      </c>
      <c r="AL46" s="9">
        <v>4037390</v>
      </c>
      <c r="AM46" s="9">
        <v>4037390</v>
      </c>
    </row>
    <row r="47" spans="1:39">
      <c r="A47" t="s">
        <v>3428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>
      <c r="A48" t="s">
        <v>3429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>
      <c r="A49" t="s">
        <v>3430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>
      <c r="A50" t="s">
        <v>3431</v>
      </c>
      <c r="B50" s="9">
        <v>79638200</v>
      </c>
      <c r="C50" s="9">
        <v>79638200</v>
      </c>
      <c r="D50" s="9">
        <v>79638200</v>
      </c>
      <c r="E50" s="9">
        <v>79638200</v>
      </c>
      <c r="F50" s="9">
        <v>79638200</v>
      </c>
      <c r="G50" s="9">
        <v>79638200</v>
      </c>
      <c r="H50" s="9">
        <v>79638200</v>
      </c>
      <c r="I50" s="9">
        <v>79638200</v>
      </c>
      <c r="J50" s="9">
        <v>79638200</v>
      </c>
      <c r="K50" s="9">
        <v>79638200</v>
      </c>
      <c r="L50" s="9">
        <v>79638200</v>
      </c>
      <c r="M50" s="9">
        <v>79638200</v>
      </c>
      <c r="N50" s="9">
        <v>79638200</v>
      </c>
      <c r="O50" s="9">
        <v>79638200</v>
      </c>
      <c r="P50" s="9">
        <v>79638200</v>
      </c>
      <c r="Q50" s="9">
        <v>79638200</v>
      </c>
      <c r="R50" s="9">
        <v>79638200</v>
      </c>
      <c r="S50" s="9">
        <v>79638200</v>
      </c>
      <c r="T50" s="9">
        <v>79638200</v>
      </c>
      <c r="U50" s="9">
        <v>79638200</v>
      </c>
      <c r="V50" s="9">
        <v>79638200</v>
      </c>
      <c r="W50" s="9">
        <v>79638200</v>
      </c>
      <c r="X50" s="9">
        <v>79638200</v>
      </c>
      <c r="Y50" s="9">
        <v>79638200</v>
      </c>
      <c r="Z50" s="9">
        <v>79638200</v>
      </c>
      <c r="AA50" s="9">
        <v>79638200</v>
      </c>
      <c r="AB50" s="9">
        <v>79638200</v>
      </c>
      <c r="AC50" s="9">
        <v>79638200</v>
      </c>
      <c r="AD50" s="9">
        <v>79638200</v>
      </c>
      <c r="AE50" s="9">
        <v>79638200</v>
      </c>
      <c r="AF50" s="9">
        <v>79638200</v>
      </c>
      <c r="AG50" s="9">
        <v>79638200</v>
      </c>
      <c r="AH50" s="9">
        <v>79638200</v>
      </c>
      <c r="AI50" s="9">
        <v>79638200</v>
      </c>
      <c r="AJ50" s="9">
        <v>79638200</v>
      </c>
      <c r="AK50" s="9">
        <v>79638200</v>
      </c>
      <c r="AL50" s="9">
        <v>79638200</v>
      </c>
      <c r="AM50" s="9">
        <v>79638200</v>
      </c>
    </row>
    <row r="51" spans="1:39">
      <c r="A51" t="s">
        <v>3432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>
      <c r="A52" t="s">
        <v>3433</v>
      </c>
      <c r="B52" s="9">
        <v>10000000</v>
      </c>
      <c r="C52" s="9">
        <v>10000000</v>
      </c>
      <c r="D52" s="9">
        <v>10000000</v>
      </c>
      <c r="E52" s="9">
        <v>10000000</v>
      </c>
      <c r="F52" s="9">
        <v>10000000</v>
      </c>
      <c r="G52" s="9">
        <v>10000000</v>
      </c>
      <c r="H52" s="9">
        <v>10000000</v>
      </c>
      <c r="I52" s="9">
        <v>10000000</v>
      </c>
      <c r="J52" s="9">
        <v>10000000</v>
      </c>
      <c r="K52" s="9">
        <v>10000000</v>
      </c>
      <c r="L52" s="9">
        <v>10000000</v>
      </c>
      <c r="M52" s="9">
        <v>10000000</v>
      </c>
      <c r="N52" s="9">
        <v>10000000</v>
      </c>
      <c r="O52" s="9">
        <v>10000000</v>
      </c>
      <c r="P52" s="9">
        <v>10000000</v>
      </c>
      <c r="Q52" s="9">
        <v>10000000</v>
      </c>
      <c r="R52" s="9">
        <v>10000000</v>
      </c>
      <c r="S52" s="9">
        <v>10000000</v>
      </c>
      <c r="T52" s="9">
        <v>10000000</v>
      </c>
      <c r="U52" s="9">
        <v>10000000</v>
      </c>
      <c r="V52" s="9">
        <v>10000000</v>
      </c>
      <c r="W52" s="9">
        <v>10000000</v>
      </c>
      <c r="X52" s="9">
        <v>10000000</v>
      </c>
      <c r="Y52" s="9">
        <v>10000000</v>
      </c>
      <c r="Z52" s="9">
        <v>10000000</v>
      </c>
      <c r="AA52" s="9">
        <v>10000000</v>
      </c>
      <c r="AB52" s="9">
        <v>10000000</v>
      </c>
      <c r="AC52" s="9">
        <v>10000000</v>
      </c>
      <c r="AD52" s="9">
        <v>10000000</v>
      </c>
      <c r="AE52" s="9">
        <v>10000000</v>
      </c>
      <c r="AF52" s="9">
        <v>10000000</v>
      </c>
      <c r="AG52" s="9">
        <v>10000000</v>
      </c>
      <c r="AH52" s="9">
        <v>10000000</v>
      </c>
      <c r="AI52" s="9">
        <v>10000000</v>
      </c>
      <c r="AJ52" s="9">
        <v>10000000</v>
      </c>
      <c r="AK52" s="9">
        <v>10000000</v>
      </c>
      <c r="AL52" s="9">
        <v>10000000</v>
      </c>
      <c r="AM52" s="9">
        <v>10000000</v>
      </c>
    </row>
    <row r="53" spans="1:39">
      <c r="A53" t="s">
        <v>3434</v>
      </c>
      <c r="B53" s="9">
        <v>5299550</v>
      </c>
      <c r="C53" s="9">
        <v>5299550</v>
      </c>
      <c r="D53" s="9">
        <v>5299550</v>
      </c>
      <c r="E53" s="9">
        <v>5299550</v>
      </c>
      <c r="F53" s="9">
        <v>5299550</v>
      </c>
      <c r="G53" s="9">
        <v>5299550</v>
      </c>
      <c r="H53" s="9">
        <v>5299550</v>
      </c>
      <c r="I53" s="9">
        <v>5299550</v>
      </c>
      <c r="J53" s="9">
        <v>5299550</v>
      </c>
      <c r="K53" s="9">
        <v>5299550</v>
      </c>
      <c r="L53" s="9">
        <v>5299550</v>
      </c>
      <c r="M53" s="9">
        <v>5299550</v>
      </c>
      <c r="N53" s="9">
        <v>5299550</v>
      </c>
      <c r="O53" s="9">
        <v>5299550</v>
      </c>
      <c r="P53" s="9">
        <v>5299550</v>
      </c>
      <c r="Q53" s="9">
        <v>5299550</v>
      </c>
      <c r="R53" s="9">
        <v>5299550</v>
      </c>
      <c r="S53" s="9">
        <v>5299550</v>
      </c>
      <c r="T53" s="9">
        <v>5299550</v>
      </c>
      <c r="U53" s="9">
        <v>5299550</v>
      </c>
      <c r="V53" s="9">
        <v>5299550</v>
      </c>
      <c r="W53" s="9">
        <v>5299550</v>
      </c>
      <c r="X53" s="9">
        <v>5299550</v>
      </c>
      <c r="Y53" s="9">
        <v>5299550</v>
      </c>
      <c r="Z53" s="9">
        <v>5299550</v>
      </c>
      <c r="AA53" s="9">
        <v>5299550</v>
      </c>
      <c r="AB53" s="9">
        <v>5299550</v>
      </c>
      <c r="AC53" s="9">
        <v>5299550</v>
      </c>
      <c r="AD53" s="9">
        <v>5299550</v>
      </c>
      <c r="AE53" s="9">
        <v>5299550</v>
      </c>
      <c r="AF53" s="9">
        <v>5299550</v>
      </c>
      <c r="AG53" s="9">
        <v>5299550</v>
      </c>
      <c r="AH53" s="9">
        <v>5299550</v>
      </c>
      <c r="AI53" s="9">
        <v>5299550</v>
      </c>
      <c r="AJ53" s="9">
        <v>5299550</v>
      </c>
      <c r="AK53" s="9">
        <v>5299550</v>
      </c>
      <c r="AL53" s="9">
        <v>5299550</v>
      </c>
      <c r="AM53" s="9">
        <v>5299550</v>
      </c>
    </row>
    <row r="54" spans="1:39">
      <c r="A54" t="s">
        <v>3435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 spans="1:39">
      <c r="A55" t="s">
        <v>3436</v>
      </c>
      <c r="B55" s="9">
        <v>5299550</v>
      </c>
      <c r="C55" s="9">
        <v>5299550</v>
      </c>
      <c r="D55" s="9">
        <v>5299550</v>
      </c>
      <c r="E55" s="9">
        <v>5299550</v>
      </c>
      <c r="F55" s="9">
        <v>5299550</v>
      </c>
      <c r="G55" s="9">
        <v>5299550</v>
      </c>
      <c r="H55" s="9">
        <v>5299550</v>
      </c>
      <c r="I55" s="9">
        <v>5299550</v>
      </c>
      <c r="J55" s="9">
        <v>5299550</v>
      </c>
      <c r="K55" s="9">
        <v>5299550</v>
      </c>
      <c r="L55" s="9">
        <v>5299550</v>
      </c>
      <c r="M55" s="9">
        <v>5299550</v>
      </c>
      <c r="N55" s="9">
        <v>5299550</v>
      </c>
      <c r="O55" s="9">
        <v>5299550</v>
      </c>
      <c r="P55" s="9">
        <v>5299550</v>
      </c>
      <c r="Q55" s="9">
        <v>5299550</v>
      </c>
      <c r="R55" s="9">
        <v>5299550</v>
      </c>
      <c r="S55" s="9">
        <v>5299550</v>
      </c>
      <c r="T55" s="9">
        <v>5299550</v>
      </c>
      <c r="U55" s="9">
        <v>5299550</v>
      </c>
      <c r="V55" s="9">
        <v>5299550</v>
      </c>
      <c r="W55" s="9">
        <v>5299550</v>
      </c>
      <c r="X55" s="9">
        <v>5299550</v>
      </c>
      <c r="Y55" s="9">
        <v>5299550</v>
      </c>
      <c r="Z55" s="9">
        <v>5299550</v>
      </c>
      <c r="AA55" s="9">
        <v>5299550</v>
      </c>
      <c r="AB55" s="9">
        <v>5299550</v>
      </c>
      <c r="AC55" s="9">
        <v>5299550</v>
      </c>
      <c r="AD55" s="9">
        <v>5299550</v>
      </c>
      <c r="AE55" s="9">
        <v>5299550</v>
      </c>
      <c r="AF55" s="9">
        <v>5299550</v>
      </c>
      <c r="AG55" s="9">
        <v>5299550</v>
      </c>
      <c r="AH55" s="9">
        <v>5299550</v>
      </c>
      <c r="AI55" s="9">
        <v>5299550</v>
      </c>
      <c r="AJ55" s="9">
        <v>5299550</v>
      </c>
      <c r="AK55" s="9">
        <v>5299550</v>
      </c>
      <c r="AL55" s="9">
        <v>5299550</v>
      </c>
      <c r="AM55" s="9">
        <v>5299550</v>
      </c>
    </row>
    <row r="56" spans="1:39">
      <c r="A56" t="s">
        <v>3437</v>
      </c>
      <c r="B56" s="9">
        <v>8622810</v>
      </c>
      <c r="C56" s="9">
        <v>8622810</v>
      </c>
      <c r="D56" s="9">
        <v>8622810</v>
      </c>
      <c r="E56" s="9">
        <v>8622810</v>
      </c>
      <c r="F56" s="9">
        <v>8622810</v>
      </c>
      <c r="G56" s="9">
        <v>8622810</v>
      </c>
      <c r="H56" s="9">
        <v>8622810</v>
      </c>
      <c r="I56" s="9">
        <v>8622810</v>
      </c>
      <c r="J56" s="9">
        <v>8622810</v>
      </c>
      <c r="K56" s="9">
        <v>8622810</v>
      </c>
      <c r="L56" s="9">
        <v>8622810</v>
      </c>
      <c r="M56" s="9">
        <v>8622810</v>
      </c>
      <c r="N56" s="9">
        <v>8622810</v>
      </c>
      <c r="O56" s="9">
        <v>8622810</v>
      </c>
      <c r="P56" s="9">
        <v>8622810</v>
      </c>
      <c r="Q56" s="9">
        <v>8622810</v>
      </c>
      <c r="R56" s="9">
        <v>8622810</v>
      </c>
      <c r="S56" s="9">
        <v>8622810</v>
      </c>
      <c r="T56" s="9">
        <v>8622810</v>
      </c>
      <c r="U56" s="9">
        <v>8622810</v>
      </c>
      <c r="V56" s="9">
        <v>8622810</v>
      </c>
      <c r="W56" s="9">
        <v>8622810</v>
      </c>
      <c r="X56" s="9">
        <v>8622810</v>
      </c>
      <c r="Y56" s="9">
        <v>8622810</v>
      </c>
      <c r="Z56" s="9">
        <v>8622810</v>
      </c>
      <c r="AA56" s="9">
        <v>8622810</v>
      </c>
      <c r="AB56" s="9">
        <v>8622810</v>
      </c>
      <c r="AC56" s="9">
        <v>8622810</v>
      </c>
      <c r="AD56" s="9">
        <v>8622810</v>
      </c>
      <c r="AE56" s="9">
        <v>8622810</v>
      </c>
      <c r="AF56" s="9">
        <v>8622810</v>
      </c>
      <c r="AG56" s="9">
        <v>8622810</v>
      </c>
      <c r="AH56" s="9">
        <v>8622810</v>
      </c>
      <c r="AI56" s="9">
        <v>8622810</v>
      </c>
      <c r="AJ56" s="9">
        <v>8622810</v>
      </c>
      <c r="AK56" s="9">
        <v>8622810</v>
      </c>
      <c r="AL56" s="9">
        <v>8622810</v>
      </c>
      <c r="AM56" s="9">
        <v>8622810</v>
      </c>
    </row>
    <row r="57" spans="1:39">
      <c r="A57" t="s">
        <v>3438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>
      <c r="A58" t="s">
        <v>3439</v>
      </c>
      <c r="B58" s="9">
        <v>7889020</v>
      </c>
      <c r="C58" s="9">
        <v>7889020</v>
      </c>
      <c r="D58" s="9">
        <v>7889020</v>
      </c>
      <c r="E58" s="9">
        <v>7889020</v>
      </c>
      <c r="F58" s="9">
        <v>7889020</v>
      </c>
      <c r="G58" s="9">
        <v>7889020</v>
      </c>
      <c r="H58" s="9">
        <v>7889020</v>
      </c>
      <c r="I58" s="9">
        <v>7889020</v>
      </c>
      <c r="J58" s="9">
        <v>7889020</v>
      </c>
      <c r="K58" s="9">
        <v>7889020</v>
      </c>
      <c r="L58" s="9">
        <v>7889020</v>
      </c>
      <c r="M58" s="9">
        <v>7889020</v>
      </c>
      <c r="N58" s="9">
        <v>7889020</v>
      </c>
      <c r="O58" s="9">
        <v>7889020</v>
      </c>
      <c r="P58" s="9">
        <v>7889020</v>
      </c>
      <c r="Q58" s="9">
        <v>7889020</v>
      </c>
      <c r="R58" s="9">
        <v>7889020</v>
      </c>
      <c r="S58" s="9">
        <v>7889020</v>
      </c>
      <c r="T58" s="9">
        <v>7889020</v>
      </c>
      <c r="U58" s="9">
        <v>7889020</v>
      </c>
      <c r="V58" s="9">
        <v>7889020</v>
      </c>
      <c r="W58" s="9">
        <v>7889020</v>
      </c>
      <c r="X58" s="9">
        <v>7889020</v>
      </c>
      <c r="Y58" s="9">
        <v>7889020</v>
      </c>
      <c r="Z58" s="9">
        <v>7889020</v>
      </c>
      <c r="AA58" s="9">
        <v>7889020</v>
      </c>
      <c r="AB58" s="9">
        <v>7889020</v>
      </c>
      <c r="AC58" s="9">
        <v>7889020</v>
      </c>
      <c r="AD58" s="9">
        <v>7889020</v>
      </c>
      <c r="AE58" s="9">
        <v>7889020</v>
      </c>
      <c r="AF58" s="9">
        <v>7889020</v>
      </c>
      <c r="AG58" s="9">
        <v>7889020</v>
      </c>
      <c r="AH58" s="9">
        <v>7889020</v>
      </c>
      <c r="AI58" s="9">
        <v>7889020</v>
      </c>
      <c r="AJ58" s="9">
        <v>7889020</v>
      </c>
      <c r="AK58" s="9">
        <v>7889020</v>
      </c>
      <c r="AL58" s="9">
        <v>7889020</v>
      </c>
      <c r="AM58" s="9">
        <v>7889020</v>
      </c>
    </row>
    <row r="59" spans="1:39">
      <c r="A59" t="s">
        <v>3440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>
      <c r="A60" t="s">
        <v>3441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>
      <c r="A61" t="s">
        <v>3442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>
      <c r="A62" t="s">
        <v>3443</v>
      </c>
      <c r="B62" s="9">
        <v>79638200</v>
      </c>
      <c r="C62" s="9">
        <v>79638200</v>
      </c>
      <c r="D62" s="9">
        <v>79638200</v>
      </c>
      <c r="E62" s="9">
        <v>79638200</v>
      </c>
      <c r="F62" s="9">
        <v>79638200</v>
      </c>
      <c r="G62" s="9">
        <v>79638200</v>
      </c>
      <c r="H62" s="9">
        <v>79638200</v>
      </c>
      <c r="I62" s="9">
        <v>79638200</v>
      </c>
      <c r="J62" s="9">
        <v>79638200</v>
      </c>
      <c r="K62" s="9">
        <v>79638200</v>
      </c>
      <c r="L62" s="9">
        <v>79638200</v>
      </c>
      <c r="M62" s="9">
        <v>79638200</v>
      </c>
      <c r="N62" s="9">
        <v>79638200</v>
      </c>
      <c r="O62" s="9">
        <v>79638200</v>
      </c>
      <c r="P62" s="9">
        <v>79638200</v>
      </c>
      <c r="Q62" s="9">
        <v>79638200</v>
      </c>
      <c r="R62" s="9">
        <v>79638200</v>
      </c>
      <c r="S62" s="9">
        <v>79638200</v>
      </c>
      <c r="T62" s="9">
        <v>79638200</v>
      </c>
      <c r="U62" s="9">
        <v>79638200</v>
      </c>
      <c r="V62" s="9">
        <v>79638200</v>
      </c>
      <c r="W62" s="9">
        <v>79638200</v>
      </c>
      <c r="X62" s="9">
        <v>79638200</v>
      </c>
      <c r="Y62" s="9">
        <v>79638200</v>
      </c>
      <c r="Z62" s="9">
        <v>79638200</v>
      </c>
      <c r="AA62" s="9">
        <v>79638200</v>
      </c>
      <c r="AB62" s="9">
        <v>79638200</v>
      </c>
      <c r="AC62" s="9">
        <v>79638200</v>
      </c>
      <c r="AD62" s="9">
        <v>79638200</v>
      </c>
      <c r="AE62" s="9">
        <v>79638200</v>
      </c>
      <c r="AF62" s="9">
        <v>79638200</v>
      </c>
      <c r="AG62" s="9">
        <v>79638200</v>
      </c>
      <c r="AH62" s="9">
        <v>79638200</v>
      </c>
      <c r="AI62" s="9">
        <v>79638200</v>
      </c>
      <c r="AJ62" s="9">
        <v>79638200</v>
      </c>
      <c r="AK62" s="9">
        <v>79638200</v>
      </c>
      <c r="AL62" s="9">
        <v>79638200</v>
      </c>
      <c r="AM62" s="9">
        <v>79638200</v>
      </c>
    </row>
    <row r="63" spans="1:39">
      <c r="A63" t="s">
        <v>3444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>
      <c r="A64" t="s">
        <v>3445</v>
      </c>
      <c r="B64" s="9">
        <v>79638200</v>
      </c>
      <c r="C64" s="9">
        <v>79638200</v>
      </c>
      <c r="D64" s="9">
        <v>79638200</v>
      </c>
      <c r="E64" s="9">
        <v>79638200</v>
      </c>
      <c r="F64" s="9">
        <v>79638200</v>
      </c>
      <c r="G64" s="9">
        <v>79638200</v>
      </c>
      <c r="H64" s="9">
        <v>79638200</v>
      </c>
      <c r="I64" s="9">
        <v>79638200</v>
      </c>
      <c r="J64" s="9">
        <v>79638200</v>
      </c>
      <c r="K64" s="9">
        <v>79638200</v>
      </c>
      <c r="L64" s="9">
        <v>79638200</v>
      </c>
      <c r="M64" s="9">
        <v>79638200</v>
      </c>
      <c r="N64" s="9">
        <v>79638200</v>
      </c>
      <c r="O64" s="9">
        <v>79638200</v>
      </c>
      <c r="P64" s="9">
        <v>79638200</v>
      </c>
      <c r="Q64" s="9">
        <v>79638200</v>
      </c>
      <c r="R64" s="9">
        <v>79638200</v>
      </c>
      <c r="S64" s="9">
        <v>79638200</v>
      </c>
      <c r="T64" s="9">
        <v>79638200</v>
      </c>
      <c r="U64" s="9">
        <v>79638200</v>
      </c>
      <c r="V64" s="9">
        <v>79638200</v>
      </c>
      <c r="W64" s="9">
        <v>79638200</v>
      </c>
      <c r="X64" s="9">
        <v>79638200</v>
      </c>
      <c r="Y64" s="9">
        <v>79638200</v>
      </c>
      <c r="Z64" s="9">
        <v>79638200</v>
      </c>
      <c r="AA64" s="9">
        <v>79638200</v>
      </c>
      <c r="AB64" s="9">
        <v>79638200</v>
      </c>
      <c r="AC64" s="9">
        <v>79638200</v>
      </c>
      <c r="AD64" s="9">
        <v>79638200</v>
      </c>
      <c r="AE64" s="9">
        <v>79638200</v>
      </c>
      <c r="AF64" s="9">
        <v>79638200</v>
      </c>
      <c r="AG64" s="9">
        <v>79638200</v>
      </c>
      <c r="AH64" s="9">
        <v>79638200</v>
      </c>
      <c r="AI64" s="9">
        <v>79638200</v>
      </c>
      <c r="AJ64" s="9">
        <v>79638200</v>
      </c>
      <c r="AK64" s="9">
        <v>79638200</v>
      </c>
      <c r="AL64" s="9">
        <v>79638200</v>
      </c>
      <c r="AM64" s="9">
        <v>79638200</v>
      </c>
    </row>
    <row r="65" spans="1:39">
      <c r="A65" t="s">
        <v>3446</v>
      </c>
      <c r="B65" s="9">
        <v>79638200</v>
      </c>
      <c r="C65" s="9">
        <v>79638200</v>
      </c>
      <c r="D65" s="9">
        <v>79638200</v>
      </c>
      <c r="E65" s="9">
        <v>79638200</v>
      </c>
      <c r="F65" s="9">
        <v>79638200</v>
      </c>
      <c r="G65" s="9">
        <v>79638200</v>
      </c>
      <c r="H65" s="9">
        <v>79638200</v>
      </c>
      <c r="I65" s="9">
        <v>79638200</v>
      </c>
      <c r="J65" s="9">
        <v>79638200</v>
      </c>
      <c r="K65" s="9">
        <v>79638200</v>
      </c>
      <c r="L65" s="9">
        <v>79638200</v>
      </c>
      <c r="M65" s="9">
        <v>79638200</v>
      </c>
      <c r="N65" s="9">
        <v>79638200</v>
      </c>
      <c r="O65" s="9">
        <v>79638200</v>
      </c>
      <c r="P65" s="9">
        <v>79638200</v>
      </c>
      <c r="Q65" s="9">
        <v>79638200</v>
      </c>
      <c r="R65" s="9">
        <v>79638200</v>
      </c>
      <c r="S65" s="9">
        <v>79638200</v>
      </c>
      <c r="T65" s="9">
        <v>79638200</v>
      </c>
      <c r="U65" s="9">
        <v>79638200</v>
      </c>
      <c r="V65" s="9">
        <v>79638200</v>
      </c>
      <c r="W65" s="9">
        <v>79638200</v>
      </c>
      <c r="X65" s="9">
        <v>79638200</v>
      </c>
      <c r="Y65" s="9">
        <v>79638200</v>
      </c>
      <c r="Z65" s="9">
        <v>79638200</v>
      </c>
      <c r="AA65" s="9">
        <v>79638200</v>
      </c>
      <c r="AB65" s="9">
        <v>79638200</v>
      </c>
      <c r="AC65" s="9">
        <v>79638200</v>
      </c>
      <c r="AD65" s="9">
        <v>79638200</v>
      </c>
      <c r="AE65" s="9">
        <v>79638200</v>
      </c>
      <c r="AF65" s="9">
        <v>79638200</v>
      </c>
      <c r="AG65" s="9">
        <v>79638200</v>
      </c>
      <c r="AH65" s="9">
        <v>79638200</v>
      </c>
      <c r="AI65" s="9">
        <v>79638200</v>
      </c>
      <c r="AJ65" s="9">
        <v>79638200</v>
      </c>
      <c r="AK65" s="9">
        <v>79638200</v>
      </c>
      <c r="AL65" s="9">
        <v>79638200</v>
      </c>
      <c r="AM65" s="9">
        <v>79638200</v>
      </c>
    </row>
    <row r="66" spans="1:39">
      <c r="A66" t="s">
        <v>3447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 spans="1:39">
      <c r="A67" t="s">
        <v>3448</v>
      </c>
      <c r="B67" s="9">
        <v>79638200</v>
      </c>
      <c r="C67" s="9">
        <v>79638200</v>
      </c>
      <c r="D67" s="9">
        <v>79638200</v>
      </c>
      <c r="E67" s="9">
        <v>79638200</v>
      </c>
      <c r="F67" s="9">
        <v>79638200</v>
      </c>
      <c r="G67" s="9">
        <v>79638200</v>
      </c>
      <c r="H67" s="9">
        <v>79638200</v>
      </c>
      <c r="I67" s="9">
        <v>79638200</v>
      </c>
      <c r="J67" s="9">
        <v>79638200</v>
      </c>
      <c r="K67" s="9">
        <v>79638200</v>
      </c>
      <c r="L67" s="9">
        <v>79638200</v>
      </c>
      <c r="M67" s="9">
        <v>79638200</v>
      </c>
      <c r="N67" s="9">
        <v>79638200</v>
      </c>
      <c r="O67" s="9">
        <v>79638200</v>
      </c>
      <c r="P67" s="9">
        <v>79638200</v>
      </c>
      <c r="Q67" s="9">
        <v>79638200</v>
      </c>
      <c r="R67" s="9">
        <v>79638200</v>
      </c>
      <c r="S67" s="9">
        <v>79638200</v>
      </c>
      <c r="T67" s="9">
        <v>79638200</v>
      </c>
      <c r="U67" s="9">
        <v>79638200</v>
      </c>
      <c r="V67" s="9">
        <v>79638200</v>
      </c>
      <c r="W67" s="9">
        <v>79638200</v>
      </c>
      <c r="X67" s="9">
        <v>79638200</v>
      </c>
      <c r="Y67" s="9">
        <v>79638200</v>
      </c>
      <c r="Z67" s="9">
        <v>79638200</v>
      </c>
      <c r="AA67" s="9">
        <v>79638200</v>
      </c>
      <c r="AB67" s="9">
        <v>79638200</v>
      </c>
      <c r="AC67" s="9">
        <v>79638200</v>
      </c>
      <c r="AD67" s="9">
        <v>79638200</v>
      </c>
      <c r="AE67" s="9">
        <v>79638200</v>
      </c>
      <c r="AF67" s="9">
        <v>79638200</v>
      </c>
      <c r="AG67" s="9">
        <v>79638200</v>
      </c>
      <c r="AH67" s="9">
        <v>79638200</v>
      </c>
      <c r="AI67" s="9">
        <v>79638200</v>
      </c>
      <c r="AJ67" s="9">
        <v>79638200</v>
      </c>
      <c r="AK67" s="9">
        <v>79638200</v>
      </c>
      <c r="AL67" s="9">
        <v>79638200</v>
      </c>
      <c r="AM67" s="9">
        <v>79638200</v>
      </c>
    </row>
    <row r="68" spans="1:39">
      <c r="A68" t="s">
        <v>3449</v>
      </c>
      <c r="B68" s="9">
        <v>4037390</v>
      </c>
      <c r="C68" s="9">
        <v>4037390</v>
      </c>
      <c r="D68" s="9">
        <v>4037390</v>
      </c>
      <c r="E68" s="9">
        <v>4037390</v>
      </c>
      <c r="F68" s="9">
        <v>4037390</v>
      </c>
      <c r="G68" s="9">
        <v>4037390</v>
      </c>
      <c r="H68" s="9">
        <v>4037390</v>
      </c>
      <c r="I68" s="9">
        <v>4037390</v>
      </c>
      <c r="J68" s="9">
        <v>4037390</v>
      </c>
      <c r="K68" s="9">
        <v>4037390</v>
      </c>
      <c r="L68" s="9">
        <v>4037390</v>
      </c>
      <c r="M68" s="9">
        <v>4037390</v>
      </c>
      <c r="N68" s="9">
        <v>4037390</v>
      </c>
      <c r="O68" s="9">
        <v>4037390</v>
      </c>
      <c r="P68" s="9">
        <v>4037390</v>
      </c>
      <c r="Q68" s="9">
        <v>4037390</v>
      </c>
      <c r="R68" s="9">
        <v>4037390</v>
      </c>
      <c r="S68" s="9">
        <v>4037390</v>
      </c>
      <c r="T68" s="9">
        <v>4037390</v>
      </c>
      <c r="U68" s="9">
        <v>4037390</v>
      </c>
      <c r="V68" s="9">
        <v>4037390</v>
      </c>
      <c r="W68" s="9">
        <v>4037390</v>
      </c>
      <c r="X68" s="9">
        <v>4037390</v>
      </c>
      <c r="Y68" s="9">
        <v>4037390</v>
      </c>
      <c r="Z68" s="9">
        <v>4037390</v>
      </c>
      <c r="AA68" s="9">
        <v>4037390</v>
      </c>
      <c r="AB68" s="9">
        <v>4037390</v>
      </c>
      <c r="AC68" s="9">
        <v>4037390</v>
      </c>
      <c r="AD68" s="9">
        <v>4037390</v>
      </c>
      <c r="AE68" s="9">
        <v>4037390</v>
      </c>
      <c r="AF68" s="9">
        <v>4037390</v>
      </c>
      <c r="AG68" s="9">
        <v>4037390</v>
      </c>
      <c r="AH68" s="9">
        <v>4037390</v>
      </c>
      <c r="AI68" s="9">
        <v>4037390</v>
      </c>
      <c r="AJ68" s="9">
        <v>4037390</v>
      </c>
      <c r="AK68" s="9">
        <v>4037390</v>
      </c>
      <c r="AL68" s="9">
        <v>4037390</v>
      </c>
      <c r="AM68" s="9">
        <v>4037390</v>
      </c>
    </row>
    <row r="69" spans="1:39">
      <c r="A69" t="s">
        <v>3450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1:39">
      <c r="A70" t="s">
        <v>3451</v>
      </c>
      <c r="B70" s="9">
        <v>4037390</v>
      </c>
      <c r="C70" s="9">
        <v>4037390</v>
      </c>
      <c r="D70" s="9">
        <v>4037390</v>
      </c>
      <c r="E70" s="9">
        <v>4037390</v>
      </c>
      <c r="F70" s="9">
        <v>4037390</v>
      </c>
      <c r="G70" s="9">
        <v>4037390</v>
      </c>
      <c r="H70" s="9">
        <v>4037390</v>
      </c>
      <c r="I70" s="9">
        <v>4037390</v>
      </c>
      <c r="J70" s="9">
        <v>4037390</v>
      </c>
      <c r="K70" s="9">
        <v>4037390</v>
      </c>
      <c r="L70" s="9">
        <v>4037390</v>
      </c>
      <c r="M70" s="9">
        <v>4037390</v>
      </c>
      <c r="N70" s="9">
        <v>4037390</v>
      </c>
      <c r="O70" s="9">
        <v>4037390</v>
      </c>
      <c r="P70" s="9">
        <v>4037390</v>
      </c>
      <c r="Q70" s="9">
        <v>4037390</v>
      </c>
      <c r="R70" s="9">
        <v>4037390</v>
      </c>
      <c r="S70" s="9">
        <v>4037390</v>
      </c>
      <c r="T70" s="9">
        <v>4037390</v>
      </c>
      <c r="U70" s="9">
        <v>4037390</v>
      </c>
      <c r="V70" s="9">
        <v>4037390</v>
      </c>
      <c r="W70" s="9">
        <v>4037390</v>
      </c>
      <c r="X70" s="9">
        <v>4037390</v>
      </c>
      <c r="Y70" s="9">
        <v>4037390</v>
      </c>
      <c r="Z70" s="9">
        <v>4037390</v>
      </c>
      <c r="AA70" s="9">
        <v>4037390</v>
      </c>
      <c r="AB70" s="9">
        <v>4037390</v>
      </c>
      <c r="AC70" s="9">
        <v>4037390</v>
      </c>
      <c r="AD70" s="9">
        <v>4037390</v>
      </c>
      <c r="AE70" s="9">
        <v>4037390</v>
      </c>
      <c r="AF70" s="9">
        <v>4037390</v>
      </c>
      <c r="AG70" s="9">
        <v>4037390</v>
      </c>
      <c r="AH70" s="9">
        <v>4037390</v>
      </c>
      <c r="AI70" s="9">
        <v>4037390</v>
      </c>
      <c r="AJ70" s="9">
        <v>4037390</v>
      </c>
      <c r="AK70" s="9">
        <v>4037390</v>
      </c>
      <c r="AL70" s="9">
        <v>4037390</v>
      </c>
      <c r="AM70" s="9">
        <v>4037390</v>
      </c>
    </row>
  </sheetData>
  <phoneticPr fontId="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F9703-0F89-40FA-842C-CB280BA4B7EA}">
  <dimension ref="A1:AO195"/>
  <sheetViews>
    <sheetView workbookViewId="0">
      <selection activeCell="C1" sqref="C1:AO169"/>
    </sheetView>
  </sheetViews>
  <sheetFormatPr defaultRowHeight="14.25"/>
  <cols>
    <col min="1" max="1" width="15" style="19" bestFit="1" customWidth="1"/>
    <col min="2" max="2" width="19.875" style="19" bestFit="1" customWidth="1"/>
    <col min="3" max="3" width="93.875" bestFit="1" customWidth="1"/>
  </cols>
  <sheetData>
    <row r="1" spans="1:41">
      <c r="C1" t="s">
        <v>3323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</row>
    <row r="2" spans="1:41">
      <c r="A2" s="19" t="s">
        <v>2337</v>
      </c>
      <c r="B2" s="35" t="s">
        <v>722</v>
      </c>
      <c r="C2" t="s">
        <v>2620</v>
      </c>
      <c r="D2" s="9">
        <v>691947000000000</v>
      </c>
      <c r="E2" s="9">
        <v>722368000000000</v>
      </c>
      <c r="F2" s="9">
        <v>764271000000000</v>
      </c>
      <c r="G2" s="9">
        <v>817359000000000</v>
      </c>
      <c r="H2" s="9">
        <v>881818000000000</v>
      </c>
      <c r="I2" s="9">
        <v>957222000000000</v>
      </c>
      <c r="J2" s="9">
        <v>1044310000000000</v>
      </c>
      <c r="K2" s="9">
        <v>1143200000000000</v>
      </c>
      <c r="L2" s="9">
        <v>1256200000000000</v>
      </c>
      <c r="M2" s="9">
        <v>1379150000000000</v>
      </c>
      <c r="N2" s="9">
        <v>1490520000000000</v>
      </c>
      <c r="O2" s="9">
        <v>1602070000000000</v>
      </c>
      <c r="P2" s="9">
        <v>1715010000000000</v>
      </c>
      <c r="Q2" s="9">
        <v>1812550000000000</v>
      </c>
      <c r="R2" s="9">
        <v>1921710000000000</v>
      </c>
      <c r="S2" s="9">
        <v>2031460000000000</v>
      </c>
      <c r="T2" s="9">
        <v>2139680000000000</v>
      </c>
      <c r="U2" s="9">
        <v>2245240000000000</v>
      </c>
      <c r="V2" s="9">
        <v>2344350000000000</v>
      </c>
      <c r="W2" s="9">
        <v>2440800000000000</v>
      </c>
      <c r="X2" s="9">
        <v>2533010000000000</v>
      </c>
      <c r="Y2" s="9">
        <v>2621010000000000</v>
      </c>
      <c r="Z2" s="9">
        <v>2704340000000000</v>
      </c>
      <c r="AA2" s="9">
        <v>2766950000000000</v>
      </c>
      <c r="AB2" s="9">
        <v>2824250000000000</v>
      </c>
      <c r="AC2" s="9">
        <v>2876510000000000</v>
      </c>
      <c r="AD2" s="9">
        <v>2926980000000000</v>
      </c>
      <c r="AE2" s="9">
        <v>2973560000000000</v>
      </c>
      <c r="AF2" s="9">
        <v>3003450000000000</v>
      </c>
      <c r="AG2" s="9">
        <v>3033360000000000</v>
      </c>
      <c r="AH2" s="9">
        <v>3061130000000000</v>
      </c>
      <c r="AI2" s="9">
        <v>3087720000000000</v>
      </c>
      <c r="AJ2" s="9">
        <v>3113010000000000</v>
      </c>
      <c r="AK2" s="9">
        <v>3137070000000000</v>
      </c>
      <c r="AL2" s="9">
        <v>3160750000000000</v>
      </c>
      <c r="AM2" s="9">
        <v>3185150000000000</v>
      </c>
      <c r="AN2" s="9">
        <v>3208170000000000</v>
      </c>
      <c r="AO2" s="9">
        <v>3233210000000000</v>
      </c>
    </row>
    <row r="3" spans="1:41">
      <c r="A3" s="19" t="s">
        <v>2337</v>
      </c>
      <c r="B3" s="35" t="s">
        <v>723</v>
      </c>
      <c r="C3" t="s">
        <v>2621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 s="19" t="s">
        <v>2337</v>
      </c>
      <c r="B4" s="35" t="s">
        <v>113</v>
      </c>
      <c r="C4" t="s">
        <v>2622</v>
      </c>
      <c r="D4" s="9">
        <v>281488000000000</v>
      </c>
      <c r="E4" s="9">
        <v>276930000000000</v>
      </c>
      <c r="F4" s="9">
        <v>271409000000000</v>
      </c>
      <c r="G4" s="9">
        <v>266350000000000</v>
      </c>
      <c r="H4" s="9">
        <v>260431000000000</v>
      </c>
      <c r="I4" s="9">
        <v>254520000000000</v>
      </c>
      <c r="J4" s="9">
        <v>250655000000000</v>
      </c>
      <c r="K4" s="9">
        <v>249355000000000</v>
      </c>
      <c r="L4" s="9">
        <v>248625000000000</v>
      </c>
      <c r="M4" s="9">
        <v>251503000000000</v>
      </c>
      <c r="N4" s="9">
        <v>254442000000000</v>
      </c>
      <c r="O4" s="9">
        <v>263417000000000</v>
      </c>
      <c r="P4" s="9">
        <v>278276000000000</v>
      </c>
      <c r="Q4" s="9">
        <v>296955000000000</v>
      </c>
      <c r="R4" s="9">
        <v>319016000000000</v>
      </c>
      <c r="S4" s="9">
        <v>357741000000000</v>
      </c>
      <c r="T4" s="9">
        <v>399128000000000</v>
      </c>
      <c r="U4" s="9">
        <v>442385000000000</v>
      </c>
      <c r="V4" s="9">
        <v>487320000000000</v>
      </c>
      <c r="W4" s="9">
        <v>535170000000000</v>
      </c>
      <c r="X4" s="9">
        <v>585026000000000</v>
      </c>
      <c r="Y4" s="9">
        <v>635302000000000</v>
      </c>
      <c r="Z4" s="9">
        <v>685119000000000</v>
      </c>
      <c r="AA4" s="9">
        <v>734627000000000</v>
      </c>
      <c r="AB4" s="9">
        <v>782943000000000</v>
      </c>
      <c r="AC4" s="9">
        <v>829085000000000</v>
      </c>
      <c r="AD4" s="9">
        <v>872856000000000</v>
      </c>
      <c r="AE4" s="9">
        <v>914271000000000</v>
      </c>
      <c r="AF4" s="9">
        <v>951214000000000</v>
      </c>
      <c r="AG4" s="9">
        <v>985826000000000</v>
      </c>
      <c r="AH4" s="9">
        <v>1018690000000000</v>
      </c>
      <c r="AI4" s="9">
        <v>1049220000000000</v>
      </c>
      <c r="AJ4" s="9">
        <v>1079810000000000</v>
      </c>
      <c r="AK4" s="9">
        <v>1107850000000000</v>
      </c>
      <c r="AL4" s="9">
        <v>1135660000000000</v>
      </c>
      <c r="AM4" s="9">
        <v>1163000000000000</v>
      </c>
      <c r="AN4" s="9">
        <v>1190180000000000</v>
      </c>
      <c r="AO4" s="9">
        <v>1217760000000000</v>
      </c>
    </row>
    <row r="5" spans="1:41">
      <c r="A5" s="19" t="s">
        <v>2337</v>
      </c>
      <c r="B5" s="35" t="s">
        <v>2324</v>
      </c>
      <c r="C5" t="s">
        <v>2623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>
      <c r="A6" s="19" t="s">
        <v>2337</v>
      </c>
      <c r="B6" s="35" t="s">
        <v>2354</v>
      </c>
      <c r="C6" t="s">
        <v>2624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>
      <c r="A7" s="19" t="s">
        <v>2337</v>
      </c>
      <c r="B7" s="35" t="s">
        <v>2326</v>
      </c>
      <c r="C7" t="s">
        <v>2625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>
      <c r="A8" s="19" t="s">
        <v>2337</v>
      </c>
      <c r="B8" s="35" t="s">
        <v>2327</v>
      </c>
      <c r="C8" t="s">
        <v>2626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 s="19" t="s">
        <v>2337</v>
      </c>
      <c r="B9" s="35" t="s">
        <v>724</v>
      </c>
      <c r="C9" t="s">
        <v>2627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 s="19" t="s">
        <v>2337</v>
      </c>
      <c r="B10" s="35" t="s">
        <v>2328</v>
      </c>
      <c r="C10" t="s">
        <v>2628</v>
      </c>
      <c r="D10" s="9">
        <v>6815120000000000</v>
      </c>
      <c r="E10" s="9">
        <v>6802270000000000</v>
      </c>
      <c r="F10" s="9">
        <v>6768920000000000</v>
      </c>
      <c r="G10" s="9">
        <v>6719180000000000</v>
      </c>
      <c r="H10" s="9">
        <v>6647690000000000</v>
      </c>
      <c r="I10" s="9">
        <v>6555030000000000</v>
      </c>
      <c r="J10" s="9">
        <v>6440100000000000</v>
      </c>
      <c r="K10" s="9">
        <v>6299120000000000</v>
      </c>
      <c r="L10" s="9">
        <v>6048490000000000</v>
      </c>
      <c r="M10" s="9">
        <v>5790890000000000</v>
      </c>
      <c r="N10" s="9">
        <v>5560920000000000</v>
      </c>
      <c r="O10" s="9">
        <v>5321830000000000</v>
      </c>
      <c r="P10" s="9">
        <v>5074340000000000</v>
      </c>
      <c r="Q10" s="9">
        <v>4854880000000000</v>
      </c>
      <c r="R10" s="9">
        <v>4618130000000000</v>
      </c>
      <c r="S10" s="9">
        <v>4360650000000000</v>
      </c>
      <c r="T10" s="9">
        <v>4132350000000000</v>
      </c>
      <c r="U10" s="9">
        <v>3926710000000000</v>
      </c>
      <c r="V10" s="9">
        <v>3723320000000000</v>
      </c>
      <c r="W10" s="9">
        <v>3540570000000000</v>
      </c>
      <c r="X10" s="9">
        <v>3379370000000000</v>
      </c>
      <c r="Y10" s="9">
        <v>3238970000000000</v>
      </c>
      <c r="Z10" s="9">
        <v>3119930000000000</v>
      </c>
      <c r="AA10" s="9">
        <v>3018470000000000</v>
      </c>
      <c r="AB10" s="9">
        <v>2936270000000000</v>
      </c>
      <c r="AC10" s="9">
        <v>2870850000000000</v>
      </c>
      <c r="AD10" s="9">
        <v>2819390000000000</v>
      </c>
      <c r="AE10" s="9">
        <v>2774840000000000</v>
      </c>
      <c r="AF10" s="9">
        <v>2717020000000000</v>
      </c>
      <c r="AG10" s="9">
        <v>2663180000000000</v>
      </c>
      <c r="AH10" s="9">
        <v>2612380000000000</v>
      </c>
      <c r="AI10" s="9">
        <v>2563740000000000</v>
      </c>
      <c r="AJ10" s="9">
        <v>2516850000000000</v>
      </c>
      <c r="AK10" s="9">
        <v>2472280000000000</v>
      </c>
      <c r="AL10" s="9">
        <v>2428850000000000</v>
      </c>
      <c r="AM10" s="9">
        <v>2386410000000000</v>
      </c>
      <c r="AN10" s="9">
        <v>2344770000000000</v>
      </c>
      <c r="AO10" s="9">
        <v>2304010000000000</v>
      </c>
    </row>
    <row r="11" spans="1:41">
      <c r="A11" s="19" t="s">
        <v>2337</v>
      </c>
      <c r="B11" s="35" t="s">
        <v>790</v>
      </c>
      <c r="C11" t="s">
        <v>2629</v>
      </c>
      <c r="D11" s="9">
        <v>1.08578E+16</v>
      </c>
      <c r="E11" s="9">
        <v>1.09614E+16</v>
      </c>
      <c r="F11" s="9">
        <v>1.10527E+16</v>
      </c>
      <c r="G11" s="9">
        <v>1.11362E+16</v>
      </c>
      <c r="H11" s="9">
        <v>1.12079E+16</v>
      </c>
      <c r="I11" s="9">
        <v>1.12672E+16</v>
      </c>
      <c r="J11" s="9">
        <v>1.13125E+16</v>
      </c>
      <c r="K11" s="9">
        <v>1.13421E+16</v>
      </c>
      <c r="L11" s="9">
        <v>1.12816E+16</v>
      </c>
      <c r="M11" s="9">
        <v>1.12001E+16</v>
      </c>
      <c r="N11" s="9">
        <v>1.11263E+16</v>
      </c>
      <c r="O11" s="9">
        <v>1.10535E+16</v>
      </c>
      <c r="P11" s="9">
        <v>1.09737E+16</v>
      </c>
      <c r="Q11" s="9">
        <v>1.09248E+16</v>
      </c>
      <c r="R11" s="9">
        <v>1.0856E+16</v>
      </c>
      <c r="S11" s="9">
        <v>1.07332E+16</v>
      </c>
      <c r="T11" s="9">
        <v>1.06174E+16</v>
      </c>
      <c r="U11" s="9">
        <v>1.05117E+16</v>
      </c>
      <c r="V11" s="9">
        <v>1.03683E+16</v>
      </c>
      <c r="W11" s="9">
        <v>1.02282E+16</v>
      </c>
      <c r="X11" s="9">
        <v>1.00951E+16</v>
      </c>
      <c r="Y11" s="9">
        <v>9970280000000000</v>
      </c>
      <c r="Z11" s="9">
        <v>9855600000000000</v>
      </c>
      <c r="AA11" s="9">
        <v>9796530000000000</v>
      </c>
      <c r="AB11" s="9">
        <v>9749300000000000</v>
      </c>
      <c r="AC11" s="9">
        <v>9715640000000000</v>
      </c>
      <c r="AD11" s="9">
        <v>9683760000000000</v>
      </c>
      <c r="AE11" s="9">
        <v>9662790000000000</v>
      </c>
      <c r="AF11" s="9">
        <v>9592470000000000</v>
      </c>
      <c r="AG11" s="9">
        <v>9530670000000000</v>
      </c>
      <c r="AH11" s="9">
        <v>9472770000000000</v>
      </c>
      <c r="AI11" s="9">
        <v>9417160000000000</v>
      </c>
      <c r="AJ11" s="9">
        <v>9362100000000000</v>
      </c>
      <c r="AK11" s="9">
        <v>9310610000000000</v>
      </c>
      <c r="AL11" s="9">
        <v>9258210000000000</v>
      </c>
      <c r="AM11" s="9">
        <v>9204370000000000</v>
      </c>
      <c r="AN11" s="9">
        <v>9148550000000000</v>
      </c>
      <c r="AO11" s="9">
        <v>9092030000000000</v>
      </c>
    </row>
    <row r="12" spans="1:41">
      <c r="A12" s="19" t="s">
        <v>2337</v>
      </c>
      <c r="B12" s="35" t="s">
        <v>2329</v>
      </c>
      <c r="C12" t="s">
        <v>2630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>
      <c r="A13" s="19" t="s">
        <v>2337</v>
      </c>
      <c r="B13" s="35" t="s">
        <v>2330</v>
      </c>
      <c r="C13" t="s">
        <v>2631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>
      <c r="A14" s="19" t="s">
        <v>2337</v>
      </c>
      <c r="B14" s="35" t="s">
        <v>2331</v>
      </c>
      <c r="C14" t="s">
        <v>2632</v>
      </c>
      <c r="D14" s="9">
        <v>2333500000000000</v>
      </c>
      <c r="E14" s="9">
        <v>2142250000000000</v>
      </c>
      <c r="F14" s="9">
        <v>1985280000000000</v>
      </c>
      <c r="G14" s="9">
        <v>1855160000000000</v>
      </c>
      <c r="H14" s="9">
        <v>1742570000000000</v>
      </c>
      <c r="I14" s="9">
        <v>1648090000000000</v>
      </c>
      <c r="J14" s="9">
        <v>1568000000000000</v>
      </c>
      <c r="K14" s="9">
        <v>1499370000000000</v>
      </c>
      <c r="L14" s="9">
        <v>1474030000000000</v>
      </c>
      <c r="M14" s="9">
        <v>1452220000000000</v>
      </c>
      <c r="N14" s="9">
        <v>1433210000000000</v>
      </c>
      <c r="O14" s="9">
        <v>1417010000000000</v>
      </c>
      <c r="P14" s="9">
        <v>1403310000000000</v>
      </c>
      <c r="Q14" s="9">
        <v>1391630000000000</v>
      </c>
      <c r="R14" s="9">
        <v>1382010000000000</v>
      </c>
      <c r="S14" s="9">
        <v>1374060000000000</v>
      </c>
      <c r="T14" s="9">
        <v>1367850000000000</v>
      </c>
      <c r="U14" s="9">
        <v>1363050000000000</v>
      </c>
      <c r="V14" s="9">
        <v>1352440000000000</v>
      </c>
      <c r="W14" s="9">
        <v>1344000000000000</v>
      </c>
      <c r="X14" s="9">
        <v>1337010000000000</v>
      </c>
      <c r="Y14" s="9">
        <v>1331460000000000</v>
      </c>
      <c r="Z14" s="9">
        <v>1327100000000000</v>
      </c>
      <c r="AA14" s="9">
        <v>1324170000000000</v>
      </c>
      <c r="AB14" s="9">
        <v>1322280000000000</v>
      </c>
      <c r="AC14" s="9">
        <v>1321320000000000</v>
      </c>
      <c r="AD14" s="9">
        <v>1321140000000000</v>
      </c>
      <c r="AE14" s="9">
        <v>1322760000000000</v>
      </c>
      <c r="AF14" s="9">
        <v>1329270000000000</v>
      </c>
      <c r="AG14" s="9">
        <v>1336360000000000</v>
      </c>
      <c r="AH14" s="9">
        <v>1344040000000000</v>
      </c>
      <c r="AI14" s="9">
        <v>1352130000000000</v>
      </c>
      <c r="AJ14" s="9">
        <v>1360430000000000</v>
      </c>
      <c r="AK14" s="9">
        <v>1369110000000000</v>
      </c>
      <c r="AL14" s="9">
        <v>1378050000000000</v>
      </c>
      <c r="AM14" s="9">
        <v>1387210000000000</v>
      </c>
      <c r="AN14" s="9">
        <v>1396400000000000</v>
      </c>
      <c r="AO14" s="9">
        <v>1405840000000000</v>
      </c>
    </row>
    <row r="15" spans="1:41">
      <c r="A15" s="19" t="s">
        <v>2337</v>
      </c>
      <c r="B15" s="35" t="s">
        <v>2332</v>
      </c>
      <c r="C15" t="s">
        <v>2633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>
      <c r="A16" s="19" t="s">
        <v>2337</v>
      </c>
      <c r="B16" s="35" t="s">
        <v>2333</v>
      </c>
      <c r="C16" t="s">
        <v>2634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>
      <c r="A17" s="19" t="s">
        <v>2337</v>
      </c>
      <c r="B17" s="35" t="s">
        <v>2334</v>
      </c>
      <c r="C17" t="s">
        <v>2635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>
      <c r="A18" s="19" t="s">
        <v>2337</v>
      </c>
      <c r="B18" s="35" t="s">
        <v>2335</v>
      </c>
      <c r="C18" t="s">
        <v>2636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>
      <c r="A19" s="19" t="s">
        <v>2337</v>
      </c>
      <c r="B19" s="35" t="s">
        <v>791</v>
      </c>
      <c r="C19" t="s">
        <v>2637</v>
      </c>
      <c r="D19" s="9">
        <v>718341000000000</v>
      </c>
      <c r="E19" s="9">
        <v>737663000000000</v>
      </c>
      <c r="F19" s="9">
        <v>756964000000000</v>
      </c>
      <c r="G19" s="9">
        <v>776247000000000</v>
      </c>
      <c r="H19" s="9">
        <v>795513000000000</v>
      </c>
      <c r="I19" s="9">
        <v>814766000000000</v>
      </c>
      <c r="J19" s="9">
        <v>834007000000000</v>
      </c>
      <c r="K19" s="9">
        <v>853239000000000</v>
      </c>
      <c r="L19" s="9">
        <v>869891000000000</v>
      </c>
      <c r="M19" s="9">
        <v>886544000000000</v>
      </c>
      <c r="N19" s="9">
        <v>903198000000000</v>
      </c>
      <c r="O19" s="9">
        <v>919855000000000</v>
      </c>
      <c r="P19" s="9">
        <v>936515000000000</v>
      </c>
      <c r="Q19" s="9">
        <v>953180000000000</v>
      </c>
      <c r="R19" s="9">
        <v>969849000000000</v>
      </c>
      <c r="S19" s="9">
        <v>986525000000000</v>
      </c>
      <c r="T19" s="9">
        <v>1003210000000000</v>
      </c>
      <c r="U19" s="9">
        <v>1019900000000000</v>
      </c>
      <c r="V19" s="9">
        <v>1030450000000000</v>
      </c>
      <c r="W19" s="9">
        <v>1041030000000000</v>
      </c>
      <c r="X19" s="9">
        <v>1051620000000000</v>
      </c>
      <c r="Y19" s="9">
        <v>1062220000000000</v>
      </c>
      <c r="Z19" s="9">
        <v>1072840000000000</v>
      </c>
      <c r="AA19" s="9">
        <v>1083470000000000</v>
      </c>
      <c r="AB19" s="9">
        <v>1094120000000000</v>
      </c>
      <c r="AC19" s="9">
        <v>1104770000000000</v>
      </c>
      <c r="AD19" s="9">
        <v>1115440000000000</v>
      </c>
      <c r="AE19" s="9">
        <v>1126120000000000</v>
      </c>
      <c r="AF19" s="9">
        <v>1137430000000000</v>
      </c>
      <c r="AG19" s="9">
        <v>1148740000000000</v>
      </c>
      <c r="AH19" s="9">
        <v>1160060000000000</v>
      </c>
      <c r="AI19" s="9">
        <v>1171380000000000</v>
      </c>
      <c r="AJ19" s="9">
        <v>1182640000000000</v>
      </c>
      <c r="AK19" s="9">
        <v>1193900000000000</v>
      </c>
      <c r="AL19" s="9">
        <v>1205170000000000</v>
      </c>
      <c r="AM19" s="9">
        <v>1216450000000000</v>
      </c>
      <c r="AN19" s="9">
        <v>1227730000000000</v>
      </c>
      <c r="AO19" s="9">
        <v>1239020000000000</v>
      </c>
    </row>
    <row r="20" spans="1:41">
      <c r="A20" s="19" t="s">
        <v>2337</v>
      </c>
      <c r="B20" s="35" t="s">
        <v>166</v>
      </c>
      <c r="C20" t="s">
        <v>2638</v>
      </c>
      <c r="D20" s="9">
        <v>6030230000000</v>
      </c>
      <c r="E20" s="9">
        <v>12256600000000</v>
      </c>
      <c r="F20" s="9">
        <v>18408100000000</v>
      </c>
      <c r="G20" s="9">
        <v>25181600000000</v>
      </c>
      <c r="H20" s="9">
        <v>32775000000000</v>
      </c>
      <c r="I20" s="9">
        <v>41308800000000</v>
      </c>
      <c r="J20" s="9">
        <v>50386900000000</v>
      </c>
      <c r="K20" s="9">
        <v>60005400000000</v>
      </c>
      <c r="L20" s="9">
        <v>68851100000000</v>
      </c>
      <c r="M20" s="9">
        <v>77839500000000</v>
      </c>
      <c r="N20" s="9">
        <v>83677600000000</v>
      </c>
      <c r="O20" s="9">
        <v>90899200000000</v>
      </c>
      <c r="P20" s="9">
        <v>99401300000000</v>
      </c>
      <c r="Q20" s="9">
        <v>107642000000000</v>
      </c>
      <c r="R20" s="9">
        <v>115689000000000</v>
      </c>
      <c r="S20" s="9">
        <v>121007000000000</v>
      </c>
      <c r="T20" s="9">
        <v>125793000000000</v>
      </c>
      <c r="U20" s="9">
        <v>130365000000000</v>
      </c>
      <c r="V20" s="9">
        <v>134503000000000</v>
      </c>
      <c r="W20" s="9">
        <v>138347000000000</v>
      </c>
      <c r="X20" s="9">
        <v>141812000000000</v>
      </c>
      <c r="Y20" s="9">
        <v>145399000000000</v>
      </c>
      <c r="Z20" s="9">
        <v>148994000000000</v>
      </c>
      <c r="AA20" s="9">
        <v>153152000000000</v>
      </c>
      <c r="AB20" s="9">
        <v>157319000000000</v>
      </c>
      <c r="AC20" s="9">
        <v>161705000000000</v>
      </c>
      <c r="AD20" s="9">
        <v>166239000000000</v>
      </c>
      <c r="AE20" s="9">
        <v>170922000000000</v>
      </c>
      <c r="AF20" s="9">
        <v>174966000000000</v>
      </c>
      <c r="AG20" s="9">
        <v>179201000000000</v>
      </c>
      <c r="AH20" s="9">
        <v>183354000000000</v>
      </c>
      <c r="AI20" s="9">
        <v>187594000000000</v>
      </c>
      <c r="AJ20" s="9">
        <v>191977000000000</v>
      </c>
      <c r="AK20" s="9">
        <v>196128000000000</v>
      </c>
      <c r="AL20" s="9">
        <v>200239000000000</v>
      </c>
      <c r="AM20" s="9">
        <v>204322000000000</v>
      </c>
      <c r="AN20" s="9">
        <v>208002000000000</v>
      </c>
      <c r="AO20" s="9">
        <v>211640000000000</v>
      </c>
    </row>
    <row r="21" spans="1:41">
      <c r="A21" s="19" t="s">
        <v>2337</v>
      </c>
      <c r="B21" s="35" t="s">
        <v>2336</v>
      </c>
      <c r="C21" t="s">
        <v>2639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>
      <c r="A22" s="19" t="s">
        <v>2337</v>
      </c>
      <c r="B22" s="35" t="s">
        <v>2325</v>
      </c>
      <c r="C22" t="s">
        <v>2640</v>
      </c>
      <c r="D22" s="9">
        <v>18256600000000</v>
      </c>
      <c r="E22" s="9">
        <v>26525800000000</v>
      </c>
      <c r="F22" s="9">
        <v>38957300000000</v>
      </c>
      <c r="G22" s="9">
        <v>54207600000000</v>
      </c>
      <c r="H22" s="9">
        <v>72969100000000</v>
      </c>
      <c r="I22" s="9">
        <v>96073500000000</v>
      </c>
      <c r="J22" s="9">
        <v>124517000000000</v>
      </c>
      <c r="K22" s="9">
        <v>159757000000000</v>
      </c>
      <c r="L22" s="9">
        <v>200385000000000</v>
      </c>
      <c r="M22" s="9">
        <v>250325000000000</v>
      </c>
      <c r="N22" s="9">
        <v>270034000000000</v>
      </c>
      <c r="O22" s="9">
        <v>287592000000000</v>
      </c>
      <c r="P22" s="9">
        <v>302157000000000</v>
      </c>
      <c r="Q22" s="9">
        <v>317617000000000</v>
      </c>
      <c r="R22" s="9">
        <v>333896000000000</v>
      </c>
      <c r="S22" s="9">
        <v>351938000000000</v>
      </c>
      <c r="T22" s="9">
        <v>371077000000000</v>
      </c>
      <c r="U22" s="9">
        <v>391173000000000</v>
      </c>
      <c r="V22" s="9">
        <v>409856000000000</v>
      </c>
      <c r="W22" s="9">
        <v>429281000000000</v>
      </c>
      <c r="X22" s="9">
        <v>449562000000000</v>
      </c>
      <c r="Y22" s="9">
        <v>470785000000000</v>
      </c>
      <c r="Z22" s="9">
        <v>492821000000000</v>
      </c>
      <c r="AA22" s="9">
        <v>515817000000000</v>
      </c>
      <c r="AB22" s="9">
        <v>539418000000000</v>
      </c>
      <c r="AC22" s="9">
        <v>564081000000000</v>
      </c>
      <c r="AD22" s="9">
        <v>589289000000000</v>
      </c>
      <c r="AE22" s="9">
        <v>615451000000000</v>
      </c>
      <c r="AF22" s="9">
        <v>640099000000000</v>
      </c>
      <c r="AG22" s="9">
        <v>665715000000000</v>
      </c>
      <c r="AH22" s="9">
        <v>692000000000000</v>
      </c>
      <c r="AI22" s="9">
        <v>719796000000000</v>
      </c>
      <c r="AJ22" s="9">
        <v>748136000000000</v>
      </c>
      <c r="AK22" s="9">
        <v>778951000000000</v>
      </c>
      <c r="AL22" s="9">
        <v>808877000000000</v>
      </c>
      <c r="AM22" s="9">
        <v>844793000000000</v>
      </c>
      <c r="AN22" s="9">
        <v>874013000000000</v>
      </c>
      <c r="AO22" s="9">
        <v>921750000000000</v>
      </c>
    </row>
    <row r="23" spans="1:41">
      <c r="A23" s="19" t="s">
        <v>722</v>
      </c>
      <c r="B23" s="35" t="s">
        <v>722</v>
      </c>
      <c r="C23" t="s">
        <v>2641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>
      <c r="A24" s="19" t="s">
        <v>722</v>
      </c>
      <c r="B24" s="35" t="s">
        <v>723</v>
      </c>
      <c r="C24" t="s">
        <v>2642</v>
      </c>
      <c r="D24" s="9">
        <v>3.90785E+16</v>
      </c>
      <c r="E24" s="9">
        <v>3.87986E+16</v>
      </c>
      <c r="F24" s="9">
        <v>4.11488E+16</v>
      </c>
      <c r="G24" s="9">
        <v>4.30832E+16</v>
      </c>
      <c r="H24" s="9">
        <v>4.50135E+16</v>
      </c>
      <c r="I24" s="9">
        <v>4.67628E+16</v>
      </c>
      <c r="J24" s="9">
        <v>4.82776E+16</v>
      </c>
      <c r="K24" s="9">
        <v>4.99591E+16</v>
      </c>
      <c r="L24" s="9">
        <v>5.04499E+16</v>
      </c>
      <c r="M24" s="9">
        <v>5.08297E+16</v>
      </c>
      <c r="N24" s="9">
        <v>5.11179E+16</v>
      </c>
      <c r="O24" s="9">
        <v>5.13585E+16</v>
      </c>
      <c r="P24" s="9">
        <v>5.03787E+16</v>
      </c>
      <c r="Q24" s="9">
        <v>4.9397E+16</v>
      </c>
      <c r="R24" s="9">
        <v>4.82494E+16</v>
      </c>
      <c r="S24" s="9">
        <v>4.70748E+16</v>
      </c>
      <c r="T24" s="9">
        <v>4.58198E+16</v>
      </c>
      <c r="U24" s="9">
        <v>4.44954E+16</v>
      </c>
      <c r="V24" s="9">
        <v>4.30877E+16</v>
      </c>
      <c r="W24" s="9">
        <v>4.16228E+16</v>
      </c>
      <c r="X24" s="9">
        <v>4.01217E+16</v>
      </c>
      <c r="Y24" s="9">
        <v>3.85777E+16</v>
      </c>
      <c r="Z24" s="9">
        <v>3.69982E+16</v>
      </c>
      <c r="AA24" s="9">
        <v>3.53769E+16</v>
      </c>
      <c r="AB24" s="9">
        <v>3.37228E+16</v>
      </c>
      <c r="AC24" s="9">
        <v>3.20255E+16</v>
      </c>
      <c r="AD24" s="9">
        <v>3.03044E+16</v>
      </c>
      <c r="AE24" s="9">
        <v>2.85696E+16</v>
      </c>
      <c r="AF24" s="9">
        <v>2.68636E+16</v>
      </c>
      <c r="AG24" s="9">
        <v>2.51133E+16</v>
      </c>
      <c r="AH24" s="9">
        <v>2.33787E+16</v>
      </c>
      <c r="AI24" s="9">
        <v>2.16648E+16</v>
      </c>
      <c r="AJ24" s="9">
        <v>1.9957E+16</v>
      </c>
      <c r="AK24" s="9">
        <v>1.82945E+16</v>
      </c>
      <c r="AL24" s="9">
        <v>1.66643E+16</v>
      </c>
      <c r="AM24" s="9">
        <v>1.50802E+16</v>
      </c>
      <c r="AN24" s="9">
        <v>1.36165E+16</v>
      </c>
      <c r="AO24" s="9">
        <v>1.23472E+16</v>
      </c>
    </row>
    <row r="25" spans="1:41">
      <c r="A25" s="19" t="s">
        <v>722</v>
      </c>
      <c r="B25" s="35" t="s">
        <v>113</v>
      </c>
      <c r="C25" t="s">
        <v>2643</v>
      </c>
      <c r="D25" s="9">
        <v>889189000000000</v>
      </c>
      <c r="E25" s="9">
        <v>1375540000000000</v>
      </c>
      <c r="F25" s="9">
        <v>1817610000000000</v>
      </c>
      <c r="G25" s="9">
        <v>2117040000000000</v>
      </c>
      <c r="H25" s="9">
        <v>2217480000000000</v>
      </c>
      <c r="I25" s="9">
        <v>2317620000000000</v>
      </c>
      <c r="J25" s="9">
        <v>2416360000000000</v>
      </c>
      <c r="K25" s="9">
        <v>2411580000000000</v>
      </c>
      <c r="L25" s="9">
        <v>2405870000000000</v>
      </c>
      <c r="M25" s="9">
        <v>2399250000000000</v>
      </c>
      <c r="N25" s="9">
        <v>2391440000000000</v>
      </c>
      <c r="O25" s="9">
        <v>2382080000000000</v>
      </c>
      <c r="P25" s="9">
        <v>2370770000000000</v>
      </c>
      <c r="Q25" s="9">
        <v>2356810000000000</v>
      </c>
      <c r="R25" s="9">
        <v>2339680000000000</v>
      </c>
      <c r="S25" s="9">
        <v>2319190000000000</v>
      </c>
      <c r="T25" s="9">
        <v>2295460000000000</v>
      </c>
      <c r="U25" s="9">
        <v>2268530000000000</v>
      </c>
      <c r="V25" s="9">
        <v>2239050000000000</v>
      </c>
      <c r="W25" s="9">
        <v>2207720000000000</v>
      </c>
      <c r="X25" s="9">
        <v>2175060000000000</v>
      </c>
      <c r="Y25" s="9">
        <v>2140880000000000</v>
      </c>
      <c r="Z25" s="9">
        <v>2104620000000000</v>
      </c>
      <c r="AA25" s="9">
        <v>2066290000000000</v>
      </c>
      <c r="AB25" s="9">
        <v>2025450000000000</v>
      </c>
      <c r="AC25" s="9">
        <v>1981900000000000</v>
      </c>
      <c r="AD25" s="9">
        <v>1935330000000000</v>
      </c>
      <c r="AE25" s="9">
        <v>1885810000000000</v>
      </c>
      <c r="AF25" s="9">
        <v>1833100000000000</v>
      </c>
      <c r="AG25" s="9">
        <v>1777720000000000</v>
      </c>
      <c r="AH25" s="9">
        <v>1719610000000000</v>
      </c>
      <c r="AI25" s="9">
        <v>1658480000000000</v>
      </c>
      <c r="AJ25" s="9">
        <v>1594520000000000</v>
      </c>
      <c r="AK25" s="9">
        <v>1528470000000000</v>
      </c>
      <c r="AL25" s="9">
        <v>1460970000000000</v>
      </c>
      <c r="AM25" s="9">
        <v>1391600000000000</v>
      </c>
      <c r="AN25" s="9">
        <v>1319840000000000</v>
      </c>
      <c r="AO25" s="9">
        <v>1247300000000000</v>
      </c>
    </row>
    <row r="26" spans="1:41">
      <c r="A26" s="19" t="s">
        <v>722</v>
      </c>
      <c r="B26" s="35" t="s">
        <v>2324</v>
      </c>
      <c r="C26" t="s">
        <v>2644</v>
      </c>
      <c r="D26" s="9">
        <v>4551360000000000</v>
      </c>
      <c r="E26" s="9">
        <v>4602220000000000</v>
      </c>
      <c r="F26" s="9">
        <v>5009080000000000</v>
      </c>
      <c r="G26" s="9">
        <v>5415940000000000</v>
      </c>
      <c r="H26" s="9">
        <v>5873660000000000</v>
      </c>
      <c r="I26" s="9">
        <v>6127940000000000</v>
      </c>
      <c r="J26" s="9">
        <v>6229660000000000</v>
      </c>
      <c r="K26" s="9">
        <v>6229660000000000</v>
      </c>
      <c r="L26" s="9">
        <v>6229660000000000</v>
      </c>
      <c r="M26" s="9">
        <v>6229660000000000</v>
      </c>
      <c r="N26" s="9">
        <v>6229660000000000</v>
      </c>
      <c r="O26" s="9">
        <v>6229660000000000</v>
      </c>
      <c r="P26" s="9">
        <v>6280520000000000</v>
      </c>
      <c r="Q26" s="9">
        <v>6280520000000000</v>
      </c>
      <c r="R26" s="9">
        <v>6331370000000000</v>
      </c>
      <c r="S26" s="9">
        <v>6382230000000000</v>
      </c>
      <c r="T26" s="9">
        <v>6433090000000000</v>
      </c>
      <c r="U26" s="9">
        <v>6483950000000000</v>
      </c>
      <c r="V26" s="9">
        <v>6534810000000000</v>
      </c>
      <c r="W26" s="9">
        <v>6585660000000000</v>
      </c>
      <c r="X26" s="9">
        <v>6585660000000000</v>
      </c>
      <c r="Y26" s="9">
        <v>6585660000000000</v>
      </c>
      <c r="Z26" s="9">
        <v>6636520000000000</v>
      </c>
      <c r="AA26" s="9">
        <v>6636520000000000</v>
      </c>
      <c r="AB26" s="9">
        <v>6687380000000000</v>
      </c>
      <c r="AC26" s="9">
        <v>6738240000000000</v>
      </c>
      <c r="AD26" s="9">
        <v>6789090000000000</v>
      </c>
      <c r="AE26" s="9">
        <v>6839950000000000</v>
      </c>
      <c r="AF26" s="9">
        <v>6839950000000000</v>
      </c>
      <c r="AG26" s="9">
        <v>6839950000000000</v>
      </c>
      <c r="AH26" s="9">
        <v>6789090000000000</v>
      </c>
      <c r="AI26" s="9">
        <v>6738240000000000</v>
      </c>
      <c r="AJ26" s="9">
        <v>6738240000000000</v>
      </c>
      <c r="AK26" s="9">
        <v>6789090000000000</v>
      </c>
      <c r="AL26" s="9">
        <v>6789090000000000</v>
      </c>
      <c r="AM26" s="9">
        <v>6789090000000000</v>
      </c>
      <c r="AN26" s="9">
        <v>6738240000000000</v>
      </c>
      <c r="AO26" s="9">
        <v>6738240000000000</v>
      </c>
    </row>
    <row r="27" spans="1:41">
      <c r="A27" s="19" t="s">
        <v>722</v>
      </c>
      <c r="B27" s="35" t="s">
        <v>2354</v>
      </c>
      <c r="C27" t="s">
        <v>2645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>
      <c r="A28" s="19" t="s">
        <v>722</v>
      </c>
      <c r="B28" s="35" t="s">
        <v>2326</v>
      </c>
      <c r="C28" t="s">
        <v>2646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>
      <c r="A29" s="19" t="s">
        <v>722</v>
      </c>
      <c r="B29" s="35" t="s">
        <v>2327</v>
      </c>
      <c r="C29" t="s">
        <v>2647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>
      <c r="A30" s="19" t="s">
        <v>722</v>
      </c>
      <c r="B30" s="35" t="s">
        <v>724</v>
      </c>
      <c r="C30" t="s">
        <v>2648</v>
      </c>
      <c r="D30" s="9">
        <v>569396000000000</v>
      </c>
      <c r="E30" s="9">
        <v>566826000000000</v>
      </c>
      <c r="F30" s="9">
        <v>563706000000000</v>
      </c>
      <c r="G30" s="9">
        <v>560218000000000</v>
      </c>
      <c r="H30" s="9">
        <v>556363000000000</v>
      </c>
      <c r="I30" s="9">
        <v>551958000000000</v>
      </c>
      <c r="J30" s="9">
        <v>547002000000000</v>
      </c>
      <c r="K30" s="9">
        <v>541495000000000</v>
      </c>
      <c r="L30" s="9">
        <v>535438000000000</v>
      </c>
      <c r="M30" s="9">
        <v>528646000000000</v>
      </c>
      <c r="N30" s="9">
        <v>520937000000000</v>
      </c>
      <c r="O30" s="9">
        <v>512493000000000</v>
      </c>
      <c r="P30" s="9">
        <v>503499000000000</v>
      </c>
      <c r="Q30" s="9">
        <v>493770000000000</v>
      </c>
      <c r="R30" s="9">
        <v>483307000000000</v>
      </c>
      <c r="S30" s="9">
        <v>472294000000000</v>
      </c>
      <c r="T30" s="9">
        <v>460913000000000</v>
      </c>
      <c r="U30" s="9">
        <v>449166000000000</v>
      </c>
      <c r="V30" s="9">
        <v>436867000000000</v>
      </c>
      <c r="W30" s="9">
        <v>424018000000000</v>
      </c>
      <c r="X30" s="9">
        <v>410619000000000</v>
      </c>
      <c r="Y30" s="9">
        <v>396668000000000</v>
      </c>
      <c r="Z30" s="9">
        <v>382167000000000</v>
      </c>
      <c r="AA30" s="9">
        <v>367299000000000</v>
      </c>
      <c r="AB30" s="9">
        <v>351696000000000</v>
      </c>
      <c r="AC30" s="9">
        <v>335727000000000</v>
      </c>
      <c r="AD30" s="9">
        <v>319390000000000</v>
      </c>
      <c r="AE30" s="9">
        <v>302870000000000</v>
      </c>
      <c r="AF30" s="9">
        <v>286166000000000</v>
      </c>
      <c r="AG30" s="9">
        <v>269279000000000</v>
      </c>
      <c r="AH30" s="9">
        <v>252392000000000</v>
      </c>
      <c r="AI30" s="9">
        <v>235504000000000</v>
      </c>
      <c r="AJ30" s="9">
        <v>218801000000000</v>
      </c>
      <c r="AK30" s="9">
        <v>202464000000000</v>
      </c>
      <c r="AL30" s="9">
        <v>186495000000000</v>
      </c>
      <c r="AM30" s="9">
        <v>171076000000000</v>
      </c>
      <c r="AN30" s="9">
        <v>156391000000000</v>
      </c>
      <c r="AO30" s="9">
        <v>142624000000000</v>
      </c>
    </row>
    <row r="31" spans="1:41">
      <c r="A31" s="19" t="s">
        <v>722</v>
      </c>
      <c r="B31" s="35" t="s">
        <v>2328</v>
      </c>
      <c r="C31" t="s">
        <v>2649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>
      <c r="A32" s="19" t="s">
        <v>722</v>
      </c>
      <c r="B32" s="35" t="s">
        <v>790</v>
      </c>
      <c r="C32" t="s">
        <v>2650</v>
      </c>
      <c r="D32" s="9">
        <v>8717960000000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</row>
    <row r="33" spans="1:41">
      <c r="A33" s="19" t="s">
        <v>722</v>
      </c>
      <c r="B33" s="35" t="s">
        <v>2329</v>
      </c>
      <c r="C33" t="s">
        <v>2651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>
      <c r="A34" s="19" t="s">
        <v>722</v>
      </c>
      <c r="B34" s="35" t="s">
        <v>2330</v>
      </c>
      <c r="C34" t="s">
        <v>2652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>
      <c r="A35" s="19" t="s">
        <v>722</v>
      </c>
      <c r="B35" s="35" t="s">
        <v>2331</v>
      </c>
      <c r="C35" t="s">
        <v>2653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>
      <c r="A36" s="19" t="s">
        <v>722</v>
      </c>
      <c r="B36" s="35" t="s">
        <v>2332</v>
      </c>
      <c r="C36" t="s">
        <v>2654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>
      <c r="A37" s="19" t="s">
        <v>722</v>
      </c>
      <c r="B37" s="35" t="s">
        <v>2333</v>
      </c>
      <c r="C37" t="s">
        <v>2655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 spans="1:41">
      <c r="A38" s="19" t="s">
        <v>722</v>
      </c>
      <c r="B38" s="35" t="s">
        <v>2334</v>
      </c>
      <c r="C38" t="s">
        <v>2656</v>
      </c>
      <c r="D38" s="9">
        <v>1364090000000000</v>
      </c>
      <c r="E38" s="9">
        <v>1301710000000000</v>
      </c>
      <c r="F38" s="9">
        <v>1266370000000000</v>
      </c>
      <c r="G38" s="9">
        <v>1239670000000000</v>
      </c>
      <c r="H38" s="9">
        <v>1227250000000000</v>
      </c>
      <c r="I38" s="9">
        <v>1206520000000000</v>
      </c>
      <c r="J38" s="9">
        <v>1178710000000000</v>
      </c>
      <c r="K38" s="9">
        <v>1170530000000000</v>
      </c>
      <c r="L38" s="9">
        <v>1152000000000000</v>
      </c>
      <c r="M38" s="9">
        <v>1127210000000000</v>
      </c>
      <c r="N38" s="9">
        <v>1104170000000000</v>
      </c>
      <c r="O38" s="9">
        <v>1076730000000000</v>
      </c>
      <c r="P38" s="9">
        <v>1033320000000000</v>
      </c>
      <c r="Q38" s="9">
        <v>993182000000000</v>
      </c>
      <c r="R38" s="9">
        <v>955890000000000</v>
      </c>
      <c r="S38" s="9">
        <v>915637000000000</v>
      </c>
      <c r="T38" s="9">
        <v>877024000000000</v>
      </c>
      <c r="U38" s="9">
        <v>836138000000000</v>
      </c>
      <c r="V38" s="9">
        <v>801448000000000</v>
      </c>
      <c r="W38" s="9">
        <v>763558000000000</v>
      </c>
      <c r="X38" s="9">
        <v>724587000000000</v>
      </c>
      <c r="Y38" s="9">
        <v>692599000000000</v>
      </c>
      <c r="Z38" s="9">
        <v>658396000000000</v>
      </c>
      <c r="AA38" s="9">
        <v>627828000000000</v>
      </c>
      <c r="AB38" s="9">
        <v>597540000000000</v>
      </c>
      <c r="AC38" s="9">
        <v>569721000000000</v>
      </c>
      <c r="AD38" s="9">
        <v>545284000000000</v>
      </c>
      <c r="AE38" s="9">
        <v>521427000000000</v>
      </c>
      <c r="AF38" s="9">
        <v>499955000000000</v>
      </c>
      <c r="AG38" s="9">
        <v>481091000000000</v>
      </c>
      <c r="AH38" s="9">
        <v>461485000000000</v>
      </c>
      <c r="AI38" s="9">
        <v>445858000000000</v>
      </c>
      <c r="AJ38" s="9">
        <v>429541000000000</v>
      </c>
      <c r="AK38" s="9">
        <v>416803000000000</v>
      </c>
      <c r="AL38" s="9">
        <v>403125000000000</v>
      </c>
      <c r="AM38" s="9">
        <v>393386000000000</v>
      </c>
      <c r="AN38" s="9">
        <v>382732000000000</v>
      </c>
      <c r="AO38" s="9">
        <v>372382000000000</v>
      </c>
    </row>
    <row r="39" spans="1:41">
      <c r="A39" s="19" t="s">
        <v>722</v>
      </c>
      <c r="B39" s="35" t="s">
        <v>2335</v>
      </c>
      <c r="C39" t="s">
        <v>2657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>
      <c r="A40" s="19" t="s">
        <v>722</v>
      </c>
      <c r="B40" s="35" t="s">
        <v>791</v>
      </c>
      <c r="C40" t="s">
        <v>2658</v>
      </c>
      <c r="D40" s="9">
        <v>65455000000000</v>
      </c>
      <c r="E40" s="9">
        <v>40382200000000</v>
      </c>
      <c r="F40" s="9">
        <v>11125100000000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>
      <c r="A41" s="19" t="s">
        <v>722</v>
      </c>
      <c r="B41" s="35" t="s">
        <v>166</v>
      </c>
      <c r="C41" t="s">
        <v>2659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 spans="1:41">
      <c r="A42" s="19" t="s">
        <v>722</v>
      </c>
      <c r="B42" s="35" t="s">
        <v>2336</v>
      </c>
      <c r="C42" t="s">
        <v>2660</v>
      </c>
      <c r="D42" s="9">
        <v>852210000000000</v>
      </c>
      <c r="E42" s="9">
        <v>849387000000000</v>
      </c>
      <c r="F42" s="9">
        <v>846162000000000</v>
      </c>
      <c r="G42" s="9">
        <v>842533000000000</v>
      </c>
      <c r="H42" s="9">
        <v>838300000000000</v>
      </c>
      <c r="I42" s="9">
        <v>833461000000000</v>
      </c>
      <c r="J42" s="9">
        <v>828018000000000</v>
      </c>
      <c r="K42" s="9">
        <v>821971000000000</v>
      </c>
      <c r="L42" s="9">
        <v>815116000000000</v>
      </c>
      <c r="M42" s="9">
        <v>807456000000000</v>
      </c>
      <c r="N42" s="9">
        <v>798384000000000</v>
      </c>
      <c r="O42" s="9">
        <v>788103000000000</v>
      </c>
      <c r="P42" s="9">
        <v>776813000000000</v>
      </c>
      <c r="Q42" s="9">
        <v>764314000000000</v>
      </c>
      <c r="R42" s="9">
        <v>750807000000000</v>
      </c>
      <c r="S42" s="9">
        <v>736494000000000</v>
      </c>
      <c r="T42" s="9">
        <v>721778000000000</v>
      </c>
      <c r="U42" s="9">
        <v>706457000000000</v>
      </c>
      <c r="V42" s="9">
        <v>690531000000000</v>
      </c>
      <c r="W42" s="9">
        <v>674000000000000</v>
      </c>
      <c r="X42" s="9">
        <v>656461000000000</v>
      </c>
      <c r="Y42" s="9">
        <v>637914000000000</v>
      </c>
      <c r="Z42" s="9">
        <v>618359000000000</v>
      </c>
      <c r="AA42" s="9">
        <v>597998000000000</v>
      </c>
      <c r="AB42" s="9">
        <v>576629000000000</v>
      </c>
      <c r="AC42" s="9">
        <v>554252000000000</v>
      </c>
      <c r="AD42" s="9">
        <v>531270000000000</v>
      </c>
      <c r="AE42" s="9">
        <v>507684000000000</v>
      </c>
      <c r="AF42" s="9">
        <v>483089000000000</v>
      </c>
      <c r="AG42" s="9">
        <v>458091000000000</v>
      </c>
      <c r="AH42" s="9">
        <v>432892000000000</v>
      </c>
      <c r="AI42" s="9">
        <v>407289000000000</v>
      </c>
      <c r="AJ42" s="9">
        <v>381485000000000</v>
      </c>
      <c r="AK42" s="9">
        <v>355479000000000</v>
      </c>
      <c r="AL42" s="9">
        <v>329877000000000</v>
      </c>
      <c r="AM42" s="9">
        <v>305081000000000</v>
      </c>
      <c r="AN42" s="9">
        <v>281494000000000</v>
      </c>
      <c r="AO42" s="9">
        <v>259117000000000</v>
      </c>
    </row>
    <row r="43" spans="1:41">
      <c r="A43" s="19" t="s">
        <v>722</v>
      </c>
      <c r="B43" s="35" t="s">
        <v>2325</v>
      </c>
      <c r="C43" t="s">
        <v>2661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  <row r="44" spans="1:41">
      <c r="A44" s="19" t="s">
        <v>2338</v>
      </c>
      <c r="B44" s="35" t="s">
        <v>722</v>
      </c>
      <c r="C44" t="s">
        <v>2662</v>
      </c>
      <c r="D44" s="9">
        <v>4448200000000000</v>
      </c>
      <c r="E44" s="9">
        <v>4395910000000000</v>
      </c>
      <c r="F44" s="9">
        <v>4686940000000000</v>
      </c>
      <c r="G44" s="9">
        <v>4961780000000000</v>
      </c>
      <c r="H44" s="9">
        <v>5203950000000000</v>
      </c>
      <c r="I44" s="9">
        <v>5418010000000000</v>
      </c>
      <c r="J44" s="9">
        <v>5603970000000000</v>
      </c>
      <c r="K44" s="9">
        <v>5804890000000000</v>
      </c>
      <c r="L44" s="9">
        <v>5969500000000000</v>
      </c>
      <c r="M44" s="9">
        <v>6159810000000000</v>
      </c>
      <c r="N44" s="9">
        <v>6356640000000000</v>
      </c>
      <c r="O44" s="9">
        <v>6561080000000000</v>
      </c>
      <c r="P44" s="9">
        <v>6759340000000000</v>
      </c>
      <c r="Q44" s="9">
        <v>6958920000000000</v>
      </c>
      <c r="R44" s="9">
        <v>7187620000000000</v>
      </c>
      <c r="S44" s="9">
        <v>7494630000000000</v>
      </c>
      <c r="T44" s="9">
        <v>7849690000000000</v>
      </c>
      <c r="U44" s="9">
        <v>8173740000000000</v>
      </c>
      <c r="V44" s="9">
        <v>8518800000000000</v>
      </c>
      <c r="W44" s="9">
        <v>8858870000000000</v>
      </c>
      <c r="X44" s="9">
        <v>9213970000000000</v>
      </c>
      <c r="Y44" s="9">
        <v>9574010000000000</v>
      </c>
      <c r="Z44" s="9">
        <v>9929050000000000</v>
      </c>
      <c r="AA44" s="9">
        <v>1.02711E+16</v>
      </c>
      <c r="AB44" s="9">
        <v>1.06032E+16</v>
      </c>
      <c r="AC44" s="9">
        <v>1.09363E+16</v>
      </c>
      <c r="AD44" s="9">
        <v>1.12673E+16</v>
      </c>
      <c r="AE44" s="9">
        <v>1.15873E+16</v>
      </c>
      <c r="AF44" s="9">
        <v>1.18803E+16</v>
      </c>
      <c r="AG44" s="9">
        <v>1.21553E+16</v>
      </c>
      <c r="AH44" s="9">
        <v>1.23993E+16</v>
      </c>
      <c r="AI44" s="9">
        <v>1.26133E+16</v>
      </c>
      <c r="AJ44" s="9">
        <v>1.28054E+16</v>
      </c>
      <c r="AK44" s="9">
        <v>1.29544E+16</v>
      </c>
      <c r="AL44" s="9">
        <v>1.30623E+16</v>
      </c>
      <c r="AM44" s="9">
        <v>1.31403E+16</v>
      </c>
      <c r="AN44" s="9">
        <v>1.31772E+16</v>
      </c>
      <c r="AO44" s="9">
        <v>1.35612E+16</v>
      </c>
    </row>
    <row r="45" spans="1:41">
      <c r="A45" s="19" t="s">
        <v>2338</v>
      </c>
      <c r="B45" s="35" t="s">
        <v>723</v>
      </c>
      <c r="C45" t="s">
        <v>2663</v>
      </c>
      <c r="D45" s="9">
        <v>1044960000000000</v>
      </c>
      <c r="E45" s="9">
        <v>1004670000000000</v>
      </c>
      <c r="F45" s="9">
        <v>970460000000000</v>
      </c>
      <c r="G45" s="9">
        <v>935730000000000</v>
      </c>
      <c r="H45" s="9">
        <v>907390000000000</v>
      </c>
      <c r="I45" s="9">
        <v>877960000000000</v>
      </c>
      <c r="J45" s="9">
        <v>848530000000000</v>
      </c>
      <c r="K45" s="9">
        <v>820100000000000</v>
      </c>
      <c r="L45" s="9">
        <v>790460000000000</v>
      </c>
      <c r="M45" s="9">
        <v>757920000000000</v>
      </c>
      <c r="N45" s="9">
        <v>724190000000000</v>
      </c>
      <c r="O45" s="9">
        <v>691450000000000</v>
      </c>
      <c r="P45" s="9">
        <v>658500000000000</v>
      </c>
      <c r="Q45" s="9">
        <v>624120000000000</v>
      </c>
      <c r="R45" s="9">
        <v>603250000000000</v>
      </c>
      <c r="S45" s="9">
        <v>582570000000000</v>
      </c>
      <c r="T45" s="9">
        <v>561700000000000</v>
      </c>
      <c r="U45" s="9">
        <v>540910000000000</v>
      </c>
      <c r="V45" s="9">
        <v>519720000000000</v>
      </c>
      <c r="W45" s="9">
        <v>501730000000000</v>
      </c>
      <c r="X45" s="9">
        <v>483930000000000</v>
      </c>
      <c r="Y45" s="9">
        <v>466940000000000</v>
      </c>
      <c r="Z45" s="9">
        <v>448840000000000</v>
      </c>
      <c r="AA45" s="9">
        <v>431630000000000</v>
      </c>
      <c r="AB45" s="9">
        <v>411420000000000</v>
      </c>
      <c r="AC45" s="9">
        <v>392010000000000</v>
      </c>
      <c r="AD45" s="9">
        <v>371700000000000</v>
      </c>
      <c r="AE45" s="9">
        <v>352290000000000</v>
      </c>
      <c r="AF45" s="9">
        <v>332660000000000</v>
      </c>
      <c r="AG45" s="9">
        <v>311030000000000</v>
      </c>
      <c r="AH45" s="9">
        <v>289230000000000</v>
      </c>
      <c r="AI45" s="9">
        <v>267450000000000</v>
      </c>
      <c r="AJ45" s="9">
        <v>245690000000000</v>
      </c>
      <c r="AK45" s="9">
        <v>223720000000000</v>
      </c>
      <c r="AL45" s="9">
        <v>200860000000000</v>
      </c>
      <c r="AM45" s="9">
        <v>177930000000000</v>
      </c>
      <c r="AN45" s="9">
        <v>155100000000000</v>
      </c>
      <c r="AO45" s="9">
        <v>144770000000000</v>
      </c>
    </row>
    <row r="46" spans="1:41">
      <c r="A46" s="19" t="s">
        <v>2338</v>
      </c>
      <c r="B46" s="35" t="s">
        <v>113</v>
      </c>
      <c r="C46" t="s">
        <v>2664</v>
      </c>
      <c r="D46" s="9">
        <v>2001140000000000</v>
      </c>
      <c r="E46" s="9">
        <v>2047620000000000</v>
      </c>
      <c r="F46" s="9">
        <v>2082430000000000</v>
      </c>
      <c r="G46" s="9">
        <v>2112230000000000</v>
      </c>
      <c r="H46" s="9">
        <v>2132170000000000</v>
      </c>
      <c r="I46" s="9">
        <v>2162110000000000</v>
      </c>
      <c r="J46" s="9">
        <v>2192050000000000</v>
      </c>
      <c r="K46" s="9">
        <v>2214990000000000</v>
      </c>
      <c r="L46" s="9">
        <v>2243920000000000</v>
      </c>
      <c r="M46" s="9">
        <v>2262840000000000</v>
      </c>
      <c r="N46" s="9">
        <v>2291660000000000</v>
      </c>
      <c r="O46" s="9">
        <v>2310470000000000</v>
      </c>
      <c r="P46" s="9">
        <v>2319290000000000</v>
      </c>
      <c r="Q46" s="9">
        <v>2338110000000000</v>
      </c>
      <c r="R46" s="9">
        <v>2337290000000000</v>
      </c>
      <c r="S46" s="9">
        <v>2346580000000000</v>
      </c>
      <c r="T46" s="9">
        <v>2365870000000000</v>
      </c>
      <c r="U46" s="9">
        <v>2365150000000000</v>
      </c>
      <c r="V46" s="9">
        <v>2364440000000000</v>
      </c>
      <c r="W46" s="9">
        <v>2363840000000000</v>
      </c>
      <c r="X46" s="9">
        <v>2353150000000000</v>
      </c>
      <c r="Y46" s="9">
        <v>2362550000000000</v>
      </c>
      <c r="Z46" s="9">
        <v>2361960000000000</v>
      </c>
      <c r="AA46" s="9">
        <v>2351380000000000</v>
      </c>
      <c r="AB46" s="9">
        <v>2340700000000000</v>
      </c>
      <c r="AC46" s="9">
        <v>2340030000000000</v>
      </c>
      <c r="AD46" s="9">
        <v>2339350000000000</v>
      </c>
      <c r="AE46" s="9">
        <v>2318680000000000</v>
      </c>
      <c r="AF46" s="9">
        <v>2318020000000000</v>
      </c>
      <c r="AG46" s="9">
        <v>2297280000000000</v>
      </c>
      <c r="AH46" s="9">
        <v>2276550000000000</v>
      </c>
      <c r="AI46" s="9">
        <v>2265830000000000</v>
      </c>
      <c r="AJ46" s="9">
        <v>2255100000000000</v>
      </c>
      <c r="AK46" s="9">
        <v>2231390000000000</v>
      </c>
      <c r="AL46" s="9">
        <v>2210620000000000</v>
      </c>
      <c r="AM46" s="9">
        <v>2189850000000000</v>
      </c>
      <c r="AN46" s="9">
        <v>2169110000000000</v>
      </c>
      <c r="AO46" s="9">
        <v>2471350000000000</v>
      </c>
    </row>
    <row r="47" spans="1:41">
      <c r="A47" s="19" t="s">
        <v>2338</v>
      </c>
      <c r="B47" s="35" t="s">
        <v>2324</v>
      </c>
      <c r="C47" t="s">
        <v>2665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 spans="1:41">
      <c r="A48" s="19" t="s">
        <v>2338</v>
      </c>
      <c r="B48" s="35" t="s">
        <v>2354</v>
      </c>
      <c r="C48" t="s">
        <v>2666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>
      <c r="A49" s="19" t="s">
        <v>2338</v>
      </c>
      <c r="B49" s="35" t="s">
        <v>2326</v>
      </c>
      <c r="C49" t="s">
        <v>2667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>
      <c r="A50" s="19" t="s">
        <v>2338</v>
      </c>
      <c r="B50" s="35" t="s">
        <v>2327</v>
      </c>
      <c r="C50" t="s">
        <v>2668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>
      <c r="A51" s="19" t="s">
        <v>2338</v>
      </c>
      <c r="B51" s="35" t="s">
        <v>724</v>
      </c>
      <c r="C51" t="s">
        <v>2669</v>
      </c>
      <c r="D51" s="9">
        <v>380500000000000</v>
      </c>
      <c r="E51" s="9">
        <v>366700000000000</v>
      </c>
      <c r="F51" s="9">
        <v>355800000000000</v>
      </c>
      <c r="G51" s="9">
        <v>344500000000000</v>
      </c>
      <c r="H51" s="9">
        <v>335300000000000</v>
      </c>
      <c r="I51" s="9">
        <v>326000000000000</v>
      </c>
      <c r="J51" s="9">
        <v>316800000000000</v>
      </c>
      <c r="K51" s="9">
        <v>308600000000000</v>
      </c>
      <c r="L51" s="9">
        <v>298700000000000</v>
      </c>
      <c r="M51" s="9">
        <v>287500000000000</v>
      </c>
      <c r="N51" s="9">
        <v>276600000000000</v>
      </c>
      <c r="O51" s="9">
        <v>265500000000000</v>
      </c>
      <c r="P51" s="9">
        <v>255300000000000</v>
      </c>
      <c r="Q51" s="9">
        <v>243700000000000</v>
      </c>
      <c r="R51" s="9">
        <v>236700000000000</v>
      </c>
      <c r="S51" s="9">
        <v>229700000000000</v>
      </c>
      <c r="T51" s="9">
        <v>222900000000000</v>
      </c>
      <c r="U51" s="9">
        <v>216000000000000</v>
      </c>
      <c r="V51" s="9">
        <v>208900000000000</v>
      </c>
      <c r="W51" s="9">
        <v>202900000000000</v>
      </c>
      <c r="X51" s="9">
        <v>196900000000000</v>
      </c>
      <c r="Y51" s="9">
        <v>191100000000000</v>
      </c>
      <c r="Z51" s="9">
        <v>185100000000000</v>
      </c>
      <c r="AA51" s="9">
        <v>179000000000000</v>
      </c>
      <c r="AB51" s="9">
        <v>172300000000000</v>
      </c>
      <c r="AC51" s="9">
        <v>165500000000000</v>
      </c>
      <c r="AD51" s="9">
        <v>158800000000000</v>
      </c>
      <c r="AE51" s="9">
        <v>151900000000000</v>
      </c>
      <c r="AF51" s="9">
        <v>145100000000000</v>
      </c>
      <c r="AG51" s="9">
        <v>137600000000000</v>
      </c>
      <c r="AH51" s="9">
        <v>130000000000000</v>
      </c>
      <c r="AI51" s="9">
        <v>122600000000000</v>
      </c>
      <c r="AJ51" s="9">
        <v>115100000000000</v>
      </c>
      <c r="AK51" s="9">
        <v>107600000000000</v>
      </c>
      <c r="AL51" s="9">
        <v>99500000000000</v>
      </c>
      <c r="AM51" s="9">
        <v>91500000000000</v>
      </c>
      <c r="AN51" s="9">
        <v>83550000000000</v>
      </c>
      <c r="AO51" s="9">
        <v>84530000000000</v>
      </c>
    </row>
    <row r="52" spans="1:41">
      <c r="A52" s="19" t="s">
        <v>2338</v>
      </c>
      <c r="B52" s="35" t="s">
        <v>2328</v>
      </c>
      <c r="C52" t="s">
        <v>2670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>
      <c r="A53" s="19" t="s">
        <v>2338</v>
      </c>
      <c r="B53" s="35" t="s">
        <v>790</v>
      </c>
      <c r="C53" t="s">
        <v>2671</v>
      </c>
      <c r="D53" s="9">
        <v>5310000000000</v>
      </c>
      <c r="E53" s="9">
        <v>5420000000000</v>
      </c>
      <c r="F53" s="9">
        <v>5510000000000</v>
      </c>
      <c r="G53" s="9">
        <v>5570000000000</v>
      </c>
      <c r="H53" s="9">
        <v>5640000000000</v>
      </c>
      <c r="I53" s="9">
        <v>5700000000000</v>
      </c>
      <c r="J53" s="9">
        <v>5760000000000</v>
      </c>
      <c r="K53" s="9">
        <v>5830000000000</v>
      </c>
      <c r="L53" s="9">
        <v>5880000000000</v>
      </c>
      <c r="M53" s="9">
        <v>5940000000000</v>
      </c>
      <c r="N53" s="9">
        <v>6000000000000</v>
      </c>
      <c r="O53" s="9">
        <v>6060000000000</v>
      </c>
      <c r="P53" s="9">
        <v>6100000000000</v>
      </c>
      <c r="Q53" s="9">
        <v>6120000000000</v>
      </c>
      <c r="R53" s="9">
        <v>6130000000000</v>
      </c>
      <c r="S53" s="9">
        <v>6150000000000</v>
      </c>
      <c r="T53" s="9">
        <v>6160000000000</v>
      </c>
      <c r="U53" s="9">
        <v>6170000000000</v>
      </c>
      <c r="V53" s="9">
        <v>6170000000000</v>
      </c>
      <c r="W53" s="9">
        <v>6160000000000</v>
      </c>
      <c r="X53" s="9">
        <v>6160000000000</v>
      </c>
      <c r="Y53" s="9">
        <v>6160000000000</v>
      </c>
      <c r="Z53" s="9">
        <v>6140000000000</v>
      </c>
      <c r="AA53" s="9">
        <v>6120000000000</v>
      </c>
      <c r="AB53" s="9">
        <v>6100000000000</v>
      </c>
      <c r="AC53" s="9">
        <v>6080000000000</v>
      </c>
      <c r="AD53" s="9">
        <v>6060000000000</v>
      </c>
      <c r="AE53" s="9">
        <v>6030000000000</v>
      </c>
      <c r="AF53" s="9">
        <v>5990000000000</v>
      </c>
      <c r="AG53" s="9">
        <v>5950000000000</v>
      </c>
      <c r="AH53" s="9">
        <v>5910000000000</v>
      </c>
      <c r="AI53" s="9">
        <v>5870000000000</v>
      </c>
      <c r="AJ53" s="9">
        <v>5820000000000</v>
      </c>
      <c r="AK53" s="9">
        <v>5770000000000</v>
      </c>
      <c r="AL53" s="9">
        <v>5710000000000</v>
      </c>
      <c r="AM53" s="9">
        <v>5650000000000</v>
      </c>
      <c r="AN53" s="9">
        <v>5590000000000</v>
      </c>
      <c r="AO53" s="9">
        <v>6290000000000</v>
      </c>
    </row>
    <row r="54" spans="1:41">
      <c r="A54" s="19" t="s">
        <v>2338</v>
      </c>
      <c r="B54" s="35" t="s">
        <v>2329</v>
      </c>
      <c r="C54" t="s">
        <v>2672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>
      <c r="A55" s="19" t="s">
        <v>2338</v>
      </c>
      <c r="B55" s="35" t="s">
        <v>2330</v>
      </c>
      <c r="C55" t="s">
        <v>2673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</row>
    <row r="56" spans="1:41">
      <c r="A56" s="19" t="s">
        <v>2338</v>
      </c>
      <c r="B56" s="35" t="s">
        <v>2331</v>
      </c>
      <c r="C56" t="s">
        <v>2674</v>
      </c>
      <c r="D56" s="9">
        <v>128000000000</v>
      </c>
      <c r="E56" s="9">
        <v>130000000000</v>
      </c>
      <c r="F56" s="9">
        <v>132000000000</v>
      </c>
      <c r="G56" s="9">
        <v>134000000000</v>
      </c>
      <c r="H56" s="9">
        <v>135000000000</v>
      </c>
      <c r="I56" s="9">
        <v>137000000000</v>
      </c>
      <c r="J56" s="9">
        <v>138000000000</v>
      </c>
      <c r="K56" s="9">
        <v>140000000000</v>
      </c>
      <c r="L56" s="9">
        <v>141000000000</v>
      </c>
      <c r="M56" s="9">
        <v>143000000000</v>
      </c>
      <c r="N56" s="9">
        <v>144000000000</v>
      </c>
      <c r="O56" s="9">
        <v>145000000000</v>
      </c>
      <c r="P56" s="9">
        <v>147000000000</v>
      </c>
      <c r="Q56" s="9">
        <v>147000000000</v>
      </c>
      <c r="R56" s="9">
        <v>147000000000</v>
      </c>
      <c r="S56" s="9">
        <v>148000000000</v>
      </c>
      <c r="T56" s="9">
        <v>148000000000</v>
      </c>
      <c r="U56" s="9">
        <v>148000000000</v>
      </c>
      <c r="V56" s="9">
        <v>148000000000</v>
      </c>
      <c r="W56" s="9">
        <v>148000000000</v>
      </c>
      <c r="X56" s="9">
        <v>148000000000</v>
      </c>
      <c r="Y56" s="9">
        <v>148000000000</v>
      </c>
      <c r="Z56" s="9">
        <v>148000000000</v>
      </c>
      <c r="AA56" s="9">
        <v>147000000000</v>
      </c>
      <c r="AB56" s="9">
        <v>147000000000</v>
      </c>
      <c r="AC56" s="9">
        <v>146000000000</v>
      </c>
      <c r="AD56" s="9">
        <v>146000000000</v>
      </c>
      <c r="AE56" s="9">
        <v>145000000000</v>
      </c>
      <c r="AF56" s="9">
        <v>144000000000</v>
      </c>
      <c r="AG56" s="9">
        <v>143000000000</v>
      </c>
      <c r="AH56" s="9">
        <v>142000000000</v>
      </c>
      <c r="AI56" s="9">
        <v>141000000000</v>
      </c>
      <c r="AJ56" s="9">
        <v>140000000000</v>
      </c>
      <c r="AK56" s="9">
        <v>139000000000</v>
      </c>
      <c r="AL56" s="9">
        <v>137000000000</v>
      </c>
      <c r="AM56" s="9">
        <v>136000000000</v>
      </c>
      <c r="AN56" s="9">
        <v>134000000000</v>
      </c>
      <c r="AO56" s="9">
        <v>151000000000</v>
      </c>
    </row>
    <row r="57" spans="1:41">
      <c r="A57" s="19" t="s">
        <v>2338</v>
      </c>
      <c r="B57" s="35" t="s">
        <v>2332</v>
      </c>
      <c r="C57" t="s">
        <v>2675</v>
      </c>
      <c r="D57" s="9">
        <v>1580000000000000</v>
      </c>
      <c r="E57" s="9">
        <v>1610000000000000</v>
      </c>
      <c r="F57" s="9">
        <v>1640000000000000</v>
      </c>
      <c r="G57" s="9">
        <v>1660000000000000</v>
      </c>
      <c r="H57" s="9">
        <v>1680000000000000</v>
      </c>
      <c r="I57" s="9">
        <v>1700000000000000</v>
      </c>
      <c r="J57" s="9">
        <v>1720000000000000</v>
      </c>
      <c r="K57" s="9">
        <v>1730000000000000</v>
      </c>
      <c r="L57" s="9">
        <v>1750000000000000</v>
      </c>
      <c r="M57" s="9">
        <v>1770000000000000</v>
      </c>
      <c r="N57" s="9">
        <v>1790000000000000</v>
      </c>
      <c r="O57" s="9">
        <v>1800000000000000</v>
      </c>
      <c r="P57" s="9">
        <v>1820000000000000</v>
      </c>
      <c r="Q57" s="9">
        <v>1820000000000000</v>
      </c>
      <c r="R57" s="9">
        <v>1830000000000000</v>
      </c>
      <c r="S57" s="9">
        <v>1830000000000000</v>
      </c>
      <c r="T57" s="9">
        <v>1830000000000000</v>
      </c>
      <c r="U57" s="9">
        <v>1840000000000000</v>
      </c>
      <c r="V57" s="9">
        <v>1840000000000000</v>
      </c>
      <c r="W57" s="9">
        <v>1830000000000000</v>
      </c>
      <c r="X57" s="9">
        <v>1830000000000000</v>
      </c>
      <c r="Y57" s="9">
        <v>1830000000000000</v>
      </c>
      <c r="Z57" s="9">
        <v>1830000000000000</v>
      </c>
      <c r="AA57" s="9">
        <v>1820000000000000</v>
      </c>
      <c r="AB57" s="9">
        <v>1820000000000000</v>
      </c>
      <c r="AC57" s="9">
        <v>1810000000000000</v>
      </c>
      <c r="AD57" s="9">
        <v>1800000000000000</v>
      </c>
      <c r="AE57" s="9">
        <v>1800000000000000</v>
      </c>
      <c r="AF57" s="9">
        <v>1780000000000000</v>
      </c>
      <c r="AG57" s="9">
        <v>1770000000000000</v>
      </c>
      <c r="AH57" s="9">
        <v>1760000000000000</v>
      </c>
      <c r="AI57" s="9">
        <v>1750000000000000</v>
      </c>
      <c r="AJ57" s="9">
        <v>1730000000000000</v>
      </c>
      <c r="AK57" s="9">
        <v>1720000000000000</v>
      </c>
      <c r="AL57" s="9">
        <v>1700000000000000</v>
      </c>
      <c r="AM57" s="9">
        <v>1680000000000000</v>
      </c>
      <c r="AN57" s="9">
        <v>1660000000000000</v>
      </c>
      <c r="AO57" s="9">
        <v>1870000000000000</v>
      </c>
    </row>
    <row r="58" spans="1:41">
      <c r="A58" s="19" t="s">
        <v>2338</v>
      </c>
      <c r="B58" s="35" t="s">
        <v>2333</v>
      </c>
      <c r="C58" t="s">
        <v>2676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 spans="1:41">
      <c r="A59" s="19" t="s">
        <v>2338</v>
      </c>
      <c r="B59" s="35" t="s">
        <v>2334</v>
      </c>
      <c r="C59" t="s">
        <v>2677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</row>
    <row r="60" spans="1:41">
      <c r="A60" s="19" t="s">
        <v>2338</v>
      </c>
      <c r="B60" s="35" t="s">
        <v>2335</v>
      </c>
      <c r="C60" t="s">
        <v>2678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</row>
    <row r="61" spans="1:41">
      <c r="A61" s="19" t="s">
        <v>2338</v>
      </c>
      <c r="B61" s="35" t="s">
        <v>791</v>
      </c>
      <c r="C61" t="s">
        <v>2679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</row>
    <row r="62" spans="1:41">
      <c r="A62" s="19" t="s">
        <v>2338</v>
      </c>
      <c r="B62" s="35" t="s">
        <v>166</v>
      </c>
      <c r="C62" t="s">
        <v>2680</v>
      </c>
      <c r="D62" s="9">
        <v>1599000000000000</v>
      </c>
      <c r="E62" s="9">
        <v>1613000000000000</v>
      </c>
      <c r="F62" s="9">
        <v>1623000000000000</v>
      </c>
      <c r="G62" s="9">
        <v>1628000000000000</v>
      </c>
      <c r="H62" s="9">
        <v>1635000000000000</v>
      </c>
      <c r="I62" s="9">
        <v>1644000000000000</v>
      </c>
      <c r="J62" s="9">
        <v>1646000000000000</v>
      </c>
      <c r="K62" s="9">
        <v>1658100000000000</v>
      </c>
      <c r="L62" s="9">
        <v>1661000000000000</v>
      </c>
      <c r="M62" s="9">
        <v>1661500000000000</v>
      </c>
      <c r="N62" s="9">
        <v>1673000000000000</v>
      </c>
      <c r="O62" s="9">
        <v>1672500000000000</v>
      </c>
      <c r="P62" s="9">
        <v>1672900000000000</v>
      </c>
      <c r="Q62" s="9">
        <v>1661400000000000</v>
      </c>
      <c r="R62" s="9">
        <v>1664600000000000</v>
      </c>
      <c r="S62" s="9">
        <v>1657700000000000</v>
      </c>
      <c r="T62" s="9">
        <v>1660900000000000</v>
      </c>
      <c r="U62" s="9">
        <v>1653100000000000</v>
      </c>
      <c r="V62" s="9">
        <v>1644900000000000</v>
      </c>
      <c r="W62" s="9">
        <v>1638400000000000</v>
      </c>
      <c r="X62" s="9">
        <v>1640800000000000</v>
      </c>
      <c r="Y62" s="9">
        <v>1634300000000000</v>
      </c>
      <c r="Z62" s="9">
        <v>1626900000000000</v>
      </c>
      <c r="AA62" s="9">
        <v>1619400000000000</v>
      </c>
      <c r="AB62" s="9">
        <v>1601100000000000</v>
      </c>
      <c r="AC62" s="9">
        <v>1592800000000000</v>
      </c>
      <c r="AD62" s="9">
        <v>1583600000000000</v>
      </c>
      <c r="AE62" s="9">
        <v>1575400000000000</v>
      </c>
      <c r="AF62" s="9">
        <v>1555200000000000</v>
      </c>
      <c r="AG62" s="9">
        <v>1545400000000000</v>
      </c>
      <c r="AH62" s="9">
        <v>1524500000000000</v>
      </c>
      <c r="AI62" s="9">
        <v>1504700000000000</v>
      </c>
      <c r="AJ62" s="9">
        <v>1493900000000000</v>
      </c>
      <c r="AK62" s="9">
        <v>1473300000000000</v>
      </c>
      <c r="AL62" s="9">
        <v>1450900000000000</v>
      </c>
      <c r="AM62" s="9">
        <v>1429800000000000</v>
      </c>
      <c r="AN62" s="9">
        <v>1407570000000000</v>
      </c>
      <c r="AO62" s="9">
        <v>1601540000000000</v>
      </c>
    </row>
    <row r="63" spans="1:41">
      <c r="A63" s="19" t="s">
        <v>2338</v>
      </c>
      <c r="B63" s="35" t="s">
        <v>2336</v>
      </c>
      <c r="C63" t="s">
        <v>2681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 spans="1:41">
      <c r="A64" s="19" t="s">
        <v>2338</v>
      </c>
      <c r="B64" s="35" t="s">
        <v>2325</v>
      </c>
      <c r="C64" t="s">
        <v>2682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 spans="1:41">
      <c r="A65" s="19" t="s">
        <v>206</v>
      </c>
      <c r="B65" s="35" t="s">
        <v>722</v>
      </c>
      <c r="C65" t="s">
        <v>2683</v>
      </c>
      <c r="D65" s="9">
        <v>4133500000000000</v>
      </c>
      <c r="E65" s="9">
        <v>4143800000000000</v>
      </c>
      <c r="F65" s="9">
        <v>4599020000000000</v>
      </c>
      <c r="G65" s="9">
        <v>5023050000000000</v>
      </c>
      <c r="H65" s="9">
        <v>5390090000000000</v>
      </c>
      <c r="I65" s="9">
        <v>5730130000000000</v>
      </c>
      <c r="J65" s="9">
        <v>6030170000000000</v>
      </c>
      <c r="K65" s="9">
        <v>6330190000000000</v>
      </c>
      <c r="L65" s="9">
        <v>6640200000000000</v>
      </c>
      <c r="M65" s="9">
        <v>7010220000000000</v>
      </c>
      <c r="N65" s="9">
        <v>7410240000000000</v>
      </c>
      <c r="O65" s="9">
        <v>7810280000000000</v>
      </c>
      <c r="P65" s="9">
        <v>8210340000000000</v>
      </c>
      <c r="Q65" s="9">
        <v>8600380000000000</v>
      </c>
      <c r="R65" s="9">
        <v>9020430000000000</v>
      </c>
      <c r="S65" s="9">
        <v>9430480000000000</v>
      </c>
      <c r="T65" s="9">
        <v>9860530000000000</v>
      </c>
      <c r="U65" s="9">
        <v>1.03006E+16</v>
      </c>
      <c r="V65" s="9">
        <v>1.07406E+16</v>
      </c>
      <c r="W65" s="9">
        <v>1.11707E+16</v>
      </c>
      <c r="X65" s="9">
        <v>1.16387E+16</v>
      </c>
      <c r="Y65" s="9">
        <v>1.21278E+16</v>
      </c>
      <c r="Z65" s="9">
        <v>1.25938E+16</v>
      </c>
      <c r="AA65" s="9">
        <v>1.30659E+16</v>
      </c>
      <c r="AB65" s="9">
        <v>1.35169E+16</v>
      </c>
      <c r="AC65" s="9">
        <v>1.3998E+16</v>
      </c>
      <c r="AD65" s="9">
        <v>1.4389E+16</v>
      </c>
      <c r="AE65" s="9">
        <v>1.4869E+16</v>
      </c>
      <c r="AF65" s="9">
        <v>1.5243E+16</v>
      </c>
      <c r="AG65" s="9">
        <v>1.5508E+16</v>
      </c>
      <c r="AH65" s="9">
        <v>1.5882E+16</v>
      </c>
      <c r="AI65" s="9">
        <v>1.61551E+16</v>
      </c>
      <c r="AJ65" s="9">
        <v>1.64181E+16</v>
      </c>
      <c r="AK65" s="9">
        <v>1.65861E+16</v>
      </c>
      <c r="AL65" s="9">
        <v>1.67441E+16</v>
      </c>
      <c r="AM65" s="9">
        <v>1.6802E+16</v>
      </c>
      <c r="AN65" s="9">
        <v>1.687E+16</v>
      </c>
      <c r="AO65" s="9">
        <v>1.71419E+16</v>
      </c>
    </row>
    <row r="66" spans="1:41">
      <c r="A66" s="19" t="s">
        <v>206</v>
      </c>
      <c r="B66" s="35" t="s">
        <v>723</v>
      </c>
      <c r="C66" t="s">
        <v>2684</v>
      </c>
      <c r="D66" s="9">
        <v>675600000000000</v>
      </c>
      <c r="E66" s="9">
        <v>690300000000000</v>
      </c>
      <c r="F66" s="9">
        <v>702900000000000</v>
      </c>
      <c r="G66" s="9">
        <v>712300000000000</v>
      </c>
      <c r="H66" s="9">
        <v>721700000000000</v>
      </c>
      <c r="I66" s="9">
        <v>731100000000000</v>
      </c>
      <c r="J66" s="9">
        <v>740500000000000</v>
      </c>
      <c r="K66" s="9">
        <v>748900000000000</v>
      </c>
      <c r="L66" s="9">
        <v>758300000000000</v>
      </c>
      <c r="M66" s="9">
        <v>766700000000000</v>
      </c>
      <c r="N66" s="9">
        <v>775100000000000</v>
      </c>
      <c r="O66" s="9">
        <v>783500000000000</v>
      </c>
      <c r="P66" s="9">
        <v>790800000000000</v>
      </c>
      <c r="Q66" s="9">
        <v>792900000000000</v>
      </c>
      <c r="R66" s="9">
        <v>796000000000000</v>
      </c>
      <c r="S66" s="9">
        <v>799100000000000</v>
      </c>
      <c r="T66" s="9">
        <v>802200000000000</v>
      </c>
      <c r="U66" s="9">
        <v>804300000000000</v>
      </c>
      <c r="V66" s="9">
        <v>804300000000000</v>
      </c>
      <c r="W66" s="9">
        <v>804300000000000</v>
      </c>
      <c r="X66" s="9">
        <v>805200000000000</v>
      </c>
      <c r="Y66" s="9">
        <v>805200000000000</v>
      </c>
      <c r="Z66" s="9">
        <v>804200000000000</v>
      </c>
      <c r="AA66" s="9">
        <v>803100000000000</v>
      </c>
      <c r="AB66" s="9">
        <v>801000000000000</v>
      </c>
      <c r="AC66" s="9">
        <v>798900000000000</v>
      </c>
      <c r="AD66" s="9">
        <v>796700000000000</v>
      </c>
      <c r="AE66" s="9">
        <v>794600000000000</v>
      </c>
      <c r="AF66" s="9">
        <v>789400000000000</v>
      </c>
      <c r="AG66" s="9">
        <v>785100000000000</v>
      </c>
      <c r="AH66" s="9">
        <v>780900000000000</v>
      </c>
      <c r="AI66" s="9">
        <v>775600000000000</v>
      </c>
      <c r="AJ66" s="9">
        <v>770400000000000</v>
      </c>
      <c r="AK66" s="9">
        <v>764000000000000</v>
      </c>
      <c r="AL66" s="9">
        <v>757700000000000</v>
      </c>
      <c r="AM66" s="9">
        <v>750400000000000</v>
      </c>
      <c r="AN66" s="9">
        <v>744000000000000</v>
      </c>
      <c r="AO66" s="9">
        <v>845200000000000</v>
      </c>
    </row>
    <row r="67" spans="1:41">
      <c r="A67" s="19" t="s">
        <v>206</v>
      </c>
      <c r="B67" s="35" t="s">
        <v>113</v>
      </c>
      <c r="C67" t="s">
        <v>2685</v>
      </c>
      <c r="D67" s="9">
        <v>462000000000000</v>
      </c>
      <c r="E67" s="9">
        <v>471000000000000</v>
      </c>
      <c r="F67" s="9">
        <v>479000000000000</v>
      </c>
      <c r="G67" s="9">
        <v>485000000000000</v>
      </c>
      <c r="H67" s="9">
        <v>490000000000000</v>
      </c>
      <c r="I67" s="9">
        <v>496000000000000</v>
      </c>
      <c r="J67" s="9">
        <v>502000000000000</v>
      </c>
      <c r="K67" s="9">
        <v>507000000000000</v>
      </c>
      <c r="L67" s="9">
        <v>513000000000000</v>
      </c>
      <c r="M67" s="9">
        <v>518000000000000</v>
      </c>
      <c r="N67" s="9">
        <v>523000000000000</v>
      </c>
      <c r="O67" s="9">
        <v>529000000000000</v>
      </c>
      <c r="P67" s="9">
        <v>533000000000000</v>
      </c>
      <c r="Q67" s="9">
        <v>534000000000000</v>
      </c>
      <c r="R67" s="9">
        <v>536000000000000</v>
      </c>
      <c r="S67" s="9">
        <v>537000000000000</v>
      </c>
      <c r="T67" s="9">
        <v>539000000000000</v>
      </c>
      <c r="U67" s="9">
        <v>540000000000000</v>
      </c>
      <c r="V67" s="9">
        <v>540000000000000</v>
      </c>
      <c r="W67" s="9">
        <v>540000000000000</v>
      </c>
      <c r="X67" s="9">
        <v>539000000000000</v>
      </c>
      <c r="Y67" s="9">
        <v>539000000000000</v>
      </c>
      <c r="Z67" s="9">
        <v>538000000000000</v>
      </c>
      <c r="AA67" s="9">
        <v>537000000000000</v>
      </c>
      <c r="AB67" s="9">
        <v>535000000000000</v>
      </c>
      <c r="AC67" s="9">
        <v>534000000000000</v>
      </c>
      <c r="AD67" s="9">
        <v>532000000000000</v>
      </c>
      <c r="AE67" s="9">
        <v>530000000000000</v>
      </c>
      <c r="AF67" s="9">
        <v>527000000000000</v>
      </c>
      <c r="AG67" s="9">
        <v>524000000000000</v>
      </c>
      <c r="AH67" s="9">
        <v>521000000000000</v>
      </c>
      <c r="AI67" s="9">
        <v>517000000000000</v>
      </c>
      <c r="AJ67" s="9">
        <v>514000000000000</v>
      </c>
      <c r="AK67" s="9">
        <v>509000000000000</v>
      </c>
      <c r="AL67" s="9">
        <v>504000000000000</v>
      </c>
      <c r="AM67" s="9">
        <v>500000000000000</v>
      </c>
      <c r="AN67" s="9">
        <v>495000000000000</v>
      </c>
      <c r="AO67" s="9">
        <v>553000000000000</v>
      </c>
    </row>
    <row r="68" spans="1:41">
      <c r="A68" s="19" t="s">
        <v>206</v>
      </c>
      <c r="B68" s="35" t="s">
        <v>2324</v>
      </c>
      <c r="C68" t="s">
        <v>2686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>
      <c r="A69" s="19" t="s">
        <v>206</v>
      </c>
      <c r="B69" s="35" t="s">
        <v>2354</v>
      </c>
      <c r="C69" t="s">
        <v>2687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1:41">
      <c r="A70" s="19" t="s">
        <v>206</v>
      </c>
      <c r="B70" s="35" t="s">
        <v>2326</v>
      </c>
      <c r="C70" t="s">
        <v>2688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>
      <c r="A71" s="19" t="s">
        <v>206</v>
      </c>
      <c r="B71" s="35" t="s">
        <v>2327</v>
      </c>
      <c r="C71" t="s">
        <v>2689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>
      <c r="A72" s="19" t="s">
        <v>206</v>
      </c>
      <c r="B72" s="35" t="s">
        <v>724</v>
      </c>
      <c r="C72" t="s">
        <v>2690</v>
      </c>
      <c r="D72" s="9">
        <v>51500000000000</v>
      </c>
      <c r="E72" s="9">
        <v>52700000000000</v>
      </c>
      <c r="F72" s="9">
        <v>53700000000000</v>
      </c>
      <c r="G72" s="9">
        <v>54400000000000</v>
      </c>
      <c r="H72" s="9">
        <v>55100000000000</v>
      </c>
      <c r="I72" s="9">
        <v>55800000000000</v>
      </c>
      <c r="J72" s="9">
        <v>56500000000000</v>
      </c>
      <c r="K72" s="9">
        <v>57200000000000</v>
      </c>
      <c r="L72" s="9">
        <v>57900000000000</v>
      </c>
      <c r="M72" s="9">
        <v>58600000000000</v>
      </c>
      <c r="N72" s="9">
        <v>59200000000000</v>
      </c>
      <c r="O72" s="9">
        <v>59900000000000</v>
      </c>
      <c r="P72" s="9">
        <v>60400000000000</v>
      </c>
      <c r="Q72" s="9">
        <v>60600000000000</v>
      </c>
      <c r="R72" s="9">
        <v>60800000000000</v>
      </c>
      <c r="S72" s="9">
        <v>61100000000000</v>
      </c>
      <c r="T72" s="9">
        <v>61300000000000</v>
      </c>
      <c r="U72" s="9">
        <v>61400000000000</v>
      </c>
      <c r="V72" s="9">
        <v>61500000000000</v>
      </c>
      <c r="W72" s="9">
        <v>61500000000000</v>
      </c>
      <c r="X72" s="9">
        <v>61500000000000</v>
      </c>
      <c r="Y72" s="9">
        <v>61500000000000</v>
      </c>
      <c r="Z72" s="9">
        <v>61500000000000</v>
      </c>
      <c r="AA72" s="9">
        <v>61400000000000</v>
      </c>
      <c r="AB72" s="9">
        <v>61200000000000</v>
      </c>
      <c r="AC72" s="9">
        <v>61100000000000</v>
      </c>
      <c r="AD72" s="9">
        <v>60900000000000</v>
      </c>
      <c r="AE72" s="9">
        <v>60700000000000</v>
      </c>
      <c r="AF72" s="9">
        <v>60400000000000</v>
      </c>
      <c r="AG72" s="9">
        <v>60000000000000</v>
      </c>
      <c r="AH72" s="9">
        <v>59700000000000</v>
      </c>
      <c r="AI72" s="9">
        <v>59300000000000</v>
      </c>
      <c r="AJ72" s="9">
        <v>58900000000000</v>
      </c>
      <c r="AK72" s="9">
        <v>58400000000000</v>
      </c>
      <c r="AL72" s="9">
        <v>57900000000000</v>
      </c>
      <c r="AM72" s="9">
        <v>57400000000000</v>
      </c>
      <c r="AN72" s="9">
        <v>56900000000000</v>
      </c>
      <c r="AO72" s="9">
        <v>64700000000000</v>
      </c>
    </row>
    <row r="73" spans="1:41">
      <c r="A73" s="19" t="s">
        <v>206</v>
      </c>
      <c r="B73" s="35" t="s">
        <v>2328</v>
      </c>
      <c r="C73" t="s">
        <v>2691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 spans="1:41">
      <c r="A74" s="19" t="s">
        <v>206</v>
      </c>
      <c r="B74" s="35" t="s">
        <v>790</v>
      </c>
      <c r="C74" t="s">
        <v>2692</v>
      </c>
      <c r="D74" s="9">
        <v>328300000000000</v>
      </c>
      <c r="E74" s="9">
        <v>335700000000000</v>
      </c>
      <c r="F74" s="9">
        <v>341900000000000</v>
      </c>
      <c r="G74" s="9">
        <v>346100000000000</v>
      </c>
      <c r="H74" s="9">
        <v>350300000000000</v>
      </c>
      <c r="I74" s="9">
        <v>355600000000000</v>
      </c>
      <c r="J74" s="9">
        <v>359800000000000</v>
      </c>
      <c r="K74" s="9">
        <v>364000000000000</v>
      </c>
      <c r="L74" s="9">
        <v>368100000000000</v>
      </c>
      <c r="M74" s="9">
        <v>372300000000000</v>
      </c>
      <c r="N74" s="9">
        <v>376500000000000</v>
      </c>
      <c r="O74" s="9">
        <v>380700000000000</v>
      </c>
      <c r="P74" s="9">
        <v>383800000000000</v>
      </c>
      <c r="Q74" s="9">
        <v>385900000000000</v>
      </c>
      <c r="R74" s="9">
        <v>387000000000000</v>
      </c>
      <c r="S74" s="9">
        <v>388000000000000</v>
      </c>
      <c r="T74" s="9">
        <v>390100000000000</v>
      </c>
      <c r="U74" s="9">
        <v>391100000000000</v>
      </c>
      <c r="V74" s="9">
        <v>391100000000000</v>
      </c>
      <c r="W74" s="9">
        <v>391100000000000</v>
      </c>
      <c r="X74" s="9">
        <v>391100000000000</v>
      </c>
      <c r="Y74" s="9">
        <v>391100000000000</v>
      </c>
      <c r="Z74" s="9">
        <v>391100000000000</v>
      </c>
      <c r="AA74" s="9">
        <v>390000000000000</v>
      </c>
      <c r="AB74" s="9">
        <v>388900000000000</v>
      </c>
      <c r="AC74" s="9">
        <v>388900000000000</v>
      </c>
      <c r="AD74" s="9">
        <v>387800000000000</v>
      </c>
      <c r="AE74" s="9">
        <v>385800000000000</v>
      </c>
      <c r="AF74" s="9">
        <v>383600000000000</v>
      </c>
      <c r="AG74" s="9">
        <v>381500000000000</v>
      </c>
      <c r="AH74" s="9">
        <v>379400000000000</v>
      </c>
      <c r="AI74" s="9">
        <v>377300000000000</v>
      </c>
      <c r="AJ74" s="9">
        <v>375200000000000</v>
      </c>
      <c r="AK74" s="9">
        <v>371000000000000</v>
      </c>
      <c r="AL74" s="9">
        <v>367800000000000</v>
      </c>
      <c r="AM74" s="9">
        <v>364700000000000</v>
      </c>
      <c r="AN74" s="9">
        <v>361500000000000</v>
      </c>
      <c r="AO74" s="9">
        <v>410600000000000</v>
      </c>
    </row>
    <row r="75" spans="1:41">
      <c r="A75" s="19" t="s">
        <v>206</v>
      </c>
      <c r="B75" s="35" t="s">
        <v>2329</v>
      </c>
      <c r="C75" t="s">
        <v>2693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 spans="1:41">
      <c r="A76" s="19" t="s">
        <v>206</v>
      </c>
      <c r="B76" s="35" t="s">
        <v>2330</v>
      </c>
      <c r="C76" t="s">
        <v>2694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 spans="1:41">
      <c r="A77" s="19" t="s">
        <v>206</v>
      </c>
      <c r="B77" s="35" t="s">
        <v>2331</v>
      </c>
      <c r="C77" t="s">
        <v>2695</v>
      </c>
      <c r="D77" s="9">
        <v>89600000000000</v>
      </c>
      <c r="E77" s="9">
        <v>91600000000000</v>
      </c>
      <c r="F77" s="9">
        <v>93300000000000</v>
      </c>
      <c r="G77" s="9">
        <v>94500000000000</v>
      </c>
      <c r="H77" s="9">
        <v>95800000000000</v>
      </c>
      <c r="I77" s="9">
        <v>97000000000000</v>
      </c>
      <c r="J77" s="9">
        <v>98300000000000</v>
      </c>
      <c r="K77" s="9">
        <v>99500000000000</v>
      </c>
      <c r="L77" s="9">
        <v>101000000000000</v>
      </c>
      <c r="M77" s="9">
        <v>102000000000000</v>
      </c>
      <c r="N77" s="9">
        <v>103000000000000</v>
      </c>
      <c r="O77" s="9">
        <v>104000000000000</v>
      </c>
      <c r="P77" s="9">
        <v>105000000000000</v>
      </c>
      <c r="Q77" s="9">
        <v>105000000000000</v>
      </c>
      <c r="R77" s="9">
        <v>106000000000000</v>
      </c>
      <c r="S77" s="9">
        <v>106000000000000</v>
      </c>
      <c r="T77" s="9">
        <v>107000000000000</v>
      </c>
      <c r="U77" s="9">
        <v>107000000000000</v>
      </c>
      <c r="V77" s="9">
        <v>107000000000000</v>
      </c>
      <c r="W77" s="9">
        <v>107000000000000</v>
      </c>
      <c r="X77" s="9">
        <v>107000000000000</v>
      </c>
      <c r="Y77" s="9">
        <v>107000000000000</v>
      </c>
      <c r="Z77" s="9">
        <v>107000000000000</v>
      </c>
      <c r="AA77" s="9">
        <v>107000000000000</v>
      </c>
      <c r="AB77" s="9">
        <v>106000000000000</v>
      </c>
      <c r="AC77" s="9">
        <v>106000000000000</v>
      </c>
      <c r="AD77" s="9">
        <v>106000000000000</v>
      </c>
      <c r="AE77" s="9">
        <v>106000000000000</v>
      </c>
      <c r="AF77" s="9">
        <v>105000000000000</v>
      </c>
      <c r="AG77" s="9">
        <v>104000000000000</v>
      </c>
      <c r="AH77" s="9">
        <v>104000000000000</v>
      </c>
      <c r="AI77" s="9">
        <v>103000000000000</v>
      </c>
      <c r="AJ77" s="9">
        <v>102000000000000</v>
      </c>
      <c r="AK77" s="9">
        <v>102000000000000</v>
      </c>
      <c r="AL77" s="9">
        <v>101000000000000</v>
      </c>
      <c r="AM77" s="9">
        <v>99800100000000</v>
      </c>
      <c r="AN77" s="9">
        <v>98900100000000</v>
      </c>
      <c r="AO77" s="9">
        <v>112000000000000</v>
      </c>
    </row>
    <row r="78" spans="1:41">
      <c r="A78" s="19" t="s">
        <v>206</v>
      </c>
      <c r="B78" s="35" t="s">
        <v>2332</v>
      </c>
      <c r="C78" t="s">
        <v>2696</v>
      </c>
      <c r="D78" s="9">
        <v>388000000000000</v>
      </c>
      <c r="E78" s="9">
        <v>396000000000000</v>
      </c>
      <c r="F78" s="9">
        <v>404000000000000</v>
      </c>
      <c r="G78" s="9">
        <v>409000000000000</v>
      </c>
      <c r="H78" s="9">
        <v>415000000000000</v>
      </c>
      <c r="I78" s="9">
        <v>420000000000000</v>
      </c>
      <c r="J78" s="9">
        <v>425000000000000</v>
      </c>
      <c r="K78" s="9">
        <v>431000000000000</v>
      </c>
      <c r="L78" s="9">
        <v>436000000000000</v>
      </c>
      <c r="M78" s="9">
        <v>441000000000000</v>
      </c>
      <c r="N78" s="9">
        <v>446000000000000</v>
      </c>
      <c r="O78" s="9">
        <v>451000000000000</v>
      </c>
      <c r="P78" s="9">
        <v>454000000000000</v>
      </c>
      <c r="Q78" s="9">
        <v>456000000000000</v>
      </c>
      <c r="R78" s="9">
        <v>458000000000000</v>
      </c>
      <c r="S78" s="9">
        <v>460000000000000</v>
      </c>
      <c r="T78" s="9">
        <v>461000000000000</v>
      </c>
      <c r="U78" s="9">
        <v>462000000000000</v>
      </c>
      <c r="V78" s="9">
        <v>463000000000000</v>
      </c>
      <c r="W78" s="9">
        <v>463000000000000</v>
      </c>
      <c r="X78" s="9">
        <v>463000000000000</v>
      </c>
      <c r="Y78" s="9">
        <v>463000000000000</v>
      </c>
      <c r="Z78" s="9">
        <v>463000000000000</v>
      </c>
      <c r="AA78" s="9">
        <v>462000000000000</v>
      </c>
      <c r="AB78" s="9">
        <v>461000000000000</v>
      </c>
      <c r="AC78" s="9">
        <v>460000000000000</v>
      </c>
      <c r="AD78" s="9">
        <v>459000000000000</v>
      </c>
      <c r="AE78" s="9">
        <v>457000000000000</v>
      </c>
      <c r="AF78" s="9">
        <v>454000000000000</v>
      </c>
      <c r="AG78" s="9">
        <v>452000000000000</v>
      </c>
      <c r="AH78" s="9">
        <v>449000000000000</v>
      </c>
      <c r="AI78" s="9">
        <v>447000000000000</v>
      </c>
      <c r="AJ78" s="9">
        <v>443000000000000</v>
      </c>
      <c r="AK78" s="9">
        <v>440000000000000</v>
      </c>
      <c r="AL78" s="9">
        <v>436000000000000</v>
      </c>
      <c r="AM78" s="9">
        <v>432000000000000</v>
      </c>
      <c r="AN78" s="9">
        <v>428000000000000</v>
      </c>
      <c r="AO78" s="9">
        <v>487000000000000</v>
      </c>
    </row>
    <row r="79" spans="1:41">
      <c r="A79" s="19" t="s">
        <v>206</v>
      </c>
      <c r="B79" s="35" t="s">
        <v>2333</v>
      </c>
      <c r="C79" t="s">
        <v>2697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1:41">
      <c r="A80" s="19" t="s">
        <v>206</v>
      </c>
      <c r="B80" s="35" t="s">
        <v>2334</v>
      </c>
      <c r="C80" t="s">
        <v>2698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 spans="1:41">
      <c r="A81" s="19" t="s">
        <v>206</v>
      </c>
      <c r="B81" s="35" t="s">
        <v>2335</v>
      </c>
      <c r="C81" t="s">
        <v>2699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>
      <c r="A82" s="19" t="s">
        <v>206</v>
      </c>
      <c r="B82" s="35" t="s">
        <v>791</v>
      </c>
      <c r="C82" t="s">
        <v>2700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>
      <c r="A83" s="19" t="s">
        <v>206</v>
      </c>
      <c r="B83" s="35" t="s">
        <v>166</v>
      </c>
      <c r="C83" t="s">
        <v>2701</v>
      </c>
      <c r="D83" s="9">
        <v>91600000000000</v>
      </c>
      <c r="E83" s="9">
        <v>93400000000000</v>
      </c>
      <c r="F83" s="9">
        <v>95000000000000</v>
      </c>
      <c r="G83" s="9">
        <v>96200000000000</v>
      </c>
      <c r="H83" s="9">
        <v>97300000000000</v>
      </c>
      <c r="I83" s="9">
        <v>98400000000000</v>
      </c>
      <c r="J83" s="9">
        <v>99600000000000</v>
      </c>
      <c r="K83" s="9">
        <v>101000000000000</v>
      </c>
      <c r="L83" s="9">
        <v>102000000000000</v>
      </c>
      <c r="M83" s="9">
        <v>103000000000000</v>
      </c>
      <c r="N83" s="9">
        <v>104000000000000</v>
      </c>
      <c r="O83" s="9">
        <v>105000000000000</v>
      </c>
      <c r="P83" s="9">
        <v>106000000000000</v>
      </c>
      <c r="Q83" s="9">
        <v>106000000000000</v>
      </c>
      <c r="R83" s="9">
        <v>106000000000000</v>
      </c>
      <c r="S83" s="9">
        <v>107000000000000</v>
      </c>
      <c r="T83" s="9">
        <v>107000000000000</v>
      </c>
      <c r="U83" s="9">
        <v>107000000000000</v>
      </c>
      <c r="V83" s="9">
        <v>107000000000000</v>
      </c>
      <c r="W83" s="9">
        <v>107000000000000</v>
      </c>
      <c r="X83" s="9">
        <v>107000000000000</v>
      </c>
      <c r="Y83" s="9">
        <v>107000000000000</v>
      </c>
      <c r="Z83" s="9">
        <v>107000000000000</v>
      </c>
      <c r="AA83" s="9">
        <v>107000000000000</v>
      </c>
      <c r="AB83" s="9">
        <v>106000000000000</v>
      </c>
      <c r="AC83" s="9">
        <v>106000000000000</v>
      </c>
      <c r="AD83" s="9">
        <v>106000000000000</v>
      </c>
      <c r="AE83" s="9">
        <v>105000000000000</v>
      </c>
      <c r="AF83" s="9">
        <v>105000000000000</v>
      </c>
      <c r="AG83" s="9">
        <v>104000000000000</v>
      </c>
      <c r="AH83" s="9">
        <v>103000000000000</v>
      </c>
      <c r="AI83" s="9">
        <v>103000000000000</v>
      </c>
      <c r="AJ83" s="9">
        <v>102000000000000</v>
      </c>
      <c r="AK83" s="9">
        <v>101000000000000</v>
      </c>
      <c r="AL83" s="9">
        <v>100000000000000</v>
      </c>
      <c r="AM83" s="9">
        <v>99200000000000</v>
      </c>
      <c r="AN83" s="9">
        <v>98200000000000</v>
      </c>
      <c r="AO83" s="9">
        <v>110000000000000</v>
      </c>
    </row>
    <row r="84" spans="1:41">
      <c r="A84" s="19" t="s">
        <v>206</v>
      </c>
      <c r="B84" s="35" t="s">
        <v>2336</v>
      </c>
      <c r="C84" t="s">
        <v>2702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>
      <c r="A85" s="19" t="s">
        <v>206</v>
      </c>
      <c r="B85" s="35" t="s">
        <v>2325</v>
      </c>
      <c r="C85" t="s">
        <v>2703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 spans="1:41">
      <c r="A86" s="19" t="s">
        <v>2340</v>
      </c>
      <c r="B86" s="35" t="s">
        <v>722</v>
      </c>
      <c r="C86" t="s">
        <v>2704</v>
      </c>
      <c r="D86" s="9">
        <v>1.75063E+16</v>
      </c>
      <c r="E86" s="9">
        <v>1.80266E+16</v>
      </c>
      <c r="F86" s="9">
        <v>1.88266E+16</v>
      </c>
      <c r="G86" s="9">
        <v>1.93266E+16</v>
      </c>
      <c r="H86" s="9">
        <v>1.98007E+16</v>
      </c>
      <c r="I86" s="9">
        <v>2.02637E+16</v>
      </c>
      <c r="J86" s="9">
        <v>2.07242E+16</v>
      </c>
      <c r="K86" s="9">
        <v>2.11945E+16</v>
      </c>
      <c r="L86" s="9">
        <v>2.14948E+16</v>
      </c>
      <c r="M86" s="9">
        <v>2.18195E+16</v>
      </c>
      <c r="N86" s="9">
        <v>2.21669E+16</v>
      </c>
      <c r="O86" s="9">
        <v>2.24817E+16</v>
      </c>
      <c r="P86" s="9">
        <v>2.28171E+16</v>
      </c>
      <c r="Q86" s="9">
        <v>2.30547E+16</v>
      </c>
      <c r="R86" s="9">
        <v>2.32731E+16</v>
      </c>
      <c r="S86" s="9">
        <v>2.3504E+16</v>
      </c>
      <c r="T86" s="9">
        <v>2.37058E+16</v>
      </c>
      <c r="U86" s="9">
        <v>2.39436E+16</v>
      </c>
      <c r="V86" s="9">
        <v>2.40773E+16</v>
      </c>
      <c r="W86" s="9">
        <v>2.42519E+16</v>
      </c>
      <c r="X86" s="9">
        <v>2.43943E+16</v>
      </c>
      <c r="Y86" s="9">
        <v>2.45486E+16</v>
      </c>
      <c r="Z86" s="9">
        <v>2.46707E+16</v>
      </c>
      <c r="AA86" s="9">
        <v>2.47985E+16</v>
      </c>
      <c r="AB86" s="9">
        <v>2.48945E+16</v>
      </c>
      <c r="AC86" s="9">
        <v>2.49982E+16</v>
      </c>
      <c r="AD86" s="9">
        <v>2.5059E+16</v>
      </c>
      <c r="AE86" s="9">
        <v>2.51084E+16</v>
      </c>
      <c r="AF86" s="9">
        <v>2.5167E+16</v>
      </c>
      <c r="AG86" s="9">
        <v>2.5214E+16</v>
      </c>
      <c r="AH86" s="9">
        <v>2.52259E+16</v>
      </c>
      <c r="AI86" s="9">
        <v>2.52348E+16</v>
      </c>
      <c r="AJ86" s="9">
        <v>2.52185E+16</v>
      </c>
      <c r="AK86" s="9">
        <v>2.52032E+16</v>
      </c>
      <c r="AL86" s="9">
        <v>2.51672E+16</v>
      </c>
      <c r="AM86" s="9">
        <v>2.51103E+16</v>
      </c>
      <c r="AN86" s="9">
        <v>2.50191E+16</v>
      </c>
      <c r="AO86" s="9">
        <v>2.4878E+16</v>
      </c>
    </row>
    <row r="87" spans="1:41">
      <c r="A87" s="19" t="s">
        <v>2340</v>
      </c>
      <c r="B87" s="35" t="s">
        <v>723</v>
      </c>
      <c r="C87" t="s">
        <v>2705</v>
      </c>
      <c r="D87" s="9">
        <v>5.99002E+16</v>
      </c>
      <c r="E87" s="9">
        <v>6.06376E+16</v>
      </c>
      <c r="F87" s="9">
        <v>6.24944E+16</v>
      </c>
      <c r="G87" s="9">
        <v>6.29453E+16</v>
      </c>
      <c r="H87" s="9">
        <v>6.34694E+16</v>
      </c>
      <c r="I87" s="9">
        <v>6.38985E+16</v>
      </c>
      <c r="J87" s="9">
        <v>6.44368E+16</v>
      </c>
      <c r="K87" s="9">
        <v>6.4866E+16</v>
      </c>
      <c r="L87" s="9">
        <v>6.46025E+16</v>
      </c>
      <c r="M87" s="9">
        <v>6.43347E+16</v>
      </c>
      <c r="N87" s="9">
        <v>6.39661E+16</v>
      </c>
      <c r="O87" s="9">
        <v>6.38072E+16</v>
      </c>
      <c r="P87" s="9">
        <v>6.34423E+16</v>
      </c>
      <c r="Q87" s="9">
        <v>6.28145E+16</v>
      </c>
      <c r="R87" s="9">
        <v>6.19905E+16</v>
      </c>
      <c r="S87" s="9">
        <v>6.12535E+16</v>
      </c>
      <c r="T87" s="9">
        <v>6.06369E+16</v>
      </c>
      <c r="U87" s="9">
        <v>6.002E+16</v>
      </c>
      <c r="V87" s="9">
        <v>5.89692E+16</v>
      </c>
      <c r="W87" s="9">
        <v>5.81259E+16</v>
      </c>
      <c r="X87" s="9">
        <v>5.72818E+16</v>
      </c>
      <c r="Y87" s="9">
        <v>5.62577E+16</v>
      </c>
      <c r="Z87" s="9">
        <v>5.54206E+16</v>
      </c>
      <c r="AA87" s="9">
        <v>5.47826E+16</v>
      </c>
      <c r="AB87" s="9">
        <v>5.39204E+16</v>
      </c>
      <c r="AC87" s="9">
        <v>5.31895E+16</v>
      </c>
      <c r="AD87" s="9">
        <v>5.24674E+16</v>
      </c>
      <c r="AE87" s="9">
        <v>5.16634E+16</v>
      </c>
      <c r="AF87" s="9">
        <v>5.08589E+16</v>
      </c>
      <c r="AG87" s="9">
        <v>4.99303E+16</v>
      </c>
      <c r="AH87" s="9">
        <v>4.90928E+16</v>
      </c>
      <c r="AI87" s="9">
        <v>4.81548E+16</v>
      </c>
      <c r="AJ87" s="9">
        <v>4.74026E+16</v>
      </c>
      <c r="AK87" s="9">
        <v>4.64921E+16</v>
      </c>
      <c r="AL87" s="9">
        <v>4.57673E+16</v>
      </c>
      <c r="AM87" s="9">
        <v>4.49237E+16</v>
      </c>
      <c r="AN87" s="9">
        <v>4.40477E+16</v>
      </c>
      <c r="AO87" s="9">
        <v>4.30525E+16</v>
      </c>
    </row>
    <row r="88" spans="1:41">
      <c r="A88" s="19" t="s">
        <v>2340</v>
      </c>
      <c r="B88" s="35" t="s">
        <v>113</v>
      </c>
      <c r="C88" t="s">
        <v>2706</v>
      </c>
      <c r="D88" s="9">
        <v>7615980000000000</v>
      </c>
      <c r="E88" s="9">
        <v>7898740000000000</v>
      </c>
      <c r="F88" s="9">
        <v>8266750000000000</v>
      </c>
      <c r="G88" s="9">
        <v>8543380000000000</v>
      </c>
      <c r="H88" s="9">
        <v>8803050000000000</v>
      </c>
      <c r="I88" s="9">
        <v>9042040000000000</v>
      </c>
      <c r="J88" s="9">
        <v>9279540000000000</v>
      </c>
      <c r="K88" s="9">
        <v>9508150000000000</v>
      </c>
      <c r="L88" s="9">
        <v>9700530000000000</v>
      </c>
      <c r="M88" s="9">
        <v>9886810000000000</v>
      </c>
      <c r="N88" s="9">
        <v>1.00678E+16</v>
      </c>
      <c r="O88" s="9">
        <v>1.02679E+16</v>
      </c>
      <c r="P88" s="9">
        <v>1.04605E+16</v>
      </c>
      <c r="Q88" s="9">
        <v>1.06181E+16</v>
      </c>
      <c r="R88" s="9">
        <v>1.07825E+16</v>
      </c>
      <c r="S88" s="9">
        <v>1.09635E+16</v>
      </c>
      <c r="T88" s="9">
        <v>1.11373E+16</v>
      </c>
      <c r="U88" s="9">
        <v>1.13212E+16</v>
      </c>
      <c r="V88" s="9">
        <v>1.149E+16</v>
      </c>
      <c r="W88" s="9">
        <v>1.16605E+16</v>
      </c>
      <c r="X88" s="9">
        <v>1.18368E+16</v>
      </c>
      <c r="Y88" s="9">
        <v>1.20204E+16</v>
      </c>
      <c r="Z88" s="9">
        <v>1.22156E+16</v>
      </c>
      <c r="AA88" s="9">
        <v>1.23888E+16</v>
      </c>
      <c r="AB88" s="9">
        <v>1.25621E+16</v>
      </c>
      <c r="AC88" s="9">
        <v>1.27494E+16</v>
      </c>
      <c r="AD88" s="9">
        <v>1.29176E+16</v>
      </c>
      <c r="AE88" s="9">
        <v>1.30796E+16</v>
      </c>
      <c r="AF88" s="9">
        <v>1.32305E+16</v>
      </c>
      <c r="AG88" s="9">
        <v>1.33878E+16</v>
      </c>
      <c r="AH88" s="9">
        <v>1.3507E+16</v>
      </c>
      <c r="AI88" s="9">
        <v>1.36262E+16</v>
      </c>
      <c r="AJ88" s="9">
        <v>1.37146E+16</v>
      </c>
      <c r="AK88" s="9">
        <v>1.37868E+16</v>
      </c>
      <c r="AL88" s="9">
        <v>1.3854E+16</v>
      </c>
      <c r="AM88" s="9">
        <v>1.38753E+16</v>
      </c>
      <c r="AN88" s="9">
        <v>1.38661E+16</v>
      </c>
      <c r="AO88" s="9">
        <v>1.38199E+16</v>
      </c>
    </row>
    <row r="89" spans="1:41">
      <c r="A89" s="19" t="s">
        <v>2340</v>
      </c>
      <c r="B89" s="35" t="s">
        <v>2324</v>
      </c>
      <c r="C89" t="s">
        <v>2707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 spans="1:41">
      <c r="A90" s="19" t="s">
        <v>2340</v>
      </c>
      <c r="B90" s="35" t="s">
        <v>2354</v>
      </c>
      <c r="C90" t="s">
        <v>2708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>
      <c r="A91" s="19" t="s">
        <v>2340</v>
      </c>
      <c r="B91" s="35" t="s">
        <v>2326</v>
      </c>
      <c r="C91" t="s">
        <v>2709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>
      <c r="A92" s="19" t="s">
        <v>2340</v>
      </c>
      <c r="B92" s="35" t="s">
        <v>2327</v>
      </c>
      <c r="C92" t="s">
        <v>2710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1:41">
      <c r="A93" s="19" t="s">
        <v>2340</v>
      </c>
      <c r="B93" s="35" t="s">
        <v>724</v>
      </c>
      <c r="C93" t="s">
        <v>2711</v>
      </c>
      <c r="D93" s="9">
        <v>810568000000000</v>
      </c>
      <c r="E93" s="9">
        <v>833167000000000</v>
      </c>
      <c r="F93" s="9">
        <v>853073000000000</v>
      </c>
      <c r="G93" s="9">
        <v>876401000000000</v>
      </c>
      <c r="H93" s="9">
        <v>893947000000000</v>
      </c>
      <c r="I93" s="9">
        <v>913074000000000</v>
      </c>
      <c r="J93" s="9">
        <v>931424000000000</v>
      </c>
      <c r="K93" s="9">
        <v>954729000000000</v>
      </c>
      <c r="L93" s="9">
        <v>962809000000000</v>
      </c>
      <c r="M93" s="9">
        <v>974070000000000</v>
      </c>
      <c r="N93" s="9">
        <v>983985000000000</v>
      </c>
      <c r="O93" s="9">
        <v>994831000000000</v>
      </c>
      <c r="P93" s="9">
        <v>1003370000000000</v>
      </c>
      <c r="Q93" s="9">
        <v>1009280000000000</v>
      </c>
      <c r="R93" s="9">
        <v>1012840000000000</v>
      </c>
      <c r="S93" s="9">
        <v>1014930000000000</v>
      </c>
      <c r="T93" s="9">
        <v>1016870000000000</v>
      </c>
      <c r="U93" s="9">
        <v>1018720000000000</v>
      </c>
      <c r="V93" s="9">
        <v>1017090000000000</v>
      </c>
      <c r="W93" s="9">
        <v>1015370000000000</v>
      </c>
      <c r="X93" s="9">
        <v>1011560000000000</v>
      </c>
      <c r="Y93" s="9">
        <v>1009330000000000</v>
      </c>
      <c r="Z93" s="9">
        <v>1006300000000000</v>
      </c>
      <c r="AA93" s="9">
        <v>1003070000000000</v>
      </c>
      <c r="AB93" s="9">
        <v>999742000000000</v>
      </c>
      <c r="AC93" s="9">
        <v>993115000000000</v>
      </c>
      <c r="AD93" s="9">
        <v>989559000000000</v>
      </c>
      <c r="AE93" s="9">
        <v>984886000000000</v>
      </c>
      <c r="AF93" s="9">
        <v>978259000000000</v>
      </c>
      <c r="AG93" s="9">
        <v>972497000000000</v>
      </c>
      <c r="AH93" s="9">
        <v>965679000000000</v>
      </c>
      <c r="AI93" s="9">
        <v>959853000000000</v>
      </c>
      <c r="AJ93" s="9">
        <v>952794000000000</v>
      </c>
      <c r="AK93" s="9">
        <v>947013000000000</v>
      </c>
      <c r="AL93" s="9">
        <v>940029000000000</v>
      </c>
      <c r="AM93" s="9">
        <v>934080000000000</v>
      </c>
      <c r="AN93" s="9">
        <v>928096000000000</v>
      </c>
      <c r="AO93" s="9">
        <v>920553000000000</v>
      </c>
    </row>
    <row r="94" spans="1:41">
      <c r="A94" s="19" t="s">
        <v>2340</v>
      </c>
      <c r="B94" s="35" t="s">
        <v>2328</v>
      </c>
      <c r="C94" t="s">
        <v>2712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>
      <c r="A95" s="19" t="s">
        <v>2340</v>
      </c>
      <c r="B95" s="35" t="s">
        <v>790</v>
      </c>
      <c r="C95" t="s">
        <v>2713</v>
      </c>
      <c r="D95" s="9">
        <v>2253870000000000</v>
      </c>
      <c r="E95" s="9">
        <v>2321760000000000</v>
      </c>
      <c r="F95" s="9">
        <v>2384640000000000</v>
      </c>
      <c r="G95" s="9">
        <v>2454970000000000</v>
      </c>
      <c r="H95" s="9">
        <v>2511240000000000</v>
      </c>
      <c r="I95" s="9">
        <v>2566320000000000</v>
      </c>
      <c r="J95" s="9">
        <v>2619100000000000</v>
      </c>
      <c r="K95" s="9">
        <v>2683720000000000</v>
      </c>
      <c r="L95" s="9">
        <v>2709970000000000</v>
      </c>
      <c r="M95" s="9">
        <v>2749360000000000</v>
      </c>
      <c r="N95" s="9">
        <v>2786590000000000</v>
      </c>
      <c r="O95" s="9">
        <v>2823360000000000</v>
      </c>
      <c r="P95" s="9">
        <v>2850160000000000</v>
      </c>
      <c r="Q95" s="9">
        <v>2878410000000000</v>
      </c>
      <c r="R95" s="9">
        <v>2895280000000000</v>
      </c>
      <c r="S95" s="9">
        <v>2910350000000000</v>
      </c>
      <c r="T95" s="9">
        <v>2926230000000000</v>
      </c>
      <c r="U95" s="9">
        <v>2941280000000000</v>
      </c>
      <c r="V95" s="9">
        <v>2950960000000000</v>
      </c>
      <c r="W95" s="9">
        <v>2959390000000000</v>
      </c>
      <c r="X95" s="9">
        <v>2958260000000000</v>
      </c>
      <c r="Y95" s="9">
        <v>2966960000000000</v>
      </c>
      <c r="Z95" s="9">
        <v>2965010000000000</v>
      </c>
      <c r="AA95" s="9">
        <v>2962610000000000</v>
      </c>
      <c r="AB95" s="9">
        <v>2961260000000000</v>
      </c>
      <c r="AC95" s="9">
        <v>2960550000000000</v>
      </c>
      <c r="AD95" s="9">
        <v>2958870000000000</v>
      </c>
      <c r="AE95" s="9">
        <v>2946730000000000</v>
      </c>
      <c r="AF95" s="9">
        <v>2942910000000000</v>
      </c>
      <c r="AG95" s="9">
        <v>2941140000000000</v>
      </c>
      <c r="AH95" s="9">
        <v>2928570000000000</v>
      </c>
      <c r="AI95" s="9">
        <v>2925560000000000</v>
      </c>
      <c r="AJ95" s="9">
        <v>2912360000000000</v>
      </c>
      <c r="AK95" s="9">
        <v>2902650000000000</v>
      </c>
      <c r="AL95" s="9">
        <v>2903730000000000</v>
      </c>
      <c r="AM95" s="9">
        <v>2893090000000000</v>
      </c>
      <c r="AN95" s="9">
        <v>2883550000000000</v>
      </c>
      <c r="AO95" s="9">
        <v>2855450000000000</v>
      </c>
    </row>
    <row r="96" spans="1:41">
      <c r="A96" s="19" t="s">
        <v>2340</v>
      </c>
      <c r="B96" s="35" t="s">
        <v>2329</v>
      </c>
      <c r="C96" t="s">
        <v>2714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>
      <c r="A97" s="19" t="s">
        <v>2340</v>
      </c>
      <c r="B97" s="35" t="s">
        <v>2330</v>
      </c>
      <c r="C97" t="s">
        <v>2715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  <row r="98" spans="1:41">
      <c r="A98" s="19" t="s">
        <v>2340</v>
      </c>
      <c r="B98" s="35" t="s">
        <v>2331</v>
      </c>
      <c r="C98" t="s">
        <v>2716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 spans="1:41">
      <c r="A99" s="19" t="s">
        <v>2340</v>
      </c>
      <c r="B99" s="35" t="s">
        <v>2332</v>
      </c>
      <c r="C99" t="s">
        <v>2717</v>
      </c>
      <c r="D99" s="9">
        <v>5838620000000000</v>
      </c>
      <c r="E99" s="9">
        <v>6044950000000000</v>
      </c>
      <c r="F99" s="9">
        <v>6260800000000000</v>
      </c>
      <c r="G99" s="9">
        <v>6394650000000000</v>
      </c>
      <c r="H99" s="9">
        <v>6527630000000000</v>
      </c>
      <c r="I99" s="9">
        <v>6651440000000000</v>
      </c>
      <c r="J99" s="9">
        <v>6788070000000000</v>
      </c>
      <c r="K99" s="9">
        <v>6914440000000000</v>
      </c>
      <c r="L99" s="9">
        <v>6978410000000000</v>
      </c>
      <c r="M99" s="9">
        <v>7043250000000000</v>
      </c>
      <c r="N99" s="9">
        <v>7095630000000000</v>
      </c>
      <c r="O99" s="9">
        <v>7156630000000000</v>
      </c>
      <c r="P99" s="9">
        <v>7217800000000000</v>
      </c>
      <c r="Q99" s="9">
        <v>7219220000000000</v>
      </c>
      <c r="R99" s="9">
        <v>7214720000000000</v>
      </c>
      <c r="S99" s="9">
        <v>7221440000000000</v>
      </c>
      <c r="T99" s="9">
        <v>7216100000000000</v>
      </c>
      <c r="U99" s="9">
        <v>7209860000000000</v>
      </c>
      <c r="V99" s="9">
        <v>7184060000000000</v>
      </c>
      <c r="W99" s="9">
        <v>7148200000000000</v>
      </c>
      <c r="X99" s="9">
        <v>7121190000000000</v>
      </c>
      <c r="Y99" s="9">
        <v>7095060000000000</v>
      </c>
      <c r="Z99" s="9">
        <v>7058090000000000</v>
      </c>
      <c r="AA99" s="9">
        <v>7011220000000000</v>
      </c>
      <c r="AB99" s="9">
        <v>6974620000000000</v>
      </c>
      <c r="AC99" s="9">
        <v>6927870000000000</v>
      </c>
      <c r="AD99" s="9">
        <v>6880810000000000</v>
      </c>
      <c r="AE99" s="9">
        <v>6842260000000000</v>
      </c>
      <c r="AF99" s="9">
        <v>6789220000000000</v>
      </c>
      <c r="AG99" s="9">
        <v>6733110000000000</v>
      </c>
      <c r="AH99" s="9">
        <v>6677670000000000</v>
      </c>
      <c r="AI99" s="9">
        <v>6623010000000000</v>
      </c>
      <c r="AJ99" s="9">
        <v>6564870000000000</v>
      </c>
      <c r="AK99" s="9">
        <v>6508860000000000</v>
      </c>
      <c r="AL99" s="9">
        <v>6462440000000000</v>
      </c>
      <c r="AM99" s="9">
        <v>6404770000000000</v>
      </c>
      <c r="AN99" s="9">
        <v>6345640000000000</v>
      </c>
      <c r="AO99" s="9">
        <v>6281560000000000</v>
      </c>
    </row>
    <row r="100" spans="1:41">
      <c r="A100" s="19" t="s">
        <v>2340</v>
      </c>
      <c r="B100" s="35" t="s">
        <v>2333</v>
      </c>
      <c r="C100" t="s">
        <v>2718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>
      <c r="A101" s="19" t="s">
        <v>2340</v>
      </c>
      <c r="B101" s="35" t="s">
        <v>2334</v>
      </c>
      <c r="C101" t="s">
        <v>2719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 spans="1:41">
      <c r="A102" s="19" t="s">
        <v>2340</v>
      </c>
      <c r="B102" s="35" t="s">
        <v>2335</v>
      </c>
      <c r="C102" t="s">
        <v>2720</v>
      </c>
      <c r="D102" s="9">
        <v>2.82036E+16</v>
      </c>
      <c r="E102" s="9">
        <v>2.87087E+16</v>
      </c>
      <c r="F102" s="9">
        <v>2.92137E+16</v>
      </c>
      <c r="G102" s="9">
        <v>2.95167E+16</v>
      </c>
      <c r="H102" s="9">
        <v>2.99187E+16</v>
      </c>
      <c r="I102" s="9">
        <v>3.03218E+16</v>
      </c>
      <c r="J102" s="9">
        <v>3.07249E+16</v>
      </c>
      <c r="K102" s="9">
        <v>3.1128E+16</v>
      </c>
      <c r="L102" s="9">
        <v>3.09301E+16</v>
      </c>
      <c r="M102" s="9">
        <v>3.07322E+16</v>
      </c>
      <c r="N102" s="9">
        <v>3.06343E+16</v>
      </c>
      <c r="O102" s="9">
        <v>3.04364E+16</v>
      </c>
      <c r="P102" s="9">
        <v>3.02385E+16</v>
      </c>
      <c r="Q102" s="9">
        <v>2.98395E+16</v>
      </c>
      <c r="R102" s="9">
        <v>2.93405E+16</v>
      </c>
      <c r="S102" s="9">
        <v>2.88415E+16</v>
      </c>
      <c r="T102" s="9">
        <v>2.83424E+16</v>
      </c>
      <c r="U102" s="9">
        <v>2.78434E+16</v>
      </c>
      <c r="V102" s="9">
        <v>2.71443E+16</v>
      </c>
      <c r="W102" s="9">
        <v>2.65453E+16</v>
      </c>
      <c r="X102" s="9">
        <v>2.58462E+16</v>
      </c>
      <c r="Y102" s="9">
        <v>2.52472E+16</v>
      </c>
      <c r="Z102" s="9">
        <v>2.45481E+16</v>
      </c>
      <c r="AA102" s="9">
        <v>2.40481E+16</v>
      </c>
      <c r="AB102" s="9">
        <v>2.3549E+16</v>
      </c>
      <c r="AC102" s="9">
        <v>2.295E+16</v>
      </c>
      <c r="AD102" s="9">
        <v>2.24499E+16</v>
      </c>
      <c r="AE102" s="9">
        <v>2.18509E+16</v>
      </c>
      <c r="AF102" s="9">
        <v>2.12508E+16</v>
      </c>
      <c r="AG102" s="9">
        <v>2.06518E+16</v>
      </c>
      <c r="AH102" s="9">
        <v>2.00518E+16</v>
      </c>
      <c r="AI102" s="9">
        <v>1.94527E+16</v>
      </c>
      <c r="AJ102" s="9">
        <v>1.88527E+16</v>
      </c>
      <c r="AK102" s="9">
        <v>1.83536E+16</v>
      </c>
      <c r="AL102" s="9">
        <v>1.79536E+16</v>
      </c>
      <c r="AM102" s="9">
        <v>1.74545E+16</v>
      </c>
      <c r="AN102" s="9">
        <v>1.69547E+16</v>
      </c>
      <c r="AO102" s="9">
        <v>1.64552E+16</v>
      </c>
    </row>
    <row r="103" spans="1:41">
      <c r="A103" s="19" t="s">
        <v>2340</v>
      </c>
      <c r="B103" s="35" t="s">
        <v>791</v>
      </c>
      <c r="C103" t="s">
        <v>2721</v>
      </c>
      <c r="D103" s="9">
        <v>9852650000000000</v>
      </c>
      <c r="E103" s="9">
        <v>1.00475E+16</v>
      </c>
      <c r="F103" s="9">
        <v>1.02328E+16</v>
      </c>
      <c r="G103" s="9">
        <v>1.03857E+16</v>
      </c>
      <c r="H103" s="9">
        <v>1.05383E+16</v>
      </c>
      <c r="I103" s="9">
        <v>1.06807E+16</v>
      </c>
      <c r="J103" s="9">
        <v>1.08236E+16</v>
      </c>
      <c r="K103" s="9">
        <v>1.09953E+16</v>
      </c>
      <c r="L103" s="9">
        <v>1.09664E+16</v>
      </c>
      <c r="M103" s="9">
        <v>1.09574E+16</v>
      </c>
      <c r="N103" s="9">
        <v>1.09475E+16</v>
      </c>
      <c r="O103" s="9">
        <v>1.09373E+16</v>
      </c>
      <c r="P103" s="9">
        <v>1.09083E+16</v>
      </c>
      <c r="Q103" s="9">
        <v>1.08108E+16</v>
      </c>
      <c r="R103" s="9">
        <v>1.06821E+16</v>
      </c>
      <c r="S103" s="9">
        <v>1.05784E+16</v>
      </c>
      <c r="T103" s="9">
        <v>1.04599E+16</v>
      </c>
      <c r="U103" s="9">
        <v>1.03412E+16</v>
      </c>
      <c r="V103" s="9">
        <v>1.01668E+16</v>
      </c>
      <c r="W103" s="9">
        <v>1.00026E+16</v>
      </c>
      <c r="X103" s="9">
        <v>9828160000000000</v>
      </c>
      <c r="Y103" s="9">
        <v>9654870000000000</v>
      </c>
      <c r="Z103" s="9">
        <v>9480500000000000</v>
      </c>
      <c r="AA103" s="9">
        <v>9333610000000000</v>
      </c>
      <c r="AB103" s="9">
        <v>9186750000000000</v>
      </c>
      <c r="AC103" s="9">
        <v>9038870000000000</v>
      </c>
      <c r="AD103" s="9">
        <v>8891860000000000</v>
      </c>
      <c r="AE103" s="9">
        <v>8744850000000000</v>
      </c>
      <c r="AF103" s="9">
        <v>8592840000000000</v>
      </c>
      <c r="AG103" s="9">
        <v>8430570000000000</v>
      </c>
      <c r="AH103" s="9">
        <v>8278280000000000</v>
      </c>
      <c r="AI103" s="9">
        <v>8126740000000000</v>
      </c>
      <c r="AJ103" s="9">
        <v>7983180000000000</v>
      </c>
      <c r="AK103" s="9">
        <v>7865800000000000</v>
      </c>
      <c r="AL103" s="9">
        <v>7757190000000000</v>
      </c>
      <c r="AM103" s="9">
        <v>7649410000000000</v>
      </c>
      <c r="AN103" s="9">
        <v>7529350000000000</v>
      </c>
      <c r="AO103" s="9">
        <v>7350840000000000</v>
      </c>
    </row>
    <row r="104" spans="1:41">
      <c r="A104" s="19" t="s">
        <v>2340</v>
      </c>
      <c r="B104" s="35" t="s">
        <v>166</v>
      </c>
      <c r="C104" t="s">
        <v>2722</v>
      </c>
      <c r="D104" s="9">
        <v>1.28301E+16</v>
      </c>
      <c r="E104" s="9">
        <v>1.30448E+16</v>
      </c>
      <c r="F104" s="9">
        <v>1.36348E+16</v>
      </c>
      <c r="G104" s="9">
        <v>1.38984E+16</v>
      </c>
      <c r="H104" s="9">
        <v>1.41493E+16</v>
      </c>
      <c r="I104" s="9">
        <v>1.4401E+16</v>
      </c>
      <c r="J104" s="9">
        <v>1.46727E+16</v>
      </c>
      <c r="K104" s="9">
        <v>1.49252E+16</v>
      </c>
      <c r="L104" s="9">
        <v>1.49425E+16</v>
      </c>
      <c r="M104" s="9">
        <v>1.49716E+16</v>
      </c>
      <c r="N104" s="9">
        <v>1.49987E+16</v>
      </c>
      <c r="O104" s="9">
        <v>1.50265E+16</v>
      </c>
      <c r="P104" s="9">
        <v>1.50572E+16</v>
      </c>
      <c r="Q104" s="9">
        <v>1.49452E+16</v>
      </c>
      <c r="R104" s="9">
        <v>1.48188E+16</v>
      </c>
      <c r="S104" s="9">
        <v>1.47058E+16</v>
      </c>
      <c r="T104" s="9">
        <v>1.45838E+16</v>
      </c>
      <c r="U104" s="9">
        <v>1.44843E+16</v>
      </c>
      <c r="V104" s="9">
        <v>1.42945E+16</v>
      </c>
      <c r="W104" s="9">
        <v>1.41167E+16</v>
      </c>
      <c r="X104" s="9">
        <v>1.394E+16</v>
      </c>
      <c r="Y104" s="9">
        <v>1.37533E+16</v>
      </c>
      <c r="Z104" s="9">
        <v>1.35787E+16</v>
      </c>
      <c r="AA104" s="9">
        <v>1.34243E+16</v>
      </c>
      <c r="AB104" s="9">
        <v>1.32702E+16</v>
      </c>
      <c r="AC104" s="9">
        <v>1.31061E+16</v>
      </c>
      <c r="AD104" s="9">
        <v>1.29419E+16</v>
      </c>
      <c r="AE104" s="9">
        <v>1.27883E+16</v>
      </c>
      <c r="AF104" s="9">
        <v>1.25951E+16</v>
      </c>
      <c r="AG104" s="9">
        <v>1.24328E+16</v>
      </c>
      <c r="AH104" s="9">
        <v>1.2239E+16</v>
      </c>
      <c r="AI104" s="9">
        <v>1.20549E+16</v>
      </c>
      <c r="AJ104" s="9">
        <v>1.18617E+16</v>
      </c>
      <c r="AK104" s="9">
        <v>1.16983E+16</v>
      </c>
      <c r="AL104" s="9">
        <v>1.15343E+16</v>
      </c>
      <c r="AM104" s="9">
        <v>1.13599E+16</v>
      </c>
      <c r="AN104" s="9">
        <v>1.11852E+16</v>
      </c>
      <c r="AO104" s="9">
        <v>1.10088E+16</v>
      </c>
    </row>
    <row r="105" spans="1:41">
      <c r="A105" s="19" t="s">
        <v>2340</v>
      </c>
      <c r="B105" s="35" t="s">
        <v>2336</v>
      </c>
      <c r="C105" t="s">
        <v>2723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 spans="1:41">
      <c r="A106" s="19" t="s">
        <v>2340</v>
      </c>
      <c r="B106" s="35" t="s">
        <v>2325</v>
      </c>
      <c r="C106" t="s">
        <v>2724</v>
      </c>
      <c r="D106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</row>
    <row r="107" spans="1:41">
      <c r="A107" s="19" t="s">
        <v>2341</v>
      </c>
      <c r="B107" s="35" t="s">
        <v>722</v>
      </c>
      <c r="C107" t="s">
        <v>2725</v>
      </c>
      <c r="D107" s="9">
        <v>320808000000</v>
      </c>
      <c r="E107" s="9">
        <v>463446000000</v>
      </c>
      <c r="F107" s="9">
        <v>676764000000</v>
      </c>
      <c r="G107" s="9">
        <v>936358000000</v>
      </c>
      <c r="H107" s="9">
        <v>1253330000000</v>
      </c>
      <c r="I107" s="9">
        <v>1638640000000</v>
      </c>
      <c r="J107" s="9">
        <v>2111970000000</v>
      </c>
      <c r="K107" s="9">
        <v>2694690000000</v>
      </c>
      <c r="L107" s="9">
        <v>3370640000000</v>
      </c>
      <c r="M107" s="9">
        <v>4193330000000</v>
      </c>
      <c r="N107" s="9">
        <v>4511090000000</v>
      </c>
      <c r="O107" s="9">
        <v>4784740000000</v>
      </c>
      <c r="P107" s="9">
        <v>5006580000000</v>
      </c>
      <c r="Q107" s="9">
        <v>5248480000000</v>
      </c>
      <c r="R107" s="9">
        <v>5495140000000</v>
      </c>
      <c r="S107" s="9">
        <v>5776490000000</v>
      </c>
      <c r="T107" s="9">
        <v>6066130000000</v>
      </c>
      <c r="U107" s="9">
        <v>6369030000000</v>
      </c>
      <c r="V107" s="9">
        <v>6655450000000</v>
      </c>
      <c r="W107" s="9">
        <v>6943150000000</v>
      </c>
      <c r="X107" s="9">
        <v>7251940000000</v>
      </c>
      <c r="Y107" s="9">
        <v>7564270000000</v>
      </c>
      <c r="Z107" s="9">
        <v>7887160000000</v>
      </c>
      <c r="AA107" s="9">
        <v>8233580000000</v>
      </c>
      <c r="AB107" s="9">
        <v>8576610000000</v>
      </c>
      <c r="AC107" s="9">
        <v>8933810000000</v>
      </c>
      <c r="AD107" s="9">
        <v>9296830000000</v>
      </c>
      <c r="AE107" s="9">
        <v>9684520000000</v>
      </c>
      <c r="AF107" s="9">
        <v>10033500000000</v>
      </c>
      <c r="AG107" s="9">
        <v>10395000000000</v>
      </c>
      <c r="AH107" s="9">
        <v>10777800000000</v>
      </c>
      <c r="AI107" s="9">
        <v>11167900000000</v>
      </c>
      <c r="AJ107" s="9">
        <v>11563500000000</v>
      </c>
      <c r="AK107" s="9">
        <v>11994200000000</v>
      </c>
      <c r="AL107" s="9">
        <v>12423600000000</v>
      </c>
      <c r="AM107" s="9">
        <v>12926400000000</v>
      </c>
      <c r="AN107" s="9">
        <v>13323400000000</v>
      </c>
      <c r="AO107" s="9">
        <v>13998600000000</v>
      </c>
    </row>
    <row r="108" spans="1:41">
      <c r="A108" s="19" t="s">
        <v>2341</v>
      </c>
      <c r="B108" s="35" t="s">
        <v>723</v>
      </c>
      <c r="C108" t="s">
        <v>2726</v>
      </c>
      <c r="D108" s="9">
        <v>6621100000000000</v>
      </c>
      <c r="E108" s="9">
        <v>6797060000000000</v>
      </c>
      <c r="F108" s="9">
        <v>6984480000000000</v>
      </c>
      <c r="G108" s="9">
        <v>7137310000000000</v>
      </c>
      <c r="H108" s="9">
        <v>7294910000000000</v>
      </c>
      <c r="I108" s="9">
        <v>7449790000000000</v>
      </c>
      <c r="J108" s="9">
        <v>7622450000000000</v>
      </c>
      <c r="K108" s="9">
        <v>7788040000000000</v>
      </c>
      <c r="L108" s="9">
        <v>7916210000000000</v>
      </c>
      <c r="M108" s="9">
        <v>8057450000000000</v>
      </c>
      <c r="N108" s="9">
        <v>8148180000000000</v>
      </c>
      <c r="O108" s="9">
        <v>8234920000000000</v>
      </c>
      <c r="P108" s="9">
        <v>8324510000000000</v>
      </c>
      <c r="Q108" s="9">
        <v>8347870000000000</v>
      </c>
      <c r="R108" s="9">
        <v>8375730000000000</v>
      </c>
      <c r="S108" s="9">
        <v>8406940000000000</v>
      </c>
      <c r="T108" s="9">
        <v>8428700000000000</v>
      </c>
      <c r="U108" s="9">
        <v>8459330000000000</v>
      </c>
      <c r="V108" s="9">
        <v>8463410000000000</v>
      </c>
      <c r="W108" s="9">
        <v>8450890000000000</v>
      </c>
      <c r="X108" s="9">
        <v>8455250000000000</v>
      </c>
      <c r="Y108" s="9">
        <v>8461590000000000</v>
      </c>
      <c r="Z108" s="9">
        <v>8459960000000000</v>
      </c>
      <c r="AA108" s="9">
        <v>8442150000000000</v>
      </c>
      <c r="AB108" s="9">
        <v>8442070000000000</v>
      </c>
      <c r="AC108" s="9">
        <v>8426570000000000</v>
      </c>
      <c r="AD108" s="9">
        <v>8411540000000000</v>
      </c>
      <c r="AE108" s="9">
        <v>8412400000000000</v>
      </c>
      <c r="AF108" s="9">
        <v>8381610000000000</v>
      </c>
      <c r="AG108" s="9">
        <v>8358730000000000</v>
      </c>
      <c r="AH108" s="9">
        <v>8336470000000000</v>
      </c>
      <c r="AI108" s="9">
        <v>8317690000000000</v>
      </c>
      <c r="AJ108" s="9">
        <v>8286710000000000</v>
      </c>
      <c r="AK108" s="9">
        <v>8269980000000000</v>
      </c>
      <c r="AL108" s="9">
        <v>8250890000000000</v>
      </c>
      <c r="AM108" s="9">
        <v>8230360000000000</v>
      </c>
      <c r="AN108" s="9">
        <v>8199720000000000</v>
      </c>
      <c r="AO108" s="9">
        <v>8434110000000000</v>
      </c>
    </row>
    <row r="109" spans="1:41">
      <c r="A109" s="19" t="s">
        <v>2341</v>
      </c>
      <c r="B109" s="35" t="s">
        <v>113</v>
      </c>
      <c r="C109" t="s">
        <v>2727</v>
      </c>
      <c r="D109" s="9">
        <v>34851500000000</v>
      </c>
      <c r="E109" s="9">
        <v>38944200000000</v>
      </c>
      <c r="F109" s="9">
        <v>44777600000000</v>
      </c>
      <c r="G109" s="9">
        <v>51614400000000</v>
      </c>
      <c r="H109" s="9">
        <v>59899300000000</v>
      </c>
      <c r="I109" s="9">
        <v>69939600000000</v>
      </c>
      <c r="J109" s="9">
        <v>82225600000000</v>
      </c>
      <c r="K109" s="9">
        <v>97247000000000</v>
      </c>
      <c r="L109" s="9">
        <v>114305000000000</v>
      </c>
      <c r="M109" s="9">
        <v>135206000000000</v>
      </c>
      <c r="N109" s="9">
        <v>143599000000000</v>
      </c>
      <c r="O109" s="9">
        <v>151100000000000</v>
      </c>
      <c r="P109" s="9">
        <v>157397000000000</v>
      </c>
      <c r="Q109" s="9">
        <v>163782000000000</v>
      </c>
      <c r="R109" s="9">
        <v>170520000000000</v>
      </c>
      <c r="S109" s="9">
        <v>177989000000000</v>
      </c>
      <c r="T109" s="9">
        <v>185865000000000</v>
      </c>
      <c r="U109" s="9">
        <v>194167000000000</v>
      </c>
      <c r="V109" s="9">
        <v>201784000000000</v>
      </c>
      <c r="W109" s="9">
        <v>209634000000000</v>
      </c>
      <c r="X109" s="9">
        <v>217902000000000</v>
      </c>
      <c r="Y109" s="9">
        <v>226562000000000</v>
      </c>
      <c r="Z109" s="9">
        <v>235519000000000</v>
      </c>
      <c r="AA109" s="9">
        <v>244800000000000</v>
      </c>
      <c r="AB109" s="9">
        <v>254400000000000</v>
      </c>
      <c r="AC109" s="9">
        <v>264369000000000</v>
      </c>
      <c r="AD109" s="9">
        <v>274561000000000</v>
      </c>
      <c r="AE109" s="9">
        <v>285208000000000</v>
      </c>
      <c r="AF109" s="9">
        <v>295107000000000</v>
      </c>
      <c r="AG109" s="9">
        <v>305432000000000</v>
      </c>
      <c r="AH109" s="9">
        <v>316033000000000</v>
      </c>
      <c r="AI109" s="9">
        <v>327262000000000</v>
      </c>
      <c r="AJ109" s="9">
        <v>338663000000000</v>
      </c>
      <c r="AK109" s="9">
        <v>351129000000000</v>
      </c>
      <c r="AL109" s="9">
        <v>363224000000000</v>
      </c>
      <c r="AM109" s="9">
        <v>377749000000000</v>
      </c>
      <c r="AN109" s="9">
        <v>389509000000000</v>
      </c>
      <c r="AO109" s="9">
        <v>409899000000000</v>
      </c>
    </row>
    <row r="110" spans="1:41">
      <c r="A110" s="19" t="s">
        <v>2341</v>
      </c>
      <c r="B110" s="35" t="s">
        <v>2324</v>
      </c>
      <c r="C110" t="s">
        <v>2728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</row>
    <row r="111" spans="1:41">
      <c r="A111" s="19" t="s">
        <v>2341</v>
      </c>
      <c r="B111" s="35" t="s">
        <v>2354</v>
      </c>
      <c r="C111" t="s">
        <v>2729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</row>
    <row r="112" spans="1:41">
      <c r="A112" s="19" t="s">
        <v>2341</v>
      </c>
      <c r="B112" s="35" t="s">
        <v>2326</v>
      </c>
      <c r="C112" t="s">
        <v>2730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</row>
    <row r="113" spans="1:41">
      <c r="A113" s="19" t="s">
        <v>2341</v>
      </c>
      <c r="B113" s="35" t="s">
        <v>2327</v>
      </c>
      <c r="C113" t="s">
        <v>2731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</row>
    <row r="114" spans="1:41">
      <c r="A114" s="19" t="s">
        <v>2341</v>
      </c>
      <c r="B114" s="35" t="s">
        <v>724</v>
      </c>
      <c r="C114" t="s">
        <v>2732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9">
        <v>0</v>
      </c>
      <c r="AO114" s="9">
        <v>0</v>
      </c>
    </row>
    <row r="115" spans="1:41">
      <c r="A115" s="19" t="s">
        <v>2341</v>
      </c>
      <c r="B115" s="35" t="s">
        <v>2328</v>
      </c>
      <c r="C115" t="s">
        <v>2733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</row>
    <row r="116" spans="1:41">
      <c r="A116" s="19" t="s">
        <v>2341</v>
      </c>
      <c r="B116" s="35" t="s">
        <v>790</v>
      </c>
      <c r="C116" t="s">
        <v>2734</v>
      </c>
      <c r="D116" s="9">
        <v>2977400000000</v>
      </c>
      <c r="E116" s="9">
        <v>3051870000000</v>
      </c>
      <c r="F116" s="9">
        <v>3129010000000</v>
      </c>
      <c r="G116" s="9">
        <v>3188860000000</v>
      </c>
      <c r="H116" s="9">
        <v>3248760000000</v>
      </c>
      <c r="I116" s="9">
        <v>3304830000000</v>
      </c>
      <c r="J116" s="9">
        <v>3365730000000</v>
      </c>
      <c r="K116" s="9">
        <v>3419370000000</v>
      </c>
      <c r="L116" s="9">
        <v>3452890000000</v>
      </c>
      <c r="M116" s="9">
        <v>3486740000000</v>
      </c>
      <c r="N116" s="9">
        <v>3515890000000</v>
      </c>
      <c r="O116" s="9">
        <v>3544530000000</v>
      </c>
      <c r="P116" s="9">
        <v>3576240000000</v>
      </c>
      <c r="Q116" s="9">
        <v>3577530000000</v>
      </c>
      <c r="R116" s="9">
        <v>3580360000000</v>
      </c>
      <c r="S116" s="9">
        <v>3583640000000</v>
      </c>
      <c r="T116" s="9">
        <v>3582010000000</v>
      </c>
      <c r="U116" s="9">
        <v>3583800000000</v>
      </c>
      <c r="V116" s="9">
        <v>3574450000000</v>
      </c>
      <c r="W116" s="9">
        <v>3557180000000</v>
      </c>
      <c r="X116" s="9">
        <v>3547000000000</v>
      </c>
      <c r="Y116" s="9">
        <v>3537150000000</v>
      </c>
      <c r="Z116" s="9">
        <v>3523230000000</v>
      </c>
      <c r="AA116" s="9">
        <v>3501420000000</v>
      </c>
      <c r="AB116" s="9">
        <v>3487250000000</v>
      </c>
      <c r="AC116" s="9">
        <v>3465500000000</v>
      </c>
      <c r="AD116" s="9">
        <v>3443620000000</v>
      </c>
      <c r="AE116" s="9">
        <v>3428340000000</v>
      </c>
      <c r="AF116" s="9">
        <v>3399690000000</v>
      </c>
      <c r="AG116" s="9">
        <v>3374030000000</v>
      </c>
      <c r="AH116" s="9">
        <v>3348240000000</v>
      </c>
      <c r="AI116" s="9">
        <v>3323130000000</v>
      </c>
      <c r="AJ116" s="9">
        <v>3292180000000</v>
      </c>
      <c r="AK116" s="9">
        <v>3266180000000</v>
      </c>
      <c r="AL116" s="9">
        <v>3239650000000</v>
      </c>
      <c r="AM116" s="9">
        <v>3208880000000</v>
      </c>
      <c r="AN116" s="9">
        <v>3177560000000</v>
      </c>
      <c r="AO116" s="9">
        <v>3254760000000</v>
      </c>
    </row>
    <row r="117" spans="1:41">
      <c r="A117" s="19" t="s">
        <v>2341</v>
      </c>
      <c r="B117" s="35" t="s">
        <v>2329</v>
      </c>
      <c r="C117" t="s">
        <v>2735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</row>
    <row r="118" spans="1:41">
      <c r="A118" s="19" t="s">
        <v>2341</v>
      </c>
      <c r="B118" s="35" t="s">
        <v>2330</v>
      </c>
      <c r="C118" t="s">
        <v>2736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 spans="1:41">
      <c r="A119" s="19" t="s">
        <v>2341</v>
      </c>
      <c r="B119" s="35" t="s">
        <v>2331</v>
      </c>
      <c r="C119" t="s">
        <v>2737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</row>
    <row r="120" spans="1:41">
      <c r="A120" s="19" t="s">
        <v>2341</v>
      </c>
      <c r="B120" s="35" t="s">
        <v>2332</v>
      </c>
      <c r="C120" t="s">
        <v>2738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</row>
    <row r="121" spans="1:41">
      <c r="A121" s="19" t="s">
        <v>2341</v>
      </c>
      <c r="B121" s="35" t="s">
        <v>2333</v>
      </c>
      <c r="C121" t="s">
        <v>2739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2" spans="1:41">
      <c r="A122" s="19" t="s">
        <v>2341</v>
      </c>
      <c r="B122" s="35" t="s">
        <v>2334</v>
      </c>
      <c r="C122" t="s">
        <v>2740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 spans="1:41">
      <c r="A123" s="19" t="s">
        <v>2341</v>
      </c>
      <c r="B123" s="35" t="s">
        <v>2335</v>
      </c>
      <c r="C123" t="s">
        <v>2741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</row>
    <row r="124" spans="1:41">
      <c r="A124" s="19" t="s">
        <v>2341</v>
      </c>
      <c r="B124" s="35" t="s">
        <v>791</v>
      </c>
      <c r="C124" t="s">
        <v>2742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9">
        <v>0</v>
      </c>
      <c r="AO124" s="9">
        <v>0</v>
      </c>
    </row>
    <row r="125" spans="1:41">
      <c r="A125" s="19" t="s">
        <v>2341</v>
      </c>
      <c r="B125" s="35" t="s">
        <v>166</v>
      </c>
      <c r="C125" t="s">
        <v>2743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9">
        <v>0</v>
      </c>
      <c r="AO125" s="9">
        <v>0</v>
      </c>
    </row>
    <row r="126" spans="1:41">
      <c r="A126" s="19" t="s">
        <v>2341</v>
      </c>
      <c r="B126" s="35" t="s">
        <v>2336</v>
      </c>
      <c r="C126" t="s">
        <v>2744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</row>
    <row r="127" spans="1:41">
      <c r="A127" s="19" t="s">
        <v>2341</v>
      </c>
      <c r="B127" s="35" t="s">
        <v>2325</v>
      </c>
      <c r="C127" t="s">
        <v>2745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 spans="1:41">
      <c r="A128" s="19" t="s">
        <v>152</v>
      </c>
      <c r="B128" s="35" t="s">
        <v>722</v>
      </c>
      <c r="C128" t="s">
        <v>2746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</row>
    <row r="129" spans="1:41">
      <c r="A129" s="19" t="s">
        <v>152</v>
      </c>
      <c r="B129" s="35" t="s">
        <v>723</v>
      </c>
      <c r="C129" t="s">
        <v>2747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</row>
    <row r="130" spans="1:41">
      <c r="A130" s="19" t="s">
        <v>152</v>
      </c>
      <c r="B130" s="35" t="s">
        <v>113</v>
      </c>
      <c r="C130" t="s">
        <v>2748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 spans="1:41">
      <c r="A131" s="19" t="s">
        <v>152</v>
      </c>
      <c r="B131" s="35" t="s">
        <v>2324</v>
      </c>
      <c r="C131" t="s">
        <v>2749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</row>
    <row r="132" spans="1:41">
      <c r="A132" s="19" t="s">
        <v>152</v>
      </c>
      <c r="B132" s="35" t="s">
        <v>2354</v>
      </c>
      <c r="C132" t="s">
        <v>2750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</row>
    <row r="133" spans="1:41">
      <c r="A133" s="19" t="s">
        <v>152</v>
      </c>
      <c r="B133" s="35" t="s">
        <v>2326</v>
      </c>
      <c r="C133" t="s">
        <v>2751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</row>
    <row r="134" spans="1:41">
      <c r="A134" s="19" t="s">
        <v>152</v>
      </c>
      <c r="B134" s="35" t="s">
        <v>2327</v>
      </c>
      <c r="C134" t="s">
        <v>2752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 spans="1:41">
      <c r="A135" s="19" t="s">
        <v>152</v>
      </c>
      <c r="B135" s="35" t="s">
        <v>724</v>
      </c>
      <c r="C135" t="s">
        <v>2753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</row>
    <row r="136" spans="1:41">
      <c r="A136" s="19" t="s">
        <v>152</v>
      </c>
      <c r="B136" s="35" t="s">
        <v>2328</v>
      </c>
      <c r="C136" t="s">
        <v>2754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</row>
    <row r="137" spans="1:41">
      <c r="A137" s="19" t="s">
        <v>152</v>
      </c>
      <c r="B137" s="35" t="s">
        <v>790</v>
      </c>
      <c r="C137" t="s">
        <v>2755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 spans="1:41">
      <c r="A138" s="19" t="s">
        <v>152</v>
      </c>
      <c r="B138" s="35" t="s">
        <v>2329</v>
      </c>
      <c r="C138" t="s">
        <v>2756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 spans="1:41">
      <c r="A139" s="19" t="s">
        <v>152</v>
      </c>
      <c r="B139" s="35" t="s">
        <v>2330</v>
      </c>
      <c r="C139" t="s">
        <v>2757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</row>
    <row r="140" spans="1:41">
      <c r="A140" s="19" t="s">
        <v>152</v>
      </c>
      <c r="B140" s="35" t="s">
        <v>2331</v>
      </c>
      <c r="C140" t="s">
        <v>2758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</row>
    <row r="141" spans="1:41">
      <c r="A141" s="19" t="s">
        <v>152</v>
      </c>
      <c r="B141" s="35" t="s">
        <v>2332</v>
      </c>
      <c r="C141" t="s">
        <v>2759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</row>
    <row r="142" spans="1:41">
      <c r="A142" s="19" t="s">
        <v>152</v>
      </c>
      <c r="B142" s="35" t="s">
        <v>2333</v>
      </c>
      <c r="C142" t="s">
        <v>2760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</row>
    <row r="143" spans="1:41">
      <c r="A143" s="19" t="s">
        <v>152</v>
      </c>
      <c r="B143" s="35" t="s">
        <v>2334</v>
      </c>
      <c r="C143" t="s">
        <v>2761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</row>
    <row r="144" spans="1:41">
      <c r="A144" s="19" t="s">
        <v>152</v>
      </c>
      <c r="B144" s="35" t="s">
        <v>2335</v>
      </c>
      <c r="C144" t="s">
        <v>2762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</row>
    <row r="145" spans="1:41">
      <c r="A145" s="19" t="s">
        <v>152</v>
      </c>
      <c r="B145" s="35" t="s">
        <v>791</v>
      </c>
      <c r="C145" t="s">
        <v>2763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</row>
    <row r="146" spans="1:41">
      <c r="A146" s="19" t="s">
        <v>152</v>
      </c>
      <c r="B146" s="35" t="s">
        <v>166</v>
      </c>
      <c r="C146" t="s">
        <v>2764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</row>
    <row r="147" spans="1:41">
      <c r="A147" s="19" t="s">
        <v>152</v>
      </c>
      <c r="B147" s="35" t="s">
        <v>2336</v>
      </c>
      <c r="C147" t="s">
        <v>2765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 spans="1:41">
      <c r="A148" s="19" t="s">
        <v>152</v>
      </c>
      <c r="B148" s="35" t="s">
        <v>2325</v>
      </c>
      <c r="C148" t="s">
        <v>2766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</row>
    <row r="149" spans="1:41">
      <c r="A149" s="19" t="s">
        <v>2342</v>
      </c>
      <c r="B149" s="35" t="s">
        <v>722</v>
      </c>
      <c r="C149" t="s">
        <v>2767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</row>
    <row r="150" spans="1:41">
      <c r="A150" s="19" t="s">
        <v>2342</v>
      </c>
      <c r="B150" s="35" t="s">
        <v>723</v>
      </c>
      <c r="C150" t="s">
        <v>2768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</row>
    <row r="151" spans="1:41">
      <c r="A151" s="19" t="s">
        <v>2342</v>
      </c>
      <c r="B151" s="35" t="s">
        <v>113</v>
      </c>
      <c r="C151" t="s">
        <v>2769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</row>
    <row r="152" spans="1:41">
      <c r="A152" s="19" t="s">
        <v>2342</v>
      </c>
      <c r="B152" s="35" t="s">
        <v>2324</v>
      </c>
      <c r="C152" t="s">
        <v>2770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</row>
    <row r="153" spans="1:41">
      <c r="A153" s="19" t="s">
        <v>2342</v>
      </c>
      <c r="B153" s="35" t="s">
        <v>2354</v>
      </c>
      <c r="C153" t="s">
        <v>2771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</row>
    <row r="154" spans="1:41">
      <c r="A154" s="19" t="s">
        <v>2342</v>
      </c>
      <c r="B154" s="35" t="s">
        <v>2326</v>
      </c>
      <c r="C154" t="s">
        <v>2772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</row>
    <row r="155" spans="1:41">
      <c r="A155" s="19" t="s">
        <v>2342</v>
      </c>
      <c r="B155" s="35" t="s">
        <v>2327</v>
      </c>
      <c r="C155" t="s">
        <v>2773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</row>
    <row r="156" spans="1:41">
      <c r="A156" s="19" t="s">
        <v>2342</v>
      </c>
      <c r="B156" s="35" t="s">
        <v>724</v>
      </c>
      <c r="C156" t="s">
        <v>2774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</row>
    <row r="157" spans="1:41">
      <c r="A157" s="19" t="s">
        <v>2342</v>
      </c>
      <c r="B157" s="35" t="s">
        <v>2328</v>
      </c>
      <c r="C157" t="s">
        <v>2775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 spans="1:41">
      <c r="A158" s="19" t="s">
        <v>2342</v>
      </c>
      <c r="B158" s="35" t="s">
        <v>790</v>
      </c>
      <c r="C158" t="s">
        <v>2776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 spans="1:41">
      <c r="A159" s="19" t="s">
        <v>2342</v>
      </c>
      <c r="B159" s="35" t="s">
        <v>2329</v>
      </c>
      <c r="C159" t="s">
        <v>2777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</row>
    <row r="160" spans="1:41">
      <c r="A160" s="19" t="s">
        <v>2342</v>
      </c>
      <c r="B160" s="35" t="s">
        <v>2330</v>
      </c>
      <c r="C160" t="s">
        <v>2778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 spans="1:41">
      <c r="A161" s="19" t="s">
        <v>2342</v>
      </c>
      <c r="B161" s="35" t="s">
        <v>2331</v>
      </c>
      <c r="C161" t="s">
        <v>2779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</row>
    <row r="162" spans="1:41">
      <c r="A162" s="19" t="s">
        <v>2342</v>
      </c>
      <c r="B162" s="35" t="s">
        <v>2332</v>
      </c>
      <c r="C162" t="s">
        <v>2780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</row>
    <row r="163" spans="1:41">
      <c r="A163" s="19" t="s">
        <v>2342</v>
      </c>
      <c r="B163" s="35" t="s">
        <v>2333</v>
      </c>
      <c r="C163" t="s">
        <v>2781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</row>
    <row r="164" spans="1:41">
      <c r="A164" s="19" t="s">
        <v>2342</v>
      </c>
      <c r="B164" s="35" t="s">
        <v>2334</v>
      </c>
      <c r="C164" t="s">
        <v>2782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 spans="1:41">
      <c r="A165" s="19" t="s">
        <v>2342</v>
      </c>
      <c r="B165" s="35" t="s">
        <v>2335</v>
      </c>
      <c r="C165" t="s">
        <v>2783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 spans="1:41">
      <c r="A166" s="19" t="s">
        <v>2342</v>
      </c>
      <c r="B166" s="35" t="s">
        <v>791</v>
      </c>
      <c r="C166" t="s">
        <v>2784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</row>
    <row r="167" spans="1:41">
      <c r="A167" s="19" t="s">
        <v>2342</v>
      </c>
      <c r="B167" s="35" t="s">
        <v>166</v>
      </c>
      <c r="C167" t="s">
        <v>2785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 spans="1:41">
      <c r="A168" s="19" t="s">
        <v>2342</v>
      </c>
      <c r="B168" s="35" t="s">
        <v>2336</v>
      </c>
      <c r="C168" t="s">
        <v>2786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 spans="1:41">
      <c r="A169" s="19" t="s">
        <v>2342</v>
      </c>
      <c r="B169" s="35" t="s">
        <v>2325</v>
      </c>
      <c r="C169" t="s">
        <v>2787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4" spans="1:41">
      <c r="A174" s="19" t="s">
        <v>2351</v>
      </c>
    </row>
    <row r="175" spans="1:41">
      <c r="A175" s="19" t="s">
        <v>2351</v>
      </c>
    </row>
    <row r="176" spans="1:41">
      <c r="A176" s="19" t="s">
        <v>2351</v>
      </c>
    </row>
    <row r="177" spans="1:1">
      <c r="A177" s="19" t="s">
        <v>2351</v>
      </c>
    </row>
    <row r="178" spans="1:1">
      <c r="A178" s="19" t="s">
        <v>2351</v>
      </c>
    </row>
    <row r="179" spans="1:1">
      <c r="A179" s="19" t="s">
        <v>2351</v>
      </c>
    </row>
    <row r="180" spans="1:1">
      <c r="A180" s="19" t="s">
        <v>2351</v>
      </c>
    </row>
    <row r="181" spans="1:1">
      <c r="A181" s="19" t="s">
        <v>2351</v>
      </c>
    </row>
    <row r="182" spans="1:1">
      <c r="A182" s="19" t="s">
        <v>2351</v>
      </c>
    </row>
    <row r="183" spans="1:1">
      <c r="A183" s="19" t="s">
        <v>2351</v>
      </c>
    </row>
    <row r="186" spans="1:1">
      <c r="A186" s="19" t="s">
        <v>2325</v>
      </c>
    </row>
    <row r="187" spans="1:1">
      <c r="A187" s="19" t="s">
        <v>2325</v>
      </c>
    </row>
    <row r="188" spans="1:1">
      <c r="A188" s="19" t="s">
        <v>2325</v>
      </c>
    </row>
    <row r="189" spans="1:1">
      <c r="A189" s="19" t="s">
        <v>2325</v>
      </c>
    </row>
    <row r="190" spans="1:1">
      <c r="A190" s="19" t="s">
        <v>2325</v>
      </c>
    </row>
    <row r="191" spans="1:1">
      <c r="A191" s="19" t="s">
        <v>2325</v>
      </c>
    </row>
    <row r="192" spans="1:1">
      <c r="A192" s="19" t="s">
        <v>2325</v>
      </c>
    </row>
    <row r="193" spans="1:1">
      <c r="A193" s="19" t="s">
        <v>2325</v>
      </c>
    </row>
    <row r="194" spans="1:1">
      <c r="A194" s="19" t="s">
        <v>2325</v>
      </c>
    </row>
    <row r="195" spans="1:1">
      <c r="A195" s="19" t="s">
        <v>2325</v>
      </c>
    </row>
  </sheetData>
  <phoneticPr fontId="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E5B1E-EB4A-4114-9B46-12054FFD01D4}">
  <dimension ref="A1:AO169"/>
  <sheetViews>
    <sheetView workbookViewId="0">
      <selection activeCell="C1" sqref="C1:AO169"/>
    </sheetView>
  </sheetViews>
  <sheetFormatPr defaultRowHeight="14.25"/>
  <cols>
    <col min="1" max="1" width="13.375" style="34" bestFit="1" customWidth="1"/>
    <col min="2" max="2" width="19.875" style="34" bestFit="1" customWidth="1"/>
    <col min="3" max="3" width="103" bestFit="1" customWidth="1"/>
  </cols>
  <sheetData>
    <row r="1" spans="1:41">
      <c r="C1" t="s">
        <v>3323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</row>
    <row r="2" spans="1:41">
      <c r="A2" s="34" t="s">
        <v>2337</v>
      </c>
      <c r="B2" s="35" t="s">
        <v>722</v>
      </c>
      <c r="C2" t="s">
        <v>2809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 s="34" t="s">
        <v>2337</v>
      </c>
      <c r="B3" s="35" t="s">
        <v>723</v>
      </c>
      <c r="C3" t="s">
        <v>2810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 s="34" t="s">
        <v>2337</v>
      </c>
      <c r="B4" s="35" t="s">
        <v>113</v>
      </c>
      <c r="C4" t="s">
        <v>2811</v>
      </c>
      <c r="D4" s="9">
        <v>281488000000000</v>
      </c>
      <c r="E4" s="9">
        <v>276930000000000</v>
      </c>
      <c r="F4" s="9">
        <v>271409000000000</v>
      </c>
      <c r="G4" s="9">
        <v>266350000000000</v>
      </c>
      <c r="H4" s="9">
        <v>260431000000000</v>
      </c>
      <c r="I4" s="9">
        <v>254520000000000</v>
      </c>
      <c r="J4" s="9">
        <v>250655000000000</v>
      </c>
      <c r="K4" s="9">
        <v>249355000000000</v>
      </c>
      <c r="L4" s="9">
        <v>248625000000000</v>
      </c>
      <c r="M4" s="9">
        <v>251503000000000</v>
      </c>
      <c r="N4" s="9">
        <v>254442000000000</v>
      </c>
      <c r="O4" s="9">
        <v>263417000000000</v>
      </c>
      <c r="P4" s="9">
        <v>278276000000000</v>
      </c>
      <c r="Q4" s="9">
        <v>296955000000000</v>
      </c>
      <c r="R4" s="9">
        <v>319016000000000</v>
      </c>
      <c r="S4" s="9">
        <v>357741000000000</v>
      </c>
      <c r="T4" s="9">
        <v>399128000000000</v>
      </c>
      <c r="U4" s="9">
        <v>442385000000000</v>
      </c>
      <c r="V4" s="9">
        <v>487320000000000</v>
      </c>
      <c r="W4" s="9">
        <v>535170000000000</v>
      </c>
      <c r="X4" s="9">
        <v>585026000000000</v>
      </c>
      <c r="Y4" s="9">
        <v>635302000000000</v>
      </c>
      <c r="Z4" s="9">
        <v>685119000000000</v>
      </c>
      <c r="AA4" s="9">
        <v>734627000000000</v>
      </c>
      <c r="AB4" s="9">
        <v>782943000000000</v>
      </c>
      <c r="AC4" s="9">
        <v>829085000000000</v>
      </c>
      <c r="AD4" s="9">
        <v>872856000000000</v>
      </c>
      <c r="AE4" s="9">
        <v>914271000000000</v>
      </c>
      <c r="AF4" s="9">
        <v>951214000000000</v>
      </c>
      <c r="AG4" s="9">
        <v>985826000000000</v>
      </c>
      <c r="AH4" s="9">
        <v>1018690000000000</v>
      </c>
      <c r="AI4" s="9">
        <v>1049220000000000</v>
      </c>
      <c r="AJ4" s="9">
        <v>1079810000000000</v>
      </c>
      <c r="AK4" s="9">
        <v>1107850000000000</v>
      </c>
      <c r="AL4" s="9">
        <v>1135660000000000</v>
      </c>
      <c r="AM4" s="9">
        <v>1163000000000000</v>
      </c>
      <c r="AN4" s="9">
        <v>1190180000000000</v>
      </c>
      <c r="AO4" s="9">
        <v>1217760000000000</v>
      </c>
    </row>
    <row r="5" spans="1:41">
      <c r="A5" s="34" t="s">
        <v>2337</v>
      </c>
      <c r="B5" s="35" t="s">
        <v>2324</v>
      </c>
      <c r="C5" t="s">
        <v>2812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>
      <c r="A6" s="34" t="s">
        <v>2337</v>
      </c>
      <c r="B6" s="35" t="s">
        <v>2354</v>
      </c>
      <c r="C6" t="s">
        <v>2813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>
      <c r="A7" s="34" t="s">
        <v>2337</v>
      </c>
      <c r="B7" s="35" t="s">
        <v>2326</v>
      </c>
      <c r="C7" t="s">
        <v>2814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>
      <c r="A8" s="34" t="s">
        <v>2337</v>
      </c>
      <c r="B8" s="35" t="s">
        <v>2327</v>
      </c>
      <c r="C8" t="s">
        <v>2815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 s="34" t="s">
        <v>2337</v>
      </c>
      <c r="B9" s="35" t="s">
        <v>724</v>
      </c>
      <c r="C9" t="s">
        <v>2816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 s="34" t="s">
        <v>2337</v>
      </c>
      <c r="B10" s="35" t="s">
        <v>2328</v>
      </c>
      <c r="C10" t="s">
        <v>2817</v>
      </c>
      <c r="D10" s="9">
        <v>6815120000000000</v>
      </c>
      <c r="E10" s="9">
        <v>6802270000000000</v>
      </c>
      <c r="F10" s="9">
        <v>6768920000000000</v>
      </c>
      <c r="G10" s="9">
        <v>6719180000000000</v>
      </c>
      <c r="H10" s="9">
        <v>6647690000000000</v>
      </c>
      <c r="I10" s="9">
        <v>6555030000000000</v>
      </c>
      <c r="J10" s="9">
        <v>6440100000000000</v>
      </c>
      <c r="K10" s="9">
        <v>6299120000000000</v>
      </c>
      <c r="L10" s="9">
        <v>6048490000000000</v>
      </c>
      <c r="M10" s="9">
        <v>5790890000000000</v>
      </c>
      <c r="N10" s="9">
        <v>5560920000000000</v>
      </c>
      <c r="O10" s="9">
        <v>5321830000000000</v>
      </c>
      <c r="P10" s="9">
        <v>5074340000000000</v>
      </c>
      <c r="Q10" s="9">
        <v>4854880000000000</v>
      </c>
      <c r="R10" s="9">
        <v>4618130000000000</v>
      </c>
      <c r="S10" s="9">
        <v>4360650000000000</v>
      </c>
      <c r="T10" s="9">
        <v>4132350000000000</v>
      </c>
      <c r="U10" s="9">
        <v>3926710000000000</v>
      </c>
      <c r="V10" s="9">
        <v>3723320000000000</v>
      </c>
      <c r="W10" s="9">
        <v>3540570000000000</v>
      </c>
      <c r="X10" s="9">
        <v>3379370000000000</v>
      </c>
      <c r="Y10" s="9">
        <v>3238970000000000</v>
      </c>
      <c r="Z10" s="9">
        <v>3119930000000000</v>
      </c>
      <c r="AA10" s="9">
        <v>3018470000000000</v>
      </c>
      <c r="AB10" s="9">
        <v>2936270000000000</v>
      </c>
      <c r="AC10" s="9">
        <v>2870850000000000</v>
      </c>
      <c r="AD10" s="9">
        <v>2819390000000000</v>
      </c>
      <c r="AE10" s="9">
        <v>2774840000000000</v>
      </c>
      <c r="AF10" s="9">
        <v>2717020000000000</v>
      </c>
      <c r="AG10" s="9">
        <v>2663180000000000</v>
      </c>
      <c r="AH10" s="9">
        <v>2612380000000000</v>
      </c>
      <c r="AI10" s="9">
        <v>2563740000000000</v>
      </c>
      <c r="AJ10" s="9">
        <v>2516850000000000</v>
      </c>
      <c r="AK10" s="9">
        <v>2472280000000000</v>
      </c>
      <c r="AL10" s="9">
        <v>2428850000000000</v>
      </c>
      <c r="AM10" s="9">
        <v>2386410000000000</v>
      </c>
      <c r="AN10" s="9">
        <v>2344770000000000</v>
      </c>
      <c r="AO10" s="9">
        <v>2304010000000000</v>
      </c>
    </row>
    <row r="11" spans="1:41">
      <c r="A11" s="34" t="s">
        <v>2337</v>
      </c>
      <c r="B11" s="35" t="s">
        <v>790</v>
      </c>
      <c r="C11" t="s">
        <v>2818</v>
      </c>
      <c r="D11" s="9">
        <v>1.08578E+16</v>
      </c>
      <c r="E11" s="9">
        <v>1.09614E+16</v>
      </c>
      <c r="F11" s="9">
        <v>1.10527E+16</v>
      </c>
      <c r="G11" s="9">
        <v>1.11362E+16</v>
      </c>
      <c r="H11" s="9">
        <v>1.12079E+16</v>
      </c>
      <c r="I11" s="9">
        <v>1.12672E+16</v>
      </c>
      <c r="J11" s="9">
        <v>1.13125E+16</v>
      </c>
      <c r="K11" s="9">
        <v>1.13421E+16</v>
      </c>
      <c r="L11" s="9">
        <v>1.12816E+16</v>
      </c>
      <c r="M11" s="9">
        <v>1.12001E+16</v>
      </c>
      <c r="N11" s="9">
        <v>1.11263E+16</v>
      </c>
      <c r="O11" s="9">
        <v>1.10535E+16</v>
      </c>
      <c r="P11" s="9">
        <v>1.09737E+16</v>
      </c>
      <c r="Q11" s="9">
        <v>1.09248E+16</v>
      </c>
      <c r="R11" s="9">
        <v>1.0856E+16</v>
      </c>
      <c r="S11" s="9">
        <v>1.07332E+16</v>
      </c>
      <c r="T11" s="9">
        <v>1.06174E+16</v>
      </c>
      <c r="U11" s="9">
        <v>1.05117E+16</v>
      </c>
      <c r="V11" s="9">
        <v>1.03683E+16</v>
      </c>
      <c r="W11" s="9">
        <v>1.02282E+16</v>
      </c>
      <c r="X11" s="9">
        <v>1.00951E+16</v>
      </c>
      <c r="Y11" s="9">
        <v>9970280000000000</v>
      </c>
      <c r="Z11" s="9">
        <v>9855600000000000</v>
      </c>
      <c r="AA11" s="9">
        <v>9796530000000000</v>
      </c>
      <c r="AB11" s="9">
        <v>9749300000000000</v>
      </c>
      <c r="AC11" s="9">
        <v>9715640000000000</v>
      </c>
      <c r="AD11" s="9">
        <v>9683760000000000</v>
      </c>
      <c r="AE11" s="9">
        <v>9662790000000000</v>
      </c>
      <c r="AF11" s="9">
        <v>9592470000000000</v>
      </c>
      <c r="AG11" s="9">
        <v>9530670000000000</v>
      </c>
      <c r="AH11" s="9">
        <v>9472770000000000</v>
      </c>
      <c r="AI11" s="9">
        <v>9417160000000000</v>
      </c>
      <c r="AJ11" s="9">
        <v>9362100000000000</v>
      </c>
      <c r="AK11" s="9">
        <v>9310610000000000</v>
      </c>
      <c r="AL11" s="9">
        <v>9258210000000000</v>
      </c>
      <c r="AM11" s="9">
        <v>9204370000000000</v>
      </c>
      <c r="AN11" s="9">
        <v>9148550000000000</v>
      </c>
      <c r="AO11" s="9">
        <v>9092030000000000</v>
      </c>
    </row>
    <row r="12" spans="1:41">
      <c r="A12" s="34" t="s">
        <v>2337</v>
      </c>
      <c r="B12" s="35" t="s">
        <v>2329</v>
      </c>
      <c r="C12" t="s">
        <v>2819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>
      <c r="A13" s="34" t="s">
        <v>2337</v>
      </c>
      <c r="B13" s="35" t="s">
        <v>2330</v>
      </c>
      <c r="C13" t="s">
        <v>2820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>
      <c r="A14" s="34" t="s">
        <v>2337</v>
      </c>
      <c r="B14" s="35" t="s">
        <v>2331</v>
      </c>
      <c r="C14" t="s">
        <v>2821</v>
      </c>
      <c r="D14" s="9">
        <v>2333500000000000</v>
      </c>
      <c r="E14" s="9">
        <v>2142250000000000</v>
      </c>
      <c r="F14" s="9">
        <v>1985280000000000</v>
      </c>
      <c r="G14" s="9">
        <v>1855160000000000</v>
      </c>
      <c r="H14" s="9">
        <v>1742570000000000</v>
      </c>
      <c r="I14" s="9">
        <v>1648090000000000</v>
      </c>
      <c r="J14" s="9">
        <v>1568000000000000</v>
      </c>
      <c r="K14" s="9">
        <v>1499370000000000</v>
      </c>
      <c r="L14" s="9">
        <v>1474030000000000</v>
      </c>
      <c r="M14" s="9">
        <v>1452220000000000</v>
      </c>
      <c r="N14" s="9">
        <v>1433210000000000</v>
      </c>
      <c r="O14" s="9">
        <v>1417010000000000</v>
      </c>
      <c r="P14" s="9">
        <v>1403310000000000</v>
      </c>
      <c r="Q14" s="9">
        <v>1391630000000000</v>
      </c>
      <c r="R14" s="9">
        <v>1382010000000000</v>
      </c>
      <c r="S14" s="9">
        <v>1374060000000000</v>
      </c>
      <c r="T14" s="9">
        <v>1367850000000000</v>
      </c>
      <c r="U14" s="9">
        <v>1363050000000000</v>
      </c>
      <c r="V14" s="9">
        <v>1352440000000000</v>
      </c>
      <c r="W14" s="9">
        <v>1344000000000000</v>
      </c>
      <c r="X14" s="9">
        <v>1337010000000000</v>
      </c>
      <c r="Y14" s="9">
        <v>1331460000000000</v>
      </c>
      <c r="Z14" s="9">
        <v>1327100000000000</v>
      </c>
      <c r="AA14" s="9">
        <v>1324170000000000</v>
      </c>
      <c r="AB14" s="9">
        <v>1322280000000000</v>
      </c>
      <c r="AC14" s="9">
        <v>1321320000000000</v>
      </c>
      <c r="AD14" s="9">
        <v>1321140000000000</v>
      </c>
      <c r="AE14" s="9">
        <v>1322760000000000</v>
      </c>
      <c r="AF14" s="9">
        <v>1329270000000000</v>
      </c>
      <c r="AG14" s="9">
        <v>1336360000000000</v>
      </c>
      <c r="AH14" s="9">
        <v>1344040000000000</v>
      </c>
      <c r="AI14" s="9">
        <v>1352130000000000</v>
      </c>
      <c r="AJ14" s="9">
        <v>1360430000000000</v>
      </c>
      <c r="AK14" s="9">
        <v>1369110000000000</v>
      </c>
      <c r="AL14" s="9">
        <v>1378050000000000</v>
      </c>
      <c r="AM14" s="9">
        <v>1387210000000000</v>
      </c>
      <c r="AN14" s="9">
        <v>1396400000000000</v>
      </c>
      <c r="AO14" s="9">
        <v>1405840000000000</v>
      </c>
    </row>
    <row r="15" spans="1:41">
      <c r="A15" s="34" t="s">
        <v>2337</v>
      </c>
      <c r="B15" s="35" t="s">
        <v>2332</v>
      </c>
      <c r="C15" t="s">
        <v>2822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>
      <c r="A16" s="34" t="s">
        <v>2337</v>
      </c>
      <c r="B16" s="35" t="s">
        <v>2333</v>
      </c>
      <c r="C16" t="s">
        <v>2823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>
      <c r="A17" s="34" t="s">
        <v>2337</v>
      </c>
      <c r="B17" s="35" t="s">
        <v>2334</v>
      </c>
      <c r="C17" t="s">
        <v>2824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>
      <c r="A18" s="34" t="s">
        <v>2337</v>
      </c>
      <c r="B18" s="35" t="s">
        <v>2335</v>
      </c>
      <c r="C18" t="s">
        <v>2825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>
      <c r="A19" s="34" t="s">
        <v>2337</v>
      </c>
      <c r="B19" s="35" t="s">
        <v>791</v>
      </c>
      <c r="C19" t="s">
        <v>2826</v>
      </c>
      <c r="D19" s="9">
        <v>718341000000000</v>
      </c>
      <c r="E19" s="9">
        <v>737663000000000</v>
      </c>
      <c r="F19" s="9">
        <v>756964000000000</v>
      </c>
      <c r="G19" s="9">
        <v>776247000000000</v>
      </c>
      <c r="H19" s="9">
        <v>795513000000000</v>
      </c>
      <c r="I19" s="9">
        <v>814766000000000</v>
      </c>
      <c r="J19" s="9">
        <v>834007000000000</v>
      </c>
      <c r="K19" s="9">
        <v>853239000000000</v>
      </c>
      <c r="L19" s="9">
        <v>869891000000000</v>
      </c>
      <c r="M19" s="9">
        <v>886544000000000</v>
      </c>
      <c r="N19" s="9">
        <v>903198000000000</v>
      </c>
      <c r="O19" s="9">
        <v>919855000000000</v>
      </c>
      <c r="P19" s="9">
        <v>936515000000000</v>
      </c>
      <c r="Q19" s="9">
        <v>953180000000000</v>
      </c>
      <c r="R19" s="9">
        <v>969849000000000</v>
      </c>
      <c r="S19" s="9">
        <v>986525000000000</v>
      </c>
      <c r="T19" s="9">
        <v>1003210000000000</v>
      </c>
      <c r="U19" s="9">
        <v>1019900000000000</v>
      </c>
      <c r="V19" s="9">
        <v>1030450000000000</v>
      </c>
      <c r="W19" s="9">
        <v>1041030000000000</v>
      </c>
      <c r="X19" s="9">
        <v>1051620000000000</v>
      </c>
      <c r="Y19" s="9">
        <v>1062220000000000</v>
      </c>
      <c r="Z19" s="9">
        <v>1072840000000000</v>
      </c>
      <c r="AA19" s="9">
        <v>1083470000000000</v>
      </c>
      <c r="AB19" s="9">
        <v>1094120000000000</v>
      </c>
      <c r="AC19" s="9">
        <v>1104770000000000</v>
      </c>
      <c r="AD19" s="9">
        <v>1115440000000000</v>
      </c>
      <c r="AE19" s="9">
        <v>1126120000000000</v>
      </c>
      <c r="AF19" s="9">
        <v>1137430000000000</v>
      </c>
      <c r="AG19" s="9">
        <v>1148740000000000</v>
      </c>
      <c r="AH19" s="9">
        <v>1160060000000000</v>
      </c>
      <c r="AI19" s="9">
        <v>1171380000000000</v>
      </c>
      <c r="AJ19" s="9">
        <v>1182640000000000</v>
      </c>
      <c r="AK19" s="9">
        <v>1193900000000000</v>
      </c>
      <c r="AL19" s="9">
        <v>1205170000000000</v>
      </c>
      <c r="AM19" s="9">
        <v>1216450000000000</v>
      </c>
      <c r="AN19" s="9">
        <v>1227730000000000</v>
      </c>
      <c r="AO19" s="9">
        <v>1239020000000000</v>
      </c>
    </row>
    <row r="20" spans="1:41">
      <c r="A20" s="34" t="s">
        <v>2337</v>
      </c>
      <c r="B20" s="35" t="s">
        <v>166</v>
      </c>
      <c r="C20" t="s">
        <v>2827</v>
      </c>
      <c r="D20" s="9">
        <v>6030230000000</v>
      </c>
      <c r="E20" s="9">
        <v>12256600000000</v>
      </c>
      <c r="F20" s="9">
        <v>18408100000000</v>
      </c>
      <c r="G20" s="9">
        <v>25181600000000</v>
      </c>
      <c r="H20" s="9">
        <v>32775000000000</v>
      </c>
      <c r="I20" s="9">
        <v>41308800000000</v>
      </c>
      <c r="J20" s="9">
        <v>50386900000000</v>
      </c>
      <c r="K20" s="9">
        <v>60005400000000</v>
      </c>
      <c r="L20" s="9">
        <v>68851100000000</v>
      </c>
      <c r="M20" s="9">
        <v>77839500000000</v>
      </c>
      <c r="N20" s="9">
        <v>83677600000000</v>
      </c>
      <c r="O20" s="9">
        <v>90899200000000</v>
      </c>
      <c r="P20" s="9">
        <v>99401300000000</v>
      </c>
      <c r="Q20" s="9">
        <v>107642000000000</v>
      </c>
      <c r="R20" s="9">
        <v>115689000000000</v>
      </c>
      <c r="S20" s="9">
        <v>121007000000000</v>
      </c>
      <c r="T20" s="9">
        <v>125793000000000</v>
      </c>
      <c r="U20" s="9">
        <v>130365000000000</v>
      </c>
      <c r="V20" s="9">
        <v>134503000000000</v>
      </c>
      <c r="W20" s="9">
        <v>138347000000000</v>
      </c>
      <c r="X20" s="9">
        <v>141812000000000</v>
      </c>
      <c r="Y20" s="9">
        <v>145399000000000</v>
      </c>
      <c r="Z20" s="9">
        <v>148994000000000</v>
      </c>
      <c r="AA20" s="9">
        <v>153152000000000</v>
      </c>
      <c r="AB20" s="9">
        <v>157319000000000</v>
      </c>
      <c r="AC20" s="9">
        <v>161705000000000</v>
      </c>
      <c r="AD20" s="9">
        <v>166239000000000</v>
      </c>
      <c r="AE20" s="9">
        <v>170922000000000</v>
      </c>
      <c r="AF20" s="9">
        <v>174966000000000</v>
      </c>
      <c r="AG20" s="9">
        <v>179201000000000</v>
      </c>
      <c r="AH20" s="9">
        <v>183354000000000</v>
      </c>
      <c r="AI20" s="9">
        <v>187594000000000</v>
      </c>
      <c r="AJ20" s="9">
        <v>191977000000000</v>
      </c>
      <c r="AK20" s="9">
        <v>196128000000000</v>
      </c>
      <c r="AL20" s="9">
        <v>200239000000000</v>
      </c>
      <c r="AM20" s="9">
        <v>204322000000000</v>
      </c>
      <c r="AN20" s="9">
        <v>208002000000000</v>
      </c>
      <c r="AO20" s="9">
        <v>211640000000000</v>
      </c>
    </row>
    <row r="21" spans="1:41">
      <c r="A21" s="34" t="s">
        <v>2337</v>
      </c>
      <c r="B21" s="35" t="s">
        <v>2336</v>
      </c>
      <c r="C21" t="s">
        <v>2828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>
      <c r="A22" s="34" t="s">
        <v>2337</v>
      </c>
      <c r="B22" s="35" t="s">
        <v>2325</v>
      </c>
      <c r="C22" t="s">
        <v>2829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>
      <c r="A23" s="34" t="s">
        <v>722</v>
      </c>
      <c r="B23" s="35" t="s">
        <v>722</v>
      </c>
      <c r="C23" t="s">
        <v>2830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>
      <c r="A24" s="34" t="s">
        <v>722</v>
      </c>
      <c r="B24" s="35" t="s">
        <v>723</v>
      </c>
      <c r="C24" t="s">
        <v>2831</v>
      </c>
      <c r="D24" s="9">
        <v>3.90785E+16</v>
      </c>
      <c r="E24" s="9">
        <v>3.87986E+16</v>
      </c>
      <c r="F24" s="9">
        <v>4.11488E+16</v>
      </c>
      <c r="G24" s="9">
        <v>4.30832E+16</v>
      </c>
      <c r="H24" s="9">
        <v>4.50135E+16</v>
      </c>
      <c r="I24" s="9">
        <v>4.67628E+16</v>
      </c>
      <c r="J24" s="9">
        <v>4.82776E+16</v>
      </c>
      <c r="K24" s="9">
        <v>4.99591E+16</v>
      </c>
      <c r="L24" s="9">
        <v>5.04499E+16</v>
      </c>
      <c r="M24" s="9">
        <v>5.08297E+16</v>
      </c>
      <c r="N24" s="9">
        <v>5.11179E+16</v>
      </c>
      <c r="O24" s="9">
        <v>5.13585E+16</v>
      </c>
      <c r="P24" s="9">
        <v>5.03787E+16</v>
      </c>
      <c r="Q24" s="9">
        <v>4.9397E+16</v>
      </c>
      <c r="R24" s="9">
        <v>4.82494E+16</v>
      </c>
      <c r="S24" s="9">
        <v>4.70748E+16</v>
      </c>
      <c r="T24" s="9">
        <v>4.58198E+16</v>
      </c>
      <c r="U24" s="9">
        <v>4.44954E+16</v>
      </c>
      <c r="V24" s="9">
        <v>4.30877E+16</v>
      </c>
      <c r="W24" s="9">
        <v>4.16228E+16</v>
      </c>
      <c r="X24" s="9">
        <v>4.01217E+16</v>
      </c>
      <c r="Y24" s="9">
        <v>3.85777E+16</v>
      </c>
      <c r="Z24" s="9">
        <v>3.69982E+16</v>
      </c>
      <c r="AA24" s="9">
        <v>3.53769E+16</v>
      </c>
      <c r="AB24" s="9">
        <v>3.37228E+16</v>
      </c>
      <c r="AC24" s="9">
        <v>3.20255E+16</v>
      </c>
      <c r="AD24" s="9">
        <v>3.03044E+16</v>
      </c>
      <c r="AE24" s="9">
        <v>2.85696E+16</v>
      </c>
      <c r="AF24" s="9">
        <v>2.68636E+16</v>
      </c>
      <c r="AG24" s="9">
        <v>2.51133E+16</v>
      </c>
      <c r="AH24" s="9">
        <v>2.33787E+16</v>
      </c>
      <c r="AI24" s="9">
        <v>2.16648E+16</v>
      </c>
      <c r="AJ24" s="9">
        <v>1.9957E+16</v>
      </c>
      <c r="AK24" s="9">
        <v>1.82945E+16</v>
      </c>
      <c r="AL24" s="9">
        <v>1.66643E+16</v>
      </c>
      <c r="AM24" s="9">
        <v>1.50802E+16</v>
      </c>
      <c r="AN24" s="9">
        <v>1.36165E+16</v>
      </c>
      <c r="AO24" s="9">
        <v>1.23472E+16</v>
      </c>
    </row>
    <row r="25" spans="1:41">
      <c r="A25" s="34" t="s">
        <v>722</v>
      </c>
      <c r="B25" s="35" t="s">
        <v>113</v>
      </c>
      <c r="C25" t="s">
        <v>2832</v>
      </c>
      <c r="D25" s="9">
        <v>889189000000000</v>
      </c>
      <c r="E25" s="9">
        <v>1375540000000000</v>
      </c>
      <c r="F25" s="9">
        <v>1817610000000000</v>
      </c>
      <c r="G25" s="9">
        <v>2117040000000000</v>
      </c>
      <c r="H25" s="9">
        <v>2217480000000000</v>
      </c>
      <c r="I25" s="9">
        <v>2317620000000000</v>
      </c>
      <c r="J25" s="9">
        <v>2416360000000000</v>
      </c>
      <c r="K25" s="9">
        <v>2411580000000000</v>
      </c>
      <c r="L25" s="9">
        <v>2405870000000000</v>
      </c>
      <c r="M25" s="9">
        <v>2399250000000000</v>
      </c>
      <c r="N25" s="9">
        <v>2391440000000000</v>
      </c>
      <c r="O25" s="9">
        <v>2382080000000000</v>
      </c>
      <c r="P25" s="9">
        <v>2370770000000000</v>
      </c>
      <c r="Q25" s="9">
        <v>2356810000000000</v>
      </c>
      <c r="R25" s="9">
        <v>2339680000000000</v>
      </c>
      <c r="S25" s="9">
        <v>2319190000000000</v>
      </c>
      <c r="T25" s="9">
        <v>2295460000000000</v>
      </c>
      <c r="U25" s="9">
        <v>2268530000000000</v>
      </c>
      <c r="V25" s="9">
        <v>2239050000000000</v>
      </c>
      <c r="W25" s="9">
        <v>2207720000000000</v>
      </c>
      <c r="X25" s="9">
        <v>2175060000000000</v>
      </c>
      <c r="Y25" s="9">
        <v>2140880000000000</v>
      </c>
      <c r="Z25" s="9">
        <v>2104620000000000</v>
      </c>
      <c r="AA25" s="9">
        <v>2066290000000000</v>
      </c>
      <c r="AB25" s="9">
        <v>2025450000000000</v>
      </c>
      <c r="AC25" s="9">
        <v>1981900000000000</v>
      </c>
      <c r="AD25" s="9">
        <v>1935330000000000</v>
      </c>
      <c r="AE25" s="9">
        <v>1885810000000000</v>
      </c>
      <c r="AF25" s="9">
        <v>1833100000000000</v>
      </c>
      <c r="AG25" s="9">
        <v>1777720000000000</v>
      </c>
      <c r="AH25" s="9">
        <v>1719610000000000</v>
      </c>
      <c r="AI25" s="9">
        <v>1658480000000000</v>
      </c>
      <c r="AJ25" s="9">
        <v>1594520000000000</v>
      </c>
      <c r="AK25" s="9">
        <v>1528470000000000</v>
      </c>
      <c r="AL25" s="9">
        <v>1460970000000000</v>
      </c>
      <c r="AM25" s="9">
        <v>1391600000000000</v>
      </c>
      <c r="AN25" s="9">
        <v>1319840000000000</v>
      </c>
      <c r="AO25" s="9">
        <v>1247300000000000</v>
      </c>
    </row>
    <row r="26" spans="1:41">
      <c r="A26" s="34" t="s">
        <v>722</v>
      </c>
      <c r="B26" s="35" t="s">
        <v>2324</v>
      </c>
      <c r="C26" t="s">
        <v>2833</v>
      </c>
      <c r="D26" s="9">
        <v>4551360000000000</v>
      </c>
      <c r="E26" s="9">
        <v>4602220000000000</v>
      </c>
      <c r="F26" s="9">
        <v>5009080000000000</v>
      </c>
      <c r="G26" s="9">
        <v>5415940000000000</v>
      </c>
      <c r="H26" s="9">
        <v>5873660000000000</v>
      </c>
      <c r="I26" s="9">
        <v>6127940000000000</v>
      </c>
      <c r="J26" s="9">
        <v>6229660000000000</v>
      </c>
      <c r="K26" s="9">
        <v>6229660000000000</v>
      </c>
      <c r="L26" s="9">
        <v>6229660000000000</v>
      </c>
      <c r="M26" s="9">
        <v>6229660000000000</v>
      </c>
      <c r="N26" s="9">
        <v>6229660000000000</v>
      </c>
      <c r="O26" s="9">
        <v>6229660000000000</v>
      </c>
      <c r="P26" s="9">
        <v>6280520000000000</v>
      </c>
      <c r="Q26" s="9">
        <v>6280520000000000</v>
      </c>
      <c r="R26" s="9">
        <v>6331370000000000</v>
      </c>
      <c r="S26" s="9">
        <v>6382230000000000</v>
      </c>
      <c r="T26" s="9">
        <v>6433090000000000</v>
      </c>
      <c r="U26" s="9">
        <v>6483950000000000</v>
      </c>
      <c r="V26" s="9">
        <v>6534810000000000</v>
      </c>
      <c r="W26" s="9">
        <v>6585660000000000</v>
      </c>
      <c r="X26" s="9">
        <v>6585660000000000</v>
      </c>
      <c r="Y26" s="9">
        <v>6585660000000000</v>
      </c>
      <c r="Z26" s="9">
        <v>6636520000000000</v>
      </c>
      <c r="AA26" s="9">
        <v>6636520000000000</v>
      </c>
      <c r="AB26" s="9">
        <v>6687380000000000</v>
      </c>
      <c r="AC26" s="9">
        <v>6738240000000000</v>
      </c>
      <c r="AD26" s="9">
        <v>6789090000000000</v>
      </c>
      <c r="AE26" s="9">
        <v>6839950000000000</v>
      </c>
      <c r="AF26" s="9">
        <v>6839950000000000</v>
      </c>
      <c r="AG26" s="9">
        <v>6839950000000000</v>
      </c>
      <c r="AH26" s="9">
        <v>6789090000000000</v>
      </c>
      <c r="AI26" s="9">
        <v>6738240000000000</v>
      </c>
      <c r="AJ26" s="9">
        <v>6738240000000000</v>
      </c>
      <c r="AK26" s="9">
        <v>6789090000000000</v>
      </c>
      <c r="AL26" s="9">
        <v>6789090000000000</v>
      </c>
      <c r="AM26" s="9">
        <v>6789090000000000</v>
      </c>
      <c r="AN26" s="9">
        <v>6738240000000000</v>
      </c>
      <c r="AO26" s="9">
        <v>6738240000000000</v>
      </c>
    </row>
    <row r="27" spans="1:41">
      <c r="A27" s="34" t="s">
        <v>722</v>
      </c>
      <c r="B27" s="35" t="s">
        <v>2354</v>
      </c>
      <c r="C27" t="s">
        <v>2834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>
      <c r="A28" s="34" t="s">
        <v>722</v>
      </c>
      <c r="B28" s="35" t="s">
        <v>2326</v>
      </c>
      <c r="C28" t="s">
        <v>2835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>
      <c r="A29" s="34" t="s">
        <v>722</v>
      </c>
      <c r="B29" s="35" t="s">
        <v>2327</v>
      </c>
      <c r="C29" t="s">
        <v>2836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>
      <c r="A30" s="34" t="s">
        <v>722</v>
      </c>
      <c r="B30" s="35" t="s">
        <v>724</v>
      </c>
      <c r="C30" t="s">
        <v>2837</v>
      </c>
      <c r="D30" s="9">
        <v>569396000000000</v>
      </c>
      <c r="E30" s="9">
        <v>566826000000000</v>
      </c>
      <c r="F30" s="9">
        <v>563706000000000</v>
      </c>
      <c r="G30" s="9">
        <v>560218000000000</v>
      </c>
      <c r="H30" s="9">
        <v>556363000000000</v>
      </c>
      <c r="I30" s="9">
        <v>551958000000000</v>
      </c>
      <c r="J30" s="9">
        <v>547002000000000</v>
      </c>
      <c r="K30" s="9">
        <v>541495000000000</v>
      </c>
      <c r="L30" s="9">
        <v>535438000000000</v>
      </c>
      <c r="M30" s="9">
        <v>528646000000000</v>
      </c>
      <c r="N30" s="9">
        <v>520937000000000</v>
      </c>
      <c r="O30" s="9">
        <v>512493000000000</v>
      </c>
      <c r="P30" s="9">
        <v>503499000000000</v>
      </c>
      <c r="Q30" s="9">
        <v>493770000000000</v>
      </c>
      <c r="R30" s="9">
        <v>483307000000000</v>
      </c>
      <c r="S30" s="9">
        <v>472294000000000</v>
      </c>
      <c r="T30" s="9">
        <v>460913000000000</v>
      </c>
      <c r="U30" s="9">
        <v>449166000000000</v>
      </c>
      <c r="V30" s="9">
        <v>436867000000000</v>
      </c>
      <c r="W30" s="9">
        <v>424018000000000</v>
      </c>
      <c r="X30" s="9">
        <v>410619000000000</v>
      </c>
      <c r="Y30" s="9">
        <v>396668000000000</v>
      </c>
      <c r="Z30" s="9">
        <v>382167000000000</v>
      </c>
      <c r="AA30" s="9">
        <v>367299000000000</v>
      </c>
      <c r="AB30" s="9">
        <v>351696000000000</v>
      </c>
      <c r="AC30" s="9">
        <v>335727000000000</v>
      </c>
      <c r="AD30" s="9">
        <v>319390000000000</v>
      </c>
      <c r="AE30" s="9">
        <v>302870000000000</v>
      </c>
      <c r="AF30" s="9">
        <v>286166000000000</v>
      </c>
      <c r="AG30" s="9">
        <v>269279000000000</v>
      </c>
      <c r="AH30" s="9">
        <v>252392000000000</v>
      </c>
      <c r="AI30" s="9">
        <v>235504000000000</v>
      </c>
      <c r="AJ30" s="9">
        <v>218801000000000</v>
      </c>
      <c r="AK30" s="9">
        <v>202464000000000</v>
      </c>
      <c r="AL30" s="9">
        <v>186495000000000</v>
      </c>
      <c r="AM30" s="9">
        <v>171076000000000</v>
      </c>
      <c r="AN30" s="9">
        <v>156391000000000</v>
      </c>
      <c r="AO30" s="9">
        <v>142624000000000</v>
      </c>
    </row>
    <row r="31" spans="1:41">
      <c r="A31" s="34" t="s">
        <v>722</v>
      </c>
      <c r="B31" s="35" t="s">
        <v>2328</v>
      </c>
      <c r="C31" t="s">
        <v>2838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>
      <c r="A32" s="34" t="s">
        <v>722</v>
      </c>
      <c r="B32" s="35" t="s">
        <v>790</v>
      </c>
      <c r="C32" t="s">
        <v>2839</v>
      </c>
      <c r="D32" s="9">
        <v>8717960000000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</row>
    <row r="33" spans="1:41">
      <c r="A33" s="34" t="s">
        <v>722</v>
      </c>
      <c r="B33" s="35" t="s">
        <v>2329</v>
      </c>
      <c r="C33" t="s">
        <v>2840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>
      <c r="A34" s="34" t="s">
        <v>722</v>
      </c>
      <c r="B34" s="35" t="s">
        <v>2330</v>
      </c>
      <c r="C34" t="s">
        <v>2841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>
      <c r="A35" s="34" t="s">
        <v>722</v>
      </c>
      <c r="B35" s="35" t="s">
        <v>2331</v>
      </c>
      <c r="C35" t="s">
        <v>2842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>
      <c r="A36" s="34" t="s">
        <v>722</v>
      </c>
      <c r="B36" s="35" t="s">
        <v>2332</v>
      </c>
      <c r="C36" t="s">
        <v>2843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>
      <c r="A37" s="34" t="s">
        <v>722</v>
      </c>
      <c r="B37" s="35" t="s">
        <v>2333</v>
      </c>
      <c r="C37" t="s">
        <v>2844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 spans="1:41">
      <c r="A38" s="34" t="s">
        <v>722</v>
      </c>
      <c r="B38" s="35" t="s">
        <v>2334</v>
      </c>
      <c r="C38" t="s">
        <v>2845</v>
      </c>
      <c r="D38" s="9">
        <v>1364090000000000</v>
      </c>
      <c r="E38" s="9">
        <v>1301710000000000</v>
      </c>
      <c r="F38" s="9">
        <v>1266370000000000</v>
      </c>
      <c r="G38" s="9">
        <v>1239670000000000</v>
      </c>
      <c r="H38" s="9">
        <v>1227250000000000</v>
      </c>
      <c r="I38" s="9">
        <v>1206520000000000</v>
      </c>
      <c r="J38" s="9">
        <v>1178710000000000</v>
      </c>
      <c r="K38" s="9">
        <v>1170530000000000</v>
      </c>
      <c r="L38" s="9">
        <v>1152000000000000</v>
      </c>
      <c r="M38" s="9">
        <v>1127210000000000</v>
      </c>
      <c r="N38" s="9">
        <v>1104170000000000</v>
      </c>
      <c r="O38" s="9">
        <v>1076730000000000</v>
      </c>
      <c r="P38" s="9">
        <v>1033320000000000</v>
      </c>
      <c r="Q38" s="9">
        <v>993182000000000</v>
      </c>
      <c r="R38" s="9">
        <v>955890000000000</v>
      </c>
      <c r="S38" s="9">
        <v>915637000000000</v>
      </c>
      <c r="T38" s="9">
        <v>877024000000000</v>
      </c>
      <c r="U38" s="9">
        <v>836138000000000</v>
      </c>
      <c r="V38" s="9">
        <v>801448000000000</v>
      </c>
      <c r="W38" s="9">
        <v>763558000000000</v>
      </c>
      <c r="X38" s="9">
        <v>724587000000000</v>
      </c>
      <c r="Y38" s="9">
        <v>692599000000000</v>
      </c>
      <c r="Z38" s="9">
        <v>658396000000000</v>
      </c>
      <c r="AA38" s="9">
        <v>627828000000000</v>
      </c>
      <c r="AB38" s="9">
        <v>597540000000000</v>
      </c>
      <c r="AC38" s="9">
        <v>569721000000000</v>
      </c>
      <c r="AD38" s="9">
        <v>545284000000000</v>
      </c>
      <c r="AE38" s="9">
        <v>521427000000000</v>
      </c>
      <c r="AF38" s="9">
        <v>499955000000000</v>
      </c>
      <c r="AG38" s="9">
        <v>481091000000000</v>
      </c>
      <c r="AH38" s="9">
        <v>461485000000000</v>
      </c>
      <c r="AI38" s="9">
        <v>445858000000000</v>
      </c>
      <c r="AJ38" s="9">
        <v>429541000000000</v>
      </c>
      <c r="AK38" s="9">
        <v>416803000000000</v>
      </c>
      <c r="AL38" s="9">
        <v>403125000000000</v>
      </c>
      <c r="AM38" s="9">
        <v>393386000000000</v>
      </c>
      <c r="AN38" s="9">
        <v>382732000000000</v>
      </c>
      <c r="AO38" s="9">
        <v>372382000000000</v>
      </c>
    </row>
    <row r="39" spans="1:41">
      <c r="A39" s="34" t="s">
        <v>722</v>
      </c>
      <c r="B39" s="35" t="s">
        <v>2335</v>
      </c>
      <c r="C39" t="s">
        <v>2846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>
      <c r="A40" s="34" t="s">
        <v>722</v>
      </c>
      <c r="B40" s="35" t="s">
        <v>791</v>
      </c>
      <c r="C40" t="s">
        <v>2847</v>
      </c>
      <c r="D40" s="9">
        <v>65455000000000</v>
      </c>
      <c r="E40" s="9">
        <v>40382200000000</v>
      </c>
      <c r="F40" s="9">
        <v>11125100000000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>
      <c r="A41" s="34" t="s">
        <v>722</v>
      </c>
      <c r="B41" s="35" t="s">
        <v>166</v>
      </c>
      <c r="C41" t="s">
        <v>2848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 spans="1:41">
      <c r="A42" s="34" t="s">
        <v>722</v>
      </c>
      <c r="B42" s="35" t="s">
        <v>2336</v>
      </c>
      <c r="C42" t="s">
        <v>2849</v>
      </c>
      <c r="D42" s="9">
        <v>852210000000000</v>
      </c>
      <c r="E42" s="9">
        <v>849387000000000</v>
      </c>
      <c r="F42" s="9">
        <v>846162000000000</v>
      </c>
      <c r="G42" s="9">
        <v>842533000000000</v>
      </c>
      <c r="H42" s="9">
        <v>838300000000000</v>
      </c>
      <c r="I42" s="9">
        <v>833461000000000</v>
      </c>
      <c r="J42" s="9">
        <v>828018000000000</v>
      </c>
      <c r="K42" s="9">
        <v>821971000000000</v>
      </c>
      <c r="L42" s="9">
        <v>815116000000000</v>
      </c>
      <c r="M42" s="9">
        <v>807456000000000</v>
      </c>
      <c r="N42" s="9">
        <v>798384000000000</v>
      </c>
      <c r="O42" s="9">
        <v>788103000000000</v>
      </c>
      <c r="P42" s="9">
        <v>776813000000000</v>
      </c>
      <c r="Q42" s="9">
        <v>764314000000000</v>
      </c>
      <c r="R42" s="9">
        <v>750807000000000</v>
      </c>
      <c r="S42" s="9">
        <v>736494000000000</v>
      </c>
      <c r="T42" s="9">
        <v>721778000000000</v>
      </c>
      <c r="U42" s="9">
        <v>706457000000000</v>
      </c>
      <c r="V42" s="9">
        <v>690531000000000</v>
      </c>
      <c r="W42" s="9">
        <v>674000000000000</v>
      </c>
      <c r="X42" s="9">
        <v>656461000000000</v>
      </c>
      <c r="Y42" s="9">
        <v>637914000000000</v>
      </c>
      <c r="Z42" s="9">
        <v>618359000000000</v>
      </c>
      <c r="AA42" s="9">
        <v>597998000000000</v>
      </c>
      <c r="AB42" s="9">
        <v>576629000000000</v>
      </c>
      <c r="AC42" s="9">
        <v>554252000000000</v>
      </c>
      <c r="AD42" s="9">
        <v>531270000000000</v>
      </c>
      <c r="AE42" s="9">
        <v>507684000000000</v>
      </c>
      <c r="AF42" s="9">
        <v>483089000000000</v>
      </c>
      <c r="AG42" s="9">
        <v>458091000000000</v>
      </c>
      <c r="AH42" s="9">
        <v>432892000000000</v>
      </c>
      <c r="AI42" s="9">
        <v>407289000000000</v>
      </c>
      <c r="AJ42" s="9">
        <v>381485000000000</v>
      </c>
      <c r="AK42" s="9">
        <v>355479000000000</v>
      </c>
      <c r="AL42" s="9">
        <v>329877000000000</v>
      </c>
      <c r="AM42" s="9">
        <v>305081000000000</v>
      </c>
      <c r="AN42" s="9">
        <v>281494000000000</v>
      </c>
      <c r="AO42" s="9">
        <v>259117000000000</v>
      </c>
    </row>
    <row r="43" spans="1:41">
      <c r="A43" s="34" t="s">
        <v>722</v>
      </c>
      <c r="B43" s="35" t="s">
        <v>2325</v>
      </c>
      <c r="C43" t="s">
        <v>2850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  <row r="44" spans="1:41">
      <c r="A44" s="34" t="s">
        <v>2338</v>
      </c>
      <c r="B44" s="35" t="s">
        <v>722</v>
      </c>
      <c r="C44" t="s">
        <v>2851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>
      <c r="A45" s="34" t="s">
        <v>2338</v>
      </c>
      <c r="B45" s="35" t="s">
        <v>723</v>
      </c>
      <c r="C45" t="s">
        <v>2852</v>
      </c>
      <c r="D45" s="9">
        <v>1044960000000000</v>
      </c>
      <c r="E45" s="9">
        <v>1004670000000000</v>
      </c>
      <c r="F45" s="9">
        <v>970460000000000</v>
      </c>
      <c r="G45" s="9">
        <v>935730000000000</v>
      </c>
      <c r="H45" s="9">
        <v>907390000000000</v>
      </c>
      <c r="I45" s="9">
        <v>877960000000000</v>
      </c>
      <c r="J45" s="9">
        <v>848530000000000</v>
      </c>
      <c r="K45" s="9">
        <v>820100000000000</v>
      </c>
      <c r="L45" s="9">
        <v>790460000000000</v>
      </c>
      <c r="M45" s="9">
        <v>757920000000000</v>
      </c>
      <c r="N45" s="9">
        <v>724190000000000</v>
      </c>
      <c r="O45" s="9">
        <v>691450000000000</v>
      </c>
      <c r="P45" s="9">
        <v>658500000000000</v>
      </c>
      <c r="Q45" s="9">
        <v>624120000000000</v>
      </c>
      <c r="R45" s="9">
        <v>603250000000000</v>
      </c>
      <c r="S45" s="9">
        <v>582570000000000</v>
      </c>
      <c r="T45" s="9">
        <v>561700000000000</v>
      </c>
      <c r="U45" s="9">
        <v>540910000000000</v>
      </c>
      <c r="V45" s="9">
        <v>519720000000000</v>
      </c>
      <c r="W45" s="9">
        <v>501730000000000</v>
      </c>
      <c r="X45" s="9">
        <v>483930000000000</v>
      </c>
      <c r="Y45" s="9">
        <v>466940000000000</v>
      </c>
      <c r="Z45" s="9">
        <v>448840000000000</v>
      </c>
      <c r="AA45" s="9">
        <v>431630000000000</v>
      </c>
      <c r="AB45" s="9">
        <v>411420000000000</v>
      </c>
      <c r="AC45" s="9">
        <v>392010000000000</v>
      </c>
      <c r="AD45" s="9">
        <v>371700000000000</v>
      </c>
      <c r="AE45" s="9">
        <v>352290000000000</v>
      </c>
      <c r="AF45" s="9">
        <v>332660000000000</v>
      </c>
      <c r="AG45" s="9">
        <v>311030000000000</v>
      </c>
      <c r="AH45" s="9">
        <v>289230000000000</v>
      </c>
      <c r="AI45" s="9">
        <v>267450000000000</v>
      </c>
      <c r="AJ45" s="9">
        <v>245690000000000</v>
      </c>
      <c r="AK45" s="9">
        <v>223720000000000</v>
      </c>
      <c r="AL45" s="9">
        <v>200860000000000</v>
      </c>
      <c r="AM45" s="9">
        <v>177930000000000</v>
      </c>
      <c r="AN45" s="9">
        <v>155100000000000</v>
      </c>
      <c r="AO45" s="9">
        <v>144770000000000</v>
      </c>
    </row>
    <row r="46" spans="1:41">
      <c r="A46" s="34" t="s">
        <v>2338</v>
      </c>
      <c r="B46" s="35" t="s">
        <v>113</v>
      </c>
      <c r="C46" t="s">
        <v>2853</v>
      </c>
      <c r="D46" s="9">
        <v>2001140000000000</v>
      </c>
      <c r="E46" s="9">
        <v>2047620000000000</v>
      </c>
      <c r="F46" s="9">
        <v>2082430000000000</v>
      </c>
      <c r="G46" s="9">
        <v>2112230000000000</v>
      </c>
      <c r="H46" s="9">
        <v>2132170000000000</v>
      </c>
      <c r="I46" s="9">
        <v>2162110000000000</v>
      </c>
      <c r="J46" s="9">
        <v>2192050000000000</v>
      </c>
      <c r="K46" s="9">
        <v>2214990000000000</v>
      </c>
      <c r="L46" s="9">
        <v>2243920000000000</v>
      </c>
      <c r="M46" s="9">
        <v>2262840000000000</v>
      </c>
      <c r="N46" s="9">
        <v>2291660000000000</v>
      </c>
      <c r="O46" s="9">
        <v>2310470000000000</v>
      </c>
      <c r="P46" s="9">
        <v>2319290000000000</v>
      </c>
      <c r="Q46" s="9">
        <v>2338110000000000</v>
      </c>
      <c r="R46" s="9">
        <v>2337290000000000</v>
      </c>
      <c r="S46" s="9">
        <v>2346580000000000</v>
      </c>
      <c r="T46" s="9">
        <v>2365870000000000</v>
      </c>
      <c r="U46" s="9">
        <v>2365150000000000</v>
      </c>
      <c r="V46" s="9">
        <v>2364440000000000</v>
      </c>
      <c r="W46" s="9">
        <v>2363840000000000</v>
      </c>
      <c r="X46" s="9">
        <v>2353150000000000</v>
      </c>
      <c r="Y46" s="9">
        <v>2362550000000000</v>
      </c>
      <c r="Z46" s="9">
        <v>2361960000000000</v>
      </c>
      <c r="AA46" s="9">
        <v>2351380000000000</v>
      </c>
      <c r="AB46" s="9">
        <v>2340700000000000</v>
      </c>
      <c r="AC46" s="9">
        <v>2340030000000000</v>
      </c>
      <c r="AD46" s="9">
        <v>2339350000000000</v>
      </c>
      <c r="AE46" s="9">
        <v>2318680000000000</v>
      </c>
      <c r="AF46" s="9">
        <v>2318020000000000</v>
      </c>
      <c r="AG46" s="9">
        <v>2297280000000000</v>
      </c>
      <c r="AH46" s="9">
        <v>2276550000000000</v>
      </c>
      <c r="AI46" s="9">
        <v>2265830000000000</v>
      </c>
      <c r="AJ46" s="9">
        <v>2255100000000000</v>
      </c>
      <c r="AK46" s="9">
        <v>2231390000000000</v>
      </c>
      <c r="AL46" s="9">
        <v>2210620000000000</v>
      </c>
      <c r="AM46" s="9">
        <v>2189850000000000</v>
      </c>
      <c r="AN46" s="9">
        <v>2169110000000000</v>
      </c>
      <c r="AO46" s="9">
        <v>2471350000000000</v>
      </c>
    </row>
    <row r="47" spans="1:41">
      <c r="A47" s="34" t="s">
        <v>2338</v>
      </c>
      <c r="B47" s="35" t="s">
        <v>2324</v>
      </c>
      <c r="C47" t="s">
        <v>2854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 spans="1:41">
      <c r="A48" s="34" t="s">
        <v>2338</v>
      </c>
      <c r="B48" s="35" t="s">
        <v>2354</v>
      </c>
      <c r="C48" t="s">
        <v>2855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>
      <c r="A49" s="34" t="s">
        <v>2338</v>
      </c>
      <c r="B49" s="35" t="s">
        <v>2326</v>
      </c>
      <c r="C49" t="s">
        <v>2856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>
      <c r="A50" s="34" t="s">
        <v>2338</v>
      </c>
      <c r="B50" s="35" t="s">
        <v>2327</v>
      </c>
      <c r="C50" t="s">
        <v>2857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>
      <c r="A51" s="34" t="s">
        <v>2338</v>
      </c>
      <c r="B51" s="35" t="s">
        <v>724</v>
      </c>
      <c r="C51" t="s">
        <v>2858</v>
      </c>
      <c r="D51" s="9">
        <v>380500000000000</v>
      </c>
      <c r="E51" s="9">
        <v>366700000000000</v>
      </c>
      <c r="F51" s="9">
        <v>355800000000000</v>
      </c>
      <c r="G51" s="9">
        <v>344500000000000</v>
      </c>
      <c r="H51" s="9">
        <v>335300000000000</v>
      </c>
      <c r="I51" s="9">
        <v>326000000000000</v>
      </c>
      <c r="J51" s="9">
        <v>316800000000000</v>
      </c>
      <c r="K51" s="9">
        <v>308600000000000</v>
      </c>
      <c r="L51" s="9">
        <v>298700000000000</v>
      </c>
      <c r="M51" s="9">
        <v>287500000000000</v>
      </c>
      <c r="N51" s="9">
        <v>276600000000000</v>
      </c>
      <c r="O51" s="9">
        <v>265500000000000</v>
      </c>
      <c r="P51" s="9">
        <v>255300000000000</v>
      </c>
      <c r="Q51" s="9">
        <v>243700000000000</v>
      </c>
      <c r="R51" s="9">
        <v>236700000000000</v>
      </c>
      <c r="S51" s="9">
        <v>229700000000000</v>
      </c>
      <c r="T51" s="9">
        <v>222900000000000</v>
      </c>
      <c r="U51" s="9">
        <v>216000000000000</v>
      </c>
      <c r="V51" s="9">
        <v>208900000000000</v>
      </c>
      <c r="W51" s="9">
        <v>202900000000000</v>
      </c>
      <c r="X51" s="9">
        <v>196900000000000</v>
      </c>
      <c r="Y51" s="9">
        <v>191100000000000</v>
      </c>
      <c r="Z51" s="9">
        <v>185100000000000</v>
      </c>
      <c r="AA51" s="9">
        <v>179000000000000</v>
      </c>
      <c r="AB51" s="9">
        <v>172300000000000</v>
      </c>
      <c r="AC51" s="9">
        <v>165500000000000</v>
      </c>
      <c r="AD51" s="9">
        <v>158800000000000</v>
      </c>
      <c r="AE51" s="9">
        <v>151900000000000</v>
      </c>
      <c r="AF51" s="9">
        <v>145100000000000</v>
      </c>
      <c r="AG51" s="9">
        <v>137600000000000</v>
      </c>
      <c r="AH51" s="9">
        <v>130000000000000</v>
      </c>
      <c r="AI51" s="9">
        <v>122600000000000</v>
      </c>
      <c r="AJ51" s="9">
        <v>115100000000000</v>
      </c>
      <c r="AK51" s="9">
        <v>107600000000000</v>
      </c>
      <c r="AL51" s="9">
        <v>99500000000000</v>
      </c>
      <c r="AM51" s="9">
        <v>91500000000000</v>
      </c>
      <c r="AN51" s="9">
        <v>83550000000000</v>
      </c>
      <c r="AO51" s="9">
        <v>84530000000000</v>
      </c>
    </row>
    <row r="52" spans="1:41">
      <c r="A52" s="34" t="s">
        <v>2338</v>
      </c>
      <c r="B52" s="35" t="s">
        <v>2328</v>
      </c>
      <c r="C52" t="s">
        <v>2859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>
      <c r="A53" s="34" t="s">
        <v>2338</v>
      </c>
      <c r="B53" s="35" t="s">
        <v>790</v>
      </c>
      <c r="C53" t="s">
        <v>2860</v>
      </c>
      <c r="D53" s="9">
        <v>5310000000000</v>
      </c>
      <c r="E53" s="9">
        <v>5420000000000</v>
      </c>
      <c r="F53" s="9">
        <v>5510000000000</v>
      </c>
      <c r="G53" s="9">
        <v>5570000000000</v>
      </c>
      <c r="H53" s="9">
        <v>5640000000000</v>
      </c>
      <c r="I53" s="9">
        <v>5700000000000</v>
      </c>
      <c r="J53" s="9">
        <v>5760000000000</v>
      </c>
      <c r="K53" s="9">
        <v>5830000000000</v>
      </c>
      <c r="L53" s="9">
        <v>5880000000000</v>
      </c>
      <c r="M53" s="9">
        <v>5940000000000</v>
      </c>
      <c r="N53" s="9">
        <v>6000000000000</v>
      </c>
      <c r="O53" s="9">
        <v>6060000000000</v>
      </c>
      <c r="P53" s="9">
        <v>6100000000000</v>
      </c>
      <c r="Q53" s="9">
        <v>6120000000000</v>
      </c>
      <c r="R53" s="9">
        <v>6130000000000</v>
      </c>
      <c r="S53" s="9">
        <v>6150000000000</v>
      </c>
      <c r="T53" s="9">
        <v>6160000000000</v>
      </c>
      <c r="U53" s="9">
        <v>6170000000000</v>
      </c>
      <c r="V53" s="9">
        <v>6170000000000</v>
      </c>
      <c r="W53" s="9">
        <v>6160000000000</v>
      </c>
      <c r="X53" s="9">
        <v>6160000000000</v>
      </c>
      <c r="Y53" s="9">
        <v>6160000000000</v>
      </c>
      <c r="Z53" s="9">
        <v>6140000000000</v>
      </c>
      <c r="AA53" s="9">
        <v>6120000000000</v>
      </c>
      <c r="AB53" s="9">
        <v>6100000000000</v>
      </c>
      <c r="AC53" s="9">
        <v>6080000000000</v>
      </c>
      <c r="AD53" s="9">
        <v>6060000000000</v>
      </c>
      <c r="AE53" s="9">
        <v>6030000000000</v>
      </c>
      <c r="AF53" s="9">
        <v>5990000000000</v>
      </c>
      <c r="AG53" s="9">
        <v>5950000000000</v>
      </c>
      <c r="AH53" s="9">
        <v>5910000000000</v>
      </c>
      <c r="AI53" s="9">
        <v>5870000000000</v>
      </c>
      <c r="AJ53" s="9">
        <v>5820000000000</v>
      </c>
      <c r="AK53" s="9">
        <v>5770000000000</v>
      </c>
      <c r="AL53" s="9">
        <v>5710000000000</v>
      </c>
      <c r="AM53" s="9">
        <v>5650000000000</v>
      </c>
      <c r="AN53" s="9">
        <v>5590000000000</v>
      </c>
      <c r="AO53" s="9">
        <v>6290000000000</v>
      </c>
    </row>
    <row r="54" spans="1:41">
      <c r="A54" s="34" t="s">
        <v>2338</v>
      </c>
      <c r="B54" s="35" t="s">
        <v>2329</v>
      </c>
      <c r="C54" t="s">
        <v>2861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>
      <c r="A55" s="34" t="s">
        <v>2338</v>
      </c>
      <c r="B55" s="35" t="s">
        <v>2330</v>
      </c>
      <c r="C55" t="s">
        <v>2862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</row>
    <row r="56" spans="1:41">
      <c r="A56" s="34" t="s">
        <v>2338</v>
      </c>
      <c r="B56" s="35" t="s">
        <v>2331</v>
      </c>
      <c r="C56" t="s">
        <v>2863</v>
      </c>
      <c r="D56" s="9">
        <v>128000000000</v>
      </c>
      <c r="E56" s="9">
        <v>130000000000</v>
      </c>
      <c r="F56" s="9">
        <v>132000000000</v>
      </c>
      <c r="G56" s="9">
        <v>134000000000</v>
      </c>
      <c r="H56" s="9">
        <v>135000000000</v>
      </c>
      <c r="I56" s="9">
        <v>137000000000</v>
      </c>
      <c r="J56" s="9">
        <v>138000000000</v>
      </c>
      <c r="K56" s="9">
        <v>140000000000</v>
      </c>
      <c r="L56" s="9">
        <v>141000000000</v>
      </c>
      <c r="M56" s="9">
        <v>143000000000</v>
      </c>
      <c r="N56" s="9">
        <v>144000000000</v>
      </c>
      <c r="O56" s="9">
        <v>145000000000</v>
      </c>
      <c r="P56" s="9">
        <v>147000000000</v>
      </c>
      <c r="Q56" s="9">
        <v>147000000000</v>
      </c>
      <c r="R56" s="9">
        <v>147000000000</v>
      </c>
      <c r="S56" s="9">
        <v>148000000000</v>
      </c>
      <c r="T56" s="9">
        <v>148000000000</v>
      </c>
      <c r="U56" s="9">
        <v>148000000000</v>
      </c>
      <c r="V56" s="9">
        <v>148000000000</v>
      </c>
      <c r="W56" s="9">
        <v>148000000000</v>
      </c>
      <c r="X56" s="9">
        <v>148000000000</v>
      </c>
      <c r="Y56" s="9">
        <v>148000000000</v>
      </c>
      <c r="Z56" s="9">
        <v>148000000000</v>
      </c>
      <c r="AA56" s="9">
        <v>147000000000</v>
      </c>
      <c r="AB56" s="9">
        <v>147000000000</v>
      </c>
      <c r="AC56" s="9">
        <v>146000000000</v>
      </c>
      <c r="AD56" s="9">
        <v>146000000000</v>
      </c>
      <c r="AE56" s="9">
        <v>145000000000</v>
      </c>
      <c r="AF56" s="9">
        <v>144000000000</v>
      </c>
      <c r="AG56" s="9">
        <v>143000000000</v>
      </c>
      <c r="AH56" s="9">
        <v>142000000000</v>
      </c>
      <c r="AI56" s="9">
        <v>141000000000</v>
      </c>
      <c r="AJ56" s="9">
        <v>140000000000</v>
      </c>
      <c r="AK56" s="9">
        <v>139000000000</v>
      </c>
      <c r="AL56" s="9">
        <v>137000000000</v>
      </c>
      <c r="AM56" s="9">
        <v>136000000000</v>
      </c>
      <c r="AN56" s="9">
        <v>134000000000</v>
      </c>
      <c r="AO56" s="9">
        <v>151000000000</v>
      </c>
    </row>
    <row r="57" spans="1:41">
      <c r="A57" s="34" t="s">
        <v>2338</v>
      </c>
      <c r="B57" s="35" t="s">
        <v>2332</v>
      </c>
      <c r="C57" t="s">
        <v>2864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 spans="1:41">
      <c r="A58" s="34" t="s">
        <v>2338</v>
      </c>
      <c r="B58" s="35" t="s">
        <v>2333</v>
      </c>
      <c r="C58" t="s">
        <v>2865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 spans="1:41">
      <c r="A59" s="34" t="s">
        <v>2338</v>
      </c>
      <c r="B59" s="35" t="s">
        <v>2334</v>
      </c>
      <c r="C59" t="s">
        <v>2866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</row>
    <row r="60" spans="1:41">
      <c r="A60" s="34" t="s">
        <v>2338</v>
      </c>
      <c r="B60" s="35" t="s">
        <v>2335</v>
      </c>
      <c r="C60" t="s">
        <v>2867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</row>
    <row r="61" spans="1:41">
      <c r="A61" s="34" t="s">
        <v>2338</v>
      </c>
      <c r="B61" s="35" t="s">
        <v>791</v>
      </c>
      <c r="C61" t="s">
        <v>2868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</row>
    <row r="62" spans="1:41">
      <c r="A62" s="34" t="s">
        <v>2338</v>
      </c>
      <c r="B62" s="35" t="s">
        <v>166</v>
      </c>
      <c r="C62" t="s">
        <v>2869</v>
      </c>
      <c r="D62" s="9">
        <v>1599000000000000</v>
      </c>
      <c r="E62" s="9">
        <v>1613000000000000</v>
      </c>
      <c r="F62" s="9">
        <v>1623000000000000</v>
      </c>
      <c r="G62" s="9">
        <v>1628000000000000</v>
      </c>
      <c r="H62" s="9">
        <v>1635000000000000</v>
      </c>
      <c r="I62" s="9">
        <v>1644000000000000</v>
      </c>
      <c r="J62" s="9">
        <v>1646000000000000</v>
      </c>
      <c r="K62" s="9">
        <v>1658100000000000</v>
      </c>
      <c r="L62" s="9">
        <v>1661000000000000</v>
      </c>
      <c r="M62" s="9">
        <v>1661500000000000</v>
      </c>
      <c r="N62" s="9">
        <v>1673000000000000</v>
      </c>
      <c r="O62" s="9">
        <v>1672500000000000</v>
      </c>
      <c r="P62" s="9">
        <v>1672900000000000</v>
      </c>
      <c r="Q62" s="9">
        <v>1661400000000000</v>
      </c>
      <c r="R62" s="9">
        <v>1664600000000000</v>
      </c>
      <c r="S62" s="9">
        <v>1657700000000000</v>
      </c>
      <c r="T62" s="9">
        <v>1660900000000000</v>
      </c>
      <c r="U62" s="9">
        <v>1653100000000000</v>
      </c>
      <c r="V62" s="9">
        <v>1644900000000000</v>
      </c>
      <c r="W62" s="9">
        <v>1638400000000000</v>
      </c>
      <c r="X62" s="9">
        <v>1640800000000000</v>
      </c>
      <c r="Y62" s="9">
        <v>1634300000000000</v>
      </c>
      <c r="Z62" s="9">
        <v>1626900000000000</v>
      </c>
      <c r="AA62" s="9">
        <v>1619400000000000</v>
      </c>
      <c r="AB62" s="9">
        <v>1601100000000000</v>
      </c>
      <c r="AC62" s="9">
        <v>1592800000000000</v>
      </c>
      <c r="AD62" s="9">
        <v>1583600000000000</v>
      </c>
      <c r="AE62" s="9">
        <v>1575400000000000</v>
      </c>
      <c r="AF62" s="9">
        <v>1555200000000000</v>
      </c>
      <c r="AG62" s="9">
        <v>1545400000000000</v>
      </c>
      <c r="AH62" s="9">
        <v>1524500000000000</v>
      </c>
      <c r="AI62" s="9">
        <v>1504700000000000</v>
      </c>
      <c r="AJ62" s="9">
        <v>1493900000000000</v>
      </c>
      <c r="AK62" s="9">
        <v>1473300000000000</v>
      </c>
      <c r="AL62" s="9">
        <v>1450900000000000</v>
      </c>
      <c r="AM62" s="9">
        <v>1429800000000000</v>
      </c>
      <c r="AN62" s="9">
        <v>1407570000000000</v>
      </c>
      <c r="AO62" s="9">
        <v>1601540000000000</v>
      </c>
    </row>
    <row r="63" spans="1:41">
      <c r="A63" s="34" t="s">
        <v>2338</v>
      </c>
      <c r="B63" s="35" t="s">
        <v>2336</v>
      </c>
      <c r="C63" t="s">
        <v>2870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 spans="1:41">
      <c r="A64" s="34" t="s">
        <v>2338</v>
      </c>
      <c r="B64" s="35" t="s">
        <v>2325</v>
      </c>
      <c r="C64" t="s">
        <v>2871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 spans="1:41">
      <c r="A65" s="34" t="s">
        <v>206</v>
      </c>
      <c r="B65" s="35" t="s">
        <v>722</v>
      </c>
      <c r="C65" t="s">
        <v>2872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 spans="1:41">
      <c r="A66" s="34" t="s">
        <v>206</v>
      </c>
      <c r="B66" s="35" t="s">
        <v>723</v>
      </c>
      <c r="C66" t="s">
        <v>2873</v>
      </c>
      <c r="D66" s="9">
        <v>675600000000000</v>
      </c>
      <c r="E66" s="9">
        <v>690300000000000</v>
      </c>
      <c r="F66" s="9">
        <v>702900000000000</v>
      </c>
      <c r="G66" s="9">
        <v>712300000000000</v>
      </c>
      <c r="H66" s="9">
        <v>721700000000000</v>
      </c>
      <c r="I66" s="9">
        <v>731100000000000</v>
      </c>
      <c r="J66" s="9">
        <v>740500000000000</v>
      </c>
      <c r="K66" s="9">
        <v>748900000000000</v>
      </c>
      <c r="L66" s="9">
        <v>758300000000000</v>
      </c>
      <c r="M66" s="9">
        <v>766700000000000</v>
      </c>
      <c r="N66" s="9">
        <v>775100000000000</v>
      </c>
      <c r="O66" s="9">
        <v>783500000000000</v>
      </c>
      <c r="P66" s="9">
        <v>790800000000000</v>
      </c>
      <c r="Q66" s="9">
        <v>792900000000000</v>
      </c>
      <c r="R66" s="9">
        <v>796000000000000</v>
      </c>
      <c r="S66" s="9">
        <v>799100000000000</v>
      </c>
      <c r="T66" s="9">
        <v>802200000000000</v>
      </c>
      <c r="U66" s="9">
        <v>804300000000000</v>
      </c>
      <c r="V66" s="9">
        <v>804300000000000</v>
      </c>
      <c r="W66" s="9">
        <v>804300000000000</v>
      </c>
      <c r="X66" s="9">
        <v>805200000000000</v>
      </c>
      <c r="Y66" s="9">
        <v>805200000000000</v>
      </c>
      <c r="Z66" s="9">
        <v>804200000000000</v>
      </c>
      <c r="AA66" s="9">
        <v>803100000000000</v>
      </c>
      <c r="AB66" s="9">
        <v>801000000000000</v>
      </c>
      <c r="AC66" s="9">
        <v>798900000000000</v>
      </c>
      <c r="AD66" s="9">
        <v>796700000000000</v>
      </c>
      <c r="AE66" s="9">
        <v>794600000000000</v>
      </c>
      <c r="AF66" s="9">
        <v>789400000000000</v>
      </c>
      <c r="AG66" s="9">
        <v>785100000000000</v>
      </c>
      <c r="AH66" s="9">
        <v>780900000000000</v>
      </c>
      <c r="AI66" s="9">
        <v>775600000000000</v>
      </c>
      <c r="AJ66" s="9">
        <v>770400000000000</v>
      </c>
      <c r="AK66" s="9">
        <v>764000000000000</v>
      </c>
      <c r="AL66" s="9">
        <v>757700000000000</v>
      </c>
      <c r="AM66" s="9">
        <v>750400000000000</v>
      </c>
      <c r="AN66" s="9">
        <v>744000000000000</v>
      </c>
      <c r="AO66" s="9">
        <v>845200000000000</v>
      </c>
    </row>
    <row r="67" spans="1:41">
      <c r="A67" s="34" t="s">
        <v>206</v>
      </c>
      <c r="B67" s="35" t="s">
        <v>113</v>
      </c>
      <c r="C67" t="s">
        <v>2874</v>
      </c>
      <c r="D67" s="9">
        <v>462000000000000</v>
      </c>
      <c r="E67" s="9">
        <v>471000000000000</v>
      </c>
      <c r="F67" s="9">
        <v>479000000000000</v>
      </c>
      <c r="G67" s="9">
        <v>485000000000000</v>
      </c>
      <c r="H67" s="9">
        <v>490000000000000</v>
      </c>
      <c r="I67" s="9">
        <v>496000000000000</v>
      </c>
      <c r="J67" s="9">
        <v>502000000000000</v>
      </c>
      <c r="K67" s="9">
        <v>507000000000000</v>
      </c>
      <c r="L67" s="9">
        <v>513000000000000</v>
      </c>
      <c r="M67" s="9">
        <v>518000000000000</v>
      </c>
      <c r="N67" s="9">
        <v>523000000000000</v>
      </c>
      <c r="O67" s="9">
        <v>529000000000000</v>
      </c>
      <c r="P67" s="9">
        <v>533000000000000</v>
      </c>
      <c r="Q67" s="9">
        <v>534000000000000</v>
      </c>
      <c r="R67" s="9">
        <v>536000000000000</v>
      </c>
      <c r="S67" s="9">
        <v>537000000000000</v>
      </c>
      <c r="T67" s="9">
        <v>539000000000000</v>
      </c>
      <c r="U67" s="9">
        <v>540000000000000</v>
      </c>
      <c r="V67" s="9">
        <v>540000000000000</v>
      </c>
      <c r="W67" s="9">
        <v>540000000000000</v>
      </c>
      <c r="X67" s="9">
        <v>539000000000000</v>
      </c>
      <c r="Y67" s="9">
        <v>539000000000000</v>
      </c>
      <c r="Z67" s="9">
        <v>538000000000000</v>
      </c>
      <c r="AA67" s="9">
        <v>537000000000000</v>
      </c>
      <c r="AB67" s="9">
        <v>535000000000000</v>
      </c>
      <c r="AC67" s="9">
        <v>534000000000000</v>
      </c>
      <c r="AD67" s="9">
        <v>532000000000000</v>
      </c>
      <c r="AE67" s="9">
        <v>530000000000000</v>
      </c>
      <c r="AF67" s="9">
        <v>527000000000000</v>
      </c>
      <c r="AG67" s="9">
        <v>524000000000000</v>
      </c>
      <c r="AH67" s="9">
        <v>521000000000000</v>
      </c>
      <c r="AI67" s="9">
        <v>517000000000000</v>
      </c>
      <c r="AJ67" s="9">
        <v>514000000000000</v>
      </c>
      <c r="AK67" s="9">
        <v>509000000000000</v>
      </c>
      <c r="AL67" s="9">
        <v>504000000000000</v>
      </c>
      <c r="AM67" s="9">
        <v>500000000000000</v>
      </c>
      <c r="AN67" s="9">
        <v>495000000000000</v>
      </c>
      <c r="AO67" s="9">
        <v>553000000000000</v>
      </c>
    </row>
    <row r="68" spans="1:41">
      <c r="A68" s="34" t="s">
        <v>206</v>
      </c>
      <c r="B68" s="35" t="s">
        <v>2324</v>
      </c>
      <c r="C68" t="s">
        <v>2875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>
      <c r="A69" s="34" t="s">
        <v>206</v>
      </c>
      <c r="B69" s="35" t="s">
        <v>2354</v>
      </c>
      <c r="C69" t="s">
        <v>2876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1:41">
      <c r="A70" s="34" t="s">
        <v>206</v>
      </c>
      <c r="B70" s="35" t="s">
        <v>2326</v>
      </c>
      <c r="C70" t="s">
        <v>2877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>
      <c r="A71" s="34" t="s">
        <v>206</v>
      </c>
      <c r="B71" s="35" t="s">
        <v>2327</v>
      </c>
      <c r="C71" t="s">
        <v>2878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>
      <c r="A72" s="34" t="s">
        <v>206</v>
      </c>
      <c r="B72" s="35" t="s">
        <v>724</v>
      </c>
      <c r="C72" t="s">
        <v>2879</v>
      </c>
      <c r="D72" s="9">
        <v>51500000000000</v>
      </c>
      <c r="E72" s="9">
        <v>52700000000000</v>
      </c>
      <c r="F72" s="9">
        <v>53700000000000</v>
      </c>
      <c r="G72" s="9">
        <v>54400000000000</v>
      </c>
      <c r="H72" s="9">
        <v>55100000000000</v>
      </c>
      <c r="I72" s="9">
        <v>55800000000000</v>
      </c>
      <c r="J72" s="9">
        <v>56500000000000</v>
      </c>
      <c r="K72" s="9">
        <v>57200000000000</v>
      </c>
      <c r="L72" s="9">
        <v>57900000000000</v>
      </c>
      <c r="M72" s="9">
        <v>58600000000000</v>
      </c>
      <c r="N72" s="9">
        <v>59200000000000</v>
      </c>
      <c r="O72" s="9">
        <v>59900000000000</v>
      </c>
      <c r="P72" s="9">
        <v>60400000000000</v>
      </c>
      <c r="Q72" s="9">
        <v>60600000000000</v>
      </c>
      <c r="R72" s="9">
        <v>60800000000000</v>
      </c>
      <c r="S72" s="9">
        <v>61100000000000</v>
      </c>
      <c r="T72" s="9">
        <v>61300000000000</v>
      </c>
      <c r="U72" s="9">
        <v>61400000000000</v>
      </c>
      <c r="V72" s="9">
        <v>61500000000000</v>
      </c>
      <c r="W72" s="9">
        <v>61500000000000</v>
      </c>
      <c r="X72" s="9">
        <v>61500000000000</v>
      </c>
      <c r="Y72" s="9">
        <v>61500000000000</v>
      </c>
      <c r="Z72" s="9">
        <v>61500000000000</v>
      </c>
      <c r="AA72" s="9">
        <v>61400000000000</v>
      </c>
      <c r="AB72" s="9">
        <v>61200000000000</v>
      </c>
      <c r="AC72" s="9">
        <v>61100000000000</v>
      </c>
      <c r="AD72" s="9">
        <v>60900000000000</v>
      </c>
      <c r="AE72" s="9">
        <v>60700000000000</v>
      </c>
      <c r="AF72" s="9">
        <v>60400000000000</v>
      </c>
      <c r="AG72" s="9">
        <v>60000000000000</v>
      </c>
      <c r="AH72" s="9">
        <v>59700000000000</v>
      </c>
      <c r="AI72" s="9">
        <v>59300000000000</v>
      </c>
      <c r="AJ72" s="9">
        <v>58900000000000</v>
      </c>
      <c r="AK72" s="9">
        <v>58400000000000</v>
      </c>
      <c r="AL72" s="9">
        <v>57900000000000</v>
      </c>
      <c r="AM72" s="9">
        <v>57400000000000</v>
      </c>
      <c r="AN72" s="9">
        <v>56900000000000</v>
      </c>
      <c r="AO72" s="9">
        <v>64700000000000</v>
      </c>
    </row>
    <row r="73" spans="1:41">
      <c r="A73" s="34" t="s">
        <v>206</v>
      </c>
      <c r="B73" s="35" t="s">
        <v>2328</v>
      </c>
      <c r="C73" t="s">
        <v>2880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 spans="1:41">
      <c r="A74" s="34" t="s">
        <v>206</v>
      </c>
      <c r="B74" s="35" t="s">
        <v>790</v>
      </c>
      <c r="C74" t="s">
        <v>2881</v>
      </c>
      <c r="D74" s="9">
        <v>328300000000000</v>
      </c>
      <c r="E74" s="9">
        <v>335700000000000</v>
      </c>
      <c r="F74" s="9">
        <v>341900000000000</v>
      </c>
      <c r="G74" s="9">
        <v>346100000000000</v>
      </c>
      <c r="H74" s="9">
        <v>350300000000000</v>
      </c>
      <c r="I74" s="9">
        <v>355600000000000</v>
      </c>
      <c r="J74" s="9">
        <v>359800000000000</v>
      </c>
      <c r="K74" s="9">
        <v>364000000000000</v>
      </c>
      <c r="L74" s="9">
        <v>368100000000000</v>
      </c>
      <c r="M74" s="9">
        <v>372300000000000</v>
      </c>
      <c r="N74" s="9">
        <v>376500000000000</v>
      </c>
      <c r="O74" s="9">
        <v>380700000000000</v>
      </c>
      <c r="P74" s="9">
        <v>383800000000000</v>
      </c>
      <c r="Q74" s="9">
        <v>385900000000000</v>
      </c>
      <c r="R74" s="9">
        <v>387000000000000</v>
      </c>
      <c r="S74" s="9">
        <v>388000000000000</v>
      </c>
      <c r="T74" s="9">
        <v>390100000000000</v>
      </c>
      <c r="U74" s="9">
        <v>391100000000000</v>
      </c>
      <c r="V74" s="9">
        <v>391100000000000</v>
      </c>
      <c r="W74" s="9">
        <v>391100000000000</v>
      </c>
      <c r="X74" s="9">
        <v>391100000000000</v>
      </c>
      <c r="Y74" s="9">
        <v>391100000000000</v>
      </c>
      <c r="Z74" s="9">
        <v>391100000000000</v>
      </c>
      <c r="AA74" s="9">
        <v>390000000000000</v>
      </c>
      <c r="AB74" s="9">
        <v>388900000000000</v>
      </c>
      <c r="AC74" s="9">
        <v>388900000000000</v>
      </c>
      <c r="AD74" s="9">
        <v>387800000000000</v>
      </c>
      <c r="AE74" s="9">
        <v>385800000000000</v>
      </c>
      <c r="AF74" s="9">
        <v>383600000000000</v>
      </c>
      <c r="AG74" s="9">
        <v>381500000000000</v>
      </c>
      <c r="AH74" s="9">
        <v>379400000000000</v>
      </c>
      <c r="AI74" s="9">
        <v>377300000000000</v>
      </c>
      <c r="AJ74" s="9">
        <v>375200000000000</v>
      </c>
      <c r="AK74" s="9">
        <v>371000000000000</v>
      </c>
      <c r="AL74" s="9">
        <v>367800000000000</v>
      </c>
      <c r="AM74" s="9">
        <v>364700000000000</v>
      </c>
      <c r="AN74" s="9">
        <v>361500000000000</v>
      </c>
      <c r="AO74" s="9">
        <v>410600000000000</v>
      </c>
    </row>
    <row r="75" spans="1:41">
      <c r="A75" s="34" t="s">
        <v>206</v>
      </c>
      <c r="B75" s="35" t="s">
        <v>2329</v>
      </c>
      <c r="C75" t="s">
        <v>2882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 spans="1:41">
      <c r="A76" s="34" t="s">
        <v>206</v>
      </c>
      <c r="B76" s="35" t="s">
        <v>2330</v>
      </c>
      <c r="C76" t="s">
        <v>2883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 spans="1:41">
      <c r="A77" s="34" t="s">
        <v>206</v>
      </c>
      <c r="B77" s="35" t="s">
        <v>2331</v>
      </c>
      <c r="C77" t="s">
        <v>2884</v>
      </c>
      <c r="D77" s="9">
        <v>89600000000000</v>
      </c>
      <c r="E77" s="9">
        <v>91600000000000</v>
      </c>
      <c r="F77" s="9">
        <v>93300000000000</v>
      </c>
      <c r="G77" s="9">
        <v>94500000000000</v>
      </c>
      <c r="H77" s="9">
        <v>95800000000000</v>
      </c>
      <c r="I77" s="9">
        <v>97000000000000</v>
      </c>
      <c r="J77" s="9">
        <v>98300000000000</v>
      </c>
      <c r="K77" s="9">
        <v>99500000000000</v>
      </c>
      <c r="L77" s="9">
        <v>101000000000000</v>
      </c>
      <c r="M77" s="9">
        <v>102000000000000</v>
      </c>
      <c r="N77" s="9">
        <v>103000000000000</v>
      </c>
      <c r="O77" s="9">
        <v>104000000000000</v>
      </c>
      <c r="P77" s="9">
        <v>105000000000000</v>
      </c>
      <c r="Q77" s="9">
        <v>105000000000000</v>
      </c>
      <c r="R77" s="9">
        <v>106000000000000</v>
      </c>
      <c r="S77" s="9">
        <v>106000000000000</v>
      </c>
      <c r="T77" s="9">
        <v>107000000000000</v>
      </c>
      <c r="U77" s="9">
        <v>107000000000000</v>
      </c>
      <c r="V77" s="9">
        <v>107000000000000</v>
      </c>
      <c r="W77" s="9">
        <v>107000000000000</v>
      </c>
      <c r="X77" s="9">
        <v>107000000000000</v>
      </c>
      <c r="Y77" s="9">
        <v>107000000000000</v>
      </c>
      <c r="Z77" s="9">
        <v>107000000000000</v>
      </c>
      <c r="AA77" s="9">
        <v>107000000000000</v>
      </c>
      <c r="AB77" s="9">
        <v>106000000000000</v>
      </c>
      <c r="AC77" s="9">
        <v>106000000000000</v>
      </c>
      <c r="AD77" s="9">
        <v>106000000000000</v>
      </c>
      <c r="AE77" s="9">
        <v>106000000000000</v>
      </c>
      <c r="AF77" s="9">
        <v>105000000000000</v>
      </c>
      <c r="AG77" s="9">
        <v>104000000000000</v>
      </c>
      <c r="AH77" s="9">
        <v>104000000000000</v>
      </c>
      <c r="AI77" s="9">
        <v>103000000000000</v>
      </c>
      <c r="AJ77" s="9">
        <v>102000000000000</v>
      </c>
      <c r="AK77" s="9">
        <v>102000000000000</v>
      </c>
      <c r="AL77" s="9">
        <v>101000000000000</v>
      </c>
      <c r="AM77" s="9">
        <v>99800100000000</v>
      </c>
      <c r="AN77" s="9">
        <v>98900100000000</v>
      </c>
      <c r="AO77" s="9">
        <v>112000000000000</v>
      </c>
    </row>
    <row r="78" spans="1:41">
      <c r="A78" s="34" t="s">
        <v>206</v>
      </c>
      <c r="B78" s="35" t="s">
        <v>2332</v>
      </c>
      <c r="C78" t="s">
        <v>2885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>
      <c r="A79" s="34" t="s">
        <v>206</v>
      </c>
      <c r="B79" s="35" t="s">
        <v>2333</v>
      </c>
      <c r="C79" t="s">
        <v>2886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1:41">
      <c r="A80" s="34" t="s">
        <v>206</v>
      </c>
      <c r="B80" s="35" t="s">
        <v>2334</v>
      </c>
      <c r="C80" t="s">
        <v>2887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 spans="1:41">
      <c r="A81" s="34" t="s">
        <v>206</v>
      </c>
      <c r="B81" s="35" t="s">
        <v>2335</v>
      </c>
      <c r="C81" t="s">
        <v>2888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>
      <c r="A82" s="34" t="s">
        <v>206</v>
      </c>
      <c r="B82" s="35" t="s">
        <v>791</v>
      </c>
      <c r="C82" t="s">
        <v>2889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>
      <c r="A83" s="34" t="s">
        <v>206</v>
      </c>
      <c r="B83" s="35" t="s">
        <v>166</v>
      </c>
      <c r="C83" t="s">
        <v>2890</v>
      </c>
      <c r="D83" s="9">
        <v>91600000000000</v>
      </c>
      <c r="E83" s="9">
        <v>93400000000000</v>
      </c>
      <c r="F83" s="9">
        <v>95000000000000</v>
      </c>
      <c r="G83" s="9">
        <v>96200000000000</v>
      </c>
      <c r="H83" s="9">
        <v>97300000000000</v>
      </c>
      <c r="I83" s="9">
        <v>98400000000000</v>
      </c>
      <c r="J83" s="9">
        <v>99600000000000</v>
      </c>
      <c r="K83" s="9">
        <v>101000000000000</v>
      </c>
      <c r="L83" s="9">
        <v>102000000000000</v>
      </c>
      <c r="M83" s="9">
        <v>103000000000000</v>
      </c>
      <c r="N83" s="9">
        <v>104000000000000</v>
      </c>
      <c r="O83" s="9">
        <v>105000000000000</v>
      </c>
      <c r="P83" s="9">
        <v>106000000000000</v>
      </c>
      <c r="Q83" s="9">
        <v>106000000000000</v>
      </c>
      <c r="R83" s="9">
        <v>106000000000000</v>
      </c>
      <c r="S83" s="9">
        <v>107000000000000</v>
      </c>
      <c r="T83" s="9">
        <v>107000000000000</v>
      </c>
      <c r="U83" s="9">
        <v>107000000000000</v>
      </c>
      <c r="V83" s="9">
        <v>107000000000000</v>
      </c>
      <c r="W83" s="9">
        <v>107000000000000</v>
      </c>
      <c r="X83" s="9">
        <v>107000000000000</v>
      </c>
      <c r="Y83" s="9">
        <v>107000000000000</v>
      </c>
      <c r="Z83" s="9">
        <v>107000000000000</v>
      </c>
      <c r="AA83" s="9">
        <v>107000000000000</v>
      </c>
      <c r="AB83" s="9">
        <v>106000000000000</v>
      </c>
      <c r="AC83" s="9">
        <v>106000000000000</v>
      </c>
      <c r="AD83" s="9">
        <v>106000000000000</v>
      </c>
      <c r="AE83" s="9">
        <v>105000000000000</v>
      </c>
      <c r="AF83" s="9">
        <v>105000000000000</v>
      </c>
      <c r="AG83" s="9">
        <v>104000000000000</v>
      </c>
      <c r="AH83" s="9">
        <v>103000000000000</v>
      </c>
      <c r="AI83" s="9">
        <v>103000000000000</v>
      </c>
      <c r="AJ83" s="9">
        <v>102000000000000</v>
      </c>
      <c r="AK83" s="9">
        <v>101000000000000</v>
      </c>
      <c r="AL83" s="9">
        <v>100000000000000</v>
      </c>
      <c r="AM83" s="9">
        <v>99200000000000</v>
      </c>
      <c r="AN83" s="9">
        <v>98200000000000</v>
      </c>
      <c r="AO83" s="9">
        <v>110000000000000</v>
      </c>
    </row>
    <row r="84" spans="1:41">
      <c r="A84" s="34" t="s">
        <v>206</v>
      </c>
      <c r="B84" s="35" t="s">
        <v>2336</v>
      </c>
      <c r="C84" t="s">
        <v>2891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>
      <c r="A85" s="34" t="s">
        <v>206</v>
      </c>
      <c r="B85" s="35" t="s">
        <v>2325</v>
      </c>
      <c r="C85" t="s">
        <v>2892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 spans="1:41">
      <c r="A86" s="34" t="s">
        <v>2340</v>
      </c>
      <c r="B86" s="35" t="s">
        <v>722</v>
      </c>
      <c r="C86" t="s">
        <v>2893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1:41">
      <c r="A87" s="34" t="s">
        <v>2340</v>
      </c>
      <c r="B87" s="35" t="s">
        <v>723</v>
      </c>
      <c r="C87" t="s">
        <v>2894</v>
      </c>
      <c r="D87" s="9">
        <v>5.99002E+16</v>
      </c>
      <c r="E87" s="9">
        <v>6.06376E+16</v>
      </c>
      <c r="F87" s="9">
        <v>6.24944E+16</v>
      </c>
      <c r="G87" s="9">
        <v>6.29453E+16</v>
      </c>
      <c r="H87" s="9">
        <v>6.34694E+16</v>
      </c>
      <c r="I87" s="9">
        <v>6.38985E+16</v>
      </c>
      <c r="J87" s="9">
        <v>6.44368E+16</v>
      </c>
      <c r="K87" s="9">
        <v>6.4866E+16</v>
      </c>
      <c r="L87" s="9">
        <v>6.46025E+16</v>
      </c>
      <c r="M87" s="9">
        <v>6.43347E+16</v>
      </c>
      <c r="N87" s="9">
        <v>6.39661E+16</v>
      </c>
      <c r="O87" s="9">
        <v>6.38072E+16</v>
      </c>
      <c r="P87" s="9">
        <v>6.34423E+16</v>
      </c>
      <c r="Q87" s="9">
        <v>6.28145E+16</v>
      </c>
      <c r="R87" s="9">
        <v>6.19905E+16</v>
      </c>
      <c r="S87" s="9">
        <v>6.12535E+16</v>
      </c>
      <c r="T87" s="9">
        <v>6.06369E+16</v>
      </c>
      <c r="U87" s="9">
        <v>6.002E+16</v>
      </c>
      <c r="V87" s="9">
        <v>5.89692E+16</v>
      </c>
      <c r="W87" s="9">
        <v>5.81259E+16</v>
      </c>
      <c r="X87" s="9">
        <v>5.72818E+16</v>
      </c>
      <c r="Y87" s="9">
        <v>5.62577E+16</v>
      </c>
      <c r="Z87" s="9">
        <v>5.54206E+16</v>
      </c>
      <c r="AA87" s="9">
        <v>5.47826E+16</v>
      </c>
      <c r="AB87" s="9">
        <v>5.39204E+16</v>
      </c>
      <c r="AC87" s="9">
        <v>5.31895E+16</v>
      </c>
      <c r="AD87" s="9">
        <v>5.24674E+16</v>
      </c>
      <c r="AE87" s="9">
        <v>5.16634E+16</v>
      </c>
      <c r="AF87" s="9">
        <v>5.08589E+16</v>
      </c>
      <c r="AG87" s="9">
        <v>4.99303E+16</v>
      </c>
      <c r="AH87" s="9">
        <v>4.90928E+16</v>
      </c>
      <c r="AI87" s="9">
        <v>4.81548E+16</v>
      </c>
      <c r="AJ87" s="9">
        <v>4.74026E+16</v>
      </c>
      <c r="AK87" s="9">
        <v>4.64921E+16</v>
      </c>
      <c r="AL87" s="9">
        <v>4.57673E+16</v>
      </c>
      <c r="AM87" s="9">
        <v>4.49237E+16</v>
      </c>
      <c r="AN87" s="9">
        <v>4.40477E+16</v>
      </c>
      <c r="AO87" s="9">
        <v>4.30525E+16</v>
      </c>
    </row>
    <row r="88" spans="1:41">
      <c r="A88" s="34" t="s">
        <v>2340</v>
      </c>
      <c r="B88" s="35" t="s">
        <v>113</v>
      </c>
      <c r="C88" t="s">
        <v>2895</v>
      </c>
      <c r="D88" s="9">
        <v>7615980000000000</v>
      </c>
      <c r="E88" s="9">
        <v>7898740000000000</v>
      </c>
      <c r="F88" s="9">
        <v>8266750000000000</v>
      </c>
      <c r="G88" s="9">
        <v>8543380000000000</v>
      </c>
      <c r="H88" s="9">
        <v>8803050000000000</v>
      </c>
      <c r="I88" s="9">
        <v>9042040000000000</v>
      </c>
      <c r="J88" s="9">
        <v>9279540000000000</v>
      </c>
      <c r="K88" s="9">
        <v>9508150000000000</v>
      </c>
      <c r="L88" s="9">
        <v>9700530000000000</v>
      </c>
      <c r="M88" s="9">
        <v>9886810000000000</v>
      </c>
      <c r="N88" s="9">
        <v>1.00678E+16</v>
      </c>
      <c r="O88" s="9">
        <v>1.02679E+16</v>
      </c>
      <c r="P88" s="9">
        <v>1.04605E+16</v>
      </c>
      <c r="Q88" s="9">
        <v>1.06181E+16</v>
      </c>
      <c r="R88" s="9">
        <v>1.07825E+16</v>
      </c>
      <c r="S88" s="9">
        <v>1.09635E+16</v>
      </c>
      <c r="T88" s="9">
        <v>1.11373E+16</v>
      </c>
      <c r="U88" s="9">
        <v>1.13212E+16</v>
      </c>
      <c r="V88" s="9">
        <v>1.149E+16</v>
      </c>
      <c r="W88" s="9">
        <v>1.16605E+16</v>
      </c>
      <c r="X88" s="9">
        <v>1.18368E+16</v>
      </c>
      <c r="Y88" s="9">
        <v>1.20204E+16</v>
      </c>
      <c r="Z88" s="9">
        <v>1.22156E+16</v>
      </c>
      <c r="AA88" s="9">
        <v>1.23888E+16</v>
      </c>
      <c r="AB88" s="9">
        <v>1.25621E+16</v>
      </c>
      <c r="AC88" s="9">
        <v>1.27494E+16</v>
      </c>
      <c r="AD88" s="9">
        <v>1.29176E+16</v>
      </c>
      <c r="AE88" s="9">
        <v>1.30796E+16</v>
      </c>
      <c r="AF88" s="9">
        <v>1.32305E+16</v>
      </c>
      <c r="AG88" s="9">
        <v>1.33878E+16</v>
      </c>
      <c r="AH88" s="9">
        <v>1.3507E+16</v>
      </c>
      <c r="AI88" s="9">
        <v>1.36262E+16</v>
      </c>
      <c r="AJ88" s="9">
        <v>1.37146E+16</v>
      </c>
      <c r="AK88" s="9">
        <v>1.37868E+16</v>
      </c>
      <c r="AL88" s="9">
        <v>1.3854E+16</v>
      </c>
      <c r="AM88" s="9">
        <v>1.38753E+16</v>
      </c>
      <c r="AN88" s="9">
        <v>1.38661E+16</v>
      </c>
      <c r="AO88" s="9">
        <v>1.38199E+16</v>
      </c>
    </row>
    <row r="89" spans="1:41">
      <c r="A89" s="34" t="s">
        <v>2340</v>
      </c>
      <c r="B89" s="35" t="s">
        <v>2324</v>
      </c>
      <c r="C89" t="s">
        <v>2896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 spans="1:41">
      <c r="A90" s="34" t="s">
        <v>2340</v>
      </c>
      <c r="B90" s="35" t="s">
        <v>2354</v>
      </c>
      <c r="C90" t="s">
        <v>2897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>
      <c r="A91" s="34" t="s">
        <v>2340</v>
      </c>
      <c r="B91" s="35" t="s">
        <v>2326</v>
      </c>
      <c r="C91" t="s">
        <v>2898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>
      <c r="A92" s="34" t="s">
        <v>2340</v>
      </c>
      <c r="B92" s="35" t="s">
        <v>2327</v>
      </c>
      <c r="C92" t="s">
        <v>2899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1:41">
      <c r="A93" s="34" t="s">
        <v>2340</v>
      </c>
      <c r="B93" s="35" t="s">
        <v>724</v>
      </c>
      <c r="C93" t="s">
        <v>2900</v>
      </c>
      <c r="D93" s="9">
        <v>810568000000000</v>
      </c>
      <c r="E93" s="9">
        <v>833167000000000</v>
      </c>
      <c r="F93" s="9">
        <v>853073000000000</v>
      </c>
      <c r="G93" s="9">
        <v>876401000000000</v>
      </c>
      <c r="H93" s="9">
        <v>893947000000000</v>
      </c>
      <c r="I93" s="9">
        <v>913074000000000</v>
      </c>
      <c r="J93" s="9">
        <v>931424000000000</v>
      </c>
      <c r="K93" s="9">
        <v>954729000000000</v>
      </c>
      <c r="L93" s="9">
        <v>962809000000000</v>
      </c>
      <c r="M93" s="9">
        <v>974070000000000</v>
      </c>
      <c r="N93" s="9">
        <v>983985000000000</v>
      </c>
      <c r="O93" s="9">
        <v>994831000000000</v>
      </c>
      <c r="P93" s="9">
        <v>1003370000000000</v>
      </c>
      <c r="Q93" s="9">
        <v>1009280000000000</v>
      </c>
      <c r="R93" s="9">
        <v>1012840000000000</v>
      </c>
      <c r="S93" s="9">
        <v>1014930000000000</v>
      </c>
      <c r="T93" s="9">
        <v>1016870000000000</v>
      </c>
      <c r="U93" s="9">
        <v>1018720000000000</v>
      </c>
      <c r="V93" s="9">
        <v>1017090000000000</v>
      </c>
      <c r="W93" s="9">
        <v>1015370000000000</v>
      </c>
      <c r="X93" s="9">
        <v>1011560000000000</v>
      </c>
      <c r="Y93" s="9">
        <v>1009330000000000</v>
      </c>
      <c r="Z93" s="9">
        <v>1006300000000000</v>
      </c>
      <c r="AA93" s="9">
        <v>1003070000000000</v>
      </c>
      <c r="AB93" s="9">
        <v>999742000000000</v>
      </c>
      <c r="AC93" s="9">
        <v>993115000000000</v>
      </c>
      <c r="AD93" s="9">
        <v>989559000000000</v>
      </c>
      <c r="AE93" s="9">
        <v>984886000000000</v>
      </c>
      <c r="AF93" s="9">
        <v>978259000000000</v>
      </c>
      <c r="AG93" s="9">
        <v>972497000000000</v>
      </c>
      <c r="AH93" s="9">
        <v>965679000000000</v>
      </c>
      <c r="AI93" s="9">
        <v>959853000000000</v>
      </c>
      <c r="AJ93" s="9">
        <v>952794000000000</v>
      </c>
      <c r="AK93" s="9">
        <v>947013000000000</v>
      </c>
      <c r="AL93" s="9">
        <v>940029000000000</v>
      </c>
      <c r="AM93" s="9">
        <v>934080000000000</v>
      </c>
      <c r="AN93" s="9">
        <v>928096000000000</v>
      </c>
      <c r="AO93" s="9">
        <v>920553000000000</v>
      </c>
    </row>
    <row r="94" spans="1:41">
      <c r="A94" s="34" t="s">
        <v>2340</v>
      </c>
      <c r="B94" s="35" t="s">
        <v>2328</v>
      </c>
      <c r="C94" t="s">
        <v>2901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>
      <c r="A95" s="34" t="s">
        <v>2340</v>
      </c>
      <c r="B95" s="35" t="s">
        <v>790</v>
      </c>
      <c r="C95" t="s">
        <v>2902</v>
      </c>
      <c r="D95" s="9">
        <v>2253870000000000</v>
      </c>
      <c r="E95" s="9">
        <v>2321760000000000</v>
      </c>
      <c r="F95" s="9">
        <v>2384640000000000</v>
      </c>
      <c r="G95" s="9">
        <v>2454970000000000</v>
      </c>
      <c r="H95" s="9">
        <v>2511240000000000</v>
      </c>
      <c r="I95" s="9">
        <v>2566320000000000</v>
      </c>
      <c r="J95" s="9">
        <v>2619100000000000</v>
      </c>
      <c r="K95" s="9">
        <v>2683720000000000</v>
      </c>
      <c r="L95" s="9">
        <v>2709970000000000</v>
      </c>
      <c r="M95" s="9">
        <v>2749360000000000</v>
      </c>
      <c r="N95" s="9">
        <v>2786590000000000</v>
      </c>
      <c r="O95" s="9">
        <v>2823360000000000</v>
      </c>
      <c r="P95" s="9">
        <v>2850160000000000</v>
      </c>
      <c r="Q95" s="9">
        <v>2878410000000000</v>
      </c>
      <c r="R95" s="9">
        <v>2895280000000000</v>
      </c>
      <c r="S95" s="9">
        <v>2910350000000000</v>
      </c>
      <c r="T95" s="9">
        <v>2926230000000000</v>
      </c>
      <c r="U95" s="9">
        <v>2941280000000000</v>
      </c>
      <c r="V95" s="9">
        <v>2950960000000000</v>
      </c>
      <c r="W95" s="9">
        <v>2959390000000000</v>
      </c>
      <c r="X95" s="9">
        <v>2958260000000000</v>
      </c>
      <c r="Y95" s="9">
        <v>2966960000000000</v>
      </c>
      <c r="Z95" s="9">
        <v>2965010000000000</v>
      </c>
      <c r="AA95" s="9">
        <v>2962610000000000</v>
      </c>
      <c r="AB95" s="9">
        <v>2961260000000000</v>
      </c>
      <c r="AC95" s="9">
        <v>2960550000000000</v>
      </c>
      <c r="AD95" s="9">
        <v>2958870000000000</v>
      </c>
      <c r="AE95" s="9">
        <v>2946730000000000</v>
      </c>
      <c r="AF95" s="9">
        <v>2942910000000000</v>
      </c>
      <c r="AG95" s="9">
        <v>2941140000000000</v>
      </c>
      <c r="AH95" s="9">
        <v>2928570000000000</v>
      </c>
      <c r="AI95" s="9">
        <v>2925560000000000</v>
      </c>
      <c r="AJ95" s="9">
        <v>2912360000000000</v>
      </c>
      <c r="AK95" s="9">
        <v>2902650000000000</v>
      </c>
      <c r="AL95" s="9">
        <v>2903730000000000</v>
      </c>
      <c r="AM95" s="9">
        <v>2893090000000000</v>
      </c>
      <c r="AN95" s="9">
        <v>2883550000000000</v>
      </c>
      <c r="AO95" s="9">
        <v>2855450000000000</v>
      </c>
    </row>
    <row r="96" spans="1:41">
      <c r="A96" s="34" t="s">
        <v>2340</v>
      </c>
      <c r="B96" s="35" t="s">
        <v>2329</v>
      </c>
      <c r="C96" t="s">
        <v>2903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>
      <c r="A97" s="34" t="s">
        <v>2340</v>
      </c>
      <c r="B97" s="35" t="s">
        <v>2330</v>
      </c>
      <c r="C97" t="s">
        <v>2904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  <row r="98" spans="1:41">
      <c r="A98" s="34" t="s">
        <v>2340</v>
      </c>
      <c r="B98" s="35" t="s">
        <v>2331</v>
      </c>
      <c r="C98" t="s">
        <v>2905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 spans="1:41">
      <c r="A99" s="34" t="s">
        <v>2340</v>
      </c>
      <c r="B99" s="35" t="s">
        <v>2332</v>
      </c>
      <c r="C99" t="s">
        <v>2906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 spans="1:41">
      <c r="A100" s="34" t="s">
        <v>2340</v>
      </c>
      <c r="B100" s="35" t="s">
        <v>2333</v>
      </c>
      <c r="C100" t="s">
        <v>2907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>
      <c r="A101" s="34" t="s">
        <v>2340</v>
      </c>
      <c r="B101" s="35" t="s">
        <v>2334</v>
      </c>
      <c r="C101" t="s">
        <v>2908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 spans="1:41">
      <c r="A102" s="34" t="s">
        <v>2340</v>
      </c>
      <c r="B102" s="35" t="s">
        <v>2335</v>
      </c>
      <c r="C102" t="s">
        <v>2909</v>
      </c>
      <c r="D102" s="9">
        <v>2.82036E+16</v>
      </c>
      <c r="E102" s="9">
        <v>2.87087E+16</v>
      </c>
      <c r="F102" s="9">
        <v>2.92137E+16</v>
      </c>
      <c r="G102" s="9">
        <v>2.95167E+16</v>
      </c>
      <c r="H102" s="9">
        <v>2.99187E+16</v>
      </c>
      <c r="I102" s="9">
        <v>3.03218E+16</v>
      </c>
      <c r="J102" s="9">
        <v>3.07249E+16</v>
      </c>
      <c r="K102" s="9">
        <v>3.1128E+16</v>
      </c>
      <c r="L102" s="9">
        <v>3.09301E+16</v>
      </c>
      <c r="M102" s="9">
        <v>3.07322E+16</v>
      </c>
      <c r="N102" s="9">
        <v>3.06343E+16</v>
      </c>
      <c r="O102" s="9">
        <v>3.04364E+16</v>
      </c>
      <c r="P102" s="9">
        <v>3.02385E+16</v>
      </c>
      <c r="Q102" s="9">
        <v>2.98395E+16</v>
      </c>
      <c r="R102" s="9">
        <v>2.93405E+16</v>
      </c>
      <c r="S102" s="9">
        <v>2.88415E+16</v>
      </c>
      <c r="T102" s="9">
        <v>2.83424E+16</v>
      </c>
      <c r="U102" s="9">
        <v>2.78434E+16</v>
      </c>
      <c r="V102" s="9">
        <v>2.71443E+16</v>
      </c>
      <c r="W102" s="9">
        <v>2.65453E+16</v>
      </c>
      <c r="X102" s="9">
        <v>2.58462E+16</v>
      </c>
      <c r="Y102" s="9">
        <v>2.52472E+16</v>
      </c>
      <c r="Z102" s="9">
        <v>2.45481E+16</v>
      </c>
      <c r="AA102" s="9">
        <v>2.40481E+16</v>
      </c>
      <c r="AB102" s="9">
        <v>2.3549E+16</v>
      </c>
      <c r="AC102" s="9">
        <v>2.295E+16</v>
      </c>
      <c r="AD102" s="9">
        <v>2.24499E+16</v>
      </c>
      <c r="AE102" s="9">
        <v>2.18509E+16</v>
      </c>
      <c r="AF102" s="9">
        <v>2.12508E+16</v>
      </c>
      <c r="AG102" s="9">
        <v>2.06518E+16</v>
      </c>
      <c r="AH102" s="9">
        <v>2.00518E+16</v>
      </c>
      <c r="AI102" s="9">
        <v>1.94527E+16</v>
      </c>
      <c r="AJ102" s="9">
        <v>1.88527E+16</v>
      </c>
      <c r="AK102" s="9">
        <v>1.83536E+16</v>
      </c>
      <c r="AL102" s="9">
        <v>1.79536E+16</v>
      </c>
      <c r="AM102" s="9">
        <v>1.74545E+16</v>
      </c>
      <c r="AN102" s="9">
        <v>1.69547E+16</v>
      </c>
      <c r="AO102" s="9">
        <v>1.64552E+16</v>
      </c>
    </row>
    <row r="103" spans="1:41">
      <c r="A103" s="34" t="s">
        <v>2340</v>
      </c>
      <c r="B103" s="35" t="s">
        <v>791</v>
      </c>
      <c r="C103" t="s">
        <v>2910</v>
      </c>
      <c r="D103" s="9">
        <v>9852650000000000</v>
      </c>
      <c r="E103" s="9">
        <v>1.00475E+16</v>
      </c>
      <c r="F103" s="9">
        <v>1.02328E+16</v>
      </c>
      <c r="G103" s="9">
        <v>1.03857E+16</v>
      </c>
      <c r="H103" s="9">
        <v>1.05383E+16</v>
      </c>
      <c r="I103" s="9">
        <v>1.06807E+16</v>
      </c>
      <c r="J103" s="9">
        <v>1.08236E+16</v>
      </c>
      <c r="K103" s="9">
        <v>1.09953E+16</v>
      </c>
      <c r="L103" s="9">
        <v>1.09664E+16</v>
      </c>
      <c r="M103" s="9">
        <v>1.09574E+16</v>
      </c>
      <c r="N103" s="9">
        <v>1.09475E+16</v>
      </c>
      <c r="O103" s="9">
        <v>1.09373E+16</v>
      </c>
      <c r="P103" s="9">
        <v>1.09083E+16</v>
      </c>
      <c r="Q103" s="9">
        <v>1.08108E+16</v>
      </c>
      <c r="R103" s="9">
        <v>1.06821E+16</v>
      </c>
      <c r="S103" s="9">
        <v>1.05784E+16</v>
      </c>
      <c r="T103" s="9">
        <v>1.04599E+16</v>
      </c>
      <c r="U103" s="9">
        <v>1.03412E+16</v>
      </c>
      <c r="V103" s="9">
        <v>1.01668E+16</v>
      </c>
      <c r="W103" s="9">
        <v>1.00026E+16</v>
      </c>
      <c r="X103" s="9">
        <v>9828160000000000</v>
      </c>
      <c r="Y103" s="9">
        <v>9654870000000000</v>
      </c>
      <c r="Z103" s="9">
        <v>9480500000000000</v>
      </c>
      <c r="AA103" s="9">
        <v>9333610000000000</v>
      </c>
      <c r="AB103" s="9">
        <v>9186750000000000</v>
      </c>
      <c r="AC103" s="9">
        <v>9038870000000000</v>
      </c>
      <c r="AD103" s="9">
        <v>8891860000000000</v>
      </c>
      <c r="AE103" s="9">
        <v>8744850000000000</v>
      </c>
      <c r="AF103" s="9">
        <v>8592840000000000</v>
      </c>
      <c r="AG103" s="9">
        <v>8430570000000000</v>
      </c>
      <c r="AH103" s="9">
        <v>8278280000000000</v>
      </c>
      <c r="AI103" s="9">
        <v>8126740000000000</v>
      </c>
      <c r="AJ103" s="9">
        <v>7983180000000000</v>
      </c>
      <c r="AK103" s="9">
        <v>7865800000000000</v>
      </c>
      <c r="AL103" s="9">
        <v>7757190000000000</v>
      </c>
      <c r="AM103" s="9">
        <v>7649410000000000</v>
      </c>
      <c r="AN103" s="9">
        <v>7529350000000000</v>
      </c>
      <c r="AO103" s="9">
        <v>7350840000000000</v>
      </c>
    </row>
    <row r="104" spans="1:41">
      <c r="A104" s="34" t="s">
        <v>2340</v>
      </c>
      <c r="B104" s="35" t="s">
        <v>166</v>
      </c>
      <c r="C104" t="s">
        <v>2911</v>
      </c>
      <c r="D104" s="9">
        <v>1.28301E+16</v>
      </c>
      <c r="E104" s="9">
        <v>1.30448E+16</v>
      </c>
      <c r="F104" s="9">
        <v>1.36348E+16</v>
      </c>
      <c r="G104" s="9">
        <v>1.38984E+16</v>
      </c>
      <c r="H104" s="9">
        <v>1.41493E+16</v>
      </c>
      <c r="I104" s="9">
        <v>1.4401E+16</v>
      </c>
      <c r="J104" s="9">
        <v>1.46727E+16</v>
      </c>
      <c r="K104" s="9">
        <v>1.49252E+16</v>
      </c>
      <c r="L104" s="9">
        <v>1.49425E+16</v>
      </c>
      <c r="M104" s="9">
        <v>1.49716E+16</v>
      </c>
      <c r="N104" s="9">
        <v>1.49987E+16</v>
      </c>
      <c r="O104" s="9">
        <v>1.50265E+16</v>
      </c>
      <c r="P104" s="9">
        <v>1.50572E+16</v>
      </c>
      <c r="Q104" s="9">
        <v>1.49452E+16</v>
      </c>
      <c r="R104" s="9">
        <v>1.48188E+16</v>
      </c>
      <c r="S104" s="9">
        <v>1.47058E+16</v>
      </c>
      <c r="T104" s="9">
        <v>1.45838E+16</v>
      </c>
      <c r="U104" s="9">
        <v>1.44843E+16</v>
      </c>
      <c r="V104" s="9">
        <v>1.42945E+16</v>
      </c>
      <c r="W104" s="9">
        <v>1.41167E+16</v>
      </c>
      <c r="X104" s="9">
        <v>1.394E+16</v>
      </c>
      <c r="Y104" s="9">
        <v>1.37533E+16</v>
      </c>
      <c r="Z104" s="9">
        <v>1.35787E+16</v>
      </c>
      <c r="AA104" s="9">
        <v>1.34243E+16</v>
      </c>
      <c r="AB104" s="9">
        <v>1.32702E+16</v>
      </c>
      <c r="AC104" s="9">
        <v>1.31061E+16</v>
      </c>
      <c r="AD104" s="9">
        <v>1.29419E+16</v>
      </c>
      <c r="AE104" s="9">
        <v>1.27883E+16</v>
      </c>
      <c r="AF104" s="9">
        <v>1.25951E+16</v>
      </c>
      <c r="AG104" s="9">
        <v>1.24328E+16</v>
      </c>
      <c r="AH104" s="9">
        <v>1.2239E+16</v>
      </c>
      <c r="AI104" s="9">
        <v>1.20549E+16</v>
      </c>
      <c r="AJ104" s="9">
        <v>1.18617E+16</v>
      </c>
      <c r="AK104" s="9">
        <v>1.16983E+16</v>
      </c>
      <c r="AL104" s="9">
        <v>1.15343E+16</v>
      </c>
      <c r="AM104" s="9">
        <v>1.13599E+16</v>
      </c>
      <c r="AN104" s="9">
        <v>1.11852E+16</v>
      </c>
      <c r="AO104" s="9">
        <v>1.10088E+16</v>
      </c>
    </row>
    <row r="105" spans="1:41">
      <c r="A105" s="34" t="s">
        <v>2340</v>
      </c>
      <c r="B105" s="35" t="s">
        <v>2336</v>
      </c>
      <c r="C105" t="s">
        <v>2912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 spans="1:41">
      <c r="A106" s="34" t="s">
        <v>2340</v>
      </c>
      <c r="B106" s="35" t="s">
        <v>2325</v>
      </c>
      <c r="C106" t="s">
        <v>2913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1:41">
      <c r="A107" s="34" t="s">
        <v>2341</v>
      </c>
      <c r="B107" s="35" t="s">
        <v>722</v>
      </c>
      <c r="C107" t="s">
        <v>2914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 spans="1:41">
      <c r="A108" s="34" t="s">
        <v>2341</v>
      </c>
      <c r="B108" s="35" t="s">
        <v>723</v>
      </c>
      <c r="C108" t="s">
        <v>2915</v>
      </c>
      <c r="D108" s="9">
        <v>6621100000000000</v>
      </c>
      <c r="E108" s="9">
        <v>6797060000000000</v>
      </c>
      <c r="F108" s="9">
        <v>6984480000000000</v>
      </c>
      <c r="G108" s="9">
        <v>7137310000000000</v>
      </c>
      <c r="H108" s="9">
        <v>7294910000000000</v>
      </c>
      <c r="I108" s="9">
        <v>7449790000000000</v>
      </c>
      <c r="J108" s="9">
        <v>7622450000000000</v>
      </c>
      <c r="K108" s="9">
        <v>7788040000000000</v>
      </c>
      <c r="L108" s="9">
        <v>7916210000000000</v>
      </c>
      <c r="M108" s="9">
        <v>8057450000000000</v>
      </c>
      <c r="N108" s="9">
        <v>8148180000000000</v>
      </c>
      <c r="O108" s="9">
        <v>8234920000000000</v>
      </c>
      <c r="P108" s="9">
        <v>8324510000000000</v>
      </c>
      <c r="Q108" s="9">
        <v>8347870000000000</v>
      </c>
      <c r="R108" s="9">
        <v>8375730000000000</v>
      </c>
      <c r="S108" s="9">
        <v>8406940000000000</v>
      </c>
      <c r="T108" s="9">
        <v>8428700000000000</v>
      </c>
      <c r="U108" s="9">
        <v>8459330000000000</v>
      </c>
      <c r="V108" s="9">
        <v>8463410000000000</v>
      </c>
      <c r="W108" s="9">
        <v>8450890000000000</v>
      </c>
      <c r="X108" s="9">
        <v>8455250000000000</v>
      </c>
      <c r="Y108" s="9">
        <v>8461590000000000</v>
      </c>
      <c r="Z108" s="9">
        <v>8459960000000000</v>
      </c>
      <c r="AA108" s="9">
        <v>8442150000000000</v>
      </c>
      <c r="AB108" s="9">
        <v>8442070000000000</v>
      </c>
      <c r="AC108" s="9">
        <v>8426570000000000</v>
      </c>
      <c r="AD108" s="9">
        <v>8411540000000000</v>
      </c>
      <c r="AE108" s="9">
        <v>8412400000000000</v>
      </c>
      <c r="AF108" s="9">
        <v>8381610000000000</v>
      </c>
      <c r="AG108" s="9">
        <v>8358730000000000</v>
      </c>
      <c r="AH108" s="9">
        <v>8336470000000000</v>
      </c>
      <c r="AI108" s="9">
        <v>8317690000000000</v>
      </c>
      <c r="AJ108" s="9">
        <v>8286710000000000</v>
      </c>
      <c r="AK108" s="9">
        <v>8269980000000000</v>
      </c>
      <c r="AL108" s="9">
        <v>8250890000000000</v>
      </c>
      <c r="AM108" s="9">
        <v>8230360000000000</v>
      </c>
      <c r="AN108" s="9">
        <v>8199720000000000</v>
      </c>
      <c r="AO108" s="9">
        <v>8434110000000000</v>
      </c>
    </row>
    <row r="109" spans="1:41">
      <c r="A109" s="34" t="s">
        <v>2341</v>
      </c>
      <c r="B109" s="35" t="s">
        <v>113</v>
      </c>
      <c r="C109" t="s">
        <v>2916</v>
      </c>
      <c r="D109" s="9">
        <v>34851500000000</v>
      </c>
      <c r="E109" s="9">
        <v>38944200000000</v>
      </c>
      <c r="F109" s="9">
        <v>44777600000000</v>
      </c>
      <c r="G109" s="9">
        <v>51614400000000</v>
      </c>
      <c r="H109" s="9">
        <v>59899300000000</v>
      </c>
      <c r="I109" s="9">
        <v>69939600000000</v>
      </c>
      <c r="J109" s="9">
        <v>82225600000000</v>
      </c>
      <c r="K109" s="9">
        <v>97247000000000</v>
      </c>
      <c r="L109" s="9">
        <v>114305000000000</v>
      </c>
      <c r="M109" s="9">
        <v>135206000000000</v>
      </c>
      <c r="N109" s="9">
        <v>143599000000000</v>
      </c>
      <c r="O109" s="9">
        <v>151100000000000</v>
      </c>
      <c r="P109" s="9">
        <v>157397000000000</v>
      </c>
      <c r="Q109" s="9">
        <v>163782000000000</v>
      </c>
      <c r="R109" s="9">
        <v>170520000000000</v>
      </c>
      <c r="S109" s="9">
        <v>177989000000000</v>
      </c>
      <c r="T109" s="9">
        <v>185865000000000</v>
      </c>
      <c r="U109" s="9">
        <v>194167000000000</v>
      </c>
      <c r="V109" s="9">
        <v>201784000000000</v>
      </c>
      <c r="W109" s="9">
        <v>209634000000000</v>
      </c>
      <c r="X109" s="9">
        <v>217902000000000</v>
      </c>
      <c r="Y109" s="9">
        <v>226562000000000</v>
      </c>
      <c r="Z109" s="9">
        <v>235519000000000</v>
      </c>
      <c r="AA109" s="9">
        <v>244800000000000</v>
      </c>
      <c r="AB109" s="9">
        <v>254400000000000</v>
      </c>
      <c r="AC109" s="9">
        <v>264369000000000</v>
      </c>
      <c r="AD109" s="9">
        <v>274561000000000</v>
      </c>
      <c r="AE109" s="9">
        <v>285208000000000</v>
      </c>
      <c r="AF109" s="9">
        <v>295107000000000</v>
      </c>
      <c r="AG109" s="9">
        <v>305432000000000</v>
      </c>
      <c r="AH109" s="9">
        <v>316033000000000</v>
      </c>
      <c r="AI109" s="9">
        <v>327262000000000</v>
      </c>
      <c r="AJ109" s="9">
        <v>338663000000000</v>
      </c>
      <c r="AK109" s="9">
        <v>351129000000000</v>
      </c>
      <c r="AL109" s="9">
        <v>363224000000000</v>
      </c>
      <c r="AM109" s="9">
        <v>377749000000000</v>
      </c>
      <c r="AN109" s="9">
        <v>389509000000000</v>
      </c>
      <c r="AO109" s="9">
        <v>409899000000000</v>
      </c>
    </row>
    <row r="110" spans="1:41">
      <c r="A110" s="34" t="s">
        <v>2341</v>
      </c>
      <c r="B110" s="35" t="s">
        <v>2324</v>
      </c>
      <c r="C110" t="s">
        <v>2917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</row>
    <row r="111" spans="1:41">
      <c r="A111" s="34" t="s">
        <v>2341</v>
      </c>
      <c r="B111" s="35" t="s">
        <v>2354</v>
      </c>
      <c r="C111" t="s">
        <v>2918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</row>
    <row r="112" spans="1:41">
      <c r="A112" s="34" t="s">
        <v>2341</v>
      </c>
      <c r="B112" s="35" t="s">
        <v>2326</v>
      </c>
      <c r="C112" t="s">
        <v>2919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</row>
    <row r="113" spans="1:41">
      <c r="A113" s="34" t="s">
        <v>2341</v>
      </c>
      <c r="B113" s="35" t="s">
        <v>2327</v>
      </c>
      <c r="C113" t="s">
        <v>2920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</row>
    <row r="114" spans="1:41">
      <c r="A114" s="34" t="s">
        <v>2341</v>
      </c>
      <c r="B114" s="35" t="s">
        <v>724</v>
      </c>
      <c r="C114" t="s">
        <v>2921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9">
        <v>0</v>
      </c>
      <c r="AO114" s="9">
        <v>0</v>
      </c>
    </row>
    <row r="115" spans="1:41">
      <c r="A115" s="34" t="s">
        <v>2341</v>
      </c>
      <c r="B115" s="35" t="s">
        <v>2328</v>
      </c>
      <c r="C115" t="s">
        <v>2922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</row>
    <row r="116" spans="1:41">
      <c r="A116" s="34" t="s">
        <v>2341</v>
      </c>
      <c r="B116" s="35" t="s">
        <v>790</v>
      </c>
      <c r="C116" t="s">
        <v>2923</v>
      </c>
      <c r="D116" s="9">
        <v>2977400000000</v>
      </c>
      <c r="E116" s="9">
        <v>3051870000000</v>
      </c>
      <c r="F116" s="9">
        <v>3129010000000</v>
      </c>
      <c r="G116" s="9">
        <v>3188860000000</v>
      </c>
      <c r="H116" s="9">
        <v>3248760000000</v>
      </c>
      <c r="I116" s="9">
        <v>3304830000000</v>
      </c>
      <c r="J116" s="9">
        <v>3365730000000</v>
      </c>
      <c r="K116" s="9">
        <v>3419370000000</v>
      </c>
      <c r="L116" s="9">
        <v>3452890000000</v>
      </c>
      <c r="M116" s="9">
        <v>3486740000000</v>
      </c>
      <c r="N116" s="9">
        <v>3515890000000</v>
      </c>
      <c r="O116" s="9">
        <v>3544530000000</v>
      </c>
      <c r="P116" s="9">
        <v>3576240000000</v>
      </c>
      <c r="Q116" s="9">
        <v>3577530000000</v>
      </c>
      <c r="R116" s="9">
        <v>3580360000000</v>
      </c>
      <c r="S116" s="9">
        <v>3583640000000</v>
      </c>
      <c r="T116" s="9">
        <v>3582010000000</v>
      </c>
      <c r="U116" s="9">
        <v>3583800000000</v>
      </c>
      <c r="V116" s="9">
        <v>3574450000000</v>
      </c>
      <c r="W116" s="9">
        <v>3557180000000</v>
      </c>
      <c r="X116" s="9">
        <v>3547000000000</v>
      </c>
      <c r="Y116" s="9">
        <v>3537150000000</v>
      </c>
      <c r="Z116" s="9">
        <v>3523230000000</v>
      </c>
      <c r="AA116" s="9">
        <v>3501420000000</v>
      </c>
      <c r="AB116" s="9">
        <v>3487250000000</v>
      </c>
      <c r="AC116" s="9">
        <v>3465500000000</v>
      </c>
      <c r="AD116" s="9">
        <v>3443620000000</v>
      </c>
      <c r="AE116" s="9">
        <v>3428340000000</v>
      </c>
      <c r="AF116" s="9">
        <v>3399690000000</v>
      </c>
      <c r="AG116" s="9">
        <v>3374030000000</v>
      </c>
      <c r="AH116" s="9">
        <v>3348240000000</v>
      </c>
      <c r="AI116" s="9">
        <v>3323130000000</v>
      </c>
      <c r="AJ116" s="9">
        <v>3292180000000</v>
      </c>
      <c r="AK116" s="9">
        <v>3266180000000</v>
      </c>
      <c r="AL116" s="9">
        <v>3239650000000</v>
      </c>
      <c r="AM116" s="9">
        <v>3208880000000</v>
      </c>
      <c r="AN116" s="9">
        <v>3177560000000</v>
      </c>
      <c r="AO116" s="9">
        <v>3254760000000</v>
      </c>
    </row>
    <row r="117" spans="1:41">
      <c r="A117" s="34" t="s">
        <v>2341</v>
      </c>
      <c r="B117" s="35" t="s">
        <v>2329</v>
      </c>
      <c r="C117" t="s">
        <v>2924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</row>
    <row r="118" spans="1:41">
      <c r="A118" s="34" t="s">
        <v>2341</v>
      </c>
      <c r="B118" s="35" t="s">
        <v>2330</v>
      </c>
      <c r="C118" t="s">
        <v>2925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 spans="1:41">
      <c r="A119" s="34" t="s">
        <v>2341</v>
      </c>
      <c r="B119" s="35" t="s">
        <v>2331</v>
      </c>
      <c r="C119" t="s">
        <v>2926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</row>
    <row r="120" spans="1:41">
      <c r="A120" s="34" t="s">
        <v>2341</v>
      </c>
      <c r="B120" s="35" t="s">
        <v>2332</v>
      </c>
      <c r="C120" t="s">
        <v>2927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</row>
    <row r="121" spans="1:41">
      <c r="A121" s="34" t="s">
        <v>2341</v>
      </c>
      <c r="B121" s="35" t="s">
        <v>2333</v>
      </c>
      <c r="C121" t="s">
        <v>2928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2" spans="1:41">
      <c r="A122" s="34" t="s">
        <v>2341</v>
      </c>
      <c r="B122" s="35" t="s">
        <v>2334</v>
      </c>
      <c r="C122" t="s">
        <v>2929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 spans="1:41">
      <c r="A123" s="34" t="s">
        <v>2341</v>
      </c>
      <c r="B123" s="35" t="s">
        <v>2335</v>
      </c>
      <c r="C123" t="s">
        <v>2930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</row>
    <row r="124" spans="1:41">
      <c r="A124" s="34" t="s">
        <v>2341</v>
      </c>
      <c r="B124" s="35" t="s">
        <v>791</v>
      </c>
      <c r="C124" t="s">
        <v>2931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9">
        <v>0</v>
      </c>
      <c r="AO124" s="9">
        <v>0</v>
      </c>
    </row>
    <row r="125" spans="1:41">
      <c r="A125" s="34" t="s">
        <v>2341</v>
      </c>
      <c r="B125" s="35" t="s">
        <v>166</v>
      </c>
      <c r="C125" t="s">
        <v>2932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9">
        <v>0</v>
      </c>
      <c r="AO125" s="9">
        <v>0</v>
      </c>
    </row>
    <row r="126" spans="1:41">
      <c r="A126" s="34" t="s">
        <v>2341</v>
      </c>
      <c r="B126" s="35" t="s">
        <v>2336</v>
      </c>
      <c r="C126" t="s">
        <v>2933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</row>
    <row r="127" spans="1:41">
      <c r="A127" s="34" t="s">
        <v>2341</v>
      </c>
      <c r="B127" s="35" t="s">
        <v>2325</v>
      </c>
      <c r="C127" t="s">
        <v>2934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 spans="1:41">
      <c r="A128" s="34" t="s">
        <v>152</v>
      </c>
      <c r="B128" s="35" t="s">
        <v>722</v>
      </c>
      <c r="C128" t="s">
        <v>2935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</row>
    <row r="129" spans="1:41">
      <c r="A129" s="34" t="s">
        <v>152</v>
      </c>
      <c r="B129" s="35" t="s">
        <v>723</v>
      </c>
      <c r="C129" t="s">
        <v>2936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</row>
    <row r="130" spans="1:41">
      <c r="A130" s="34" t="s">
        <v>152</v>
      </c>
      <c r="B130" s="35" t="s">
        <v>113</v>
      </c>
      <c r="C130" t="s">
        <v>2937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 spans="1:41">
      <c r="A131" s="34" t="s">
        <v>152</v>
      </c>
      <c r="B131" s="35" t="s">
        <v>2324</v>
      </c>
      <c r="C131" t="s">
        <v>2938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</row>
    <row r="132" spans="1:41">
      <c r="A132" s="34" t="s">
        <v>152</v>
      </c>
      <c r="B132" s="35" t="s">
        <v>2354</v>
      </c>
      <c r="C132" t="s">
        <v>2939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</row>
    <row r="133" spans="1:41">
      <c r="A133" s="34" t="s">
        <v>152</v>
      </c>
      <c r="B133" s="35" t="s">
        <v>2326</v>
      </c>
      <c r="C133" t="s">
        <v>2940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</row>
    <row r="134" spans="1:41">
      <c r="A134" s="34" t="s">
        <v>152</v>
      </c>
      <c r="B134" s="35" t="s">
        <v>2327</v>
      </c>
      <c r="C134" t="s">
        <v>2941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 spans="1:41">
      <c r="A135" s="34" t="s">
        <v>152</v>
      </c>
      <c r="B135" s="35" t="s">
        <v>724</v>
      </c>
      <c r="C135" t="s">
        <v>2942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</row>
    <row r="136" spans="1:41">
      <c r="A136" s="34" t="s">
        <v>152</v>
      </c>
      <c r="B136" s="35" t="s">
        <v>2328</v>
      </c>
      <c r="C136" t="s">
        <v>2943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</row>
    <row r="137" spans="1:41">
      <c r="A137" s="34" t="s">
        <v>152</v>
      </c>
      <c r="B137" s="35" t="s">
        <v>790</v>
      </c>
      <c r="C137" t="s">
        <v>2944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 spans="1:41">
      <c r="A138" s="34" t="s">
        <v>152</v>
      </c>
      <c r="B138" s="35" t="s">
        <v>2329</v>
      </c>
      <c r="C138" t="s">
        <v>2945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 spans="1:41">
      <c r="A139" s="34" t="s">
        <v>152</v>
      </c>
      <c r="B139" s="35" t="s">
        <v>2330</v>
      </c>
      <c r="C139" t="s">
        <v>2946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</row>
    <row r="140" spans="1:41">
      <c r="A140" s="34" t="s">
        <v>152</v>
      </c>
      <c r="B140" s="35" t="s">
        <v>2331</v>
      </c>
      <c r="C140" t="s">
        <v>2947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</row>
    <row r="141" spans="1:41">
      <c r="A141" s="34" t="s">
        <v>152</v>
      </c>
      <c r="B141" s="35" t="s">
        <v>2332</v>
      </c>
      <c r="C141" t="s">
        <v>2948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</row>
    <row r="142" spans="1:41">
      <c r="A142" s="34" t="s">
        <v>152</v>
      </c>
      <c r="B142" s="35" t="s">
        <v>2333</v>
      </c>
      <c r="C142" t="s">
        <v>2949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</row>
    <row r="143" spans="1:41">
      <c r="A143" s="34" t="s">
        <v>152</v>
      </c>
      <c r="B143" s="35" t="s">
        <v>2334</v>
      </c>
      <c r="C143" t="s">
        <v>2950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</row>
    <row r="144" spans="1:41">
      <c r="A144" s="34" t="s">
        <v>152</v>
      </c>
      <c r="B144" s="35" t="s">
        <v>2335</v>
      </c>
      <c r="C144" t="s">
        <v>2951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</row>
    <row r="145" spans="1:41">
      <c r="A145" s="34" t="s">
        <v>152</v>
      </c>
      <c r="B145" s="35" t="s">
        <v>791</v>
      </c>
      <c r="C145" t="s">
        <v>2952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</row>
    <row r="146" spans="1:41">
      <c r="A146" s="34" t="s">
        <v>152</v>
      </c>
      <c r="B146" s="35" t="s">
        <v>166</v>
      </c>
      <c r="C146" t="s">
        <v>2953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</row>
    <row r="147" spans="1:41">
      <c r="A147" s="34" t="s">
        <v>152</v>
      </c>
      <c r="B147" s="35" t="s">
        <v>2336</v>
      </c>
      <c r="C147" t="s">
        <v>2954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 spans="1:41">
      <c r="A148" s="34" t="s">
        <v>152</v>
      </c>
      <c r="B148" s="35" t="s">
        <v>2325</v>
      </c>
      <c r="C148" t="s">
        <v>2955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</row>
    <row r="149" spans="1:41">
      <c r="A149" s="34" t="s">
        <v>2342</v>
      </c>
      <c r="B149" s="35" t="s">
        <v>722</v>
      </c>
      <c r="C149" t="s">
        <v>2956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</row>
    <row r="150" spans="1:41">
      <c r="A150" s="34" t="s">
        <v>2342</v>
      </c>
      <c r="B150" s="35" t="s">
        <v>723</v>
      </c>
      <c r="C150" t="s">
        <v>2957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</row>
    <row r="151" spans="1:41">
      <c r="A151" s="34" t="s">
        <v>2342</v>
      </c>
      <c r="B151" s="35" t="s">
        <v>113</v>
      </c>
      <c r="C151" t="s">
        <v>2958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</row>
    <row r="152" spans="1:41">
      <c r="A152" s="34" t="s">
        <v>2342</v>
      </c>
      <c r="B152" s="35" t="s">
        <v>2324</v>
      </c>
      <c r="C152" t="s">
        <v>2959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</row>
    <row r="153" spans="1:41">
      <c r="A153" s="34" t="s">
        <v>2342</v>
      </c>
      <c r="B153" s="35" t="s">
        <v>2354</v>
      </c>
      <c r="C153" t="s">
        <v>2960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</row>
    <row r="154" spans="1:41">
      <c r="A154" s="34" t="s">
        <v>2342</v>
      </c>
      <c r="B154" s="35" t="s">
        <v>2326</v>
      </c>
      <c r="C154" t="s">
        <v>2961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</row>
    <row r="155" spans="1:41">
      <c r="A155" s="34" t="s">
        <v>2342</v>
      </c>
      <c r="B155" s="35" t="s">
        <v>2327</v>
      </c>
      <c r="C155" t="s">
        <v>2962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</row>
    <row r="156" spans="1:41">
      <c r="A156" s="34" t="s">
        <v>2342</v>
      </c>
      <c r="B156" s="35" t="s">
        <v>724</v>
      </c>
      <c r="C156" t="s">
        <v>2963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</row>
    <row r="157" spans="1:41">
      <c r="A157" s="34" t="s">
        <v>2342</v>
      </c>
      <c r="B157" s="35" t="s">
        <v>2328</v>
      </c>
      <c r="C157" t="s">
        <v>2964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 spans="1:41">
      <c r="A158" s="34" t="s">
        <v>2342</v>
      </c>
      <c r="B158" s="35" t="s">
        <v>790</v>
      </c>
      <c r="C158" t="s">
        <v>2965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 spans="1:41">
      <c r="A159" s="34" t="s">
        <v>2342</v>
      </c>
      <c r="B159" s="35" t="s">
        <v>2329</v>
      </c>
      <c r="C159" t="s">
        <v>2966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</row>
    <row r="160" spans="1:41">
      <c r="A160" s="34" t="s">
        <v>2342</v>
      </c>
      <c r="B160" s="35" t="s">
        <v>2330</v>
      </c>
      <c r="C160" t="s">
        <v>2967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 spans="1:41">
      <c r="A161" s="34" t="s">
        <v>2342</v>
      </c>
      <c r="B161" s="35" t="s">
        <v>2331</v>
      </c>
      <c r="C161" t="s">
        <v>2968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</row>
    <row r="162" spans="1:41">
      <c r="A162" s="34" t="s">
        <v>2342</v>
      </c>
      <c r="B162" s="35" t="s">
        <v>2332</v>
      </c>
      <c r="C162" t="s">
        <v>2969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</row>
    <row r="163" spans="1:41">
      <c r="A163" s="34" t="s">
        <v>2342</v>
      </c>
      <c r="B163" s="35" t="s">
        <v>2333</v>
      </c>
      <c r="C163" t="s">
        <v>2970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</row>
    <row r="164" spans="1:41">
      <c r="A164" s="34" t="s">
        <v>2342</v>
      </c>
      <c r="B164" s="35" t="s">
        <v>2334</v>
      </c>
      <c r="C164" t="s">
        <v>2971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 spans="1:41">
      <c r="A165" s="34" t="s">
        <v>2342</v>
      </c>
      <c r="B165" s="35" t="s">
        <v>2335</v>
      </c>
      <c r="C165" t="s">
        <v>2972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 spans="1:41">
      <c r="A166" s="34" t="s">
        <v>2342</v>
      </c>
      <c r="B166" s="35" t="s">
        <v>791</v>
      </c>
      <c r="C166" t="s">
        <v>2973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</row>
    <row r="167" spans="1:41">
      <c r="A167" s="34" t="s">
        <v>2342</v>
      </c>
      <c r="B167" s="35" t="s">
        <v>166</v>
      </c>
      <c r="C167" t="s">
        <v>2974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 spans="1:41">
      <c r="A168" s="34" t="s">
        <v>2342</v>
      </c>
      <c r="B168" s="35" t="s">
        <v>2336</v>
      </c>
      <c r="C168" t="s">
        <v>2975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 spans="1:41">
      <c r="A169" s="34" t="s">
        <v>2342</v>
      </c>
      <c r="B169" s="35" t="s">
        <v>2325</v>
      </c>
      <c r="C169" t="s">
        <v>2976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</sheetData>
  <phoneticPr fontId="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E51C5-1254-48D8-87A4-7F506306C294}">
  <dimension ref="A1:AN22"/>
  <sheetViews>
    <sheetView workbookViewId="0">
      <selection activeCell="B1" sqref="B1:AN22"/>
    </sheetView>
  </sheetViews>
  <sheetFormatPr defaultRowHeight="14.25"/>
  <cols>
    <col min="1" max="1" width="19.875" bestFit="1" customWidth="1"/>
    <col min="2" max="2" width="61.75" bestFit="1" customWidth="1"/>
  </cols>
  <sheetData>
    <row r="1" spans="1:40">
      <c r="B1" t="s">
        <v>3323</v>
      </c>
      <c r="C1">
        <v>2023</v>
      </c>
      <c r="D1">
        <v>2024</v>
      </c>
      <c r="E1">
        <v>2025</v>
      </c>
      <c r="F1">
        <v>2026</v>
      </c>
      <c r="G1">
        <v>2027</v>
      </c>
      <c r="H1">
        <v>2028</v>
      </c>
      <c r="I1">
        <v>2029</v>
      </c>
      <c r="J1">
        <v>2030</v>
      </c>
      <c r="K1">
        <v>2031</v>
      </c>
      <c r="L1">
        <v>2032</v>
      </c>
      <c r="M1">
        <v>2033</v>
      </c>
      <c r="N1">
        <v>2034</v>
      </c>
      <c r="O1">
        <v>2035</v>
      </c>
      <c r="P1">
        <v>2036</v>
      </c>
      <c r="Q1">
        <v>2037</v>
      </c>
      <c r="R1">
        <v>2038</v>
      </c>
      <c r="S1">
        <v>2039</v>
      </c>
      <c r="T1">
        <v>2040</v>
      </c>
      <c r="U1">
        <v>2041</v>
      </c>
      <c r="V1">
        <v>2042</v>
      </c>
      <c r="W1">
        <v>2043</v>
      </c>
      <c r="X1">
        <v>2044</v>
      </c>
      <c r="Y1">
        <v>2045</v>
      </c>
      <c r="Z1">
        <v>2046</v>
      </c>
      <c r="AA1">
        <v>2047</v>
      </c>
      <c r="AB1">
        <v>2048</v>
      </c>
      <c r="AC1">
        <v>2049</v>
      </c>
      <c r="AD1">
        <v>2050</v>
      </c>
      <c r="AE1">
        <v>2051</v>
      </c>
      <c r="AF1">
        <v>2052</v>
      </c>
      <c r="AG1">
        <v>2053</v>
      </c>
      <c r="AH1">
        <v>2054</v>
      </c>
      <c r="AI1">
        <v>2055</v>
      </c>
      <c r="AJ1">
        <v>2056</v>
      </c>
      <c r="AK1">
        <v>2057</v>
      </c>
      <c r="AL1">
        <v>2058</v>
      </c>
      <c r="AM1">
        <v>2059</v>
      </c>
      <c r="AN1">
        <v>2060</v>
      </c>
    </row>
    <row r="2" spans="1:40">
      <c r="A2" s="35" t="s">
        <v>722</v>
      </c>
      <c r="B2" t="s">
        <v>2788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>
      <c r="A3" s="35" t="s">
        <v>723</v>
      </c>
      <c r="B3" t="s">
        <v>2789</v>
      </c>
      <c r="C3" s="9">
        <v>1.0732E+17</v>
      </c>
      <c r="D3" s="9">
        <v>1.07928E+17</v>
      </c>
      <c r="E3" s="9">
        <v>1.12301E+17</v>
      </c>
      <c r="F3" s="9">
        <v>1.14814E+17</v>
      </c>
      <c r="G3" s="9">
        <v>1.17407E+17</v>
      </c>
      <c r="H3" s="9">
        <v>1.1972E+17</v>
      </c>
      <c r="I3" s="9">
        <v>1.21926E+17</v>
      </c>
      <c r="J3" s="9">
        <v>1.24182E+17</v>
      </c>
      <c r="K3" s="9">
        <v>1.24517E+17</v>
      </c>
      <c r="L3" s="9">
        <v>1.24747E+17</v>
      </c>
      <c r="M3" s="9">
        <v>1.24731E+17</v>
      </c>
      <c r="N3" s="9">
        <v>1.24875E+17</v>
      </c>
      <c r="O3" s="9">
        <v>1.23595E+17</v>
      </c>
      <c r="P3" s="9">
        <v>1.21976E+17</v>
      </c>
      <c r="Q3" s="9">
        <v>1.20015E+17</v>
      </c>
      <c r="R3" s="9">
        <v>1.18117E+17</v>
      </c>
      <c r="S3" s="9">
        <v>1.16249E+17</v>
      </c>
      <c r="T3" s="9">
        <v>1.1432E+17</v>
      </c>
      <c r="U3" s="9">
        <v>1.11844E+17</v>
      </c>
      <c r="V3" s="9">
        <v>1.09506E+17</v>
      </c>
      <c r="W3" s="9">
        <v>1.07148E+17</v>
      </c>
      <c r="X3" s="9">
        <v>1.04569E+17</v>
      </c>
      <c r="Y3" s="9">
        <v>1.02132E+17</v>
      </c>
      <c r="Z3" s="9">
        <v>9.98364E+16</v>
      </c>
      <c r="AA3" s="9">
        <v>9.72977E+16</v>
      </c>
      <c r="AB3" s="9">
        <v>9.48324E+16</v>
      </c>
      <c r="AC3" s="9">
        <v>9.23518E+16</v>
      </c>
      <c r="AD3" s="9">
        <v>8.97923E+16</v>
      </c>
      <c r="AE3" s="9">
        <v>8.72262E+16</v>
      </c>
      <c r="AF3" s="9">
        <v>8.44984E+16</v>
      </c>
      <c r="AG3" s="9">
        <v>8.18782E+16</v>
      </c>
      <c r="AH3" s="9">
        <v>7.91804E+16</v>
      </c>
      <c r="AI3" s="9">
        <v>7.66624E+16</v>
      </c>
      <c r="AJ3" s="9">
        <v>7.40443E+16</v>
      </c>
      <c r="AK3" s="9">
        <v>7.16411E+16</v>
      </c>
      <c r="AL3" s="9">
        <v>6.91626E+16</v>
      </c>
      <c r="AM3" s="9">
        <v>6.6763E+16</v>
      </c>
      <c r="AN3" s="9">
        <v>6.48238E+16</v>
      </c>
    </row>
    <row r="4" spans="1:40">
      <c r="A4" s="35" t="s">
        <v>113</v>
      </c>
      <c r="B4" t="s">
        <v>2790</v>
      </c>
      <c r="C4" s="9">
        <v>1.12846E+16</v>
      </c>
      <c r="D4" s="9">
        <v>1.21088E+16</v>
      </c>
      <c r="E4" s="9">
        <v>1.2962E+16</v>
      </c>
      <c r="F4" s="9">
        <v>1.35756E+16</v>
      </c>
      <c r="G4" s="9">
        <v>1.3963E+16</v>
      </c>
      <c r="H4" s="9">
        <v>1.43422E+16</v>
      </c>
      <c r="I4" s="9">
        <v>1.47228E+16</v>
      </c>
      <c r="J4" s="9">
        <v>1.49883E+16</v>
      </c>
      <c r="K4" s="9">
        <v>1.52263E+16</v>
      </c>
      <c r="L4" s="9">
        <v>1.54536E+16</v>
      </c>
      <c r="M4" s="9">
        <v>1.5672E+16</v>
      </c>
      <c r="N4" s="9">
        <v>1.59039E+16</v>
      </c>
      <c r="O4" s="9">
        <v>1.61192E+16</v>
      </c>
      <c r="P4" s="9">
        <v>1.63078E+16</v>
      </c>
      <c r="Q4" s="9">
        <v>1.6485E+16</v>
      </c>
      <c r="R4" s="9">
        <v>1.6702E+16</v>
      </c>
      <c r="S4" s="9">
        <v>1.69227E+16</v>
      </c>
      <c r="T4" s="9">
        <v>1.71314E+16</v>
      </c>
      <c r="U4" s="9">
        <v>1.73225E+16</v>
      </c>
      <c r="V4" s="9">
        <v>1.75168E+16</v>
      </c>
      <c r="W4" s="9">
        <v>1.7707E+16</v>
      </c>
      <c r="X4" s="9">
        <v>1.79246E+16</v>
      </c>
      <c r="Y4" s="9">
        <v>1.81408E+16</v>
      </c>
      <c r="Z4" s="9">
        <v>1.83229E+16</v>
      </c>
      <c r="AA4" s="9">
        <v>1.85006E+16</v>
      </c>
      <c r="AB4" s="9">
        <v>1.86988E+16</v>
      </c>
      <c r="AC4" s="9">
        <v>1.88717E+16</v>
      </c>
      <c r="AD4" s="9">
        <v>1.90136E+16</v>
      </c>
      <c r="AE4" s="9">
        <v>1.9155E+16</v>
      </c>
      <c r="AF4" s="9">
        <v>1.9278E+16</v>
      </c>
      <c r="AG4" s="9">
        <v>1.93589E+16</v>
      </c>
      <c r="AH4" s="9">
        <v>1.9444E+16</v>
      </c>
      <c r="AI4" s="9">
        <v>1.94967E+16</v>
      </c>
      <c r="AJ4" s="9">
        <v>1.95146E+16</v>
      </c>
      <c r="AK4" s="9">
        <v>1.95285E+16</v>
      </c>
      <c r="AL4" s="9">
        <v>1.94975E+16</v>
      </c>
      <c r="AM4" s="9">
        <v>1.94297E+16</v>
      </c>
      <c r="AN4" s="9">
        <v>1.97192E+16</v>
      </c>
    </row>
    <row r="5" spans="1:40">
      <c r="A5" s="35" t="s">
        <v>2324</v>
      </c>
      <c r="B5" t="s">
        <v>2791</v>
      </c>
      <c r="C5" s="9">
        <v>4551360000000000</v>
      </c>
      <c r="D5" s="9">
        <v>4602220000000000</v>
      </c>
      <c r="E5" s="9">
        <v>5009080000000000</v>
      </c>
      <c r="F5" s="9">
        <v>5415940000000000</v>
      </c>
      <c r="G5" s="9">
        <v>5873660000000000</v>
      </c>
      <c r="H5" s="9">
        <v>6127940000000000</v>
      </c>
      <c r="I5" s="9">
        <v>6229660000000000</v>
      </c>
      <c r="J5" s="9">
        <v>6229660000000000</v>
      </c>
      <c r="K5" s="9">
        <v>6229660000000000</v>
      </c>
      <c r="L5" s="9">
        <v>6229660000000000</v>
      </c>
      <c r="M5" s="9">
        <v>6229660000000000</v>
      </c>
      <c r="N5" s="9">
        <v>6229660000000000</v>
      </c>
      <c r="O5" s="9">
        <v>6280520000000000</v>
      </c>
      <c r="P5" s="9">
        <v>6280520000000000</v>
      </c>
      <c r="Q5" s="9">
        <v>6331370000000000</v>
      </c>
      <c r="R5" s="9">
        <v>6382230000000000</v>
      </c>
      <c r="S5" s="9">
        <v>6433090000000000</v>
      </c>
      <c r="T5" s="9">
        <v>6483950000000000</v>
      </c>
      <c r="U5" s="9">
        <v>6534810000000000</v>
      </c>
      <c r="V5" s="9">
        <v>6585660000000000</v>
      </c>
      <c r="W5" s="9">
        <v>6585660000000000</v>
      </c>
      <c r="X5" s="9">
        <v>6585660000000000</v>
      </c>
      <c r="Y5" s="9">
        <v>6636520000000000</v>
      </c>
      <c r="Z5" s="9">
        <v>6636520000000000</v>
      </c>
      <c r="AA5" s="9">
        <v>6687380000000000</v>
      </c>
      <c r="AB5" s="9">
        <v>6738240000000000</v>
      </c>
      <c r="AC5" s="9">
        <v>6789090000000000</v>
      </c>
      <c r="AD5" s="9">
        <v>6839950000000000</v>
      </c>
      <c r="AE5" s="9">
        <v>6839950000000000</v>
      </c>
      <c r="AF5" s="9">
        <v>6839950000000000</v>
      </c>
      <c r="AG5" s="9">
        <v>6789090000000000</v>
      </c>
      <c r="AH5" s="9">
        <v>6738240000000000</v>
      </c>
      <c r="AI5" s="9">
        <v>6738240000000000</v>
      </c>
      <c r="AJ5" s="9">
        <v>6789090000000000</v>
      </c>
      <c r="AK5" s="9">
        <v>6789090000000000</v>
      </c>
      <c r="AL5" s="9">
        <v>6789090000000000</v>
      </c>
      <c r="AM5" s="9">
        <v>6738240000000000</v>
      </c>
      <c r="AN5" s="9">
        <v>6738240000000000</v>
      </c>
    </row>
    <row r="6" spans="1:40">
      <c r="A6" s="35" t="s">
        <v>2354</v>
      </c>
      <c r="B6" t="s">
        <v>2792</v>
      </c>
      <c r="C6" s="9">
        <v>1.06662E+16</v>
      </c>
      <c r="D6" s="9">
        <v>1.06833E+16</v>
      </c>
      <c r="E6" s="9">
        <v>1.06988E+16</v>
      </c>
      <c r="F6" s="9">
        <v>1.07214E+16</v>
      </c>
      <c r="G6" s="9">
        <v>1.07482E+16</v>
      </c>
      <c r="H6" s="9">
        <v>1.07857E+16</v>
      </c>
      <c r="I6" s="9">
        <v>1.0835E+16</v>
      </c>
      <c r="J6" s="9">
        <v>1.08936E+16</v>
      </c>
      <c r="K6" s="9">
        <v>1.0988E+16</v>
      </c>
      <c r="L6" s="9">
        <v>1.11014E+16</v>
      </c>
      <c r="M6" s="9">
        <v>1.12233E+16</v>
      </c>
      <c r="N6" s="9">
        <v>1.13429E+16</v>
      </c>
      <c r="O6" s="9">
        <v>1.15145E+16</v>
      </c>
      <c r="P6" s="9">
        <v>1.16723E+16</v>
      </c>
      <c r="Q6" s="9">
        <v>1.18376E+16</v>
      </c>
      <c r="R6" s="9">
        <v>1.20105E+16</v>
      </c>
      <c r="S6" s="9">
        <v>1.21875E+16</v>
      </c>
      <c r="T6" s="9">
        <v>1.23662E+16</v>
      </c>
      <c r="U6" s="9">
        <v>1.25362E+16</v>
      </c>
      <c r="V6" s="9">
        <v>1.27066E+16</v>
      </c>
      <c r="W6" s="9">
        <v>1.28819E+16</v>
      </c>
      <c r="X6" s="9">
        <v>1.30575E+16</v>
      </c>
      <c r="Y6" s="9">
        <v>1.32249E+16</v>
      </c>
      <c r="Z6" s="9">
        <v>1.3399E+16</v>
      </c>
      <c r="AA6" s="9">
        <v>1.35595E+16</v>
      </c>
      <c r="AB6" s="9">
        <v>1.3711E+16</v>
      </c>
      <c r="AC6" s="9">
        <v>1.38468E+16</v>
      </c>
      <c r="AD6" s="9">
        <v>1.39797E+16</v>
      </c>
      <c r="AE6" s="9">
        <v>1.4088E+16</v>
      </c>
      <c r="AF6" s="9">
        <v>1.41868E+16</v>
      </c>
      <c r="AG6" s="9">
        <v>1.42867E+16</v>
      </c>
      <c r="AH6" s="9">
        <v>1.43738E+16</v>
      </c>
      <c r="AI6" s="9">
        <v>1.44532E+16</v>
      </c>
      <c r="AJ6" s="9">
        <v>1.45197E+16</v>
      </c>
      <c r="AK6" s="9">
        <v>1.45789E+16</v>
      </c>
      <c r="AL6" s="9">
        <v>1.4626E+16</v>
      </c>
      <c r="AM6" s="9">
        <v>1.46663E+16</v>
      </c>
      <c r="AN6" s="9">
        <v>1.47307E+16</v>
      </c>
    </row>
    <row r="7" spans="1:40">
      <c r="A7" s="35" t="s">
        <v>2326</v>
      </c>
      <c r="B7" t="s">
        <v>2793</v>
      </c>
      <c r="C7" s="9">
        <v>7392320000000000</v>
      </c>
      <c r="D7" s="9">
        <v>7771000000000000</v>
      </c>
      <c r="E7" s="9">
        <v>7964700000000000</v>
      </c>
      <c r="F7" s="9">
        <v>8122370000000000</v>
      </c>
      <c r="G7" s="9">
        <v>8237730000000000</v>
      </c>
      <c r="H7" s="9">
        <v>8403890000000000</v>
      </c>
      <c r="I7" s="9">
        <v>8598940000000000</v>
      </c>
      <c r="J7" s="9">
        <v>8841690000000000</v>
      </c>
      <c r="K7" s="9">
        <v>9250540000000000</v>
      </c>
      <c r="L7" s="9">
        <v>9729600000000000</v>
      </c>
      <c r="M7" s="9">
        <v>1.02202E+16</v>
      </c>
      <c r="N7" s="9">
        <v>1.06707E+16</v>
      </c>
      <c r="O7" s="9">
        <v>1.13643E+16</v>
      </c>
      <c r="P7" s="9">
        <v>1.1968E+16</v>
      </c>
      <c r="Q7" s="9">
        <v>1.26031E+16</v>
      </c>
      <c r="R7" s="9">
        <v>1.32563E+16</v>
      </c>
      <c r="S7" s="9">
        <v>1.39528E+16</v>
      </c>
      <c r="T7" s="9">
        <v>1.46765E+16</v>
      </c>
      <c r="U7" s="9">
        <v>1.53541E+16</v>
      </c>
      <c r="V7" s="9">
        <v>1.60481E+16</v>
      </c>
      <c r="W7" s="9">
        <v>1.66774E+16</v>
      </c>
      <c r="X7" s="9">
        <v>1.72986E+16</v>
      </c>
      <c r="Y7" s="9">
        <v>1.78538E+16</v>
      </c>
      <c r="Z7" s="9">
        <v>1.83439E+16</v>
      </c>
      <c r="AA7" s="9">
        <v>1.88597E+16</v>
      </c>
      <c r="AB7" s="9">
        <v>1.95638E+16</v>
      </c>
      <c r="AC7" s="9">
        <v>2.0213E+16</v>
      </c>
      <c r="AD7" s="9">
        <v>2.09461E+16</v>
      </c>
      <c r="AE7" s="9">
        <v>2.17041E+16</v>
      </c>
      <c r="AF7" s="9">
        <v>2.23519E+16</v>
      </c>
      <c r="AG7" s="9">
        <v>2.30175E+16</v>
      </c>
      <c r="AH7" s="9">
        <v>2.36532E+16</v>
      </c>
      <c r="AI7" s="9">
        <v>2.42664E+16</v>
      </c>
      <c r="AJ7" s="9">
        <v>2.48002E+16</v>
      </c>
      <c r="AK7" s="9">
        <v>2.5336E+16</v>
      </c>
      <c r="AL7" s="9">
        <v>2.57941E+16</v>
      </c>
      <c r="AM7" s="9">
        <v>2.62078E+16</v>
      </c>
      <c r="AN7" s="9">
        <v>2.68958E+16</v>
      </c>
    </row>
    <row r="8" spans="1:40">
      <c r="A8" s="35" t="s">
        <v>2327</v>
      </c>
      <c r="B8" t="s">
        <v>2794</v>
      </c>
      <c r="C8" s="9">
        <v>5496820000000000</v>
      </c>
      <c r="D8" s="9">
        <v>6010870000000000</v>
      </c>
      <c r="E8" s="9">
        <v>6542230000000000</v>
      </c>
      <c r="F8" s="9">
        <v>7188920000000000</v>
      </c>
      <c r="G8" s="9">
        <v>7921180000000000</v>
      </c>
      <c r="H8" s="9">
        <v>8829150000000000</v>
      </c>
      <c r="I8" s="9">
        <v>9940660000000000</v>
      </c>
      <c r="J8" s="9">
        <v>1.12327E+16</v>
      </c>
      <c r="K8" s="9">
        <v>1.30607E+16</v>
      </c>
      <c r="L8" s="9">
        <v>1.51324E+16</v>
      </c>
      <c r="M8" s="9">
        <v>1.74219E+16</v>
      </c>
      <c r="N8" s="9">
        <v>1.97569E+16</v>
      </c>
      <c r="O8" s="9">
        <v>2.30612E+16</v>
      </c>
      <c r="P8" s="9">
        <v>2.62089E+16</v>
      </c>
      <c r="Q8" s="9">
        <v>2.9596E+16</v>
      </c>
      <c r="R8" s="9">
        <v>3.32181E+16</v>
      </c>
      <c r="S8" s="9">
        <v>3.69862E+16</v>
      </c>
      <c r="T8" s="9">
        <v>4.08426E+16</v>
      </c>
      <c r="U8" s="9">
        <v>4.46131E+16</v>
      </c>
      <c r="V8" s="9">
        <v>4.85048E+16</v>
      </c>
      <c r="W8" s="9">
        <v>5.24467E+16</v>
      </c>
      <c r="X8" s="9">
        <v>5.64447E+16</v>
      </c>
      <c r="Y8" s="9">
        <v>6.03422E+16</v>
      </c>
      <c r="Z8" s="9">
        <v>6.43261E+16</v>
      </c>
      <c r="AA8" s="9">
        <v>6.81161E+16</v>
      </c>
      <c r="AB8" s="9">
        <v>7.18108E+16</v>
      </c>
      <c r="AC8" s="9">
        <v>7.504E+16</v>
      </c>
      <c r="AD8" s="9">
        <v>7.83625E+16</v>
      </c>
      <c r="AE8" s="9">
        <v>8.1322E+16</v>
      </c>
      <c r="AF8" s="9">
        <v>8.4086E+16</v>
      </c>
      <c r="AG8" s="9">
        <v>8.69686E+16</v>
      </c>
      <c r="AH8" s="9">
        <v>8.95179E+16</v>
      </c>
      <c r="AI8" s="9">
        <v>9.18951E+16</v>
      </c>
      <c r="AJ8" s="9">
        <v>9.39039E+16</v>
      </c>
      <c r="AK8" s="9">
        <v>9.57389E+16</v>
      </c>
      <c r="AL8" s="9">
        <v>9.72165E+16</v>
      </c>
      <c r="AM8" s="9">
        <v>9.85135E+16</v>
      </c>
      <c r="AN8" s="9">
        <v>1.01699E+17</v>
      </c>
    </row>
    <row r="9" spans="1:40">
      <c r="A9" s="35" t="s">
        <v>724</v>
      </c>
      <c r="B9" t="s">
        <v>2795</v>
      </c>
      <c r="C9" s="9">
        <v>1811960000000000</v>
      </c>
      <c r="D9" s="9">
        <v>1819390000000000</v>
      </c>
      <c r="E9" s="9">
        <v>1826280000000000</v>
      </c>
      <c r="F9" s="9">
        <v>1835520000000000</v>
      </c>
      <c r="G9" s="9">
        <v>1840710000000000</v>
      </c>
      <c r="H9" s="9">
        <v>1846830000000000</v>
      </c>
      <c r="I9" s="9">
        <v>1851730000000000</v>
      </c>
      <c r="J9" s="9">
        <v>1862020000000000</v>
      </c>
      <c r="K9" s="9">
        <v>1854850000000000</v>
      </c>
      <c r="L9" s="9">
        <v>1848820000000000</v>
      </c>
      <c r="M9" s="9">
        <v>1840720000000000</v>
      </c>
      <c r="N9" s="9">
        <v>1832720000000000</v>
      </c>
      <c r="O9" s="9">
        <v>1822560000000000</v>
      </c>
      <c r="P9" s="9">
        <v>1807350000000000</v>
      </c>
      <c r="Q9" s="9">
        <v>1793650000000000</v>
      </c>
      <c r="R9" s="9">
        <v>1778030000000000</v>
      </c>
      <c r="S9" s="9">
        <v>1761980000000000</v>
      </c>
      <c r="T9" s="9">
        <v>1745290000000000</v>
      </c>
      <c r="U9" s="9">
        <v>1724360000000000</v>
      </c>
      <c r="V9" s="9">
        <v>1703780000000000</v>
      </c>
      <c r="W9" s="9">
        <v>1680580000000000</v>
      </c>
      <c r="X9" s="9">
        <v>1658600000000000</v>
      </c>
      <c r="Y9" s="9">
        <v>1635070000000000</v>
      </c>
      <c r="Z9" s="9">
        <v>1610770000000000</v>
      </c>
      <c r="AA9" s="9">
        <v>1584940000000000</v>
      </c>
      <c r="AB9" s="9">
        <v>1555440000000000</v>
      </c>
      <c r="AC9" s="9">
        <v>1528650000000000</v>
      </c>
      <c r="AD9" s="9">
        <v>1500360000000000</v>
      </c>
      <c r="AE9" s="9">
        <v>1469920000000000</v>
      </c>
      <c r="AF9" s="9">
        <v>1439380000000000</v>
      </c>
      <c r="AG9" s="9">
        <v>1407770000000000</v>
      </c>
      <c r="AH9" s="9">
        <v>1377260000000000</v>
      </c>
      <c r="AI9" s="9">
        <v>1345590000000000</v>
      </c>
      <c r="AJ9" s="9">
        <v>1315480000000000</v>
      </c>
      <c r="AK9" s="9">
        <v>1283920000000000</v>
      </c>
      <c r="AL9" s="9">
        <v>1254060000000000</v>
      </c>
      <c r="AM9" s="9">
        <v>1224940000000000</v>
      </c>
      <c r="AN9" s="9">
        <v>1212410000000000</v>
      </c>
    </row>
    <row r="10" spans="1:40">
      <c r="A10" s="35" t="s">
        <v>2328</v>
      </c>
      <c r="B10" t="s">
        <v>2796</v>
      </c>
      <c r="C10" s="9">
        <v>6815120000000000</v>
      </c>
      <c r="D10" s="9">
        <v>6802270000000000</v>
      </c>
      <c r="E10" s="9">
        <v>6768920000000000</v>
      </c>
      <c r="F10" s="9">
        <v>6719180000000000</v>
      </c>
      <c r="G10" s="9">
        <v>6647690000000000</v>
      </c>
      <c r="H10" s="9">
        <v>6555030000000000</v>
      </c>
      <c r="I10" s="9">
        <v>6440100000000000</v>
      </c>
      <c r="J10" s="9">
        <v>6299120000000000</v>
      </c>
      <c r="K10" s="9">
        <v>6048490000000000</v>
      </c>
      <c r="L10" s="9">
        <v>5790890000000000</v>
      </c>
      <c r="M10" s="9">
        <v>5560920000000000</v>
      </c>
      <c r="N10" s="9">
        <v>5321830000000000</v>
      </c>
      <c r="O10" s="9">
        <v>5074340000000000</v>
      </c>
      <c r="P10" s="9">
        <v>4854880000000000</v>
      </c>
      <c r="Q10" s="9">
        <v>4618130000000000</v>
      </c>
      <c r="R10" s="9">
        <v>4360650000000000</v>
      </c>
      <c r="S10" s="9">
        <v>4132350000000000</v>
      </c>
      <c r="T10" s="9">
        <v>3926710000000000</v>
      </c>
      <c r="U10" s="9">
        <v>3723320000000000</v>
      </c>
      <c r="V10" s="9">
        <v>3540570000000000</v>
      </c>
      <c r="W10" s="9">
        <v>3379370000000000</v>
      </c>
      <c r="X10" s="9">
        <v>3238970000000000</v>
      </c>
      <c r="Y10" s="9">
        <v>3119930000000000</v>
      </c>
      <c r="Z10" s="9">
        <v>3018470000000000</v>
      </c>
      <c r="AA10" s="9">
        <v>2936270000000000</v>
      </c>
      <c r="AB10" s="9">
        <v>2870850000000000</v>
      </c>
      <c r="AC10" s="9">
        <v>2819390000000000</v>
      </c>
      <c r="AD10" s="9">
        <v>2774840000000000</v>
      </c>
      <c r="AE10" s="9">
        <v>2717020000000000</v>
      </c>
      <c r="AF10" s="9">
        <v>2663180000000000</v>
      </c>
      <c r="AG10" s="9">
        <v>2612380000000000</v>
      </c>
      <c r="AH10" s="9">
        <v>2563740000000000</v>
      </c>
      <c r="AI10" s="9">
        <v>2516850000000000</v>
      </c>
      <c r="AJ10" s="9">
        <v>2472280000000000</v>
      </c>
      <c r="AK10" s="9">
        <v>2428850000000000</v>
      </c>
      <c r="AL10" s="9">
        <v>2386410000000000</v>
      </c>
      <c r="AM10" s="9">
        <v>2344770000000000</v>
      </c>
      <c r="AN10" s="9">
        <v>2304010000000000</v>
      </c>
    </row>
    <row r="11" spans="1:40">
      <c r="A11" s="35" t="s">
        <v>790</v>
      </c>
      <c r="B11" t="s">
        <v>2797</v>
      </c>
      <c r="C11" s="9">
        <v>1.34569E+16</v>
      </c>
      <c r="D11" s="9">
        <v>1.36273E+16</v>
      </c>
      <c r="E11" s="9">
        <v>1.37879E+16</v>
      </c>
      <c r="F11" s="9">
        <v>1.3946E+16</v>
      </c>
      <c r="G11" s="9">
        <v>1.40783E+16</v>
      </c>
      <c r="H11" s="9">
        <v>1.41982E+16</v>
      </c>
      <c r="I11" s="9">
        <v>1.43005E+16</v>
      </c>
      <c r="J11" s="9">
        <v>1.4399E+16</v>
      </c>
      <c r="K11" s="9">
        <v>1.4369E+16</v>
      </c>
      <c r="L11" s="9">
        <v>1.43312E+16</v>
      </c>
      <c r="M11" s="9">
        <v>1.42989E+16</v>
      </c>
      <c r="N11" s="9">
        <v>1.42671E+16</v>
      </c>
      <c r="O11" s="9">
        <v>1.42173E+16</v>
      </c>
      <c r="P11" s="9">
        <v>1.41988E+16</v>
      </c>
      <c r="Q11" s="9">
        <v>1.4148E+16</v>
      </c>
      <c r="R11" s="9">
        <v>1.40413E+16</v>
      </c>
      <c r="S11" s="9">
        <v>1.39435E+16</v>
      </c>
      <c r="T11" s="9">
        <v>1.38538E+16</v>
      </c>
      <c r="U11" s="9">
        <v>1.37201E+16</v>
      </c>
      <c r="V11" s="9">
        <v>1.35884E+16</v>
      </c>
      <c r="W11" s="9">
        <v>1.34542E+16</v>
      </c>
      <c r="X11" s="9">
        <v>1.3338E+16</v>
      </c>
      <c r="Y11" s="9">
        <v>1.32214E+16</v>
      </c>
      <c r="Z11" s="9">
        <v>1.31588E+16</v>
      </c>
      <c r="AA11" s="9">
        <v>1.31091E+16</v>
      </c>
      <c r="AB11" s="9">
        <v>1.30746E+16</v>
      </c>
      <c r="AC11" s="9">
        <v>1.30399E+16</v>
      </c>
      <c r="AD11" s="9">
        <v>1.30048E+16</v>
      </c>
      <c r="AE11" s="9">
        <v>1.29284E+16</v>
      </c>
      <c r="AF11" s="9">
        <v>1.28626E+16</v>
      </c>
      <c r="AG11" s="9">
        <v>1.279E+16</v>
      </c>
      <c r="AH11" s="9">
        <v>1.27292E+16</v>
      </c>
      <c r="AI11" s="9">
        <v>1.26588E+16</v>
      </c>
      <c r="AJ11" s="9">
        <v>1.25933E+16</v>
      </c>
      <c r="AK11" s="9">
        <v>1.25387E+16</v>
      </c>
      <c r="AL11" s="9">
        <v>1.2471E+16</v>
      </c>
      <c r="AM11" s="9">
        <v>1.24024E+16</v>
      </c>
      <c r="AN11" s="9">
        <v>1.23676E+16</v>
      </c>
    </row>
    <row r="12" spans="1:40">
      <c r="A12" s="35" t="s">
        <v>2329</v>
      </c>
      <c r="B12" t="s">
        <v>2798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>
      <c r="A13" s="35" t="s">
        <v>2330</v>
      </c>
      <c r="B13" t="s">
        <v>2799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>
      <c r="A14" s="35" t="s">
        <v>2331</v>
      </c>
      <c r="B14" t="s">
        <v>2800</v>
      </c>
      <c r="C14" s="9">
        <v>2423230000000000</v>
      </c>
      <c r="D14" s="9">
        <v>2233980000000000</v>
      </c>
      <c r="E14" s="9">
        <v>2078710000000000</v>
      </c>
      <c r="F14" s="9">
        <v>1949800000000000</v>
      </c>
      <c r="G14" s="9">
        <v>1838510000000000</v>
      </c>
      <c r="H14" s="9">
        <v>1745230000000000</v>
      </c>
      <c r="I14" s="9">
        <v>1666440000000000</v>
      </c>
      <c r="J14" s="9">
        <v>1599010000000000</v>
      </c>
      <c r="K14" s="9">
        <v>1575170000000000</v>
      </c>
      <c r="L14" s="9">
        <v>1554360000000000</v>
      </c>
      <c r="M14" s="9">
        <v>1536350000000000</v>
      </c>
      <c r="N14" s="9">
        <v>1521150000000000</v>
      </c>
      <c r="O14" s="9">
        <v>1508460000000000</v>
      </c>
      <c r="P14" s="9">
        <v>1496770000000000</v>
      </c>
      <c r="Q14" s="9">
        <v>1488160000000000</v>
      </c>
      <c r="R14" s="9">
        <v>1480210000000000</v>
      </c>
      <c r="S14" s="9">
        <v>1475000000000000</v>
      </c>
      <c r="T14" s="9">
        <v>1470200000000000</v>
      </c>
      <c r="U14" s="9">
        <v>1459580000000000</v>
      </c>
      <c r="V14" s="9">
        <v>1451150000000000</v>
      </c>
      <c r="W14" s="9">
        <v>1444160000000000</v>
      </c>
      <c r="X14" s="9">
        <v>1438610000000000</v>
      </c>
      <c r="Y14" s="9">
        <v>1434250000000000</v>
      </c>
      <c r="Z14" s="9">
        <v>1431320000000000</v>
      </c>
      <c r="AA14" s="9">
        <v>1428420000000000</v>
      </c>
      <c r="AB14" s="9">
        <v>1427470000000000</v>
      </c>
      <c r="AC14" s="9">
        <v>1427290000000000</v>
      </c>
      <c r="AD14" s="9">
        <v>1428910000000000</v>
      </c>
      <c r="AE14" s="9">
        <v>1434410000000000</v>
      </c>
      <c r="AF14" s="9">
        <v>1440500000000000</v>
      </c>
      <c r="AG14" s="9">
        <v>1448190000000000</v>
      </c>
      <c r="AH14" s="9">
        <v>1455270000000000</v>
      </c>
      <c r="AI14" s="9">
        <v>1462570000000000</v>
      </c>
      <c r="AJ14" s="9">
        <v>1471250000000000</v>
      </c>
      <c r="AK14" s="9">
        <v>1479180000000000</v>
      </c>
      <c r="AL14" s="9">
        <v>1487150000000000</v>
      </c>
      <c r="AM14" s="9">
        <v>1495440000000000</v>
      </c>
      <c r="AN14" s="9">
        <v>1517990000000000</v>
      </c>
    </row>
    <row r="15" spans="1:40">
      <c r="A15" s="35" t="s">
        <v>2332</v>
      </c>
      <c r="B15" t="s">
        <v>2801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>
      <c r="A16" s="35" t="s">
        <v>2333</v>
      </c>
      <c r="B16" t="s">
        <v>2802</v>
      </c>
      <c r="C16" s="9">
        <v>13415100000000</v>
      </c>
      <c r="D16" s="9">
        <v>13415100000000</v>
      </c>
      <c r="E16" s="9">
        <v>13415100000000</v>
      </c>
      <c r="F16" s="9">
        <v>13415100000000</v>
      </c>
      <c r="G16" s="9">
        <v>13415100000000</v>
      </c>
      <c r="H16" s="9">
        <v>13415100000000</v>
      </c>
      <c r="I16" s="9">
        <v>13415100000000</v>
      </c>
      <c r="J16" s="9">
        <v>13415100000000</v>
      </c>
      <c r="K16" s="9">
        <v>13542400000000</v>
      </c>
      <c r="L16" s="9">
        <v>13669600000000</v>
      </c>
      <c r="M16" s="9">
        <v>13796900000000</v>
      </c>
      <c r="N16" s="9">
        <v>13924200000000</v>
      </c>
      <c r="O16" s="9">
        <v>14178700000000</v>
      </c>
      <c r="P16" s="9">
        <v>14433300000000</v>
      </c>
      <c r="Q16" s="9">
        <v>14687900000000</v>
      </c>
      <c r="R16" s="9">
        <v>14942400000000</v>
      </c>
      <c r="S16" s="9">
        <v>14687900000000</v>
      </c>
      <c r="T16" s="9">
        <v>14178700000000</v>
      </c>
      <c r="U16" s="9">
        <v>13415100000000</v>
      </c>
      <c r="V16" s="9">
        <v>12396900000000</v>
      </c>
      <c r="W16" s="9">
        <v>11378600000000</v>
      </c>
      <c r="X16" s="9">
        <v>10615000000000</v>
      </c>
      <c r="Y16" s="9">
        <v>9596740000000</v>
      </c>
      <c r="Z16" s="9">
        <v>8578520000000</v>
      </c>
      <c r="AA16" s="9">
        <v>7560300000000</v>
      </c>
      <c r="AB16" s="9">
        <v>6542080000000</v>
      </c>
      <c r="AC16" s="9">
        <v>6032970000000</v>
      </c>
      <c r="AD16" s="9">
        <v>5523860000000</v>
      </c>
      <c r="AE16" s="9">
        <v>5269300000000</v>
      </c>
      <c r="AF16" s="9">
        <v>5269300000000</v>
      </c>
      <c r="AG16" s="9">
        <v>5396580000000</v>
      </c>
      <c r="AH16" s="9">
        <v>5651130000000</v>
      </c>
      <c r="AI16" s="9">
        <v>5905690000000</v>
      </c>
      <c r="AJ16" s="9">
        <v>6160250000000</v>
      </c>
      <c r="AK16" s="9">
        <v>6414800000000</v>
      </c>
      <c r="AL16" s="9">
        <v>6669360000000</v>
      </c>
      <c r="AM16" s="9">
        <v>6923910000000</v>
      </c>
      <c r="AN16" s="9">
        <v>7178470000000</v>
      </c>
    </row>
    <row r="17" spans="1:40">
      <c r="A17" s="35" t="s">
        <v>2334</v>
      </c>
      <c r="B17" t="s">
        <v>2803</v>
      </c>
      <c r="C17" s="9">
        <v>1364090000000000</v>
      </c>
      <c r="D17" s="9">
        <v>1301710000000000</v>
      </c>
      <c r="E17" s="9">
        <v>1266370000000000</v>
      </c>
      <c r="F17" s="9">
        <v>1239670000000000</v>
      </c>
      <c r="G17" s="9">
        <v>1227250000000000</v>
      </c>
      <c r="H17" s="9">
        <v>1206520000000000</v>
      </c>
      <c r="I17" s="9">
        <v>1178710000000000</v>
      </c>
      <c r="J17" s="9">
        <v>1170530000000000</v>
      </c>
      <c r="K17" s="9">
        <v>1152000000000000</v>
      </c>
      <c r="L17" s="9">
        <v>1127210000000000</v>
      </c>
      <c r="M17" s="9">
        <v>1104170000000000</v>
      </c>
      <c r="N17" s="9">
        <v>1076730000000000</v>
      </c>
      <c r="O17" s="9">
        <v>1033320000000000</v>
      </c>
      <c r="P17" s="9">
        <v>993182000000000</v>
      </c>
      <c r="Q17" s="9">
        <v>955890000000000</v>
      </c>
      <c r="R17" s="9">
        <v>915637000000000</v>
      </c>
      <c r="S17" s="9">
        <v>877024000000000</v>
      </c>
      <c r="T17" s="9">
        <v>836138000000000</v>
      </c>
      <c r="U17" s="9">
        <v>801448000000000</v>
      </c>
      <c r="V17" s="9">
        <v>763558000000000</v>
      </c>
      <c r="W17" s="9">
        <v>724587000000000</v>
      </c>
      <c r="X17" s="9">
        <v>692599000000000</v>
      </c>
      <c r="Y17" s="9">
        <v>658396000000000</v>
      </c>
      <c r="Z17" s="9">
        <v>627828000000000</v>
      </c>
      <c r="AA17" s="9">
        <v>597540000000000</v>
      </c>
      <c r="AB17" s="9">
        <v>569721000000000</v>
      </c>
      <c r="AC17" s="9">
        <v>545284000000000</v>
      </c>
      <c r="AD17" s="9">
        <v>521427000000000</v>
      </c>
      <c r="AE17" s="9">
        <v>499955000000000</v>
      </c>
      <c r="AF17" s="9">
        <v>481091000000000</v>
      </c>
      <c r="AG17" s="9">
        <v>461485000000000</v>
      </c>
      <c r="AH17" s="9">
        <v>445858000000000</v>
      </c>
      <c r="AI17" s="9">
        <v>429541000000000</v>
      </c>
      <c r="AJ17" s="9">
        <v>416803000000000</v>
      </c>
      <c r="AK17" s="9">
        <v>403125000000000</v>
      </c>
      <c r="AL17" s="9">
        <v>393386000000000</v>
      </c>
      <c r="AM17" s="9">
        <v>382732000000000</v>
      </c>
      <c r="AN17" s="9">
        <v>372382000000000</v>
      </c>
    </row>
    <row r="18" spans="1:40">
      <c r="A18" s="35" t="s">
        <v>2335</v>
      </c>
      <c r="B18" t="s">
        <v>2804</v>
      </c>
      <c r="C18" s="9">
        <v>2.82036E+16</v>
      </c>
      <c r="D18" s="9">
        <v>2.87087E+16</v>
      </c>
      <c r="E18" s="9">
        <v>2.92137E+16</v>
      </c>
      <c r="F18" s="9">
        <v>2.95167E+16</v>
      </c>
      <c r="G18" s="9">
        <v>2.99187E+16</v>
      </c>
      <c r="H18" s="9">
        <v>3.03218E+16</v>
      </c>
      <c r="I18" s="9">
        <v>3.07249E+16</v>
      </c>
      <c r="J18" s="9">
        <v>3.1128E+16</v>
      </c>
      <c r="K18" s="9">
        <v>3.09301E+16</v>
      </c>
      <c r="L18" s="9">
        <v>3.07322E+16</v>
      </c>
      <c r="M18" s="9">
        <v>3.06343E+16</v>
      </c>
      <c r="N18" s="9">
        <v>3.04364E+16</v>
      </c>
      <c r="O18" s="9">
        <v>3.02385E+16</v>
      </c>
      <c r="P18" s="9">
        <v>2.98395E+16</v>
      </c>
      <c r="Q18" s="9">
        <v>2.93405E+16</v>
      </c>
      <c r="R18" s="9">
        <v>2.88415E+16</v>
      </c>
      <c r="S18" s="9">
        <v>2.83424E+16</v>
      </c>
      <c r="T18" s="9">
        <v>2.78434E+16</v>
      </c>
      <c r="U18" s="9">
        <v>2.71443E+16</v>
      </c>
      <c r="V18" s="9">
        <v>2.65453E+16</v>
      </c>
      <c r="W18" s="9">
        <v>2.58462E+16</v>
      </c>
      <c r="X18" s="9">
        <v>2.52472E+16</v>
      </c>
      <c r="Y18" s="9">
        <v>2.45481E+16</v>
      </c>
      <c r="Z18" s="9">
        <v>2.40481E+16</v>
      </c>
      <c r="AA18" s="9">
        <v>2.3549E+16</v>
      </c>
      <c r="AB18" s="9">
        <v>2.295E+16</v>
      </c>
      <c r="AC18" s="9">
        <v>2.24499E+16</v>
      </c>
      <c r="AD18" s="9">
        <v>2.18509E+16</v>
      </c>
      <c r="AE18" s="9">
        <v>2.12508E+16</v>
      </c>
      <c r="AF18" s="9">
        <v>2.06518E+16</v>
      </c>
      <c r="AG18" s="9">
        <v>2.00518E+16</v>
      </c>
      <c r="AH18" s="9">
        <v>1.94527E+16</v>
      </c>
      <c r="AI18" s="9">
        <v>1.88527E+16</v>
      </c>
      <c r="AJ18" s="9">
        <v>1.83536E+16</v>
      </c>
      <c r="AK18" s="9">
        <v>1.79536E+16</v>
      </c>
      <c r="AL18" s="9">
        <v>1.74545E+16</v>
      </c>
      <c r="AM18" s="9">
        <v>1.69547E+16</v>
      </c>
      <c r="AN18" s="9">
        <v>1.64552E+16</v>
      </c>
    </row>
    <row r="19" spans="1:40">
      <c r="A19" s="35" t="s">
        <v>791</v>
      </c>
      <c r="B19" t="s">
        <v>2805</v>
      </c>
      <c r="C19" s="9">
        <v>1.06364E+16</v>
      </c>
      <c r="D19" s="9">
        <v>1.08256E+16</v>
      </c>
      <c r="E19" s="9">
        <v>1.10009E+16</v>
      </c>
      <c r="F19" s="9">
        <v>1.1162E+16</v>
      </c>
      <c r="G19" s="9">
        <v>1.13338E+16</v>
      </c>
      <c r="H19" s="9">
        <v>1.14955E+16</v>
      </c>
      <c r="I19" s="9">
        <v>1.16576E+16</v>
      </c>
      <c r="J19" s="9">
        <v>1.18486E+16</v>
      </c>
      <c r="K19" s="9">
        <v>1.18363E+16</v>
      </c>
      <c r="L19" s="9">
        <v>1.1844E+16</v>
      </c>
      <c r="M19" s="9">
        <v>1.18507E+16</v>
      </c>
      <c r="N19" s="9">
        <v>1.18572E+16</v>
      </c>
      <c r="O19" s="9">
        <v>1.18448E+16</v>
      </c>
      <c r="P19" s="9">
        <v>1.1764E+16</v>
      </c>
      <c r="Q19" s="9">
        <v>1.1652E+16</v>
      </c>
      <c r="R19" s="9">
        <v>1.15649E+16</v>
      </c>
      <c r="S19" s="9">
        <v>1.14631E+16</v>
      </c>
      <c r="T19" s="9">
        <v>1.13611E+16</v>
      </c>
      <c r="U19" s="9">
        <v>1.11973E+16</v>
      </c>
      <c r="V19" s="9">
        <v>1.10436E+16</v>
      </c>
      <c r="W19" s="9">
        <v>1.08798E+16</v>
      </c>
      <c r="X19" s="9">
        <v>1.07171E+16</v>
      </c>
      <c r="Y19" s="9">
        <v>1.05533E+16</v>
      </c>
      <c r="Z19" s="9">
        <v>1.04171E+16</v>
      </c>
      <c r="AA19" s="9">
        <v>1.02809E+16</v>
      </c>
      <c r="AB19" s="9">
        <v>1.01436E+16</v>
      </c>
      <c r="AC19" s="9">
        <v>1.00073E+16</v>
      </c>
      <c r="AD19" s="9">
        <v>9870970000000000</v>
      </c>
      <c r="AE19" s="9">
        <v>9730260000000000</v>
      </c>
      <c r="AF19" s="9">
        <v>9579310000000000</v>
      </c>
      <c r="AG19" s="9">
        <v>9438330000000000</v>
      </c>
      <c r="AH19" s="9">
        <v>9298120000000000</v>
      </c>
      <c r="AI19" s="9">
        <v>9165810000000000</v>
      </c>
      <c r="AJ19" s="9">
        <v>9059700000000000</v>
      </c>
      <c r="AK19" s="9">
        <v>8962360000000000</v>
      </c>
      <c r="AL19" s="9">
        <v>8865860000000000</v>
      </c>
      <c r="AM19" s="9">
        <v>8757080000000000</v>
      </c>
      <c r="AN19" s="9">
        <v>8589860000000000</v>
      </c>
    </row>
    <row r="20" spans="1:40">
      <c r="A20" s="35" t="s">
        <v>166</v>
      </c>
      <c r="B20" t="s">
        <v>2806</v>
      </c>
      <c r="C20" s="9">
        <v>1.45267E+16</v>
      </c>
      <c r="D20" s="9">
        <v>1.47635E+16</v>
      </c>
      <c r="E20" s="9">
        <v>1.53712E+16</v>
      </c>
      <c r="F20" s="9">
        <v>1.56478E+16</v>
      </c>
      <c r="G20" s="9">
        <v>1.59144E+16</v>
      </c>
      <c r="H20" s="9">
        <v>1.61847E+16</v>
      </c>
      <c r="I20" s="9">
        <v>1.64687E+16</v>
      </c>
      <c r="J20" s="9">
        <v>1.67443E+16</v>
      </c>
      <c r="K20" s="9">
        <v>1.67743E+16</v>
      </c>
      <c r="L20" s="9">
        <v>1.68139E+16</v>
      </c>
      <c r="M20" s="9">
        <v>1.68594E+16</v>
      </c>
      <c r="N20" s="9">
        <v>1.68949E+16</v>
      </c>
      <c r="O20" s="9">
        <v>1.69355E+16</v>
      </c>
      <c r="P20" s="9">
        <v>1.68202E+16</v>
      </c>
      <c r="Q20" s="9">
        <v>1.67051E+16</v>
      </c>
      <c r="R20" s="9">
        <v>1.65915E+16</v>
      </c>
      <c r="S20" s="9">
        <v>1.64775E+16</v>
      </c>
      <c r="T20" s="9">
        <v>1.63747E+16</v>
      </c>
      <c r="U20" s="9">
        <v>1.61809E+16</v>
      </c>
      <c r="V20" s="9">
        <v>1.60004E+16</v>
      </c>
      <c r="W20" s="9">
        <v>1.58296E+16</v>
      </c>
      <c r="X20" s="9">
        <v>1.564E+16</v>
      </c>
      <c r="Y20" s="9">
        <v>1.54616E+16</v>
      </c>
      <c r="Z20" s="9">
        <v>1.53039E+16</v>
      </c>
      <c r="AA20" s="9">
        <v>1.51346E+16</v>
      </c>
      <c r="AB20" s="9">
        <v>1.49666E+16</v>
      </c>
      <c r="AC20" s="9">
        <v>1.47977E+16</v>
      </c>
      <c r="AD20" s="9">
        <v>1.46397E+16</v>
      </c>
      <c r="AE20" s="9">
        <v>1.44302E+16</v>
      </c>
      <c r="AF20" s="9">
        <v>1.42614E+16</v>
      </c>
      <c r="AG20" s="9">
        <v>1.40499E+16</v>
      </c>
      <c r="AH20" s="9">
        <v>1.38502E+16</v>
      </c>
      <c r="AI20" s="9">
        <v>1.36496E+16</v>
      </c>
      <c r="AJ20" s="9">
        <v>1.34687E+16</v>
      </c>
      <c r="AK20" s="9">
        <v>1.32855E+16</v>
      </c>
      <c r="AL20" s="9">
        <v>1.30932E+16</v>
      </c>
      <c r="AM20" s="9">
        <v>1.28989E+16</v>
      </c>
      <c r="AN20" s="9">
        <v>1.29319E+16</v>
      </c>
    </row>
    <row r="21" spans="1:40">
      <c r="A21" s="35" t="s">
        <v>2336</v>
      </c>
      <c r="B21" t="s">
        <v>2807</v>
      </c>
      <c r="C21" s="9">
        <v>852210000000000</v>
      </c>
      <c r="D21" s="9">
        <v>849387000000000</v>
      </c>
      <c r="E21" s="9">
        <v>846162000000000</v>
      </c>
      <c r="F21" s="9">
        <v>842533000000000</v>
      </c>
      <c r="G21" s="9">
        <v>838300000000000</v>
      </c>
      <c r="H21" s="9">
        <v>833461000000000</v>
      </c>
      <c r="I21" s="9">
        <v>828018000000000</v>
      </c>
      <c r="J21" s="9">
        <v>821971000000000</v>
      </c>
      <c r="K21" s="9">
        <v>815116000000000</v>
      </c>
      <c r="L21" s="9">
        <v>807456000000000</v>
      </c>
      <c r="M21" s="9">
        <v>798384000000000</v>
      </c>
      <c r="N21" s="9">
        <v>788103000000000</v>
      </c>
      <c r="O21" s="9">
        <v>776813000000000</v>
      </c>
      <c r="P21" s="9">
        <v>764314000000000</v>
      </c>
      <c r="Q21" s="9">
        <v>750807000000000</v>
      </c>
      <c r="R21" s="9">
        <v>736494000000000</v>
      </c>
      <c r="S21" s="9">
        <v>721778000000000</v>
      </c>
      <c r="T21" s="9">
        <v>706457000000000</v>
      </c>
      <c r="U21" s="9">
        <v>690531000000000</v>
      </c>
      <c r="V21" s="9">
        <v>674000000000000</v>
      </c>
      <c r="W21" s="9">
        <v>656461000000000</v>
      </c>
      <c r="X21" s="9">
        <v>637914000000000</v>
      </c>
      <c r="Y21" s="9">
        <v>618359000000000</v>
      </c>
      <c r="Z21" s="9">
        <v>597998000000000</v>
      </c>
      <c r="AA21" s="9">
        <v>576629000000000</v>
      </c>
      <c r="AB21" s="9">
        <v>554252000000000</v>
      </c>
      <c r="AC21" s="9">
        <v>531270000000000</v>
      </c>
      <c r="AD21" s="9">
        <v>507684000000000</v>
      </c>
      <c r="AE21" s="9">
        <v>483089000000000</v>
      </c>
      <c r="AF21" s="9">
        <v>458091000000000</v>
      </c>
      <c r="AG21" s="9">
        <v>432892000000000</v>
      </c>
      <c r="AH21" s="9">
        <v>407289000000000</v>
      </c>
      <c r="AI21" s="9">
        <v>381485000000000</v>
      </c>
      <c r="AJ21" s="9">
        <v>355479000000000</v>
      </c>
      <c r="AK21" s="9">
        <v>329877000000000</v>
      </c>
      <c r="AL21" s="9">
        <v>305081000000000</v>
      </c>
      <c r="AM21" s="9">
        <v>281494000000000</v>
      </c>
      <c r="AN21" s="9">
        <v>259117000000000</v>
      </c>
    </row>
    <row r="22" spans="1:40">
      <c r="A22" s="35" t="s">
        <v>2325</v>
      </c>
      <c r="B22" t="s">
        <v>2808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</sheetData>
  <phoneticPr fontId="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3AED5-2B4F-4DFB-B34D-7EEF93ED2B2B}">
  <dimension ref="A1:AO251"/>
  <sheetViews>
    <sheetView workbookViewId="0">
      <selection activeCell="C1" sqref="C1:AO251"/>
    </sheetView>
  </sheetViews>
  <sheetFormatPr defaultRowHeight="14.25"/>
  <cols>
    <col min="1" max="1" width="17.375" style="33" customWidth="1"/>
    <col min="2" max="2" width="17.375" style="34" customWidth="1"/>
    <col min="3" max="3" width="60.875" customWidth="1"/>
  </cols>
  <sheetData>
    <row r="1" spans="1:41">
      <c r="C1" t="s">
        <v>3323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</row>
    <row r="2" spans="1:41">
      <c r="A2" s="35" t="s">
        <v>695</v>
      </c>
      <c r="B2" s="35" t="s">
        <v>722</v>
      </c>
      <c r="C2" t="s">
        <v>2074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 s="35" t="s">
        <v>695</v>
      </c>
      <c r="B3" s="35" t="s">
        <v>723</v>
      </c>
      <c r="C3" t="s">
        <v>2075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 s="35" t="s">
        <v>695</v>
      </c>
      <c r="B4" s="35" t="s">
        <v>113</v>
      </c>
      <c r="C4" t="s">
        <v>2076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>
      <c r="A5" s="35" t="s">
        <v>695</v>
      </c>
      <c r="B5" s="35" t="s">
        <v>724</v>
      </c>
      <c r="C5" t="s">
        <v>2077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>
      <c r="A6" s="35" t="s">
        <v>695</v>
      </c>
      <c r="B6" s="35" t="s">
        <v>789</v>
      </c>
      <c r="C6" t="s">
        <v>2078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>
      <c r="A7" s="35" t="s">
        <v>695</v>
      </c>
      <c r="B7" s="35" t="s">
        <v>725</v>
      </c>
      <c r="C7" t="s">
        <v>2079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>
      <c r="A8" s="35" t="s">
        <v>695</v>
      </c>
      <c r="B8" s="35" t="s">
        <v>726</v>
      </c>
      <c r="C8" t="s">
        <v>2080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 s="35" t="s">
        <v>695</v>
      </c>
      <c r="B9" s="35" t="s">
        <v>787</v>
      </c>
      <c r="C9" t="s">
        <v>2081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 s="35" t="s">
        <v>695</v>
      </c>
      <c r="B10" s="35" t="s">
        <v>788</v>
      </c>
      <c r="C10" t="s">
        <v>2082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>
      <c r="A11" s="35" t="s">
        <v>695</v>
      </c>
      <c r="B11" s="35" t="s">
        <v>121</v>
      </c>
      <c r="C11" t="s">
        <v>2083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>
      <c r="A12" s="35" t="s">
        <v>696</v>
      </c>
      <c r="B12" s="35" t="s">
        <v>112</v>
      </c>
      <c r="C12" t="s">
        <v>2084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>
      <c r="A13" s="35" t="s">
        <v>696</v>
      </c>
      <c r="B13" s="35" t="s">
        <v>723</v>
      </c>
      <c r="C13" t="s">
        <v>2085</v>
      </c>
      <c r="D13" s="9">
        <v>1.80365E+16</v>
      </c>
      <c r="E13" s="9">
        <v>1.83329E+16</v>
      </c>
      <c r="F13" s="9">
        <v>1.86293E+16</v>
      </c>
      <c r="G13" s="9">
        <v>1.85317E+16</v>
      </c>
      <c r="H13" s="9">
        <v>1.83354E+16</v>
      </c>
      <c r="I13" s="9">
        <v>1.81392E+16</v>
      </c>
      <c r="J13" s="9">
        <v>1.80415E+16</v>
      </c>
      <c r="K13" s="9">
        <v>1.78452E+16</v>
      </c>
      <c r="L13" s="9">
        <v>1.76482E+16</v>
      </c>
      <c r="M13" s="9">
        <v>1.74512E+16</v>
      </c>
      <c r="N13" s="9">
        <v>1.71556E+16</v>
      </c>
      <c r="O13" s="9">
        <v>1.69586E+16</v>
      </c>
      <c r="P13" s="9">
        <v>1.66629E+16</v>
      </c>
      <c r="Q13" s="9">
        <v>1.64659E+16</v>
      </c>
      <c r="R13" s="9">
        <v>1.62689E+16</v>
      </c>
      <c r="S13" s="9">
        <v>1.59732E+16</v>
      </c>
      <c r="T13" s="9">
        <v>1.57762E+16</v>
      </c>
      <c r="U13" s="9">
        <v>1.55792E+16</v>
      </c>
      <c r="V13" s="9">
        <v>1.52836E+16</v>
      </c>
      <c r="W13" s="9">
        <v>1.50865E+16</v>
      </c>
      <c r="X13" s="9">
        <v>1.48894E+16</v>
      </c>
      <c r="Y13" s="9">
        <v>1.45938E+16</v>
      </c>
      <c r="Z13" s="9">
        <v>1.43968E+16</v>
      </c>
      <c r="AA13" s="9">
        <v>1.41997E+16</v>
      </c>
      <c r="AB13" s="9">
        <v>1.40026E+16</v>
      </c>
      <c r="AC13" s="9">
        <v>1.38056E+16</v>
      </c>
      <c r="AD13" s="9">
        <v>1.36085E+16</v>
      </c>
      <c r="AE13" s="9">
        <v>1.34114E+16</v>
      </c>
      <c r="AF13" s="9">
        <v>1.32144E+16</v>
      </c>
      <c r="AG13" s="9">
        <v>1.29186E+16</v>
      </c>
      <c r="AH13" s="9">
        <v>1.27216E+16</v>
      </c>
      <c r="AI13" s="9">
        <v>1.24258E+16</v>
      </c>
      <c r="AJ13" s="9">
        <v>1.22288E+16</v>
      </c>
      <c r="AK13" s="9">
        <v>1.1933E+16</v>
      </c>
      <c r="AL13" s="9">
        <v>1.1736E+16</v>
      </c>
      <c r="AM13" s="9">
        <v>1.144E+16</v>
      </c>
      <c r="AN13" s="9">
        <v>1.11448E+16</v>
      </c>
      <c r="AO13" s="9">
        <v>1.08481E+16</v>
      </c>
    </row>
    <row r="14" spans="1:41">
      <c r="A14" s="35" t="s">
        <v>696</v>
      </c>
      <c r="B14" s="35" t="s">
        <v>113</v>
      </c>
      <c r="C14" t="s">
        <v>2086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>
      <c r="A15" s="35" t="s">
        <v>696</v>
      </c>
      <c r="B15" s="35" t="s">
        <v>724</v>
      </c>
      <c r="C15" t="s">
        <v>2087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>
      <c r="A16" s="35" t="s">
        <v>696</v>
      </c>
      <c r="B16" s="35" t="s">
        <v>789</v>
      </c>
      <c r="C16" t="s">
        <v>2088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</row>
    <row r="17" spans="1:41">
      <c r="A17" s="35" t="s">
        <v>696</v>
      </c>
      <c r="B17" s="35" t="s">
        <v>725</v>
      </c>
      <c r="C17" t="s">
        <v>2089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>
      <c r="A18" s="35" t="s">
        <v>696</v>
      </c>
      <c r="B18" s="35" t="s">
        <v>726</v>
      </c>
      <c r="C18" t="s">
        <v>2090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>
      <c r="A19" s="35" t="s">
        <v>696</v>
      </c>
      <c r="B19" s="35" t="s">
        <v>787</v>
      </c>
      <c r="C19" t="s">
        <v>2091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>
      <c r="A20" s="35" t="s">
        <v>696</v>
      </c>
      <c r="B20" s="35" t="s">
        <v>788</v>
      </c>
      <c r="C20" t="s">
        <v>2092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>
      <c r="A21" s="35" t="s">
        <v>696</v>
      </c>
      <c r="B21" s="35" t="s">
        <v>121</v>
      </c>
      <c r="C21" t="s">
        <v>2093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>
      <c r="A22" s="35" t="s">
        <v>697</v>
      </c>
      <c r="B22" s="35" t="s">
        <v>112</v>
      </c>
      <c r="C22" t="s">
        <v>2094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>
      <c r="A23" s="35" t="s">
        <v>697</v>
      </c>
      <c r="B23" s="35" t="s">
        <v>723</v>
      </c>
      <c r="C23" t="s">
        <v>2095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>
      <c r="A24" s="35" t="s">
        <v>697</v>
      </c>
      <c r="B24" s="35" t="s">
        <v>113</v>
      </c>
      <c r="C24" t="s">
        <v>2096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</row>
    <row r="25" spans="1:41">
      <c r="A25" s="35" t="s">
        <v>697</v>
      </c>
      <c r="B25" s="35" t="s">
        <v>724</v>
      </c>
      <c r="C25" t="s">
        <v>2097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>
      <c r="A26" s="35" t="s">
        <v>697</v>
      </c>
      <c r="B26" s="35" t="s">
        <v>789</v>
      </c>
      <c r="C26" t="s">
        <v>2098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>
      <c r="A27" s="35" t="s">
        <v>697</v>
      </c>
      <c r="B27" s="35" t="s">
        <v>725</v>
      </c>
      <c r="C27" t="s">
        <v>2099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</row>
    <row r="28" spans="1:41">
      <c r="A28" s="35" t="s">
        <v>697</v>
      </c>
      <c r="B28" s="35" t="s">
        <v>726</v>
      </c>
      <c r="C28" t="s">
        <v>2100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</row>
    <row r="29" spans="1:41">
      <c r="A29" s="35" t="s">
        <v>697</v>
      </c>
      <c r="B29" s="35" t="s">
        <v>787</v>
      </c>
      <c r="C29" t="s">
        <v>2101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>
      <c r="A30" s="35" t="s">
        <v>697</v>
      </c>
      <c r="B30" s="35" t="s">
        <v>788</v>
      </c>
      <c r="C30" t="s">
        <v>2102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</row>
    <row r="31" spans="1:41">
      <c r="A31" s="35" t="s">
        <v>697</v>
      </c>
      <c r="B31" s="35" t="s">
        <v>121</v>
      </c>
      <c r="C31" t="s">
        <v>2103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>
      <c r="A32" s="35" t="s">
        <v>710</v>
      </c>
      <c r="B32" s="35" t="s">
        <v>112</v>
      </c>
      <c r="C32" t="s">
        <v>2104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>
      <c r="A33" s="35" t="s">
        <v>710</v>
      </c>
      <c r="B33" s="35" t="s">
        <v>723</v>
      </c>
      <c r="C33" t="s">
        <v>2105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>
      <c r="A34" s="35" t="s">
        <v>710</v>
      </c>
      <c r="B34" s="35" t="s">
        <v>113</v>
      </c>
      <c r="C34" t="s">
        <v>2106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</row>
    <row r="35" spans="1:41">
      <c r="A35" s="35" t="s">
        <v>710</v>
      </c>
      <c r="B35" s="35" t="s">
        <v>724</v>
      </c>
      <c r="C35" t="s">
        <v>2107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>
      <c r="A36" s="35" t="s">
        <v>710</v>
      </c>
      <c r="B36" s="35" t="s">
        <v>789</v>
      </c>
      <c r="C36" t="s">
        <v>2108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</row>
    <row r="37" spans="1:41">
      <c r="A37" s="35" t="s">
        <v>710</v>
      </c>
      <c r="B37" s="35" t="s">
        <v>725</v>
      </c>
      <c r="C37" t="s">
        <v>2109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 spans="1:41">
      <c r="A38" s="35" t="s">
        <v>710</v>
      </c>
      <c r="B38" s="35" t="s">
        <v>726</v>
      </c>
      <c r="C38" t="s">
        <v>2110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>
      <c r="A39" s="35" t="s">
        <v>710</v>
      </c>
      <c r="B39" s="35" t="s">
        <v>787</v>
      </c>
      <c r="C39" t="s">
        <v>2111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>
      <c r="A40" s="35" t="s">
        <v>710</v>
      </c>
      <c r="B40" s="35" t="s">
        <v>788</v>
      </c>
      <c r="C40" t="s">
        <v>2112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>
      <c r="A41" s="35" t="s">
        <v>710</v>
      </c>
      <c r="B41" s="35" t="s">
        <v>121</v>
      </c>
      <c r="C41" t="s">
        <v>2113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 spans="1:41">
      <c r="A42" s="35" t="s">
        <v>698</v>
      </c>
      <c r="B42" s="35" t="s">
        <v>112</v>
      </c>
      <c r="C42" t="s">
        <v>2114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 spans="1:41">
      <c r="A43" s="35" t="s">
        <v>698</v>
      </c>
      <c r="B43" s="35" t="s">
        <v>723</v>
      </c>
      <c r="C43" t="s">
        <v>2115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  <row r="44" spans="1:41">
      <c r="A44" s="35" t="s">
        <v>698</v>
      </c>
      <c r="B44" s="35" t="s">
        <v>113</v>
      </c>
      <c r="C44" t="s">
        <v>2116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</row>
    <row r="45" spans="1:41">
      <c r="A45" s="35" t="s">
        <v>698</v>
      </c>
      <c r="B45" s="35" t="s">
        <v>724</v>
      </c>
      <c r="C45" t="s">
        <v>2117</v>
      </c>
      <c r="D45" s="9">
        <v>43252100000000</v>
      </c>
      <c r="E45" s="9">
        <v>43388000000000</v>
      </c>
      <c r="F45" s="9">
        <v>43725900000000</v>
      </c>
      <c r="G45" s="9">
        <v>44279800000000</v>
      </c>
      <c r="H45" s="9">
        <v>45040800000000</v>
      </c>
      <c r="I45" s="9">
        <v>45942000000000</v>
      </c>
      <c r="J45" s="9">
        <v>46916000000000</v>
      </c>
      <c r="K45" s="9">
        <v>47894500000000</v>
      </c>
      <c r="L45" s="9">
        <v>48841900000000</v>
      </c>
      <c r="M45" s="9">
        <v>49779000000000</v>
      </c>
      <c r="N45" s="9">
        <v>50588600000000</v>
      </c>
      <c r="O45" s="9">
        <v>51387700000000</v>
      </c>
      <c r="P45" s="9">
        <v>52059800000000</v>
      </c>
      <c r="Q45" s="9">
        <v>52663700000000</v>
      </c>
      <c r="R45" s="9">
        <v>53200400000000</v>
      </c>
      <c r="S45" s="9">
        <v>53613300000000</v>
      </c>
      <c r="T45" s="9">
        <v>53961700000000</v>
      </c>
      <c r="U45" s="9">
        <v>54246900000000</v>
      </c>
      <c r="V45" s="9">
        <v>54413500000000</v>
      </c>
      <c r="W45" s="9">
        <v>54520300000000</v>
      </c>
      <c r="X45" s="9">
        <v>54625500000000</v>
      </c>
      <c r="Y45" s="9">
        <v>54617400000000</v>
      </c>
      <c r="Z45" s="9">
        <v>54554500000000</v>
      </c>
      <c r="AA45" s="9">
        <v>54494600000000</v>
      </c>
      <c r="AB45" s="9">
        <v>54383000000000</v>
      </c>
      <c r="AC45" s="9">
        <v>54221500000000</v>
      </c>
      <c r="AD45" s="9">
        <v>54067400000000</v>
      </c>
      <c r="AE45" s="9">
        <v>53866600000000</v>
      </c>
      <c r="AF45" s="9">
        <v>53676100000000</v>
      </c>
      <c r="AG45" s="9">
        <v>53441900000000</v>
      </c>
      <c r="AH45" s="9">
        <v>53275900000000</v>
      </c>
      <c r="AI45" s="9">
        <v>53069100000000</v>
      </c>
      <c r="AJ45" s="9">
        <v>52877900000000</v>
      </c>
      <c r="AK45" s="9">
        <v>52703400000000</v>
      </c>
      <c r="AL45" s="9">
        <v>52601700000000</v>
      </c>
      <c r="AM45" s="9">
        <v>52464400000000</v>
      </c>
      <c r="AN45" s="9">
        <v>52402000000000</v>
      </c>
      <c r="AO45" s="9">
        <v>52415800000000</v>
      </c>
    </row>
    <row r="46" spans="1:41">
      <c r="A46" s="35" t="s">
        <v>698</v>
      </c>
      <c r="B46" s="35" t="s">
        <v>789</v>
      </c>
      <c r="C46" t="s">
        <v>2118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 spans="1:41">
      <c r="A47" s="35" t="s">
        <v>698</v>
      </c>
      <c r="B47" s="35" t="s">
        <v>725</v>
      </c>
      <c r="C47" t="s">
        <v>2119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 spans="1:41">
      <c r="A48" s="35" t="s">
        <v>698</v>
      </c>
      <c r="B48" s="35" t="s">
        <v>726</v>
      </c>
      <c r="C48" t="s">
        <v>2120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>
      <c r="A49" s="35" t="s">
        <v>698</v>
      </c>
      <c r="B49" s="35" t="s">
        <v>787</v>
      </c>
      <c r="C49" t="s">
        <v>2121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>
      <c r="A50" s="35" t="s">
        <v>698</v>
      </c>
      <c r="B50" s="35" t="s">
        <v>788</v>
      </c>
      <c r="C50" t="s">
        <v>2122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</row>
    <row r="51" spans="1:41">
      <c r="A51" s="35" t="s">
        <v>698</v>
      </c>
      <c r="B51" s="35" t="s">
        <v>121</v>
      </c>
      <c r="C51" t="s">
        <v>2123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 spans="1:41">
      <c r="A52" s="35" t="s">
        <v>699</v>
      </c>
      <c r="B52" s="35" t="s">
        <v>112</v>
      </c>
      <c r="C52" t="s">
        <v>2124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>
      <c r="A53" s="35" t="s">
        <v>699</v>
      </c>
      <c r="B53" s="35" t="s">
        <v>723</v>
      </c>
      <c r="C53" t="s">
        <v>2125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 spans="1:41">
      <c r="A54" s="35" t="s">
        <v>699</v>
      </c>
      <c r="B54" s="35" t="s">
        <v>113</v>
      </c>
      <c r="C54" t="s">
        <v>2126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</row>
    <row r="55" spans="1:41">
      <c r="A55" s="35" t="s">
        <v>699</v>
      </c>
      <c r="B55" s="35" t="s">
        <v>724</v>
      </c>
      <c r="C55" t="s">
        <v>2127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</row>
    <row r="56" spans="1:41">
      <c r="A56" s="35" t="s">
        <v>699</v>
      </c>
      <c r="B56" s="35" t="s">
        <v>789</v>
      </c>
      <c r="C56" t="s">
        <v>2128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 spans="1:41">
      <c r="A57" s="35" t="s">
        <v>699</v>
      </c>
      <c r="B57" s="35" t="s">
        <v>725</v>
      </c>
      <c r="C57" t="s">
        <v>2129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 spans="1:41">
      <c r="A58" s="35" t="s">
        <v>699</v>
      </c>
      <c r="B58" s="35" t="s">
        <v>726</v>
      </c>
      <c r="C58" t="s">
        <v>2130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 spans="1:41">
      <c r="A59" s="35" t="s">
        <v>699</v>
      </c>
      <c r="B59" s="35" t="s">
        <v>787</v>
      </c>
      <c r="C59" t="s">
        <v>2131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</row>
    <row r="60" spans="1:41">
      <c r="A60" s="35" t="s">
        <v>699</v>
      </c>
      <c r="B60" s="35" t="s">
        <v>788</v>
      </c>
      <c r="C60" t="s">
        <v>2132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</row>
    <row r="61" spans="1:41">
      <c r="A61" s="35" t="s">
        <v>699</v>
      </c>
      <c r="B61" s="35" t="s">
        <v>121</v>
      </c>
      <c r="C61" t="s">
        <v>2133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</row>
    <row r="62" spans="1:41">
      <c r="A62" s="35" t="s">
        <v>700</v>
      </c>
      <c r="B62" s="35" t="s">
        <v>112</v>
      </c>
      <c r="C62" t="s">
        <v>2134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</row>
    <row r="63" spans="1:41">
      <c r="A63" s="35" t="s">
        <v>700</v>
      </c>
      <c r="B63" s="35" t="s">
        <v>723</v>
      </c>
      <c r="C63" t="s">
        <v>2135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 spans="1:41">
      <c r="A64" s="35" t="s">
        <v>700</v>
      </c>
      <c r="B64" s="35" t="s">
        <v>113</v>
      </c>
      <c r="C64" t="s">
        <v>2136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</row>
    <row r="65" spans="1:41">
      <c r="A65" s="35" t="s">
        <v>700</v>
      </c>
      <c r="B65" s="35" t="s">
        <v>724</v>
      </c>
      <c r="C65" t="s">
        <v>2137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 spans="1:41">
      <c r="A66" s="35" t="s">
        <v>700</v>
      </c>
      <c r="B66" s="35" t="s">
        <v>789</v>
      </c>
      <c r="C66" t="s">
        <v>2138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</row>
    <row r="67" spans="1:41">
      <c r="A67" s="35" t="s">
        <v>700</v>
      </c>
      <c r="B67" s="35" t="s">
        <v>725</v>
      </c>
      <c r="C67" t="s">
        <v>2139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</row>
    <row r="68" spans="1:41">
      <c r="A68" s="35" t="s">
        <v>700</v>
      </c>
      <c r="B68" s="35" t="s">
        <v>726</v>
      </c>
      <c r="C68" t="s">
        <v>2140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>
      <c r="A69" s="35" t="s">
        <v>700</v>
      </c>
      <c r="B69" s="35" t="s">
        <v>787</v>
      </c>
      <c r="C69" t="s">
        <v>2141</v>
      </c>
      <c r="D69" s="9">
        <v>323961000000</v>
      </c>
      <c r="E69" s="9">
        <v>324061000000</v>
      </c>
      <c r="F69" s="9">
        <v>325626000000</v>
      </c>
      <c r="G69" s="9">
        <v>328794000000</v>
      </c>
      <c r="H69" s="9">
        <v>333427000000</v>
      </c>
      <c r="I69" s="9">
        <v>338807000000</v>
      </c>
      <c r="J69" s="9">
        <v>345679000000</v>
      </c>
      <c r="K69" s="9">
        <v>351844000000</v>
      </c>
      <c r="L69" s="9">
        <v>358066000000</v>
      </c>
      <c r="M69" s="9">
        <v>364299000000</v>
      </c>
      <c r="N69" s="9">
        <v>369803000000</v>
      </c>
      <c r="O69" s="9">
        <v>374575000000</v>
      </c>
      <c r="P69" s="9">
        <v>378613000000</v>
      </c>
      <c r="Q69" s="9">
        <v>382659000000</v>
      </c>
      <c r="R69" s="9">
        <v>385225000000</v>
      </c>
      <c r="S69" s="9">
        <v>387795000000</v>
      </c>
      <c r="T69" s="9">
        <v>388880000000</v>
      </c>
      <c r="U69" s="9">
        <v>389966000000</v>
      </c>
      <c r="V69" s="9">
        <v>391053000000</v>
      </c>
      <c r="W69" s="9">
        <v>390647000000</v>
      </c>
      <c r="X69" s="9">
        <v>390239000000</v>
      </c>
      <c r="Y69" s="9">
        <v>389828000000</v>
      </c>
      <c r="Z69" s="9">
        <v>388666000000</v>
      </c>
      <c r="AA69" s="9">
        <v>387499000000</v>
      </c>
      <c r="AB69" s="9">
        <v>385578000000</v>
      </c>
      <c r="AC69" s="9">
        <v>383652000000</v>
      </c>
      <c r="AD69" s="9">
        <v>381719000000</v>
      </c>
      <c r="AE69" s="9">
        <v>379780000000</v>
      </c>
      <c r="AF69" s="9">
        <v>377834000000</v>
      </c>
      <c r="AG69" s="9">
        <v>375882000000</v>
      </c>
      <c r="AH69" s="9">
        <v>373923000000</v>
      </c>
      <c r="AI69" s="9">
        <v>371957000000</v>
      </c>
      <c r="AJ69" s="9">
        <v>370739000000</v>
      </c>
      <c r="AK69" s="9">
        <v>368759000000</v>
      </c>
      <c r="AL69" s="9">
        <v>368285000000</v>
      </c>
      <c r="AM69" s="9">
        <v>367048000000</v>
      </c>
      <c r="AN69" s="9">
        <v>366562000000</v>
      </c>
      <c r="AO69" s="9">
        <v>366070000000</v>
      </c>
    </row>
    <row r="70" spans="1:41">
      <c r="A70" s="35" t="s">
        <v>700</v>
      </c>
      <c r="B70" s="35" t="s">
        <v>788</v>
      </c>
      <c r="C70" t="s">
        <v>2142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>
      <c r="A71" s="35" t="s">
        <v>700</v>
      </c>
      <c r="B71" s="35" t="s">
        <v>121</v>
      </c>
      <c r="C71" t="s">
        <v>2143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>
      <c r="A72" s="35" t="s">
        <v>701</v>
      </c>
      <c r="B72" s="35" t="s">
        <v>112</v>
      </c>
      <c r="C72" t="s">
        <v>2144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 spans="1:41">
      <c r="A73" s="35" t="s">
        <v>701</v>
      </c>
      <c r="B73" s="35" t="s">
        <v>723</v>
      </c>
      <c r="C73" t="s">
        <v>2145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</row>
    <row r="74" spans="1:41">
      <c r="A74" s="35" t="s">
        <v>701</v>
      </c>
      <c r="B74" s="35" t="s">
        <v>113</v>
      </c>
      <c r="C74" t="s">
        <v>2146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</row>
    <row r="75" spans="1:41">
      <c r="A75" s="35" t="s">
        <v>701</v>
      </c>
      <c r="B75" s="35" t="s">
        <v>724</v>
      </c>
      <c r="C75" t="s">
        <v>2147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 spans="1:41">
      <c r="A76" s="35" t="s">
        <v>701</v>
      </c>
      <c r="B76" s="35" t="s">
        <v>789</v>
      </c>
      <c r="C76" t="s">
        <v>2148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</row>
    <row r="77" spans="1:41">
      <c r="A77" s="35" t="s">
        <v>701</v>
      </c>
      <c r="B77" s="35" t="s">
        <v>725</v>
      </c>
      <c r="C77" t="s">
        <v>2149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>
      <c r="A78" s="35" t="s">
        <v>701</v>
      </c>
      <c r="B78" s="35" t="s">
        <v>726</v>
      </c>
      <c r="C78" t="s">
        <v>2150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>
      <c r="A79" s="35" t="s">
        <v>701</v>
      </c>
      <c r="B79" s="35" t="s">
        <v>787</v>
      </c>
      <c r="C79" t="s">
        <v>2151</v>
      </c>
      <c r="D79" s="9">
        <v>313744000000</v>
      </c>
      <c r="E79" s="9">
        <v>316857000000</v>
      </c>
      <c r="F79" s="9">
        <v>322042000000</v>
      </c>
      <c r="G79" s="9">
        <v>328378000000</v>
      </c>
      <c r="H79" s="9">
        <v>335935000000</v>
      </c>
      <c r="I79" s="9">
        <v>343958000000</v>
      </c>
      <c r="J79" s="9">
        <v>352944000000</v>
      </c>
      <c r="K79" s="9">
        <v>362106000000</v>
      </c>
      <c r="L79" s="9">
        <v>371129000000</v>
      </c>
      <c r="M79" s="9">
        <v>379405000000</v>
      </c>
      <c r="N79" s="9">
        <v>388215000000</v>
      </c>
      <c r="O79" s="9">
        <v>396209000000</v>
      </c>
      <c r="P79" s="9">
        <v>403344000000</v>
      </c>
      <c r="Q79" s="9">
        <v>410749000000</v>
      </c>
      <c r="R79" s="9">
        <v>417255000000</v>
      </c>
      <c r="S79" s="9">
        <v>422852000000</v>
      </c>
      <c r="T79" s="9">
        <v>428229000000</v>
      </c>
      <c r="U79" s="9">
        <v>433397000000</v>
      </c>
      <c r="V79" s="9">
        <v>437313000000</v>
      </c>
      <c r="W79" s="9">
        <v>441027000000</v>
      </c>
      <c r="X79" s="9">
        <v>444553000000</v>
      </c>
      <c r="Y79" s="9">
        <v>447181000000</v>
      </c>
      <c r="Z79" s="9">
        <v>449641000000</v>
      </c>
      <c r="AA79" s="9">
        <v>451947000000</v>
      </c>
      <c r="AB79" s="9">
        <v>453376000000</v>
      </c>
      <c r="AC79" s="9">
        <v>455415000000</v>
      </c>
      <c r="AD79" s="9">
        <v>455849000000</v>
      </c>
      <c r="AE79" s="9">
        <v>456923000000</v>
      </c>
      <c r="AF79" s="9">
        <v>457296000000</v>
      </c>
      <c r="AG79" s="9">
        <v>457586000000</v>
      </c>
      <c r="AH79" s="9">
        <v>457807000000</v>
      </c>
      <c r="AI79" s="9">
        <v>457973000000</v>
      </c>
      <c r="AJ79" s="9">
        <v>458098000000</v>
      </c>
      <c r="AK79" s="9">
        <v>458109000000</v>
      </c>
      <c r="AL79" s="9">
        <v>457309000000</v>
      </c>
      <c r="AM79" s="9">
        <v>457290000000</v>
      </c>
      <c r="AN79" s="9">
        <v>457276000000</v>
      </c>
      <c r="AO79" s="9">
        <v>457278000000</v>
      </c>
    </row>
    <row r="80" spans="1:41">
      <c r="A80" s="35" t="s">
        <v>701</v>
      </c>
      <c r="B80" s="35" t="s">
        <v>788</v>
      </c>
      <c r="C80" t="s">
        <v>2152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 spans="1:41">
      <c r="A81" s="35" t="s">
        <v>701</v>
      </c>
      <c r="B81" s="35" t="s">
        <v>121</v>
      </c>
      <c r="C81" t="s">
        <v>2153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>
      <c r="A82" s="35" t="s">
        <v>719</v>
      </c>
      <c r="B82" s="35" t="s">
        <v>112</v>
      </c>
      <c r="C82" t="s">
        <v>2154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>
      <c r="A83" s="35" t="s">
        <v>719</v>
      </c>
      <c r="B83" s="35" t="s">
        <v>723</v>
      </c>
      <c r="C83" t="s">
        <v>2155</v>
      </c>
      <c r="D83" s="9">
        <v>1.81647E+16</v>
      </c>
      <c r="E83" s="9">
        <v>1.85581E+16</v>
      </c>
      <c r="F83" s="9">
        <v>1.88534E+16</v>
      </c>
      <c r="G83" s="9">
        <v>1.90506E+16</v>
      </c>
      <c r="H83" s="9">
        <v>1.9346E+16</v>
      </c>
      <c r="I83" s="9">
        <v>1.95432E+16</v>
      </c>
      <c r="J83" s="9">
        <v>1.98386E+16</v>
      </c>
      <c r="K83" s="9">
        <v>2.00359E+16</v>
      </c>
      <c r="L83" s="9">
        <v>1.99378E+16</v>
      </c>
      <c r="M83" s="9">
        <v>1.98398E+16</v>
      </c>
      <c r="N83" s="9">
        <v>1.97417E+16</v>
      </c>
      <c r="O83" s="9">
        <v>1.96436E+16</v>
      </c>
      <c r="P83" s="9">
        <v>1.95456E+16</v>
      </c>
      <c r="Q83" s="9">
        <v>1.92511E+16</v>
      </c>
      <c r="R83" s="9">
        <v>1.88583E+16</v>
      </c>
      <c r="S83" s="9">
        <v>1.85638E+16</v>
      </c>
      <c r="T83" s="9">
        <v>1.82693E+16</v>
      </c>
      <c r="U83" s="9">
        <v>1.79748E+16</v>
      </c>
      <c r="V83" s="9">
        <v>1.74838E+16</v>
      </c>
      <c r="W83" s="9">
        <v>1.7091E+16</v>
      </c>
      <c r="X83" s="9">
        <v>1.66982E+16</v>
      </c>
      <c r="Y83" s="9">
        <v>1.62072E+16</v>
      </c>
      <c r="Z83" s="9">
        <v>1.58145E+16</v>
      </c>
      <c r="AA83" s="9">
        <v>1.55199E+16</v>
      </c>
      <c r="AB83" s="9">
        <v>1.51271E+16</v>
      </c>
      <c r="AC83" s="9">
        <v>1.47343E+16</v>
      </c>
      <c r="AD83" s="9">
        <v>1.44397E+16</v>
      </c>
      <c r="AE83" s="9">
        <v>1.40469E+16</v>
      </c>
      <c r="AF83" s="9">
        <v>1.36541E+16</v>
      </c>
      <c r="AG83" s="9">
        <v>1.32613E+16</v>
      </c>
      <c r="AH83" s="9">
        <v>1.28685E+16</v>
      </c>
      <c r="AI83" s="9">
        <v>1.24756E+16</v>
      </c>
      <c r="AJ83" s="9">
        <v>1.2181E+16</v>
      </c>
      <c r="AK83" s="9">
        <v>1.17882E+16</v>
      </c>
      <c r="AL83" s="9">
        <v>1.14935E+16</v>
      </c>
      <c r="AM83" s="9">
        <v>1.11989E+16</v>
      </c>
      <c r="AN83" s="9">
        <v>1.09044E+16</v>
      </c>
      <c r="AO83" s="9">
        <v>1.05112E+16</v>
      </c>
    </row>
    <row r="84" spans="1:41">
      <c r="A84" s="35" t="s">
        <v>719</v>
      </c>
      <c r="B84" s="35" t="s">
        <v>113</v>
      </c>
      <c r="C84" t="s">
        <v>2156</v>
      </c>
      <c r="D84" s="9">
        <v>107457000000000</v>
      </c>
      <c r="E84" s="9">
        <v>109199000000000</v>
      </c>
      <c r="F84" s="9">
        <v>110946000000000</v>
      </c>
      <c r="G84" s="9">
        <v>112535000000000</v>
      </c>
      <c r="H84" s="9">
        <v>113932000000000</v>
      </c>
      <c r="I84" s="9">
        <v>115335000000000</v>
      </c>
      <c r="J84" s="9">
        <v>116941000000000</v>
      </c>
      <c r="K84" s="9">
        <v>118355000000000</v>
      </c>
      <c r="L84" s="9">
        <v>117599000000000</v>
      </c>
      <c r="M84" s="9">
        <v>117043000000000</v>
      </c>
      <c r="N84" s="9">
        <v>116485000000000</v>
      </c>
      <c r="O84" s="9">
        <v>115728000000000</v>
      </c>
      <c r="P84" s="9">
        <v>115170000000000</v>
      </c>
      <c r="Q84" s="9">
        <v>113416000000000</v>
      </c>
      <c r="R84" s="9">
        <v>111461000000000</v>
      </c>
      <c r="S84" s="9">
        <v>109505000000000</v>
      </c>
      <c r="T84" s="9">
        <v>107746000000000</v>
      </c>
      <c r="U84" s="9">
        <v>105787000000000</v>
      </c>
      <c r="V84" s="9">
        <v>103428000000000</v>
      </c>
      <c r="W84" s="9">
        <v>100867000000000</v>
      </c>
      <c r="X84" s="9">
        <v>98303800000000</v>
      </c>
      <c r="Y84" s="9">
        <v>95939100000000</v>
      </c>
      <c r="Z84" s="9">
        <v>93372800000000</v>
      </c>
      <c r="AA84" s="9">
        <v>91404800000000</v>
      </c>
      <c r="AB84" s="9">
        <v>89235400000000</v>
      </c>
      <c r="AC84" s="9">
        <v>87264600000000</v>
      </c>
      <c r="AD84" s="9">
        <v>85092300000000</v>
      </c>
      <c r="AE84" s="9">
        <v>82918400000000</v>
      </c>
      <c r="AF84" s="9">
        <v>80743100000000</v>
      </c>
      <c r="AG84" s="9">
        <v>78365800000000</v>
      </c>
      <c r="AH84" s="9">
        <v>76187400000000</v>
      </c>
      <c r="AI84" s="9">
        <v>73806900000000</v>
      </c>
      <c r="AJ84" s="9">
        <v>71625400000000</v>
      </c>
      <c r="AK84" s="9">
        <v>69643100000000</v>
      </c>
      <c r="AL84" s="9">
        <v>67860100000000</v>
      </c>
      <c r="AM84" s="9">
        <v>66075800000000</v>
      </c>
      <c r="AN84" s="9">
        <v>64090200000000</v>
      </c>
      <c r="AO84" s="9">
        <v>62301700000000</v>
      </c>
    </row>
    <row r="85" spans="1:41">
      <c r="A85" s="35" t="s">
        <v>719</v>
      </c>
      <c r="B85" s="35" t="s">
        <v>724</v>
      </c>
      <c r="C85" t="s">
        <v>2157</v>
      </c>
      <c r="D85" s="9">
        <v>261853000000000</v>
      </c>
      <c r="E85" s="9">
        <v>266750000000000</v>
      </c>
      <c r="F85" s="9">
        <v>270670000000000</v>
      </c>
      <c r="G85" s="9">
        <v>274593000000000</v>
      </c>
      <c r="H85" s="9">
        <v>277540000000000</v>
      </c>
      <c r="I85" s="9">
        <v>281464000000000</v>
      </c>
      <c r="J85" s="9">
        <v>284411000000000</v>
      </c>
      <c r="K85" s="9">
        <v>288335000000000</v>
      </c>
      <c r="L85" s="9">
        <v>287361000000000</v>
      </c>
      <c r="M85" s="9">
        <v>285409000000000</v>
      </c>
      <c r="N85" s="9">
        <v>283456000000000</v>
      </c>
      <c r="O85" s="9">
        <v>282482000000000</v>
      </c>
      <c r="P85" s="9">
        <v>280530000000000</v>
      </c>
      <c r="Q85" s="9">
        <v>276622000000000</v>
      </c>
      <c r="R85" s="9">
        <v>271738000000000</v>
      </c>
      <c r="S85" s="9">
        <v>266853000000000</v>
      </c>
      <c r="T85" s="9">
        <v>262946000000000</v>
      </c>
      <c r="U85" s="9">
        <v>258061000000000</v>
      </c>
      <c r="V85" s="9">
        <v>252198000000000</v>
      </c>
      <c r="W85" s="9">
        <v>246335000000000</v>
      </c>
      <c r="X85" s="9">
        <v>239495000000000</v>
      </c>
      <c r="Y85" s="9">
        <v>233632000000000</v>
      </c>
      <c r="Z85" s="9">
        <v>227769000000000</v>
      </c>
      <c r="AA85" s="9">
        <v>222883000000000</v>
      </c>
      <c r="AB85" s="9">
        <v>217998000000000</v>
      </c>
      <c r="AC85" s="9">
        <v>212134000000000</v>
      </c>
      <c r="AD85" s="9">
        <v>207248000000000</v>
      </c>
      <c r="AE85" s="9">
        <v>202362000000000</v>
      </c>
      <c r="AF85" s="9">
        <v>196499000000000</v>
      </c>
      <c r="AG85" s="9">
        <v>191613000000000</v>
      </c>
      <c r="AH85" s="9">
        <v>185749000000000</v>
      </c>
      <c r="AI85" s="9">
        <v>179885000000000</v>
      </c>
      <c r="AJ85" s="9">
        <v>174998000000000</v>
      </c>
      <c r="AK85" s="9">
        <v>170112000000000</v>
      </c>
      <c r="AL85" s="9">
        <v>165225000000000</v>
      </c>
      <c r="AM85" s="9">
        <v>161315000000000</v>
      </c>
      <c r="AN85" s="9">
        <v>156430000000000</v>
      </c>
      <c r="AO85" s="9">
        <v>151539000000000</v>
      </c>
    </row>
    <row r="86" spans="1:41">
      <c r="A86" s="35" t="s">
        <v>719</v>
      </c>
      <c r="B86" s="35" t="s">
        <v>789</v>
      </c>
      <c r="C86" t="s">
        <v>2158</v>
      </c>
      <c r="D86" s="9">
        <v>484242000000000</v>
      </c>
      <c r="E86" s="9">
        <v>492912000000000</v>
      </c>
      <c r="F86" s="9">
        <v>500623000000000</v>
      </c>
      <c r="G86" s="9">
        <v>507385000000000</v>
      </c>
      <c r="H86" s="9">
        <v>514148000000000</v>
      </c>
      <c r="I86" s="9">
        <v>520912000000000</v>
      </c>
      <c r="J86" s="9">
        <v>526718000000000</v>
      </c>
      <c r="K86" s="9">
        <v>533485000000000</v>
      </c>
      <c r="L86" s="9">
        <v>530615000000000</v>
      </c>
      <c r="M86" s="9">
        <v>527746000000000</v>
      </c>
      <c r="N86" s="9">
        <v>524876000000000</v>
      </c>
      <c r="O86" s="9">
        <v>522007000000000</v>
      </c>
      <c r="P86" s="9">
        <v>519137000000000</v>
      </c>
      <c r="Q86" s="9">
        <v>511469000000000</v>
      </c>
      <c r="R86" s="9">
        <v>502841000000000</v>
      </c>
      <c r="S86" s="9">
        <v>494213000000000</v>
      </c>
      <c r="T86" s="9">
        <v>485585000000000</v>
      </c>
      <c r="U86" s="9">
        <v>476956000000000</v>
      </c>
      <c r="V86" s="9">
        <v>466408000000000</v>
      </c>
      <c r="W86" s="9">
        <v>454900000000000</v>
      </c>
      <c r="X86" s="9">
        <v>443391000000000</v>
      </c>
      <c r="Y86" s="9">
        <v>432841000000000</v>
      </c>
      <c r="Z86" s="9">
        <v>421332000000000</v>
      </c>
      <c r="AA86" s="9">
        <v>411741000000000</v>
      </c>
      <c r="AB86" s="9">
        <v>402151000000000</v>
      </c>
      <c r="AC86" s="9">
        <v>393519000000000</v>
      </c>
      <c r="AD86" s="9">
        <v>383928000000000</v>
      </c>
      <c r="AE86" s="9">
        <v>374336000000000</v>
      </c>
      <c r="AF86" s="9">
        <v>363784000000000</v>
      </c>
      <c r="AG86" s="9">
        <v>354192000000000</v>
      </c>
      <c r="AH86" s="9">
        <v>343639000000000</v>
      </c>
      <c r="AI86" s="9">
        <v>333086000000000</v>
      </c>
      <c r="AJ86" s="9">
        <v>322533000000000</v>
      </c>
      <c r="AK86" s="9">
        <v>314859000000000</v>
      </c>
      <c r="AL86" s="9">
        <v>306225000000000</v>
      </c>
      <c r="AM86" s="9">
        <v>297589000000000</v>
      </c>
      <c r="AN86" s="9">
        <v>288958000000000</v>
      </c>
      <c r="AO86" s="9">
        <v>281275000000000</v>
      </c>
    </row>
    <row r="87" spans="1:41">
      <c r="A87" s="35" t="s">
        <v>719</v>
      </c>
      <c r="B87" s="35" t="s">
        <v>725</v>
      </c>
      <c r="C87" t="s">
        <v>2159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9">
        <v>0</v>
      </c>
      <c r="AO87" s="9">
        <v>0</v>
      </c>
    </row>
    <row r="88" spans="1:41">
      <c r="A88" s="35" t="s">
        <v>719</v>
      </c>
      <c r="B88" s="35" t="s">
        <v>726</v>
      </c>
      <c r="C88" t="s">
        <v>2160</v>
      </c>
      <c r="D88" s="9">
        <v>2.80766E+16</v>
      </c>
      <c r="E88" s="9">
        <v>2.85762E+16</v>
      </c>
      <c r="F88" s="9">
        <v>2.90758E+16</v>
      </c>
      <c r="G88" s="9">
        <v>2.93757E+16</v>
      </c>
      <c r="H88" s="9">
        <v>2.97754E+16</v>
      </c>
      <c r="I88" s="9">
        <v>3.01751E+16</v>
      </c>
      <c r="J88" s="9">
        <v>3.05748E+16</v>
      </c>
      <c r="K88" s="9">
        <v>3.09746E+16</v>
      </c>
      <c r="L88" s="9">
        <v>3.07747E+16</v>
      </c>
      <c r="M88" s="9">
        <v>3.05749E+16</v>
      </c>
      <c r="N88" s="9">
        <v>3.0475E+16</v>
      </c>
      <c r="O88" s="9">
        <v>3.02752E+16</v>
      </c>
      <c r="P88" s="9">
        <v>3.00754E+16</v>
      </c>
      <c r="Q88" s="9">
        <v>2.96757E+16</v>
      </c>
      <c r="R88" s="9">
        <v>2.91761E+16</v>
      </c>
      <c r="S88" s="9">
        <v>2.86765E+16</v>
      </c>
      <c r="T88" s="9">
        <v>2.8177E+16</v>
      </c>
      <c r="U88" s="9">
        <v>2.76774E+16</v>
      </c>
      <c r="V88" s="9">
        <v>2.6978E+16</v>
      </c>
      <c r="W88" s="9">
        <v>2.63784E+16</v>
      </c>
      <c r="X88" s="9">
        <v>2.5679E+16</v>
      </c>
      <c r="Y88" s="9">
        <v>2.50795E+16</v>
      </c>
      <c r="Z88" s="9">
        <v>2.43801E+16</v>
      </c>
      <c r="AA88" s="9">
        <v>2.38805E+16</v>
      </c>
      <c r="AB88" s="9">
        <v>2.33809E+16</v>
      </c>
      <c r="AC88" s="9">
        <v>2.27814E+16</v>
      </c>
      <c r="AD88" s="9">
        <v>2.22819E+16</v>
      </c>
      <c r="AE88" s="9">
        <v>2.16823E+16</v>
      </c>
      <c r="AF88" s="9">
        <v>2.10828E+16</v>
      </c>
      <c r="AG88" s="9">
        <v>2.04833E+16</v>
      </c>
      <c r="AH88" s="9">
        <v>1.98838E+16</v>
      </c>
      <c r="AI88" s="9">
        <v>1.92843E+16</v>
      </c>
      <c r="AJ88" s="9">
        <v>1.86848E+16</v>
      </c>
      <c r="AK88" s="9">
        <v>1.81852E+16</v>
      </c>
      <c r="AL88" s="9">
        <v>1.77856E+16</v>
      </c>
      <c r="AM88" s="9">
        <v>1.72859E+16</v>
      </c>
      <c r="AN88" s="9">
        <v>1.67865E+16</v>
      </c>
      <c r="AO88" s="9">
        <v>1.62864E+16</v>
      </c>
    </row>
    <row r="89" spans="1:41">
      <c r="A89" s="35" t="s">
        <v>719</v>
      </c>
      <c r="B89" s="35" t="s">
        <v>787</v>
      </c>
      <c r="C89" t="s">
        <v>2161</v>
      </c>
      <c r="D89" s="9">
        <v>5654270000000000</v>
      </c>
      <c r="E89" s="9">
        <v>5744690000000000</v>
      </c>
      <c r="F89" s="9">
        <v>5843210000000000</v>
      </c>
      <c r="G89" s="9">
        <v>5918160000000000</v>
      </c>
      <c r="H89" s="9">
        <v>5993180000000000</v>
      </c>
      <c r="I89" s="9">
        <v>6068270000000000</v>
      </c>
      <c r="J89" s="9">
        <v>6143420000000000</v>
      </c>
      <c r="K89" s="9">
        <v>6226690000000000</v>
      </c>
      <c r="L89" s="9">
        <v>6186990000000000</v>
      </c>
      <c r="M89" s="9">
        <v>6155320000000000</v>
      </c>
      <c r="N89" s="9">
        <v>6123650000000000</v>
      </c>
      <c r="O89" s="9">
        <v>6091970000000000</v>
      </c>
      <c r="P89" s="9">
        <v>6060280000000000</v>
      </c>
      <c r="Q89" s="9">
        <v>5964200000000000</v>
      </c>
      <c r="R89" s="9">
        <v>5860060000000000</v>
      </c>
      <c r="S89" s="9">
        <v>5763940000000000</v>
      </c>
      <c r="T89" s="9">
        <v>5667820000000000</v>
      </c>
      <c r="U89" s="9">
        <v>5571670000000000</v>
      </c>
      <c r="V89" s="9">
        <v>5435250000000000</v>
      </c>
      <c r="W89" s="9">
        <v>5306860000000000</v>
      </c>
      <c r="X89" s="9">
        <v>5178440000000000</v>
      </c>
      <c r="Y89" s="9">
        <v>5041950000000000</v>
      </c>
      <c r="Z89" s="9">
        <v>4913500000000000</v>
      </c>
      <c r="AA89" s="9">
        <v>4801130000000000</v>
      </c>
      <c r="AB89" s="9">
        <v>4696800000000000</v>
      </c>
      <c r="AC89" s="9">
        <v>4584390000000000</v>
      </c>
      <c r="AD89" s="9">
        <v>4480030000000000</v>
      </c>
      <c r="AE89" s="9">
        <v>4367590000000000</v>
      </c>
      <c r="AF89" s="9">
        <v>4247070000000000</v>
      </c>
      <c r="AG89" s="9">
        <v>4126530000000000</v>
      </c>
      <c r="AH89" s="9">
        <v>4005970000000000</v>
      </c>
      <c r="AI89" s="9">
        <v>3885390000000000</v>
      </c>
      <c r="AJ89" s="9">
        <v>3764790000000000</v>
      </c>
      <c r="AK89" s="9">
        <v>3668360000000000</v>
      </c>
      <c r="AL89" s="9">
        <v>3571910000000000</v>
      </c>
      <c r="AM89" s="9">
        <v>3475430000000000</v>
      </c>
      <c r="AN89" s="9">
        <v>3370920000000000</v>
      </c>
      <c r="AO89" s="9">
        <v>3274320000000000</v>
      </c>
    </row>
    <row r="90" spans="1:41">
      <c r="A90" s="35" t="s">
        <v>719</v>
      </c>
      <c r="B90" s="35" t="s">
        <v>788</v>
      </c>
      <c r="C90" t="s">
        <v>2162</v>
      </c>
      <c r="D90" s="9">
        <v>2588230000000000</v>
      </c>
      <c r="E90" s="9">
        <v>2626450000000000</v>
      </c>
      <c r="F90" s="9">
        <v>2670770000000000</v>
      </c>
      <c r="G90" s="9">
        <v>2709510000000000</v>
      </c>
      <c r="H90" s="9">
        <v>2742270000000000</v>
      </c>
      <c r="I90" s="9">
        <v>2775100000000000</v>
      </c>
      <c r="J90" s="9">
        <v>2814040000000000</v>
      </c>
      <c r="K90" s="9">
        <v>2846990000000000</v>
      </c>
      <c r="L90" s="9">
        <v>2829260000000000</v>
      </c>
      <c r="M90" s="9">
        <v>2817590000000000</v>
      </c>
      <c r="N90" s="9">
        <v>2799840000000000</v>
      </c>
      <c r="O90" s="9">
        <v>2788160000000000</v>
      </c>
      <c r="P90" s="9">
        <v>2770400000000000</v>
      </c>
      <c r="Q90" s="9">
        <v>2728330000000000</v>
      </c>
      <c r="R90" s="9">
        <v>2680170000000000</v>
      </c>
      <c r="S90" s="9">
        <v>2638070000000000</v>
      </c>
      <c r="T90" s="9">
        <v>2589880000000000</v>
      </c>
      <c r="U90" s="9">
        <v>2547750000000000</v>
      </c>
      <c r="V90" s="9">
        <v>2487360000000000</v>
      </c>
      <c r="W90" s="9">
        <v>2426960000000000</v>
      </c>
      <c r="X90" s="9">
        <v>2366530000000000</v>
      </c>
      <c r="Y90" s="9">
        <v>2306080000000000</v>
      </c>
      <c r="Z90" s="9">
        <v>2245610000000000</v>
      </c>
      <c r="AA90" s="9">
        <v>2197300000000000</v>
      </c>
      <c r="AB90" s="9">
        <v>2148960000000000</v>
      </c>
      <c r="AC90" s="9">
        <v>2100610000000000</v>
      </c>
      <c r="AD90" s="9">
        <v>2046160000000000</v>
      </c>
      <c r="AE90" s="9">
        <v>1997780000000000</v>
      </c>
      <c r="AF90" s="9">
        <v>1943290000000000</v>
      </c>
      <c r="AG90" s="9">
        <v>1888780000000000</v>
      </c>
      <c r="AH90" s="9">
        <v>1834250000000000</v>
      </c>
      <c r="AI90" s="9">
        <v>1779710000000000</v>
      </c>
      <c r="AJ90" s="9">
        <v>1725140000000000</v>
      </c>
      <c r="AK90" s="9">
        <v>1676660000000000</v>
      </c>
      <c r="AL90" s="9">
        <v>1634260000000000</v>
      </c>
      <c r="AM90" s="9">
        <v>1585730000000000</v>
      </c>
      <c r="AN90" s="9">
        <v>1543320000000000</v>
      </c>
      <c r="AO90" s="9">
        <v>1500830000000000</v>
      </c>
    </row>
    <row r="91" spans="1:41">
      <c r="A91" s="35" t="s">
        <v>719</v>
      </c>
      <c r="B91" s="35" t="s">
        <v>121</v>
      </c>
      <c r="C91" t="s">
        <v>2163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>
      <c r="A92" s="35" t="s">
        <v>711</v>
      </c>
      <c r="B92" s="35" t="s">
        <v>112</v>
      </c>
      <c r="C92" t="s">
        <v>2164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1:41">
      <c r="A93" s="35" t="s">
        <v>711</v>
      </c>
      <c r="B93" s="35" t="s">
        <v>723</v>
      </c>
      <c r="C93" t="s">
        <v>2165</v>
      </c>
      <c r="D93" s="9">
        <v>1570200000000000</v>
      </c>
      <c r="E93" s="9">
        <v>1657710000000000</v>
      </c>
      <c r="F93" s="9">
        <v>1745310000000000</v>
      </c>
      <c r="G93" s="9">
        <v>1797450000000000</v>
      </c>
      <c r="H93" s="9">
        <v>1849940000000000</v>
      </c>
      <c r="I93" s="9">
        <v>1902770000000000</v>
      </c>
      <c r="J93" s="9">
        <v>1955940000000000</v>
      </c>
      <c r="K93" s="9">
        <v>2009420000000000</v>
      </c>
      <c r="L93" s="9">
        <v>2030350000000000</v>
      </c>
      <c r="M93" s="9">
        <v>2051350000000000</v>
      </c>
      <c r="N93" s="9">
        <v>2068360000000000</v>
      </c>
      <c r="O93" s="9">
        <v>2089490000000000</v>
      </c>
      <c r="P93" s="9">
        <v>2110670000000000</v>
      </c>
      <c r="Q93" s="9">
        <v>2111360000000000</v>
      </c>
      <c r="R93" s="9">
        <v>2116140000000000</v>
      </c>
      <c r="S93" s="9">
        <v>2116890000000000</v>
      </c>
      <c r="T93" s="9">
        <v>2121730000000000</v>
      </c>
      <c r="U93" s="9">
        <v>2122540000000000</v>
      </c>
      <c r="V93" s="9">
        <v>2115120000000000</v>
      </c>
      <c r="W93" s="9">
        <v>2107720000000000</v>
      </c>
      <c r="X93" s="9">
        <v>2100340000000000</v>
      </c>
      <c r="Y93" s="9">
        <v>2092980000000000</v>
      </c>
      <c r="Z93" s="9">
        <v>2085630000000000</v>
      </c>
      <c r="AA93" s="9">
        <v>2074100000000000</v>
      </c>
      <c r="AB93" s="9">
        <v>2058500000000000</v>
      </c>
      <c r="AC93" s="9">
        <v>2046980000000000</v>
      </c>
      <c r="AD93" s="9">
        <v>2031390000000000</v>
      </c>
      <c r="AE93" s="9">
        <v>2015800000000000</v>
      </c>
      <c r="AF93" s="9">
        <v>2004290000000000</v>
      </c>
      <c r="AG93" s="9">
        <v>1988700000000000</v>
      </c>
      <c r="AH93" s="9">
        <v>1973110000000000</v>
      </c>
      <c r="AI93" s="9">
        <v>1957510000000000</v>
      </c>
      <c r="AJ93" s="9">
        <v>1946000000000000</v>
      </c>
      <c r="AK93" s="9">
        <v>1930370000000000</v>
      </c>
      <c r="AL93" s="9">
        <v>1914730000000000</v>
      </c>
      <c r="AM93" s="9">
        <v>1899080000000000</v>
      </c>
      <c r="AN93" s="9">
        <v>1883420000000000</v>
      </c>
      <c r="AO93" s="9">
        <v>1867740000000000</v>
      </c>
    </row>
    <row r="94" spans="1:41">
      <c r="A94" s="35" t="s">
        <v>711</v>
      </c>
      <c r="B94" s="35" t="s">
        <v>113</v>
      </c>
      <c r="C94" t="s">
        <v>2166</v>
      </c>
      <c r="D94" s="9">
        <v>502950000000000</v>
      </c>
      <c r="E94" s="9">
        <v>531381000000000</v>
      </c>
      <c r="F94" s="9">
        <v>559765000000000</v>
      </c>
      <c r="G94" s="9">
        <v>577423000000000</v>
      </c>
      <c r="H94" s="9">
        <v>595267000000000</v>
      </c>
      <c r="I94" s="9">
        <v>610580000000000</v>
      </c>
      <c r="J94" s="9">
        <v>628772000000000</v>
      </c>
      <c r="K94" s="9">
        <v>644397000000000</v>
      </c>
      <c r="L94" s="9">
        <v>652736000000000</v>
      </c>
      <c r="M94" s="9">
        <v>658393000000000</v>
      </c>
      <c r="N94" s="9">
        <v>664096000000000</v>
      </c>
      <c r="O94" s="9">
        <v>672573000000000</v>
      </c>
      <c r="P94" s="9">
        <v>678353000000000</v>
      </c>
      <c r="Q94" s="9">
        <v>678483000000000</v>
      </c>
      <c r="R94" s="9">
        <v>678637000000000</v>
      </c>
      <c r="S94" s="9">
        <v>681551000000000</v>
      </c>
      <c r="T94" s="9">
        <v>681750000000000</v>
      </c>
      <c r="U94" s="9">
        <v>681972000000000</v>
      </c>
      <c r="V94" s="9">
        <v>679369000000000</v>
      </c>
      <c r="W94" s="9">
        <v>676784000000000</v>
      </c>
      <c r="X94" s="9">
        <v>674216000000000</v>
      </c>
      <c r="Y94" s="9">
        <v>671664000000000</v>
      </c>
      <c r="Z94" s="9">
        <v>671869000000000</v>
      </c>
      <c r="AA94" s="9">
        <v>666508000000000</v>
      </c>
      <c r="AB94" s="9">
        <v>661156000000000</v>
      </c>
      <c r="AC94" s="9">
        <v>658558000000000</v>
      </c>
      <c r="AD94" s="9">
        <v>653225000000000</v>
      </c>
      <c r="AE94" s="9">
        <v>647900000000000</v>
      </c>
      <c r="AF94" s="9">
        <v>642575000000000</v>
      </c>
      <c r="AG94" s="9">
        <v>640002000000000</v>
      </c>
      <c r="AH94" s="9">
        <v>634687000000000</v>
      </c>
      <c r="AI94" s="9">
        <v>629375000000000</v>
      </c>
      <c r="AJ94" s="9">
        <v>624064000000000</v>
      </c>
      <c r="AK94" s="9">
        <v>618738000000000</v>
      </c>
      <c r="AL94" s="9">
        <v>616162000000000</v>
      </c>
      <c r="AM94" s="9">
        <v>610834000000000</v>
      </c>
      <c r="AN94" s="9">
        <v>605503000000000</v>
      </c>
      <c r="AO94" s="9">
        <v>600167000000000</v>
      </c>
    </row>
    <row r="95" spans="1:41">
      <c r="A95" s="35" t="s">
        <v>711</v>
      </c>
      <c r="B95" s="35" t="s">
        <v>724</v>
      </c>
      <c r="C95" t="s">
        <v>2167</v>
      </c>
      <c r="D95" s="9">
        <v>105554000000000</v>
      </c>
      <c r="E95" s="9">
        <v>110914000000000</v>
      </c>
      <c r="F95" s="9">
        <v>116998000000000</v>
      </c>
      <c r="G95" s="9">
        <v>120817000000000</v>
      </c>
      <c r="H95" s="9">
        <v>123912000000000</v>
      </c>
      <c r="I95" s="9">
        <v>127773000000000</v>
      </c>
      <c r="J95" s="9">
        <v>130905000000000</v>
      </c>
      <c r="K95" s="9">
        <v>134802000000000</v>
      </c>
      <c r="L95" s="9">
        <v>136290000000000</v>
      </c>
      <c r="M95" s="9">
        <v>137785000000000</v>
      </c>
      <c r="N95" s="9">
        <v>138539000000000</v>
      </c>
      <c r="O95" s="9">
        <v>140047000000000</v>
      </c>
      <c r="P95" s="9">
        <v>141560000000000</v>
      </c>
      <c r="Q95" s="9">
        <v>141545000000000</v>
      </c>
      <c r="R95" s="9">
        <v>142282000000000</v>
      </c>
      <c r="S95" s="9">
        <v>142274000000000</v>
      </c>
      <c r="T95" s="9">
        <v>142269000000000</v>
      </c>
      <c r="U95" s="9">
        <v>142268000000000</v>
      </c>
      <c r="V95" s="9">
        <v>142253000000000</v>
      </c>
      <c r="W95" s="9">
        <v>141492000000000</v>
      </c>
      <c r="X95" s="9">
        <v>140733000000000</v>
      </c>
      <c r="Y95" s="9">
        <v>140727000000000</v>
      </c>
      <c r="Z95" s="9">
        <v>139974000000000</v>
      </c>
      <c r="AA95" s="9">
        <v>139208000000000</v>
      </c>
      <c r="AB95" s="9">
        <v>138445000000000</v>
      </c>
      <c r="AC95" s="9">
        <v>136935000000000</v>
      </c>
      <c r="AD95" s="9">
        <v>136176000000000</v>
      </c>
      <c r="AE95" s="9">
        <v>135418000000000</v>
      </c>
      <c r="AF95" s="9">
        <v>134660000000000</v>
      </c>
      <c r="AG95" s="9">
        <v>133156000000000</v>
      </c>
      <c r="AH95" s="9">
        <v>132401000000000</v>
      </c>
      <c r="AI95" s="9">
        <v>131647000000000</v>
      </c>
      <c r="AJ95" s="9">
        <v>130145000000000</v>
      </c>
      <c r="AK95" s="9">
        <v>129391000000000</v>
      </c>
      <c r="AL95" s="9">
        <v>128636000000000</v>
      </c>
      <c r="AM95" s="9">
        <v>127134000000000</v>
      </c>
      <c r="AN95" s="9">
        <v>126380000000000</v>
      </c>
      <c r="AO95" s="9">
        <v>125625000000000</v>
      </c>
    </row>
    <row r="96" spans="1:41">
      <c r="A96" s="35" t="s">
        <v>711</v>
      </c>
      <c r="B96" s="35" t="s">
        <v>789</v>
      </c>
      <c r="C96" t="s">
        <v>2168</v>
      </c>
      <c r="D96" s="9">
        <v>172369000000000</v>
      </c>
      <c r="E96" s="9">
        <v>181682000000000</v>
      </c>
      <c r="F96" s="9">
        <v>191765000000000</v>
      </c>
      <c r="G96" s="9">
        <v>197292000000000</v>
      </c>
      <c r="H96" s="9">
        <v>202833000000000</v>
      </c>
      <c r="I96" s="9">
        <v>209154000000000</v>
      </c>
      <c r="J96" s="9">
        <v>214722000000000</v>
      </c>
      <c r="K96" s="9">
        <v>220303000000000</v>
      </c>
      <c r="L96" s="9">
        <v>222638000000000</v>
      </c>
      <c r="M96" s="9">
        <v>224975000000000</v>
      </c>
      <c r="N96" s="9">
        <v>227314000000000</v>
      </c>
      <c r="O96" s="9">
        <v>229655000000000</v>
      </c>
      <c r="P96" s="9">
        <v>231999000000000</v>
      </c>
      <c r="Q96" s="9">
        <v>232032000000000</v>
      </c>
      <c r="R96" s="9">
        <v>232065000000000</v>
      </c>
      <c r="S96" s="9">
        <v>232100000000000</v>
      </c>
      <c r="T96" s="9">
        <v>232905000000000</v>
      </c>
      <c r="U96" s="9">
        <v>232941000000000</v>
      </c>
      <c r="V96" s="9">
        <v>232206000000000</v>
      </c>
      <c r="W96" s="9">
        <v>231472000000000</v>
      </c>
      <c r="X96" s="9">
        <v>230738000000000</v>
      </c>
      <c r="Y96" s="9">
        <v>230005000000000</v>
      </c>
      <c r="Z96" s="9">
        <v>229272000000000</v>
      </c>
      <c r="AA96" s="9">
        <v>227766000000000</v>
      </c>
      <c r="AB96" s="9">
        <v>226260000000000</v>
      </c>
      <c r="AC96" s="9">
        <v>224754000000000</v>
      </c>
      <c r="AD96" s="9">
        <v>223249000000000</v>
      </c>
      <c r="AE96" s="9">
        <v>221743000000000</v>
      </c>
      <c r="AF96" s="9">
        <v>219467000000000</v>
      </c>
      <c r="AG96" s="9">
        <v>217961000000000</v>
      </c>
      <c r="AH96" s="9">
        <v>216455000000000</v>
      </c>
      <c r="AI96" s="9">
        <v>214948000000000</v>
      </c>
      <c r="AJ96" s="9">
        <v>213442000000000</v>
      </c>
      <c r="AK96" s="9">
        <v>211934000000000</v>
      </c>
      <c r="AL96" s="9">
        <v>210425000000000</v>
      </c>
      <c r="AM96" s="9">
        <v>208146000000000</v>
      </c>
      <c r="AN96" s="9">
        <v>206637000000000</v>
      </c>
      <c r="AO96" s="9">
        <v>205127000000000</v>
      </c>
    </row>
    <row r="97" spans="1:41">
      <c r="A97" s="35" t="s">
        <v>711</v>
      </c>
      <c r="B97" s="35" t="s">
        <v>725</v>
      </c>
      <c r="C97" t="s">
        <v>2169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</row>
    <row r="98" spans="1:41">
      <c r="A98" s="35" t="s">
        <v>711</v>
      </c>
      <c r="B98" s="35" t="s">
        <v>726</v>
      </c>
      <c r="C98" t="s">
        <v>2170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</row>
    <row r="99" spans="1:41">
      <c r="A99" s="35" t="s">
        <v>711</v>
      </c>
      <c r="B99" s="35" t="s">
        <v>787</v>
      </c>
      <c r="C99" t="s">
        <v>2171</v>
      </c>
      <c r="D99" s="9">
        <v>371257000000000</v>
      </c>
      <c r="E99" s="9">
        <v>392029000000000</v>
      </c>
      <c r="F99" s="9">
        <v>412179000000000</v>
      </c>
      <c r="G99" s="9">
        <v>424571000000000</v>
      </c>
      <c r="H99" s="9">
        <v>437658000000000</v>
      </c>
      <c r="I99" s="9">
        <v>450124000000000</v>
      </c>
      <c r="J99" s="9">
        <v>462627000000000</v>
      </c>
      <c r="K99" s="9">
        <v>474505000000000</v>
      </c>
      <c r="L99" s="9">
        <v>479909000000000</v>
      </c>
      <c r="M99" s="9">
        <v>484657000000000</v>
      </c>
      <c r="N99" s="9">
        <v>489409000000000</v>
      </c>
      <c r="O99" s="9">
        <v>494165000000000</v>
      </c>
      <c r="P99" s="9">
        <v>498925000000000</v>
      </c>
      <c r="Q99" s="9">
        <v>499712000000000</v>
      </c>
      <c r="R99" s="9">
        <v>499838000000000</v>
      </c>
      <c r="S99" s="9">
        <v>500628000000000</v>
      </c>
      <c r="T99" s="9">
        <v>501419000000000</v>
      </c>
      <c r="U99" s="9">
        <v>501550000000000</v>
      </c>
      <c r="V99" s="9">
        <v>499691000000000</v>
      </c>
      <c r="W99" s="9">
        <v>498495000000000</v>
      </c>
      <c r="X99" s="9">
        <v>496636000000000</v>
      </c>
      <c r="Y99" s="9">
        <v>495441000000000</v>
      </c>
      <c r="Z99" s="9">
        <v>493583000000000</v>
      </c>
      <c r="AA99" s="9">
        <v>490391000000000</v>
      </c>
      <c r="AB99" s="9">
        <v>487199000000000</v>
      </c>
      <c r="AC99" s="9">
        <v>483342000000000</v>
      </c>
      <c r="AD99" s="9">
        <v>480148000000000</v>
      </c>
      <c r="AE99" s="9">
        <v>476953000000000</v>
      </c>
      <c r="AF99" s="9">
        <v>473758000000000</v>
      </c>
      <c r="AG99" s="9">
        <v>469896000000000</v>
      </c>
      <c r="AH99" s="9">
        <v>466698000000000</v>
      </c>
      <c r="AI99" s="9">
        <v>463499000000000</v>
      </c>
      <c r="AJ99" s="9">
        <v>459634000000000</v>
      </c>
      <c r="AK99" s="9">
        <v>456430000000000</v>
      </c>
      <c r="AL99" s="9">
        <v>452558000000000</v>
      </c>
      <c r="AM99" s="9">
        <v>449351000000000</v>
      </c>
      <c r="AN99" s="9">
        <v>445476000000000</v>
      </c>
      <c r="AO99" s="9">
        <v>442266000000000</v>
      </c>
    </row>
    <row r="100" spans="1:41">
      <c r="A100" s="35" t="s">
        <v>711</v>
      </c>
      <c r="B100" s="35" t="s">
        <v>788</v>
      </c>
      <c r="C100" t="s">
        <v>2172</v>
      </c>
      <c r="D100" s="9">
        <v>3088650000000000</v>
      </c>
      <c r="E100" s="9">
        <v>3256570000000000</v>
      </c>
      <c r="F100" s="9">
        <v>3432970000000000</v>
      </c>
      <c r="G100" s="9">
        <v>3535120000000000</v>
      </c>
      <c r="H100" s="9">
        <v>3637390000000000</v>
      </c>
      <c r="I100" s="9">
        <v>3739810000000000</v>
      </c>
      <c r="J100" s="9">
        <v>3850690000000000</v>
      </c>
      <c r="K100" s="9">
        <v>3953370000000000</v>
      </c>
      <c r="L100" s="9">
        <v>3987260000000000</v>
      </c>
      <c r="M100" s="9">
        <v>4029490000000000</v>
      </c>
      <c r="N100" s="9">
        <v>4071740000000000</v>
      </c>
      <c r="O100" s="9">
        <v>4113990000000000</v>
      </c>
      <c r="P100" s="9">
        <v>4156260000000000</v>
      </c>
      <c r="Q100" s="9">
        <v>4156820000000000</v>
      </c>
      <c r="R100" s="9">
        <v>4165730000000000</v>
      </c>
      <c r="S100" s="9">
        <v>4166300000000000</v>
      </c>
      <c r="T100" s="9">
        <v>4166860000000000</v>
      </c>
      <c r="U100" s="9">
        <v>4175780000000000</v>
      </c>
      <c r="V100" s="9">
        <v>4159660000000000</v>
      </c>
      <c r="W100" s="9">
        <v>4143530000000000</v>
      </c>
      <c r="X100" s="9">
        <v>4135750000000000</v>
      </c>
      <c r="Y100" s="9">
        <v>4119610000000000</v>
      </c>
      <c r="Z100" s="9">
        <v>4103480000000000</v>
      </c>
      <c r="AA100" s="9">
        <v>4078970000000000</v>
      </c>
      <c r="AB100" s="9">
        <v>4054460000000000</v>
      </c>
      <c r="AC100" s="9">
        <v>4021580000000000</v>
      </c>
      <c r="AD100" s="9">
        <v>3997060000000000</v>
      </c>
      <c r="AE100" s="9">
        <v>3972530000000000</v>
      </c>
      <c r="AF100" s="9">
        <v>3939630000000000</v>
      </c>
      <c r="AG100" s="9">
        <v>3915090000000000</v>
      </c>
      <c r="AH100" s="9">
        <v>3882180000000000</v>
      </c>
      <c r="AI100" s="9">
        <v>3857630000000000</v>
      </c>
      <c r="AJ100" s="9">
        <v>3824700000000000</v>
      </c>
      <c r="AK100" s="9">
        <v>3800130000000000</v>
      </c>
      <c r="AL100" s="9">
        <v>3767180000000000</v>
      </c>
      <c r="AM100" s="9">
        <v>3734220000000000</v>
      </c>
      <c r="AN100" s="9">
        <v>3709620000000000</v>
      </c>
      <c r="AO100" s="9">
        <v>3676650000000000</v>
      </c>
    </row>
    <row r="101" spans="1:41">
      <c r="A101" s="35" t="s">
        <v>711</v>
      </c>
      <c r="B101" s="35" t="s">
        <v>121</v>
      </c>
      <c r="C101" t="s">
        <v>2173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 spans="1:41">
      <c r="A102" s="35" t="s">
        <v>712</v>
      </c>
      <c r="B102" s="35" t="s">
        <v>112</v>
      </c>
      <c r="C102" t="s">
        <v>2174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 spans="1:41">
      <c r="A103" s="35" t="s">
        <v>712</v>
      </c>
      <c r="B103" s="35" t="s">
        <v>723</v>
      </c>
      <c r="C103" t="s">
        <v>2175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</row>
    <row r="104" spans="1:41">
      <c r="A104" s="35" t="s">
        <v>712</v>
      </c>
      <c r="B104" s="35" t="s">
        <v>113</v>
      </c>
      <c r="C104" t="s">
        <v>2176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</row>
    <row r="105" spans="1:41">
      <c r="A105" s="35" t="s">
        <v>712</v>
      </c>
      <c r="B105" s="35" t="s">
        <v>724</v>
      </c>
      <c r="C105" t="s">
        <v>2177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 spans="1:41">
      <c r="A106" s="35" t="s">
        <v>712</v>
      </c>
      <c r="B106" s="35" t="s">
        <v>789</v>
      </c>
      <c r="C106" t="s">
        <v>2178</v>
      </c>
      <c r="D106" s="9">
        <v>1454200000000</v>
      </c>
      <c r="E106" s="9">
        <v>1476880000000</v>
      </c>
      <c r="F106" s="9">
        <v>1505810000000</v>
      </c>
      <c r="G106" s="9">
        <v>1534410000000</v>
      </c>
      <c r="H106" s="9">
        <v>1578640000000</v>
      </c>
      <c r="I106" s="9">
        <v>1608290000000</v>
      </c>
      <c r="J106" s="9">
        <v>1622950000000</v>
      </c>
      <c r="K106" s="9">
        <v>1653410000000</v>
      </c>
      <c r="L106" s="9">
        <v>1673140000000</v>
      </c>
      <c r="M106" s="9">
        <v>1677290000000</v>
      </c>
      <c r="N106" s="9">
        <v>1697170000000</v>
      </c>
      <c r="O106" s="9">
        <v>1701400000000</v>
      </c>
      <c r="P106" s="9">
        <v>1705640000000</v>
      </c>
      <c r="Q106" s="9">
        <v>1709890000000</v>
      </c>
      <c r="R106" s="9">
        <v>1714160000000</v>
      </c>
      <c r="S106" s="9">
        <v>1718450000000</v>
      </c>
      <c r="T106" s="9">
        <v>1722760000000</v>
      </c>
      <c r="U106" s="9">
        <v>1711090000000</v>
      </c>
      <c r="V106" s="9">
        <v>1715400000000</v>
      </c>
      <c r="W106" s="9">
        <v>1719710000000</v>
      </c>
      <c r="X106" s="9">
        <v>1707940000000</v>
      </c>
      <c r="Y106" s="9">
        <v>1712250000000</v>
      </c>
      <c r="Z106" s="9">
        <v>1716580000000</v>
      </c>
      <c r="AA106" s="9">
        <v>1704690000000</v>
      </c>
      <c r="AB106" s="9">
        <v>1709020000000</v>
      </c>
      <c r="AC106" s="9">
        <v>1697040000000</v>
      </c>
      <c r="AD106" s="9">
        <v>1701360000000</v>
      </c>
      <c r="AE106" s="9">
        <v>1689290000000</v>
      </c>
      <c r="AF106" s="9">
        <v>1693600000000</v>
      </c>
      <c r="AG106" s="9">
        <v>1681440000000</v>
      </c>
      <c r="AH106" s="9">
        <v>1685740000000</v>
      </c>
      <c r="AI106" s="9">
        <v>1673500000000</v>
      </c>
      <c r="AJ106" s="9">
        <v>1677790000000</v>
      </c>
      <c r="AK106" s="9">
        <v>1682100000000</v>
      </c>
      <c r="AL106" s="9">
        <v>1669740000000</v>
      </c>
      <c r="AM106" s="9">
        <v>1672370000000</v>
      </c>
      <c r="AN106" s="9">
        <v>1671650000000</v>
      </c>
      <c r="AO106" s="9">
        <v>1670930000000</v>
      </c>
    </row>
    <row r="107" spans="1:41">
      <c r="A107" s="35" t="s">
        <v>712</v>
      </c>
      <c r="B107" s="35" t="s">
        <v>725</v>
      </c>
      <c r="C107" t="s">
        <v>2179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 spans="1:41">
      <c r="A108" s="35" t="s">
        <v>712</v>
      </c>
      <c r="B108" s="35" t="s">
        <v>726</v>
      </c>
      <c r="C108" t="s">
        <v>2180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 spans="1:41">
      <c r="A109" s="35" t="s">
        <v>712</v>
      </c>
      <c r="B109" s="35" t="s">
        <v>787</v>
      </c>
      <c r="C109" t="s">
        <v>2181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0</v>
      </c>
      <c r="AO109" s="9">
        <v>0</v>
      </c>
    </row>
    <row r="110" spans="1:41">
      <c r="A110" s="35" t="s">
        <v>712</v>
      </c>
      <c r="B110" s="35" t="s">
        <v>788</v>
      </c>
      <c r="C110" t="s">
        <v>2182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9">
        <v>0</v>
      </c>
      <c r="AO110" s="9">
        <v>0</v>
      </c>
    </row>
    <row r="111" spans="1:41">
      <c r="A111" s="35" t="s">
        <v>712</v>
      </c>
      <c r="B111" s="35" t="s">
        <v>121</v>
      </c>
      <c r="C111" t="s">
        <v>2183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</row>
    <row r="112" spans="1:41">
      <c r="A112" s="35" t="s">
        <v>713</v>
      </c>
      <c r="B112" s="35" t="s">
        <v>112</v>
      </c>
      <c r="C112" t="s">
        <v>2184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</row>
    <row r="113" spans="1:41">
      <c r="A113" s="35" t="s">
        <v>713</v>
      </c>
      <c r="B113" s="35" t="s">
        <v>723</v>
      </c>
      <c r="C113" t="s">
        <v>2185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</row>
    <row r="114" spans="1:41">
      <c r="A114" s="35" t="s">
        <v>713</v>
      </c>
      <c r="B114" s="35" t="s">
        <v>113</v>
      </c>
      <c r="C114" t="s">
        <v>2186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9">
        <v>0</v>
      </c>
      <c r="AO114" s="9">
        <v>0</v>
      </c>
    </row>
    <row r="115" spans="1:41">
      <c r="A115" s="35" t="s">
        <v>713</v>
      </c>
      <c r="B115" s="35" t="s">
        <v>724</v>
      </c>
      <c r="C115" t="s">
        <v>2187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</row>
    <row r="116" spans="1:41">
      <c r="A116" s="35" t="s">
        <v>713</v>
      </c>
      <c r="B116" s="35" t="s">
        <v>789</v>
      </c>
      <c r="C116" t="s">
        <v>2188</v>
      </c>
      <c r="D116" s="9">
        <v>82102900000</v>
      </c>
      <c r="E116" s="9">
        <v>86810900000</v>
      </c>
      <c r="F116" s="9">
        <v>92740300000</v>
      </c>
      <c r="G116" s="9">
        <v>98025500000</v>
      </c>
      <c r="H116" s="9">
        <v>102813000000</v>
      </c>
      <c r="I116" s="9">
        <v>107683000000</v>
      </c>
      <c r="J116" s="9">
        <v>111639000000</v>
      </c>
      <c r="K116" s="9">
        <v>116668000000</v>
      </c>
      <c r="L116" s="9">
        <v>120972000000</v>
      </c>
      <c r="M116" s="9">
        <v>126306000000</v>
      </c>
      <c r="N116" s="9">
        <v>131665000000</v>
      </c>
      <c r="O116" s="9">
        <v>138063000000</v>
      </c>
      <c r="P116" s="9">
        <v>144491000000</v>
      </c>
      <c r="Q116" s="9">
        <v>150950000000</v>
      </c>
      <c r="R116" s="9">
        <v>157438000000</v>
      </c>
      <c r="S116" s="9">
        <v>164981000000</v>
      </c>
      <c r="T116" s="9">
        <v>171531000000</v>
      </c>
      <c r="U116" s="9">
        <v>179142000000</v>
      </c>
      <c r="V116" s="9">
        <v>186789000000</v>
      </c>
      <c r="W116" s="9">
        <v>194471000000</v>
      </c>
      <c r="X116" s="9">
        <v>202189000000</v>
      </c>
      <c r="Y116" s="9">
        <v>208904000000</v>
      </c>
      <c r="Z116" s="9">
        <v>216692000000</v>
      </c>
      <c r="AA116" s="9">
        <v>224517000000</v>
      </c>
      <c r="AB116" s="9">
        <v>232378000000</v>
      </c>
      <c r="AC116" s="9">
        <v>239228000000</v>
      </c>
      <c r="AD116" s="9">
        <v>246109000000</v>
      </c>
      <c r="AE116" s="9">
        <v>253022000000</v>
      </c>
      <c r="AF116" s="9">
        <v>258912000000</v>
      </c>
      <c r="AG116" s="9">
        <v>264829000000</v>
      </c>
      <c r="AH116" s="9">
        <v>270773000000</v>
      </c>
      <c r="AI116" s="9">
        <v>275682000000</v>
      </c>
      <c r="AJ116" s="9">
        <v>279546000000</v>
      </c>
      <c r="AK116" s="9">
        <v>283428000000</v>
      </c>
      <c r="AL116" s="9">
        <v>286256000000</v>
      </c>
      <c r="AM116" s="9">
        <v>289098000000</v>
      </c>
      <c r="AN116" s="9">
        <v>289797000000</v>
      </c>
      <c r="AO116" s="9">
        <v>290499000000</v>
      </c>
    </row>
    <row r="117" spans="1:41">
      <c r="A117" s="35" t="s">
        <v>713</v>
      </c>
      <c r="B117" s="35" t="s">
        <v>725</v>
      </c>
      <c r="C117" t="s">
        <v>2189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</row>
    <row r="118" spans="1:41">
      <c r="A118" s="35" t="s">
        <v>713</v>
      </c>
      <c r="B118" s="35" t="s">
        <v>726</v>
      </c>
      <c r="C118" t="s">
        <v>2190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 spans="1:41">
      <c r="A119" s="35" t="s">
        <v>713</v>
      </c>
      <c r="B119" s="35" t="s">
        <v>787</v>
      </c>
      <c r="C119" t="s">
        <v>2191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</row>
    <row r="120" spans="1:41">
      <c r="A120" s="35" t="s">
        <v>713</v>
      </c>
      <c r="B120" s="35" t="s">
        <v>788</v>
      </c>
      <c r="C120" t="s">
        <v>2192</v>
      </c>
      <c r="D120" s="9">
        <v>479520000000</v>
      </c>
      <c r="E120" s="9">
        <v>507269000000</v>
      </c>
      <c r="F120" s="9">
        <v>542483000000</v>
      </c>
      <c r="G120" s="9">
        <v>573423000000</v>
      </c>
      <c r="H120" s="9">
        <v>602989000000</v>
      </c>
      <c r="I120" s="9">
        <v>629324000000</v>
      </c>
      <c r="J120" s="9">
        <v>654191000000</v>
      </c>
      <c r="K120" s="9">
        <v>679406000000</v>
      </c>
      <c r="L120" s="9">
        <v>706674000000</v>
      </c>
      <c r="M120" s="9">
        <v>737761000000</v>
      </c>
      <c r="N120" s="9">
        <v>770828000000</v>
      </c>
      <c r="O120" s="9">
        <v>805887000000</v>
      </c>
      <c r="P120" s="9">
        <v>842948000000</v>
      </c>
      <c r="Q120" s="9">
        <v>882023000000</v>
      </c>
      <c r="R120" s="9">
        <v>921247000000</v>
      </c>
      <c r="S120" s="9">
        <v>962500000000</v>
      </c>
      <c r="T120" s="9">
        <v>1003910000000</v>
      </c>
      <c r="U120" s="9">
        <v>1047370000000</v>
      </c>
      <c r="V120" s="9">
        <v>1090990000000</v>
      </c>
      <c r="W120" s="9">
        <v>1134780000000</v>
      </c>
      <c r="X120" s="9">
        <v>1178730000000</v>
      </c>
      <c r="Y120" s="9">
        <v>1222860000000</v>
      </c>
      <c r="Z120" s="9">
        <v>1267150000000</v>
      </c>
      <c r="AA120" s="9">
        <v>1311620000000</v>
      </c>
      <c r="AB120" s="9">
        <v>1354340000000</v>
      </c>
      <c r="AC120" s="9">
        <v>1397220000000</v>
      </c>
      <c r="AD120" s="9">
        <v>1438350000000</v>
      </c>
      <c r="AE120" s="9">
        <v>1477720000000</v>
      </c>
      <c r="AF120" s="9">
        <v>1515300000000</v>
      </c>
      <c r="AG120" s="9">
        <v>1549170000000</v>
      </c>
      <c r="AH120" s="9">
        <v>1581230000000</v>
      </c>
      <c r="AI120" s="9">
        <v>1609530000000</v>
      </c>
      <c r="AJ120" s="9">
        <v>1636010000000</v>
      </c>
      <c r="AK120" s="9">
        <v>1656740000000</v>
      </c>
      <c r="AL120" s="9">
        <v>1673640000000</v>
      </c>
      <c r="AM120" s="9">
        <v>1686700000000</v>
      </c>
      <c r="AN120" s="9">
        <v>1693940000000</v>
      </c>
      <c r="AO120" s="9">
        <v>1697280000000</v>
      </c>
    </row>
    <row r="121" spans="1:41">
      <c r="A121" s="35" t="s">
        <v>713</v>
      </c>
      <c r="B121" s="35" t="s">
        <v>121</v>
      </c>
      <c r="C121" t="s">
        <v>2193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2" spans="1:41">
      <c r="A122" s="35" t="s">
        <v>718</v>
      </c>
      <c r="B122" s="35" t="s">
        <v>112</v>
      </c>
      <c r="C122" t="s">
        <v>2194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 spans="1:41">
      <c r="A123" s="35" t="s">
        <v>718</v>
      </c>
      <c r="B123" s="35" t="s">
        <v>723</v>
      </c>
      <c r="C123" t="s">
        <v>2195</v>
      </c>
      <c r="D123" s="9">
        <v>135077000000000</v>
      </c>
      <c r="E123" s="9">
        <v>134903000000000</v>
      </c>
      <c r="F123" s="9">
        <v>134388000000000</v>
      </c>
      <c r="G123" s="9">
        <v>133226000000000</v>
      </c>
      <c r="H123" s="9">
        <v>132059000000000</v>
      </c>
      <c r="I123" s="9">
        <v>130889000000000</v>
      </c>
      <c r="J123" s="9">
        <v>130057000000000</v>
      </c>
      <c r="K123" s="9">
        <v>128880000000000</v>
      </c>
      <c r="L123" s="9">
        <v>127212000000000</v>
      </c>
      <c r="M123" s="9">
        <v>125543000000000</v>
      </c>
      <c r="N123" s="9">
        <v>123874000000000</v>
      </c>
      <c r="O123" s="9">
        <v>122545000000000</v>
      </c>
      <c r="P123" s="9">
        <v>120873000000000</v>
      </c>
      <c r="Q123" s="9">
        <v>118515000000000</v>
      </c>
      <c r="R123" s="9">
        <v>116155000000000</v>
      </c>
      <c r="S123" s="9">
        <v>113794000000000</v>
      </c>
      <c r="T123" s="9">
        <v>111774000000000</v>
      </c>
      <c r="U123" s="9">
        <v>109410000000000</v>
      </c>
      <c r="V123" s="9">
        <v>106701000000000</v>
      </c>
      <c r="W123" s="9">
        <v>104334000000000</v>
      </c>
      <c r="X123" s="9">
        <v>101621000000000</v>
      </c>
      <c r="Y123" s="9">
        <v>99250600000000</v>
      </c>
      <c r="Z123" s="9">
        <v>96534800000000</v>
      </c>
      <c r="AA123" s="9">
        <v>94160400000000</v>
      </c>
      <c r="AB123" s="9">
        <v>91440700000000</v>
      </c>
      <c r="AC123" s="9">
        <v>89063000000000</v>
      </c>
      <c r="AD123" s="9">
        <v>86683800000000</v>
      </c>
      <c r="AE123" s="9">
        <v>83958800000000</v>
      </c>
      <c r="AF123" s="9">
        <v>82264900000000</v>
      </c>
      <c r="AG123" s="9">
        <v>80225600000000</v>
      </c>
      <c r="AH123" s="9">
        <v>78184800000000</v>
      </c>
      <c r="AI123" s="9">
        <v>76487300000000</v>
      </c>
      <c r="AJ123" s="9">
        <v>74444000000000</v>
      </c>
      <c r="AK123" s="9">
        <v>73089100000000</v>
      </c>
      <c r="AL123" s="9">
        <v>71733400000000</v>
      </c>
      <c r="AM123" s="9">
        <v>70376700000000</v>
      </c>
      <c r="AN123" s="9">
        <v>69019200000000</v>
      </c>
      <c r="AO123" s="9">
        <v>67660700000000</v>
      </c>
    </row>
    <row r="124" spans="1:41">
      <c r="A124" s="35" t="s">
        <v>718</v>
      </c>
      <c r="B124" s="35" t="s">
        <v>113</v>
      </c>
      <c r="C124" t="s">
        <v>2196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9">
        <v>0</v>
      </c>
      <c r="AO124" s="9">
        <v>0</v>
      </c>
    </row>
    <row r="125" spans="1:41">
      <c r="A125" s="35" t="s">
        <v>718</v>
      </c>
      <c r="B125" s="35" t="s">
        <v>724</v>
      </c>
      <c r="C125" t="s">
        <v>2197</v>
      </c>
      <c r="D125" s="9">
        <v>25256500000000</v>
      </c>
      <c r="E125" s="9">
        <v>25187400000000</v>
      </c>
      <c r="F125" s="9">
        <v>25118200000000</v>
      </c>
      <c r="G125" s="9">
        <v>24897300000000</v>
      </c>
      <c r="H125" s="9">
        <v>24676200000000</v>
      </c>
      <c r="I125" s="9">
        <v>24455000000000</v>
      </c>
      <c r="J125" s="9">
        <v>24310200000000</v>
      </c>
      <c r="K125" s="9">
        <v>24088700000000</v>
      </c>
      <c r="L125" s="9">
        <v>23783700000000</v>
      </c>
      <c r="M125" s="9">
        <v>23478700000000</v>
      </c>
      <c r="N125" s="9">
        <v>23173600000000</v>
      </c>
      <c r="O125" s="9">
        <v>22868500000000</v>
      </c>
      <c r="P125" s="9">
        <v>22563300000000</v>
      </c>
      <c r="Q125" s="9">
        <v>22104600000000</v>
      </c>
      <c r="R125" s="9">
        <v>21722500000000</v>
      </c>
      <c r="S125" s="9">
        <v>21263600000000</v>
      </c>
      <c r="T125" s="9">
        <v>20881500000000</v>
      </c>
      <c r="U125" s="9">
        <v>20422500000000</v>
      </c>
      <c r="V125" s="9">
        <v>19963400000000</v>
      </c>
      <c r="W125" s="9">
        <v>19504200000000</v>
      </c>
      <c r="X125" s="9">
        <v>18968200000000</v>
      </c>
      <c r="Y125" s="9">
        <v>18508900000000</v>
      </c>
      <c r="Z125" s="9">
        <v>18049500000000</v>
      </c>
      <c r="AA125" s="9">
        <v>17590000000000</v>
      </c>
      <c r="AB125" s="9">
        <v>17130500000000</v>
      </c>
      <c r="AC125" s="9">
        <v>16594000000000</v>
      </c>
      <c r="AD125" s="9">
        <v>16134300000000</v>
      </c>
      <c r="AE125" s="9">
        <v>15674600000000</v>
      </c>
      <c r="AF125" s="9">
        <v>15368400000000</v>
      </c>
      <c r="AG125" s="9">
        <v>14985400000000</v>
      </c>
      <c r="AH125" s="9">
        <v>14602200000000</v>
      </c>
      <c r="AI125" s="9">
        <v>14295900000000</v>
      </c>
      <c r="AJ125" s="9">
        <v>13912700000000</v>
      </c>
      <c r="AK125" s="9">
        <v>13683200000000</v>
      </c>
      <c r="AL125" s="9">
        <v>13376700000000</v>
      </c>
      <c r="AM125" s="9">
        <v>13147100000000</v>
      </c>
      <c r="AN125" s="9">
        <v>12917500000000</v>
      </c>
      <c r="AO125" s="9">
        <v>12610900000000</v>
      </c>
    </row>
    <row r="126" spans="1:41">
      <c r="A126" s="35" t="s">
        <v>718</v>
      </c>
      <c r="B126" s="35" t="s">
        <v>789</v>
      </c>
      <c r="C126" t="s">
        <v>2198</v>
      </c>
      <c r="D126" s="9">
        <v>53326700000000</v>
      </c>
      <c r="E126" s="9">
        <v>53129100000000</v>
      </c>
      <c r="F126" s="9">
        <v>52930900000000</v>
      </c>
      <c r="G126" s="9">
        <v>52493600000000</v>
      </c>
      <c r="H126" s="9">
        <v>52055200000000</v>
      </c>
      <c r="I126" s="9">
        <v>51615700000000</v>
      </c>
      <c r="J126" s="9">
        <v>51175200000000</v>
      </c>
      <c r="K126" s="9">
        <v>50733600000000</v>
      </c>
      <c r="L126" s="9">
        <v>49996600000000</v>
      </c>
      <c r="M126" s="9">
        <v>49509200000000</v>
      </c>
      <c r="N126" s="9">
        <v>48771400000000</v>
      </c>
      <c r="O126" s="9">
        <v>48283400000000</v>
      </c>
      <c r="P126" s="9">
        <v>47545000000000</v>
      </c>
      <c r="Q126" s="9">
        <v>46555900000000</v>
      </c>
      <c r="R126" s="9">
        <v>45816600000000</v>
      </c>
      <c r="S126" s="9">
        <v>44826600000000</v>
      </c>
      <c r="T126" s="9">
        <v>43836000000000</v>
      </c>
      <c r="U126" s="9">
        <v>43095500000000</v>
      </c>
      <c r="V126" s="9">
        <v>42104000000000</v>
      </c>
      <c r="W126" s="9">
        <v>41112000000000</v>
      </c>
      <c r="X126" s="9">
        <v>40119500000000</v>
      </c>
      <c r="Y126" s="9">
        <v>39126400000000</v>
      </c>
      <c r="Z126" s="9">
        <v>38132900000000</v>
      </c>
      <c r="AA126" s="9">
        <v>37138700000000</v>
      </c>
      <c r="AB126" s="9">
        <v>36144000000000</v>
      </c>
      <c r="AC126" s="9">
        <v>35148800000000</v>
      </c>
      <c r="AD126" s="9">
        <v>34153000000000</v>
      </c>
      <c r="AE126" s="9">
        <v>33156800000000</v>
      </c>
      <c r="AF126" s="9">
        <v>32411300000000</v>
      </c>
      <c r="AG126" s="9">
        <v>31665500000000</v>
      </c>
      <c r="AH126" s="9">
        <v>30919300000000</v>
      </c>
      <c r="AI126" s="9">
        <v>30172600000000</v>
      </c>
      <c r="AJ126" s="9">
        <v>29425700000000</v>
      </c>
      <c r="AK126" s="9">
        <v>28678400000000</v>
      </c>
      <c r="AL126" s="9">
        <v>28182300000000</v>
      </c>
      <c r="AM126" s="9">
        <v>27686000000000</v>
      </c>
      <c r="AN126" s="9">
        <v>27189500000000</v>
      </c>
      <c r="AO126" s="9">
        <v>26692700000000</v>
      </c>
    </row>
    <row r="127" spans="1:41">
      <c r="A127" s="35" t="s">
        <v>718</v>
      </c>
      <c r="B127" s="35" t="s">
        <v>725</v>
      </c>
      <c r="C127" t="s">
        <v>2199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 spans="1:41">
      <c r="A128" s="35" t="s">
        <v>718</v>
      </c>
      <c r="B128" s="35" t="s">
        <v>726</v>
      </c>
      <c r="C128" t="s">
        <v>2200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</row>
    <row r="129" spans="1:41">
      <c r="A129" s="35" t="s">
        <v>718</v>
      </c>
      <c r="B129" s="35" t="s">
        <v>787</v>
      </c>
      <c r="C129" t="s">
        <v>2201</v>
      </c>
      <c r="D129" s="9">
        <v>1042780000000000</v>
      </c>
      <c r="E129" s="9">
        <v>1042930000000000</v>
      </c>
      <c r="F129" s="9">
        <v>1034250000000000</v>
      </c>
      <c r="G129" s="9">
        <v>1025590000000000</v>
      </c>
      <c r="H129" s="9">
        <v>1016930000000000</v>
      </c>
      <c r="I129" s="9">
        <v>1008260000000000</v>
      </c>
      <c r="J129" s="9">
        <v>999590000000000</v>
      </c>
      <c r="K129" s="9">
        <v>999765000000000</v>
      </c>
      <c r="L129" s="9">
        <v>982109000000000</v>
      </c>
      <c r="M129" s="9">
        <v>973299000000000</v>
      </c>
      <c r="N129" s="9">
        <v>955640000000000</v>
      </c>
      <c r="O129" s="9">
        <v>946829000000000</v>
      </c>
      <c r="P129" s="9">
        <v>929167000000000</v>
      </c>
      <c r="Q129" s="9">
        <v>911504000000000</v>
      </c>
      <c r="R129" s="9">
        <v>893840000000000</v>
      </c>
      <c r="S129" s="9">
        <v>879715000000000</v>
      </c>
      <c r="T129" s="9">
        <v>862048000000000</v>
      </c>
      <c r="U129" s="9">
        <v>844380000000000</v>
      </c>
      <c r="V129" s="9">
        <v>824940000000000</v>
      </c>
      <c r="W129" s="9">
        <v>804613000000000</v>
      </c>
      <c r="X129" s="9">
        <v>785170000000000</v>
      </c>
      <c r="Y129" s="9">
        <v>765726000000000</v>
      </c>
      <c r="Z129" s="9">
        <v>746280000000000</v>
      </c>
      <c r="AA129" s="9">
        <v>726832000000000</v>
      </c>
      <c r="AB129" s="9">
        <v>707382000000000</v>
      </c>
      <c r="AC129" s="9">
        <v>687931000000000</v>
      </c>
      <c r="AD129" s="9">
        <v>668479000000000</v>
      </c>
      <c r="AE129" s="9">
        <v>649024000000000</v>
      </c>
      <c r="AF129" s="9">
        <v>633996000000000</v>
      </c>
      <c r="AG129" s="9">
        <v>619852000000000</v>
      </c>
      <c r="AH129" s="9">
        <v>604822000000000</v>
      </c>
      <c r="AI129" s="9">
        <v>590676000000000</v>
      </c>
      <c r="AJ129" s="9">
        <v>575643000000000</v>
      </c>
      <c r="AK129" s="9">
        <v>565037000000000</v>
      </c>
      <c r="AL129" s="9">
        <v>554431000000000</v>
      </c>
      <c r="AM129" s="9">
        <v>543824000000000</v>
      </c>
      <c r="AN129" s="9">
        <v>532330000000000</v>
      </c>
      <c r="AO129" s="9">
        <v>521721000000000</v>
      </c>
    </row>
    <row r="130" spans="1:41">
      <c r="A130" s="35" t="s">
        <v>718</v>
      </c>
      <c r="B130" s="35" t="s">
        <v>788</v>
      </c>
      <c r="C130" t="s">
        <v>2202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9">
        <v>0</v>
      </c>
      <c r="AO130" s="9">
        <v>0</v>
      </c>
    </row>
    <row r="131" spans="1:41">
      <c r="A131" s="35" t="s">
        <v>718</v>
      </c>
      <c r="B131" s="35" t="s">
        <v>121</v>
      </c>
      <c r="C131" t="s">
        <v>2203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</row>
    <row r="132" spans="1:41">
      <c r="A132" s="35" t="s">
        <v>714</v>
      </c>
      <c r="B132" s="35" t="s">
        <v>112</v>
      </c>
      <c r="C132" t="s">
        <v>2204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</row>
    <row r="133" spans="1:41">
      <c r="A133" s="35" t="s">
        <v>714</v>
      </c>
      <c r="B133" s="35" t="s">
        <v>723</v>
      </c>
      <c r="C133" t="s">
        <v>2205</v>
      </c>
      <c r="D133" s="9">
        <v>1792850000000000</v>
      </c>
      <c r="E133" s="9">
        <v>1751470000000000</v>
      </c>
      <c r="F133" s="9">
        <v>1882440000000000</v>
      </c>
      <c r="G133" s="9">
        <v>1898960000000000</v>
      </c>
      <c r="H133" s="9">
        <v>1929910000000000</v>
      </c>
      <c r="I133" s="9">
        <v>1960930000000000</v>
      </c>
      <c r="J133" s="9">
        <v>1977590000000000</v>
      </c>
      <c r="K133" s="9">
        <v>2008740000000000</v>
      </c>
      <c r="L133" s="9">
        <v>1994760000000000</v>
      </c>
      <c r="M133" s="9">
        <v>1980760000000000</v>
      </c>
      <c r="N133" s="9">
        <v>1966760000000000</v>
      </c>
      <c r="O133" s="9">
        <v>1967220000000000</v>
      </c>
      <c r="P133" s="9">
        <v>1953210000000000</v>
      </c>
      <c r="Q133" s="9">
        <v>1924720000000000</v>
      </c>
      <c r="R133" s="9">
        <v>1881740000000000</v>
      </c>
      <c r="S133" s="9">
        <v>1853230000000000</v>
      </c>
      <c r="T133" s="9">
        <v>1824690000000000</v>
      </c>
      <c r="U133" s="9">
        <v>1796150000000000</v>
      </c>
      <c r="V133" s="9">
        <v>1753100000000000</v>
      </c>
      <c r="W133" s="9">
        <v>1710030000000000</v>
      </c>
      <c r="X133" s="9">
        <v>1666950000000000</v>
      </c>
      <c r="Y133" s="9">
        <v>1623840000000000</v>
      </c>
      <c r="Z133" s="9">
        <v>1580710000000000</v>
      </c>
      <c r="AA133" s="9">
        <v>1552070000000000</v>
      </c>
      <c r="AB133" s="9">
        <v>1508900000000000</v>
      </c>
      <c r="AC133" s="9">
        <v>1480230000000000</v>
      </c>
      <c r="AD133" s="9">
        <v>1441390000000000</v>
      </c>
      <c r="AE133" s="9">
        <v>1406880000000000</v>
      </c>
      <c r="AF133" s="9">
        <v>1368000000000000</v>
      </c>
      <c r="AG133" s="9">
        <v>1329090000000000</v>
      </c>
      <c r="AH133" s="9">
        <v>1290170000000000</v>
      </c>
      <c r="AI133" s="9">
        <v>1251240000000000</v>
      </c>
      <c r="AJ133" s="9">
        <v>1212280000000000</v>
      </c>
      <c r="AK133" s="9">
        <v>1180580000000000</v>
      </c>
      <c r="AL133" s="9">
        <v>1150310000000000</v>
      </c>
      <c r="AM133" s="9">
        <v>1118580000000000</v>
      </c>
      <c r="AN133" s="9">
        <v>1086830000000000</v>
      </c>
      <c r="AO133" s="9">
        <v>1055070000000000</v>
      </c>
    </row>
    <row r="134" spans="1:41">
      <c r="A134" s="35" t="s">
        <v>714</v>
      </c>
      <c r="B134" s="35" t="s">
        <v>113</v>
      </c>
      <c r="C134" t="s">
        <v>2206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9">
        <v>0</v>
      </c>
      <c r="AO134" s="9">
        <v>0</v>
      </c>
    </row>
    <row r="135" spans="1:41">
      <c r="A135" s="35" t="s">
        <v>714</v>
      </c>
      <c r="B135" s="35" t="s">
        <v>724</v>
      </c>
      <c r="C135" t="s">
        <v>2207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</row>
    <row r="136" spans="1:41">
      <c r="A136" s="35" t="s">
        <v>714</v>
      </c>
      <c r="B136" s="35" t="s">
        <v>789</v>
      </c>
      <c r="C136" t="s">
        <v>2208</v>
      </c>
      <c r="D136" s="9">
        <v>38941300000000</v>
      </c>
      <c r="E136" s="9">
        <v>38177600000000</v>
      </c>
      <c r="F136" s="9">
        <v>40880500000000</v>
      </c>
      <c r="G136" s="9">
        <v>41407800000000</v>
      </c>
      <c r="H136" s="9">
        <v>41935800000000</v>
      </c>
      <c r="I136" s="9">
        <v>42464500000000</v>
      </c>
      <c r="J136" s="9">
        <v>42993700000000</v>
      </c>
      <c r="K136" s="9">
        <v>43523600000000</v>
      </c>
      <c r="L136" s="9">
        <v>43304500000000</v>
      </c>
      <c r="M136" s="9">
        <v>43085300000000</v>
      </c>
      <c r="N136" s="9">
        <v>42866000000000</v>
      </c>
      <c r="O136" s="9">
        <v>42646600000000</v>
      </c>
      <c r="P136" s="9">
        <v>42371100000000</v>
      </c>
      <c r="Q136" s="9">
        <v>41702600000000</v>
      </c>
      <c r="R136" s="9">
        <v>41034100000000</v>
      </c>
      <c r="S136" s="9">
        <v>40309200000000</v>
      </c>
      <c r="T136" s="9">
        <v>39640200000000</v>
      </c>
      <c r="U136" s="9">
        <v>38971100000000</v>
      </c>
      <c r="V136" s="9">
        <v>38021000000000</v>
      </c>
      <c r="W136" s="9">
        <v>37126900000000</v>
      </c>
      <c r="X136" s="9">
        <v>36232500000000</v>
      </c>
      <c r="Y136" s="9">
        <v>35281800000000</v>
      </c>
      <c r="Z136" s="9">
        <v>34387000000000</v>
      </c>
      <c r="AA136" s="9">
        <v>33604400000000</v>
      </c>
      <c r="AB136" s="9">
        <v>32821500000000</v>
      </c>
      <c r="AC136" s="9">
        <v>32094700000000</v>
      </c>
      <c r="AD136" s="9">
        <v>31311600000000</v>
      </c>
      <c r="AE136" s="9">
        <v>30528300000000</v>
      </c>
      <c r="AF136" s="9">
        <v>29688500000000</v>
      </c>
      <c r="AG136" s="9">
        <v>28848500000000</v>
      </c>
      <c r="AH136" s="9">
        <v>28008300000000</v>
      </c>
      <c r="AI136" s="9">
        <v>27167900000000</v>
      </c>
      <c r="AJ136" s="9">
        <v>26327300000000</v>
      </c>
      <c r="AK136" s="9">
        <v>25655300000000</v>
      </c>
      <c r="AL136" s="9">
        <v>24983100000000</v>
      </c>
      <c r="AM136" s="9">
        <v>24310800000000</v>
      </c>
      <c r="AN136" s="9">
        <v>23582000000000</v>
      </c>
      <c r="AO136" s="9">
        <v>22909400000000</v>
      </c>
    </row>
    <row r="137" spans="1:41">
      <c r="A137" s="35" t="s">
        <v>714</v>
      </c>
      <c r="B137" s="35" t="s">
        <v>725</v>
      </c>
      <c r="C137" t="s">
        <v>2209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 spans="1:41">
      <c r="A138" s="35" t="s">
        <v>714</v>
      </c>
      <c r="B138" s="35" t="s">
        <v>726</v>
      </c>
      <c r="C138" t="s">
        <v>2210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 spans="1:41">
      <c r="A139" s="35" t="s">
        <v>714</v>
      </c>
      <c r="B139" s="35" t="s">
        <v>787</v>
      </c>
      <c r="C139" t="s">
        <v>2211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0</v>
      </c>
      <c r="AE139" s="9">
        <v>0</v>
      </c>
      <c r="AF139" s="9">
        <v>0</v>
      </c>
      <c r="AG139" s="9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0</v>
      </c>
      <c r="AN139" s="9">
        <v>0</v>
      </c>
      <c r="AO139" s="9">
        <v>0</v>
      </c>
    </row>
    <row r="140" spans="1:41">
      <c r="A140" s="35" t="s">
        <v>714</v>
      </c>
      <c r="B140" s="35" t="s">
        <v>788</v>
      </c>
      <c r="C140" t="s">
        <v>2212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9">
        <v>0</v>
      </c>
      <c r="AF140" s="9">
        <v>0</v>
      </c>
      <c r="AG140" s="9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0</v>
      </c>
      <c r="AN140" s="9">
        <v>0</v>
      </c>
      <c r="AO140" s="9">
        <v>0</v>
      </c>
    </row>
    <row r="141" spans="1:41">
      <c r="A141" s="35" t="s">
        <v>714</v>
      </c>
      <c r="B141" s="35" t="s">
        <v>121</v>
      </c>
      <c r="C141" t="s">
        <v>2213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</row>
    <row r="142" spans="1:41">
      <c r="A142" s="35" t="s">
        <v>715</v>
      </c>
      <c r="B142" s="35" t="s">
        <v>112</v>
      </c>
      <c r="C142" t="s">
        <v>2214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</row>
    <row r="143" spans="1:41">
      <c r="A143" s="35" t="s">
        <v>715</v>
      </c>
      <c r="B143" s="35" t="s">
        <v>723</v>
      </c>
      <c r="C143" t="s">
        <v>2215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0</v>
      </c>
      <c r="AG143" s="9">
        <v>0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v>0</v>
      </c>
      <c r="AN143" s="9">
        <v>0</v>
      </c>
      <c r="AO143" s="9">
        <v>0</v>
      </c>
    </row>
    <row r="144" spans="1:41">
      <c r="A144" s="35" t="s">
        <v>715</v>
      </c>
      <c r="B144" s="35" t="s">
        <v>113</v>
      </c>
      <c r="C144" t="s">
        <v>2216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0</v>
      </c>
      <c r="AH144" s="9">
        <v>0</v>
      </c>
      <c r="AI144" s="9">
        <v>0</v>
      </c>
      <c r="AJ144" s="9">
        <v>0</v>
      </c>
      <c r="AK144" s="9">
        <v>0</v>
      </c>
      <c r="AL144" s="9">
        <v>0</v>
      </c>
      <c r="AM144" s="9">
        <v>0</v>
      </c>
      <c r="AN144" s="9">
        <v>0</v>
      </c>
      <c r="AO144" s="9">
        <v>0</v>
      </c>
    </row>
    <row r="145" spans="1:41">
      <c r="A145" s="35" t="s">
        <v>715</v>
      </c>
      <c r="B145" s="35" t="s">
        <v>724</v>
      </c>
      <c r="C145" t="s">
        <v>2217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</row>
    <row r="146" spans="1:41">
      <c r="A146" s="35" t="s">
        <v>715</v>
      </c>
      <c r="B146" s="35" t="s">
        <v>789</v>
      </c>
      <c r="C146" t="s">
        <v>2218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</row>
    <row r="147" spans="1:41">
      <c r="A147" s="35" t="s">
        <v>715</v>
      </c>
      <c r="B147" s="35" t="s">
        <v>725</v>
      </c>
      <c r="C147" t="s">
        <v>2219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 spans="1:41">
      <c r="A148" s="35" t="s">
        <v>715</v>
      </c>
      <c r="B148" s="35" t="s">
        <v>726</v>
      </c>
      <c r="C148" t="s">
        <v>2220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</row>
    <row r="149" spans="1:41">
      <c r="A149" s="35" t="s">
        <v>715</v>
      </c>
      <c r="B149" s="35" t="s">
        <v>787</v>
      </c>
      <c r="C149" t="s">
        <v>2221</v>
      </c>
      <c r="D149" s="9">
        <v>76236300000000</v>
      </c>
      <c r="E149" s="9">
        <v>79107000000000</v>
      </c>
      <c r="F149" s="9">
        <v>81981000000000</v>
      </c>
      <c r="G149" s="9">
        <v>83363300000000</v>
      </c>
      <c r="H149" s="9">
        <v>84658800000000</v>
      </c>
      <c r="I149" s="9">
        <v>86044700000000</v>
      </c>
      <c r="J149" s="9">
        <v>87343800000000</v>
      </c>
      <c r="K149" s="9">
        <v>88733400000000</v>
      </c>
      <c r="L149" s="9">
        <v>88751600000000</v>
      </c>
      <c r="M149" s="9">
        <v>89657600000000</v>
      </c>
      <c r="N149" s="9">
        <v>89675900000000</v>
      </c>
      <c r="O149" s="9">
        <v>89694200000000</v>
      </c>
      <c r="P149" s="9">
        <v>90600700000000</v>
      </c>
      <c r="Q149" s="9">
        <v>89730900000000</v>
      </c>
      <c r="R149" s="9">
        <v>89749300000000</v>
      </c>
      <c r="S149" s="9">
        <v>89767700000000</v>
      </c>
      <c r="T149" s="9">
        <v>88897100000000</v>
      </c>
      <c r="U149" s="9">
        <v>88915300000000</v>
      </c>
      <c r="V149" s="9">
        <v>88222100000000</v>
      </c>
      <c r="W149" s="9">
        <v>87617400000000</v>
      </c>
      <c r="X149" s="9">
        <v>86923600000000</v>
      </c>
      <c r="Y149" s="9">
        <v>86229400000000</v>
      </c>
      <c r="Z149" s="9">
        <v>85535000000000</v>
      </c>
      <c r="AA149" s="9">
        <v>84306100000000</v>
      </c>
      <c r="AB149" s="9">
        <v>83076800000000</v>
      </c>
      <c r="AC149" s="9">
        <v>81846900000000</v>
      </c>
      <c r="AD149" s="9">
        <v>80616500000000</v>
      </c>
      <c r="AE149" s="9">
        <v>79385700000000</v>
      </c>
      <c r="AF149" s="9">
        <v>78243400000000</v>
      </c>
      <c r="AG149" s="9">
        <v>77011500000000</v>
      </c>
      <c r="AH149" s="9">
        <v>75779000000000</v>
      </c>
      <c r="AI149" s="9">
        <v>74546100000000</v>
      </c>
      <c r="AJ149" s="9">
        <v>73312700000000</v>
      </c>
      <c r="AK149" s="9">
        <v>72524800000000</v>
      </c>
      <c r="AL149" s="9">
        <v>71647300000000</v>
      </c>
      <c r="AM149" s="9">
        <v>70769500000000</v>
      </c>
      <c r="AN149" s="9">
        <v>69891400000000</v>
      </c>
      <c r="AO149" s="9">
        <v>69012800000000</v>
      </c>
    </row>
    <row r="150" spans="1:41">
      <c r="A150" s="35" t="s">
        <v>715</v>
      </c>
      <c r="B150" s="35" t="s">
        <v>788</v>
      </c>
      <c r="C150" t="s">
        <v>2222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0</v>
      </c>
      <c r="AF150" s="9">
        <v>0</v>
      </c>
      <c r="AG150" s="9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9">
        <v>0</v>
      </c>
      <c r="AO150" s="9">
        <v>0</v>
      </c>
    </row>
    <row r="151" spans="1:41">
      <c r="A151" s="35" t="s">
        <v>715</v>
      </c>
      <c r="B151" s="35" t="s">
        <v>121</v>
      </c>
      <c r="C151" t="s">
        <v>2223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</row>
    <row r="152" spans="1:41">
      <c r="A152" s="35" t="s">
        <v>727</v>
      </c>
      <c r="B152" s="35" t="s">
        <v>112</v>
      </c>
      <c r="C152" t="s">
        <v>2224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</row>
    <row r="153" spans="1:41">
      <c r="A153" s="35" t="s">
        <v>727</v>
      </c>
      <c r="B153" s="35" t="s">
        <v>723</v>
      </c>
      <c r="C153" t="s">
        <v>2225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0</v>
      </c>
      <c r="AF153" s="9">
        <v>0</v>
      </c>
      <c r="AG153" s="9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9">
        <v>0</v>
      </c>
      <c r="AO153" s="9">
        <v>0</v>
      </c>
    </row>
    <row r="154" spans="1:41">
      <c r="A154" s="35" t="s">
        <v>727</v>
      </c>
      <c r="B154" s="35" t="s">
        <v>113</v>
      </c>
      <c r="C154" t="s">
        <v>2226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 s="9">
        <v>0</v>
      </c>
      <c r="AG154" s="9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0</v>
      </c>
      <c r="AM154" s="9">
        <v>0</v>
      </c>
      <c r="AN154" s="9">
        <v>0</v>
      </c>
      <c r="AO154" s="9">
        <v>0</v>
      </c>
    </row>
    <row r="155" spans="1:41">
      <c r="A155" s="35" t="s">
        <v>727</v>
      </c>
      <c r="B155" s="35" t="s">
        <v>724</v>
      </c>
      <c r="C155" t="s">
        <v>2227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</row>
    <row r="156" spans="1:41">
      <c r="A156" s="35" t="s">
        <v>727</v>
      </c>
      <c r="B156" s="35" t="s">
        <v>789</v>
      </c>
      <c r="C156" t="s">
        <v>2228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</row>
    <row r="157" spans="1:41">
      <c r="A157" s="35" t="s">
        <v>727</v>
      </c>
      <c r="B157" s="35" t="s">
        <v>725</v>
      </c>
      <c r="C157" t="s">
        <v>2229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 spans="1:41">
      <c r="A158" s="35" t="s">
        <v>727</v>
      </c>
      <c r="B158" s="35" t="s">
        <v>726</v>
      </c>
      <c r="C158" t="s">
        <v>2230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 spans="1:41">
      <c r="A159" s="35" t="s">
        <v>727</v>
      </c>
      <c r="B159" s="35" t="s">
        <v>787</v>
      </c>
      <c r="C159" t="s">
        <v>2231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 s="9">
        <v>0</v>
      </c>
      <c r="AG159" s="9">
        <v>0</v>
      </c>
      <c r="AH159" s="9">
        <v>0</v>
      </c>
      <c r="AI159" s="9">
        <v>0</v>
      </c>
      <c r="AJ159" s="9">
        <v>0</v>
      </c>
      <c r="AK159" s="9">
        <v>0</v>
      </c>
      <c r="AL159" s="9">
        <v>0</v>
      </c>
      <c r="AM159" s="9">
        <v>0</v>
      </c>
      <c r="AN159" s="9">
        <v>0</v>
      </c>
      <c r="AO159" s="9">
        <v>0</v>
      </c>
    </row>
    <row r="160" spans="1:41">
      <c r="A160" s="35" t="s">
        <v>727</v>
      </c>
      <c r="B160" s="35" t="s">
        <v>788</v>
      </c>
      <c r="C160" t="s">
        <v>2232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 s="9">
        <v>0</v>
      </c>
      <c r="AG160" s="9">
        <v>0</v>
      </c>
      <c r="AH160" s="9">
        <v>0</v>
      </c>
      <c r="AI160" s="9">
        <v>0</v>
      </c>
      <c r="AJ160" s="9">
        <v>0</v>
      </c>
      <c r="AK160" s="9">
        <v>0</v>
      </c>
      <c r="AL160" s="9">
        <v>0</v>
      </c>
      <c r="AM160" s="9">
        <v>0</v>
      </c>
      <c r="AN160" s="9">
        <v>0</v>
      </c>
      <c r="AO160" s="9">
        <v>0</v>
      </c>
    </row>
    <row r="161" spans="1:41">
      <c r="A161" s="35" t="s">
        <v>727</v>
      </c>
      <c r="B161" s="35" t="s">
        <v>121</v>
      </c>
      <c r="C161" t="s">
        <v>2233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</row>
    <row r="162" spans="1:41">
      <c r="A162" s="35" t="s">
        <v>702</v>
      </c>
      <c r="B162" s="35" t="s">
        <v>112</v>
      </c>
      <c r="C162" t="s">
        <v>2234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</row>
    <row r="163" spans="1:41">
      <c r="A163" s="35" t="s">
        <v>702</v>
      </c>
      <c r="B163" s="35" t="s">
        <v>723</v>
      </c>
      <c r="C163" t="s">
        <v>2235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</row>
    <row r="164" spans="1:41">
      <c r="A164" s="35" t="s">
        <v>702</v>
      </c>
      <c r="B164" s="35" t="s">
        <v>113</v>
      </c>
      <c r="C164" t="s">
        <v>2236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9">
        <v>0</v>
      </c>
      <c r="AG164" s="9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9">
        <v>0</v>
      </c>
      <c r="AO164" s="9">
        <v>0</v>
      </c>
    </row>
    <row r="165" spans="1:41">
      <c r="A165" s="35" t="s">
        <v>702</v>
      </c>
      <c r="B165" s="35" t="s">
        <v>724</v>
      </c>
      <c r="C165" t="s">
        <v>2237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 spans="1:41">
      <c r="A166" s="35" t="s">
        <v>702</v>
      </c>
      <c r="B166" s="35" t="s">
        <v>789</v>
      </c>
      <c r="C166" t="s">
        <v>2238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</row>
    <row r="167" spans="1:41">
      <c r="A167" s="35" t="s">
        <v>702</v>
      </c>
      <c r="B167" s="35" t="s">
        <v>725</v>
      </c>
      <c r="C167" t="s">
        <v>2239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 spans="1:41">
      <c r="A168" s="35" t="s">
        <v>702</v>
      </c>
      <c r="B168" s="35" t="s">
        <v>726</v>
      </c>
      <c r="C168" t="s">
        <v>2240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 spans="1:41">
      <c r="A169" s="35" t="s">
        <v>702</v>
      </c>
      <c r="B169" s="35" t="s">
        <v>787</v>
      </c>
      <c r="C169" t="s">
        <v>2241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9">
        <v>0</v>
      </c>
      <c r="AO169" s="9">
        <v>0</v>
      </c>
    </row>
    <row r="170" spans="1:41">
      <c r="A170" s="35" t="s">
        <v>702</v>
      </c>
      <c r="B170" s="35" t="s">
        <v>788</v>
      </c>
      <c r="C170" t="s">
        <v>2242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E170" s="9">
        <v>0</v>
      </c>
      <c r="AF170" s="9">
        <v>0</v>
      </c>
      <c r="AG170" s="9">
        <v>0</v>
      </c>
      <c r="AH170" s="9">
        <v>0</v>
      </c>
      <c r="AI170" s="9">
        <v>0</v>
      </c>
      <c r="AJ170" s="9">
        <v>0</v>
      </c>
      <c r="AK170" s="9">
        <v>0</v>
      </c>
      <c r="AL170" s="9">
        <v>0</v>
      </c>
      <c r="AM170" s="9">
        <v>0</v>
      </c>
      <c r="AN170" s="9">
        <v>0</v>
      </c>
      <c r="AO170" s="9">
        <v>0</v>
      </c>
    </row>
    <row r="171" spans="1:41">
      <c r="A171" s="35" t="s">
        <v>702</v>
      </c>
      <c r="B171" s="35" t="s">
        <v>121</v>
      </c>
      <c r="C171" t="s">
        <v>2243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</row>
    <row r="172" spans="1:41">
      <c r="A172" s="35" t="s">
        <v>716</v>
      </c>
      <c r="B172" s="35" t="s">
        <v>112</v>
      </c>
      <c r="C172" t="s">
        <v>2244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</row>
    <row r="173" spans="1:41">
      <c r="A173" s="35" t="s">
        <v>716</v>
      </c>
      <c r="B173" s="35" t="s">
        <v>723</v>
      </c>
      <c r="C173" t="s">
        <v>2245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</row>
    <row r="174" spans="1:41">
      <c r="A174" s="35" t="s">
        <v>716</v>
      </c>
      <c r="B174" s="35" t="s">
        <v>113</v>
      </c>
      <c r="C174" t="s">
        <v>2246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0</v>
      </c>
      <c r="AF174" s="9">
        <v>0</v>
      </c>
      <c r="AG174" s="9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9">
        <v>0</v>
      </c>
      <c r="AN174" s="9">
        <v>0</v>
      </c>
      <c r="AO174" s="9">
        <v>0</v>
      </c>
    </row>
    <row r="175" spans="1:41">
      <c r="A175" s="35" t="s">
        <v>716</v>
      </c>
      <c r="B175" s="35" t="s">
        <v>724</v>
      </c>
      <c r="C175" t="s">
        <v>2247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</row>
    <row r="176" spans="1:41">
      <c r="A176" s="35" t="s">
        <v>716</v>
      </c>
      <c r="B176" s="35" t="s">
        <v>789</v>
      </c>
      <c r="C176" t="s">
        <v>2248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</row>
    <row r="177" spans="1:41">
      <c r="A177" s="35" t="s">
        <v>716</v>
      </c>
      <c r="B177" s="35" t="s">
        <v>725</v>
      </c>
      <c r="C177" t="s">
        <v>2249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</row>
    <row r="178" spans="1:41">
      <c r="A178" s="35" t="s">
        <v>716</v>
      </c>
      <c r="B178" s="35" t="s">
        <v>726</v>
      </c>
      <c r="C178" t="s">
        <v>2250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</row>
    <row r="179" spans="1:41">
      <c r="A179" s="35" t="s">
        <v>716</v>
      </c>
      <c r="B179" s="35" t="s">
        <v>787</v>
      </c>
      <c r="C179" t="s">
        <v>2251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9">
        <v>0</v>
      </c>
      <c r="AF179" s="9">
        <v>0</v>
      </c>
      <c r="AG179" s="9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9">
        <v>0</v>
      </c>
      <c r="AO179" s="9">
        <v>0</v>
      </c>
    </row>
    <row r="180" spans="1:41">
      <c r="A180" s="35" t="s">
        <v>716</v>
      </c>
      <c r="B180" s="35" t="s">
        <v>788</v>
      </c>
      <c r="C180" t="s">
        <v>2252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9">
        <v>0</v>
      </c>
      <c r="AE180" s="9">
        <v>0</v>
      </c>
      <c r="AF180" s="9">
        <v>0</v>
      </c>
      <c r="AG180" s="9">
        <v>0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v>0</v>
      </c>
      <c r="AN180" s="9">
        <v>0</v>
      </c>
      <c r="AO180" s="9">
        <v>0</v>
      </c>
    </row>
    <row r="181" spans="1:41">
      <c r="A181" s="35" t="s">
        <v>716</v>
      </c>
      <c r="B181" s="35" t="s">
        <v>121</v>
      </c>
      <c r="C181" t="s">
        <v>2253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</row>
    <row r="182" spans="1:41">
      <c r="A182" s="35" t="s">
        <v>703</v>
      </c>
      <c r="B182" s="35" t="s">
        <v>112</v>
      </c>
      <c r="C182" t="s">
        <v>2254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</row>
    <row r="183" spans="1:41">
      <c r="A183" s="35" t="s">
        <v>703</v>
      </c>
      <c r="B183" s="35" t="s">
        <v>723</v>
      </c>
      <c r="C183" t="s">
        <v>2255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</row>
    <row r="184" spans="1:41">
      <c r="A184" s="35" t="s">
        <v>703</v>
      </c>
      <c r="B184" s="35" t="s">
        <v>113</v>
      </c>
      <c r="C184" t="s">
        <v>2256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0</v>
      </c>
      <c r="AE184" s="9">
        <v>0</v>
      </c>
      <c r="AF184" s="9">
        <v>0</v>
      </c>
      <c r="AG184" s="9">
        <v>0</v>
      </c>
      <c r="AH184" s="9">
        <v>0</v>
      </c>
      <c r="AI184" s="9">
        <v>0</v>
      </c>
      <c r="AJ184" s="9">
        <v>0</v>
      </c>
      <c r="AK184" s="9">
        <v>0</v>
      </c>
      <c r="AL184" s="9">
        <v>0</v>
      </c>
      <c r="AM184" s="9">
        <v>0</v>
      </c>
      <c r="AN184" s="9">
        <v>0</v>
      </c>
      <c r="AO184" s="9">
        <v>0</v>
      </c>
    </row>
    <row r="185" spans="1:41">
      <c r="A185" s="35" t="s">
        <v>703</v>
      </c>
      <c r="B185" s="35" t="s">
        <v>724</v>
      </c>
      <c r="C185" t="s">
        <v>2257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 spans="1:41">
      <c r="A186" s="35" t="s">
        <v>703</v>
      </c>
      <c r="B186" s="35" t="s">
        <v>789</v>
      </c>
      <c r="C186" t="s">
        <v>2258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</row>
    <row r="187" spans="1:41">
      <c r="A187" s="35" t="s">
        <v>703</v>
      </c>
      <c r="B187" s="35" t="s">
        <v>725</v>
      </c>
      <c r="C187" t="s">
        <v>2259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</row>
    <row r="188" spans="1:41">
      <c r="A188" s="35" t="s">
        <v>703</v>
      </c>
      <c r="B188" s="35" t="s">
        <v>726</v>
      </c>
      <c r="C188" t="s">
        <v>2260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</row>
    <row r="189" spans="1:41">
      <c r="A189" s="35" t="s">
        <v>703</v>
      </c>
      <c r="B189" s="35" t="s">
        <v>787</v>
      </c>
      <c r="C189" t="s">
        <v>2261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0</v>
      </c>
      <c r="AE189" s="9">
        <v>0</v>
      </c>
      <c r="AF189" s="9">
        <v>0</v>
      </c>
      <c r="AG189" s="9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0</v>
      </c>
      <c r="AM189" s="9">
        <v>0</v>
      </c>
      <c r="AN189" s="9">
        <v>0</v>
      </c>
      <c r="AO189" s="9">
        <v>0</v>
      </c>
    </row>
    <row r="190" spans="1:41">
      <c r="A190" s="35" t="s">
        <v>703</v>
      </c>
      <c r="B190" s="35" t="s">
        <v>788</v>
      </c>
      <c r="C190" t="s">
        <v>2262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9">
        <v>0</v>
      </c>
      <c r="AE190" s="9">
        <v>0</v>
      </c>
      <c r="AF190" s="9">
        <v>0</v>
      </c>
      <c r="AG190" s="9">
        <v>0</v>
      </c>
      <c r="AH190" s="9">
        <v>0</v>
      </c>
      <c r="AI190" s="9">
        <v>0</v>
      </c>
      <c r="AJ190" s="9">
        <v>0</v>
      </c>
      <c r="AK190" s="9">
        <v>0</v>
      </c>
      <c r="AL190" s="9">
        <v>0</v>
      </c>
      <c r="AM190" s="9">
        <v>0</v>
      </c>
      <c r="AN190" s="9">
        <v>0</v>
      </c>
      <c r="AO190" s="9">
        <v>0</v>
      </c>
    </row>
    <row r="191" spans="1:41">
      <c r="A191" s="35" t="s">
        <v>703</v>
      </c>
      <c r="B191" s="35" t="s">
        <v>121</v>
      </c>
      <c r="C191" t="s">
        <v>2263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</row>
    <row r="192" spans="1:41">
      <c r="A192" s="35" t="s">
        <v>704</v>
      </c>
      <c r="B192" s="35" t="s">
        <v>112</v>
      </c>
      <c r="C192" t="s">
        <v>2264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</row>
    <row r="193" spans="1:41">
      <c r="A193" s="35" t="s">
        <v>704</v>
      </c>
      <c r="B193" s="35" t="s">
        <v>723</v>
      </c>
      <c r="C193" t="s">
        <v>2265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</row>
    <row r="194" spans="1:41">
      <c r="A194" s="35" t="s">
        <v>704</v>
      </c>
      <c r="B194" s="35" t="s">
        <v>113</v>
      </c>
      <c r="C194" t="s">
        <v>2266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0</v>
      </c>
      <c r="AE194" s="9">
        <v>0</v>
      </c>
      <c r="AF194" s="9">
        <v>0</v>
      </c>
      <c r="AG194" s="9">
        <v>0</v>
      </c>
      <c r="AH194" s="9">
        <v>0</v>
      </c>
      <c r="AI194" s="9">
        <v>0</v>
      </c>
      <c r="AJ194" s="9">
        <v>0</v>
      </c>
      <c r="AK194" s="9">
        <v>0</v>
      </c>
      <c r="AL194" s="9">
        <v>0</v>
      </c>
      <c r="AM194" s="9">
        <v>0</v>
      </c>
      <c r="AN194" s="9">
        <v>0</v>
      </c>
      <c r="AO194" s="9">
        <v>0</v>
      </c>
    </row>
    <row r="195" spans="1:41">
      <c r="A195" s="35" t="s">
        <v>704</v>
      </c>
      <c r="B195" s="35" t="s">
        <v>724</v>
      </c>
      <c r="C195" t="s">
        <v>2267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</row>
    <row r="196" spans="1:41">
      <c r="A196" s="35" t="s">
        <v>704</v>
      </c>
      <c r="B196" s="35" t="s">
        <v>789</v>
      </c>
      <c r="C196" t="s">
        <v>2268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</row>
    <row r="197" spans="1:41">
      <c r="A197" s="35" t="s">
        <v>704</v>
      </c>
      <c r="B197" s="35" t="s">
        <v>725</v>
      </c>
      <c r="C197" t="s">
        <v>2269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</row>
    <row r="198" spans="1:41">
      <c r="A198" s="35" t="s">
        <v>704</v>
      </c>
      <c r="B198" s="35" t="s">
        <v>726</v>
      </c>
      <c r="C198" t="s">
        <v>2270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</row>
    <row r="199" spans="1:41">
      <c r="A199" s="35" t="s">
        <v>704</v>
      </c>
      <c r="B199" s="35" t="s">
        <v>787</v>
      </c>
      <c r="C199" t="s">
        <v>2271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9">
        <v>0</v>
      </c>
      <c r="AE199" s="9">
        <v>0</v>
      </c>
      <c r="AF199" s="9">
        <v>0</v>
      </c>
      <c r="AG199" s="9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0</v>
      </c>
      <c r="AN199" s="9">
        <v>0</v>
      </c>
      <c r="AO199" s="9">
        <v>0</v>
      </c>
    </row>
    <row r="200" spans="1:41">
      <c r="A200" s="35" t="s">
        <v>704</v>
      </c>
      <c r="B200" s="35" t="s">
        <v>788</v>
      </c>
      <c r="C200" t="s">
        <v>2272</v>
      </c>
      <c r="D200" s="9">
        <v>2809310000000</v>
      </c>
      <c r="E200" s="9">
        <v>3064840000000</v>
      </c>
      <c r="F200" s="9">
        <v>3328810000000</v>
      </c>
      <c r="G200" s="9">
        <v>3426880000000</v>
      </c>
      <c r="H200" s="9">
        <v>3525320000000</v>
      </c>
      <c r="I200" s="9">
        <v>3624120000000</v>
      </c>
      <c r="J200" s="9">
        <v>3723290000000</v>
      </c>
      <c r="K200" s="9">
        <v>3822820000000</v>
      </c>
      <c r="L200" s="9">
        <v>3871190000000</v>
      </c>
      <c r="M200" s="9">
        <v>3919610000000</v>
      </c>
      <c r="N200" s="9">
        <v>3968080000000</v>
      </c>
      <c r="O200" s="9">
        <v>4016600000000</v>
      </c>
      <c r="P200" s="9">
        <v>4065180000000</v>
      </c>
      <c r="Q200" s="9">
        <v>4106100000000</v>
      </c>
      <c r="R200" s="9">
        <v>4139340000000</v>
      </c>
      <c r="S200" s="9">
        <v>4172610000000</v>
      </c>
      <c r="T200" s="9">
        <v>4213650000000</v>
      </c>
      <c r="U200" s="9">
        <v>4247010000000</v>
      </c>
      <c r="V200" s="9">
        <v>4264920000000</v>
      </c>
      <c r="W200" s="9">
        <v>4275100000000</v>
      </c>
      <c r="X200" s="9">
        <v>4293040000000</v>
      </c>
      <c r="Y200" s="9">
        <v>4303250000000</v>
      </c>
      <c r="Z200" s="9">
        <v>4313470000000</v>
      </c>
      <c r="AA200" s="9">
        <v>4300410000000</v>
      </c>
      <c r="AB200" s="9">
        <v>4287340000000</v>
      </c>
      <c r="AC200" s="9">
        <v>4274250000000</v>
      </c>
      <c r="AD200" s="9">
        <v>4261140000000</v>
      </c>
      <c r="AE200" s="9">
        <v>4248010000000</v>
      </c>
      <c r="AF200" s="9">
        <v>4242660000000</v>
      </c>
      <c r="AG200" s="9">
        <v>4237290000000</v>
      </c>
      <c r="AH200" s="9">
        <v>4231920000000</v>
      </c>
      <c r="AI200" s="9">
        <v>4226540000000</v>
      </c>
      <c r="AJ200" s="9">
        <v>4221150000000</v>
      </c>
      <c r="AK200" s="9">
        <v>4215760000000</v>
      </c>
      <c r="AL200" s="9">
        <v>4202540000000</v>
      </c>
      <c r="AM200" s="9">
        <v>4197130000000</v>
      </c>
      <c r="AN200" s="9">
        <v>4191710000000</v>
      </c>
      <c r="AO200" s="9">
        <v>4178450000000</v>
      </c>
    </row>
    <row r="201" spans="1:41">
      <c r="A201" s="35" t="s">
        <v>704</v>
      </c>
      <c r="B201" s="35" t="s">
        <v>121</v>
      </c>
      <c r="C201" t="s">
        <v>2273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</row>
    <row r="202" spans="1:41">
      <c r="A202" s="35" t="s">
        <v>705</v>
      </c>
      <c r="B202" s="35" t="s">
        <v>112</v>
      </c>
      <c r="C202" t="s">
        <v>2274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</row>
    <row r="203" spans="1:41">
      <c r="A203" s="35" t="s">
        <v>705</v>
      </c>
      <c r="B203" s="35" t="s">
        <v>723</v>
      </c>
      <c r="C203" t="s">
        <v>2275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</row>
    <row r="204" spans="1:41">
      <c r="A204" s="35" t="s">
        <v>705</v>
      </c>
      <c r="B204" s="35" t="s">
        <v>113</v>
      </c>
      <c r="C204" t="s">
        <v>2276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9">
        <v>0</v>
      </c>
      <c r="AE204" s="9">
        <v>0</v>
      </c>
      <c r="AF204" s="9">
        <v>0</v>
      </c>
      <c r="AG204" s="9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0</v>
      </c>
      <c r="AM204" s="9">
        <v>0</v>
      </c>
      <c r="AN204" s="9">
        <v>0</v>
      </c>
      <c r="AO204" s="9">
        <v>0</v>
      </c>
    </row>
    <row r="205" spans="1:41">
      <c r="A205" s="35" t="s">
        <v>705</v>
      </c>
      <c r="B205" s="35" t="s">
        <v>724</v>
      </c>
      <c r="C205" t="s">
        <v>2277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</row>
    <row r="206" spans="1:41">
      <c r="A206" s="35" t="s">
        <v>705</v>
      </c>
      <c r="B206" s="35" t="s">
        <v>789</v>
      </c>
      <c r="C206" t="s">
        <v>2278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</row>
    <row r="207" spans="1:41">
      <c r="A207" s="35" t="s">
        <v>705</v>
      </c>
      <c r="B207" s="35" t="s">
        <v>725</v>
      </c>
      <c r="C207" t="s">
        <v>2279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</row>
    <row r="208" spans="1:41">
      <c r="A208" s="35" t="s">
        <v>705</v>
      </c>
      <c r="B208" s="35" t="s">
        <v>726</v>
      </c>
      <c r="C208" t="s">
        <v>2280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</row>
    <row r="209" spans="1:41">
      <c r="A209" s="35" t="s">
        <v>705</v>
      </c>
      <c r="B209" s="35" t="s">
        <v>787</v>
      </c>
      <c r="C209" t="s">
        <v>2281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0</v>
      </c>
      <c r="AD209" s="9">
        <v>0</v>
      </c>
      <c r="AE209" s="9">
        <v>0</v>
      </c>
      <c r="AF209" s="9">
        <v>0</v>
      </c>
      <c r="AG209" s="9">
        <v>0</v>
      </c>
      <c r="AH209" s="9">
        <v>0</v>
      </c>
      <c r="AI209" s="9">
        <v>0</v>
      </c>
      <c r="AJ209" s="9">
        <v>0</v>
      </c>
      <c r="AK209" s="9">
        <v>0</v>
      </c>
      <c r="AL209" s="9">
        <v>0</v>
      </c>
      <c r="AM209" s="9">
        <v>0</v>
      </c>
      <c r="AN209" s="9">
        <v>0</v>
      </c>
      <c r="AO209" s="9">
        <v>0</v>
      </c>
    </row>
    <row r="210" spans="1:41">
      <c r="A210" s="35" t="s">
        <v>705</v>
      </c>
      <c r="B210" s="35" t="s">
        <v>788</v>
      </c>
      <c r="C210" t="s">
        <v>2282</v>
      </c>
      <c r="D210" s="9">
        <v>179677000000</v>
      </c>
      <c r="E210" s="9">
        <v>183276000000</v>
      </c>
      <c r="F210" s="9">
        <v>188868000000</v>
      </c>
      <c r="G210" s="9">
        <v>192662000000</v>
      </c>
      <c r="H210" s="9">
        <v>197480000000</v>
      </c>
      <c r="I210" s="9">
        <v>200346000000</v>
      </c>
      <c r="J210" s="9">
        <v>204238000000</v>
      </c>
      <c r="K210" s="9">
        <v>208163000000</v>
      </c>
      <c r="L210" s="9">
        <v>212367000000</v>
      </c>
      <c r="M210" s="9">
        <v>217587000000</v>
      </c>
      <c r="N210" s="9">
        <v>221807000000</v>
      </c>
      <c r="O210" s="9">
        <v>227043000000</v>
      </c>
      <c r="P210" s="9">
        <v>232289000000</v>
      </c>
      <c r="Q210" s="9">
        <v>236532000000</v>
      </c>
      <c r="R210" s="9">
        <v>241794000000</v>
      </c>
      <c r="S210" s="9">
        <v>246053000000</v>
      </c>
      <c r="T210" s="9">
        <v>250319000000</v>
      </c>
      <c r="U210" s="9">
        <v>254593000000</v>
      </c>
      <c r="V210" s="9">
        <v>258873000000</v>
      </c>
      <c r="W210" s="9">
        <v>263161000000</v>
      </c>
      <c r="X210" s="9">
        <v>266439000000</v>
      </c>
      <c r="Y210" s="9">
        <v>269723000000</v>
      </c>
      <c r="Z210" s="9">
        <v>273013000000</v>
      </c>
      <c r="AA210" s="9">
        <v>276308000000</v>
      </c>
      <c r="AB210" s="9">
        <v>278588000000</v>
      </c>
      <c r="AC210" s="9">
        <v>280872000000</v>
      </c>
      <c r="AD210" s="9">
        <v>283160000000</v>
      </c>
      <c r="AE210" s="9">
        <v>285452000000</v>
      </c>
      <c r="AF210" s="9">
        <v>287748000000</v>
      </c>
      <c r="AG210" s="9">
        <v>289022000000</v>
      </c>
      <c r="AH210" s="9">
        <v>291325000000</v>
      </c>
      <c r="AI210" s="9">
        <v>292605000000</v>
      </c>
      <c r="AJ210" s="9">
        <v>292859000000</v>
      </c>
      <c r="AK210" s="9">
        <v>294142000000</v>
      </c>
      <c r="AL210" s="9">
        <v>294398000000</v>
      </c>
      <c r="AM210" s="9">
        <v>295685000000</v>
      </c>
      <c r="AN210" s="9">
        <v>295942000000</v>
      </c>
      <c r="AO210" s="9">
        <v>295168000000</v>
      </c>
    </row>
    <row r="211" spans="1:41">
      <c r="A211" s="35" t="s">
        <v>705</v>
      </c>
      <c r="B211" s="35" t="s">
        <v>121</v>
      </c>
      <c r="C211" t="s">
        <v>2283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</row>
    <row r="212" spans="1:41">
      <c r="A212" s="35" t="s">
        <v>706</v>
      </c>
      <c r="B212" s="35" t="s">
        <v>112</v>
      </c>
      <c r="C212" t="s">
        <v>2284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</row>
    <row r="213" spans="1:41">
      <c r="A213" s="35" t="s">
        <v>706</v>
      </c>
      <c r="B213" s="35" t="s">
        <v>723</v>
      </c>
      <c r="C213" t="s">
        <v>2285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</row>
    <row r="214" spans="1:41">
      <c r="A214" s="35" t="s">
        <v>706</v>
      </c>
      <c r="B214" s="35" t="s">
        <v>113</v>
      </c>
      <c r="C214" t="s">
        <v>2286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9">
        <v>0</v>
      </c>
      <c r="AE214" s="9">
        <v>0</v>
      </c>
      <c r="AF214" s="9">
        <v>0</v>
      </c>
      <c r="AG214" s="9">
        <v>0</v>
      </c>
      <c r="AH214" s="9">
        <v>0</v>
      </c>
      <c r="AI214" s="9">
        <v>0</v>
      </c>
      <c r="AJ214" s="9">
        <v>0</v>
      </c>
      <c r="AK214" s="9">
        <v>0</v>
      </c>
      <c r="AL214" s="9">
        <v>0</v>
      </c>
      <c r="AM214" s="9">
        <v>0</v>
      </c>
      <c r="AN214" s="9">
        <v>0</v>
      </c>
      <c r="AO214" s="9">
        <v>0</v>
      </c>
    </row>
    <row r="215" spans="1:41">
      <c r="A215" s="35" t="s">
        <v>706</v>
      </c>
      <c r="B215" s="35" t="s">
        <v>724</v>
      </c>
      <c r="C215" t="s">
        <v>2287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</row>
    <row r="216" spans="1:41">
      <c r="A216" s="35" t="s">
        <v>706</v>
      </c>
      <c r="B216" s="35" t="s">
        <v>789</v>
      </c>
      <c r="C216" t="s">
        <v>2288</v>
      </c>
      <c r="D216" s="9">
        <v>101300000000</v>
      </c>
      <c r="E216" s="9">
        <v>104499000000</v>
      </c>
      <c r="F216" s="9">
        <v>109388000000</v>
      </c>
      <c r="G216" s="9">
        <v>112856000000</v>
      </c>
      <c r="H216" s="9">
        <v>117219000000</v>
      </c>
      <c r="I216" s="9">
        <v>119967000000</v>
      </c>
      <c r="J216" s="9">
        <v>123613000000</v>
      </c>
      <c r="K216" s="9">
        <v>126460000000</v>
      </c>
      <c r="L216" s="9">
        <v>130207000000</v>
      </c>
      <c r="M216" s="9">
        <v>133972000000</v>
      </c>
      <c r="N216" s="9">
        <v>137754000000</v>
      </c>
      <c r="O216" s="9">
        <v>142423000000</v>
      </c>
      <c r="P216" s="9">
        <v>147113000000</v>
      </c>
      <c r="Q216" s="9">
        <v>151825000000</v>
      </c>
      <c r="R216" s="9">
        <v>155685000000</v>
      </c>
      <c r="S216" s="9">
        <v>160439000000</v>
      </c>
      <c r="T216" s="9">
        <v>164337000000</v>
      </c>
      <c r="U216" s="9">
        <v>169134000000</v>
      </c>
      <c r="V216" s="9">
        <v>173071000000</v>
      </c>
      <c r="W216" s="9">
        <v>177911000000</v>
      </c>
      <c r="X216" s="9">
        <v>181887000000</v>
      </c>
      <c r="Y216" s="9">
        <v>185881000000</v>
      </c>
      <c r="Z216" s="9">
        <v>189894000000</v>
      </c>
      <c r="AA216" s="9">
        <v>193926000000</v>
      </c>
      <c r="AB216" s="9">
        <v>197082000000</v>
      </c>
      <c r="AC216" s="9">
        <v>200252000000</v>
      </c>
      <c r="AD216" s="9">
        <v>203436000000</v>
      </c>
      <c r="AE216" s="9">
        <v>206636000000</v>
      </c>
      <c r="AF216" s="9">
        <v>209851000000</v>
      </c>
      <c r="AG216" s="9">
        <v>212175000000</v>
      </c>
      <c r="AH216" s="9">
        <v>214509000000</v>
      </c>
      <c r="AI216" s="9">
        <v>216854000000</v>
      </c>
      <c r="AJ216" s="9">
        <v>218296000000</v>
      </c>
      <c r="AK216" s="9">
        <v>219745000000</v>
      </c>
      <c r="AL216" s="9">
        <v>221201000000</v>
      </c>
      <c r="AM216" s="9">
        <v>221743000000</v>
      </c>
      <c r="AN216" s="9">
        <v>222288000000</v>
      </c>
      <c r="AO216" s="9">
        <v>222834000000</v>
      </c>
    </row>
    <row r="217" spans="1:41">
      <c r="A217" s="35" t="s">
        <v>706</v>
      </c>
      <c r="B217" s="35" t="s">
        <v>725</v>
      </c>
      <c r="C217" t="s">
        <v>2289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</row>
    <row r="218" spans="1:41">
      <c r="A218" s="35" t="s">
        <v>706</v>
      </c>
      <c r="B218" s="35" t="s">
        <v>726</v>
      </c>
      <c r="C218" t="s">
        <v>2290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</row>
    <row r="219" spans="1:41">
      <c r="A219" s="35" t="s">
        <v>706</v>
      </c>
      <c r="B219" s="35" t="s">
        <v>787</v>
      </c>
      <c r="C219" t="s">
        <v>2291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0</v>
      </c>
      <c r="AD219" s="9">
        <v>0</v>
      </c>
      <c r="AE219" s="9">
        <v>0</v>
      </c>
      <c r="AF219" s="9">
        <v>0</v>
      </c>
      <c r="AG219" s="9">
        <v>0</v>
      </c>
      <c r="AH219" s="9">
        <v>0</v>
      </c>
      <c r="AI219" s="9">
        <v>0</v>
      </c>
      <c r="AJ219" s="9">
        <v>0</v>
      </c>
      <c r="AK219" s="9">
        <v>0</v>
      </c>
      <c r="AL219" s="9">
        <v>0</v>
      </c>
      <c r="AM219" s="9">
        <v>0</v>
      </c>
      <c r="AN219" s="9">
        <v>0</v>
      </c>
      <c r="AO219" s="9">
        <v>0</v>
      </c>
    </row>
    <row r="220" spans="1:41">
      <c r="A220" s="35" t="s">
        <v>706</v>
      </c>
      <c r="B220" s="35" t="s">
        <v>788</v>
      </c>
      <c r="C220" t="s">
        <v>2292</v>
      </c>
      <c r="D220" s="9">
        <v>1738450000000</v>
      </c>
      <c r="E220" s="9">
        <v>1800610000000</v>
      </c>
      <c r="F220" s="9">
        <v>1878880000000</v>
      </c>
      <c r="G220" s="9">
        <v>1947870000000</v>
      </c>
      <c r="H220" s="9">
        <v>2009710000000</v>
      </c>
      <c r="I220" s="9">
        <v>2068220000000</v>
      </c>
      <c r="J220" s="9">
        <v>2119380000000</v>
      </c>
      <c r="K220" s="9">
        <v>2179050000000</v>
      </c>
      <c r="L220" s="9">
        <v>2238220000000</v>
      </c>
      <c r="M220" s="9">
        <v>2305570000000</v>
      </c>
      <c r="N220" s="9">
        <v>2377120000000</v>
      </c>
      <c r="O220" s="9">
        <v>2452890000000</v>
      </c>
      <c r="P220" s="9">
        <v>2528880000000</v>
      </c>
      <c r="Q220" s="9">
        <v>2605090000000</v>
      </c>
      <c r="R220" s="9">
        <v>2681510000000</v>
      </c>
      <c r="S220" s="9">
        <v>2758140000000</v>
      </c>
      <c r="T220" s="9">
        <v>2834990000000</v>
      </c>
      <c r="U220" s="9">
        <v>2908000000000</v>
      </c>
      <c r="V220" s="9">
        <v>2985270000000</v>
      </c>
      <c r="W220" s="9">
        <v>3054630000000</v>
      </c>
      <c r="X220" s="9">
        <v>3128260000000</v>
      </c>
      <c r="Y220" s="9">
        <v>3198010000000</v>
      </c>
      <c r="Z220" s="9">
        <v>3263880000000</v>
      </c>
      <c r="AA220" s="9">
        <v>3329930000000</v>
      </c>
      <c r="AB220" s="9">
        <v>3392070000000</v>
      </c>
      <c r="AC220" s="9">
        <v>3450280000000</v>
      </c>
      <c r="AD220" s="9">
        <v>3508650000000</v>
      </c>
      <c r="AE220" s="9">
        <v>3563070000000</v>
      </c>
      <c r="AF220" s="9">
        <v>3609400000000</v>
      </c>
      <c r="AG220" s="9">
        <v>3655860000000</v>
      </c>
      <c r="AH220" s="9">
        <v>3694190000000</v>
      </c>
      <c r="AI220" s="9">
        <v>3732620000000</v>
      </c>
      <c r="AJ220" s="9">
        <v>3762870000000</v>
      </c>
      <c r="AK220" s="9">
        <v>3789050000000</v>
      </c>
      <c r="AL220" s="9">
        <v>3806980000000</v>
      </c>
      <c r="AM220" s="9">
        <v>3820810000000</v>
      </c>
      <c r="AN220" s="9">
        <v>3830490000000</v>
      </c>
      <c r="AO220" s="9">
        <v>3831860000000</v>
      </c>
    </row>
    <row r="221" spans="1:41">
      <c r="A221" s="35" t="s">
        <v>706</v>
      </c>
      <c r="B221" s="35" t="s">
        <v>121</v>
      </c>
      <c r="C221" t="s">
        <v>2293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</row>
    <row r="222" spans="1:41">
      <c r="A222" s="35" t="s">
        <v>707</v>
      </c>
      <c r="B222" s="35" t="s">
        <v>112</v>
      </c>
      <c r="C222" t="s">
        <v>2294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</row>
    <row r="223" spans="1:41">
      <c r="A223" s="35" t="s">
        <v>707</v>
      </c>
      <c r="B223" s="35" t="s">
        <v>723</v>
      </c>
      <c r="C223" t="s">
        <v>2295</v>
      </c>
      <c r="D223" s="9">
        <v>929710000000000</v>
      </c>
      <c r="E223" s="9">
        <v>1009690000000000</v>
      </c>
      <c r="F223" s="9">
        <v>1119650000000000</v>
      </c>
      <c r="G223" s="9">
        <v>1239620000000000</v>
      </c>
      <c r="H223" s="9">
        <v>1339590000000000</v>
      </c>
      <c r="I223" s="9">
        <v>1439560000000000</v>
      </c>
      <c r="J223" s="9">
        <v>1529540000000000</v>
      </c>
      <c r="K223" s="9">
        <v>1619510000000000</v>
      </c>
      <c r="L223" s="9">
        <v>1709480000000000</v>
      </c>
      <c r="M223" s="9">
        <v>1789460000000000</v>
      </c>
      <c r="N223" s="9">
        <v>1879430000000000</v>
      </c>
      <c r="O223" s="9">
        <v>1959410000000000</v>
      </c>
      <c r="P223" s="9">
        <v>2049380000000000</v>
      </c>
      <c r="Q223" s="9">
        <v>2149360000000000</v>
      </c>
      <c r="R223" s="9">
        <v>2259320000000000</v>
      </c>
      <c r="S223" s="9">
        <v>2369290000000000</v>
      </c>
      <c r="T223" s="9">
        <v>2479260000000000</v>
      </c>
      <c r="U223" s="9">
        <v>2609220000000000</v>
      </c>
      <c r="V223" s="9">
        <v>2739180000000000</v>
      </c>
      <c r="W223" s="9">
        <v>2869140000000000</v>
      </c>
      <c r="X223" s="9">
        <v>3009100000000000</v>
      </c>
      <c r="Y223" s="9">
        <v>3159060000000000</v>
      </c>
      <c r="Z223" s="9">
        <v>3309020000000000</v>
      </c>
      <c r="AA223" s="9">
        <v>3458970000000000</v>
      </c>
      <c r="AB223" s="9">
        <v>3608930000000000</v>
      </c>
      <c r="AC223" s="9">
        <v>3768880000000000</v>
      </c>
      <c r="AD223" s="9">
        <v>3918840000000000</v>
      </c>
      <c r="AE223" s="9">
        <v>4068800000000000</v>
      </c>
      <c r="AF223" s="9">
        <v>4208760000000000</v>
      </c>
      <c r="AG223" s="9">
        <v>4348720000000000</v>
      </c>
      <c r="AH223" s="9">
        <v>4478680000000000</v>
      </c>
      <c r="AI223" s="9">
        <v>4598650000000000</v>
      </c>
      <c r="AJ223" s="9">
        <v>4708620000000000</v>
      </c>
      <c r="AK223" s="9">
        <v>4798590000000000</v>
      </c>
      <c r="AL223" s="9">
        <v>4868620000000000</v>
      </c>
      <c r="AM223" s="9">
        <v>4928510000000000</v>
      </c>
      <c r="AN223" s="9">
        <v>4958750000000000</v>
      </c>
      <c r="AO223" s="9">
        <v>4978250000000000</v>
      </c>
    </row>
    <row r="224" spans="1:41">
      <c r="A224" s="35" t="s">
        <v>707</v>
      </c>
      <c r="B224" s="35" t="s">
        <v>113</v>
      </c>
      <c r="C224" t="s">
        <v>2296</v>
      </c>
      <c r="D224" s="9">
        <v>987804000000000</v>
      </c>
      <c r="E224" s="9">
        <v>1071980000000000</v>
      </c>
      <c r="F224" s="9">
        <v>1184190000000000</v>
      </c>
      <c r="G224" s="9">
        <v>1305850000000000</v>
      </c>
      <c r="H224" s="9">
        <v>1418270000000000</v>
      </c>
      <c r="I224" s="9">
        <v>1521430000000000</v>
      </c>
      <c r="J224" s="9">
        <v>1615330000000000</v>
      </c>
      <c r="K224" s="9">
        <v>1709290000000000</v>
      </c>
      <c r="L224" s="9">
        <v>1802810000000000</v>
      </c>
      <c r="M224" s="9">
        <v>1896350000000000</v>
      </c>
      <c r="N224" s="9">
        <v>1980560000000000</v>
      </c>
      <c r="O224" s="9">
        <v>2074130000000000</v>
      </c>
      <c r="P224" s="9">
        <v>2167710000000000</v>
      </c>
      <c r="Q224" s="9">
        <v>2270640000000000</v>
      </c>
      <c r="R224" s="9">
        <v>2382940000000000</v>
      </c>
      <c r="S224" s="9">
        <v>2504590000000000</v>
      </c>
      <c r="T224" s="9">
        <v>2626260000000000</v>
      </c>
      <c r="U224" s="9">
        <v>2757300000000000</v>
      </c>
      <c r="V224" s="9">
        <v>2897700000000000</v>
      </c>
      <c r="W224" s="9">
        <v>3038120000000000</v>
      </c>
      <c r="X224" s="9">
        <v>3187900000000000</v>
      </c>
      <c r="Y224" s="9">
        <v>3337710000000000</v>
      </c>
      <c r="Z224" s="9">
        <v>3496890000000000</v>
      </c>
      <c r="AA224" s="9">
        <v>3656090000000000</v>
      </c>
      <c r="AB224" s="9">
        <v>3815310000000000</v>
      </c>
      <c r="AC224" s="9">
        <v>3983900000000000</v>
      </c>
      <c r="AD224" s="9">
        <v>4143170000000000</v>
      </c>
      <c r="AE224" s="9">
        <v>4302450000000000</v>
      </c>
      <c r="AF224" s="9">
        <v>4452410000000000</v>
      </c>
      <c r="AG224" s="9">
        <v>4602380000000000</v>
      </c>
      <c r="AH224" s="9">
        <v>4733670000000000</v>
      </c>
      <c r="AI224" s="9">
        <v>4864970000000000</v>
      </c>
      <c r="AJ224" s="9">
        <v>4977580000000000</v>
      </c>
      <c r="AK224" s="9">
        <v>5071490000000000</v>
      </c>
      <c r="AL224" s="9">
        <v>5156100000000000</v>
      </c>
      <c r="AM224" s="9">
        <v>5212500000000000</v>
      </c>
      <c r="AN224" s="9">
        <v>5250550000000000</v>
      </c>
      <c r="AO224" s="9">
        <v>5259740000000000</v>
      </c>
    </row>
    <row r="225" spans="1:41">
      <c r="A225" s="35" t="s">
        <v>707</v>
      </c>
      <c r="B225" s="35" t="s">
        <v>724</v>
      </c>
      <c r="C225" t="s">
        <v>2297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</row>
    <row r="226" spans="1:41">
      <c r="A226" s="35" t="s">
        <v>707</v>
      </c>
      <c r="B226" s="35" t="s">
        <v>789</v>
      </c>
      <c r="C226" t="s">
        <v>2298</v>
      </c>
      <c r="D226" s="9">
        <v>3236820000000</v>
      </c>
      <c r="E226" s="9">
        <v>3526650000000</v>
      </c>
      <c r="F226" s="9">
        <v>3905720000000</v>
      </c>
      <c r="G226" s="9">
        <v>4293770000000</v>
      </c>
      <c r="H226" s="9">
        <v>4662600000000</v>
      </c>
      <c r="I226" s="9">
        <v>5005270000000</v>
      </c>
      <c r="J226" s="9">
        <v>5328500000000</v>
      </c>
      <c r="K226" s="9">
        <v>5632190000000</v>
      </c>
      <c r="L226" s="9">
        <v>5929120000000</v>
      </c>
      <c r="M226" s="9">
        <v>6226240000000</v>
      </c>
      <c r="N226" s="9">
        <v>6523550000000</v>
      </c>
      <c r="O226" s="9">
        <v>6827930000000</v>
      </c>
      <c r="P226" s="9">
        <v>7146250000000</v>
      </c>
      <c r="Q226" s="9">
        <v>7492270000000</v>
      </c>
      <c r="R226" s="9">
        <v>7838510000000</v>
      </c>
      <c r="S226" s="9">
        <v>8253760000000</v>
      </c>
      <c r="T226" s="9">
        <v>8669280000000</v>
      </c>
      <c r="U226" s="9">
        <v>9085070000000</v>
      </c>
      <c r="V226" s="9">
        <v>9501140000000</v>
      </c>
      <c r="W226" s="9">
        <v>9986340000000</v>
      </c>
      <c r="X226" s="9">
        <v>10471900000000</v>
      </c>
      <c r="Y226" s="9">
        <v>10957700000000</v>
      </c>
      <c r="Z226" s="9">
        <v>11512800000000</v>
      </c>
      <c r="AA226" s="9">
        <v>11999300000000</v>
      </c>
      <c r="AB226" s="9">
        <v>12555100000000</v>
      </c>
      <c r="AC226" s="9">
        <v>13111200000000</v>
      </c>
      <c r="AD226" s="9">
        <v>13598700000000</v>
      </c>
      <c r="AE226" s="9">
        <v>14155500000000</v>
      </c>
      <c r="AF226" s="9">
        <v>14643700000000</v>
      </c>
      <c r="AG226" s="9">
        <v>15132100000000</v>
      </c>
      <c r="AH226" s="9">
        <v>15551800000000</v>
      </c>
      <c r="AI226" s="9">
        <v>15971700000000</v>
      </c>
      <c r="AJ226" s="9">
        <v>16391900000000</v>
      </c>
      <c r="AK226" s="9">
        <v>16674000000000</v>
      </c>
      <c r="AL226" s="9">
        <v>16956400000000</v>
      </c>
      <c r="AM226" s="9">
        <v>17169300000000</v>
      </c>
      <c r="AN226" s="9">
        <v>17245000000000</v>
      </c>
      <c r="AO226" s="9">
        <v>17318200000000</v>
      </c>
    </row>
    <row r="227" spans="1:41">
      <c r="A227" s="35" t="s">
        <v>707</v>
      </c>
      <c r="B227" s="35" t="s">
        <v>725</v>
      </c>
      <c r="C227" t="s">
        <v>2299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</row>
    <row r="228" spans="1:41">
      <c r="A228" s="35" t="s">
        <v>707</v>
      </c>
      <c r="B228" s="35" t="s">
        <v>726</v>
      </c>
      <c r="C228" t="s">
        <v>2300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</row>
    <row r="229" spans="1:41">
      <c r="A229" s="35" t="s">
        <v>707</v>
      </c>
      <c r="B229" s="35" t="s">
        <v>787</v>
      </c>
      <c r="C229" t="s">
        <v>2301</v>
      </c>
      <c r="D229" s="9">
        <v>7315990000000</v>
      </c>
      <c r="E229" s="9">
        <v>7975650000000</v>
      </c>
      <c r="F229" s="9">
        <v>8845190000000</v>
      </c>
      <c r="G229" s="9">
        <v>9714750000000</v>
      </c>
      <c r="H229" s="9">
        <v>10494400000000</v>
      </c>
      <c r="I229" s="9">
        <v>11294000000000</v>
      </c>
      <c r="J229" s="9">
        <v>12093600000000</v>
      </c>
      <c r="K229" s="9">
        <v>12793200000000</v>
      </c>
      <c r="L229" s="9">
        <v>13392900000000</v>
      </c>
      <c r="M229" s="9">
        <v>14092600000000</v>
      </c>
      <c r="N229" s="9">
        <v>14792200000000</v>
      </c>
      <c r="O229" s="9">
        <v>15391900000000</v>
      </c>
      <c r="P229" s="9">
        <v>16191500000000</v>
      </c>
      <c r="Q229" s="9">
        <v>16891100000000</v>
      </c>
      <c r="R229" s="9">
        <v>17790600000000</v>
      </c>
      <c r="S229" s="9">
        <v>18590200000000</v>
      </c>
      <c r="T229" s="9">
        <v>19589700000000</v>
      </c>
      <c r="U229" s="9">
        <v>20489300000000</v>
      </c>
      <c r="V229" s="9">
        <v>21488800000000</v>
      </c>
      <c r="W229" s="9">
        <v>22588200000000</v>
      </c>
      <c r="X229" s="9">
        <v>23687600000000</v>
      </c>
      <c r="Y229" s="9">
        <v>24887000000000</v>
      </c>
      <c r="Z229" s="9">
        <v>25986500000000</v>
      </c>
      <c r="AA229" s="9">
        <v>27185800000000</v>
      </c>
      <c r="AB229" s="9">
        <v>28385200000000</v>
      </c>
      <c r="AC229" s="9">
        <v>29584600000000</v>
      </c>
      <c r="AD229" s="9">
        <v>30784000000000</v>
      </c>
      <c r="AE229" s="9">
        <v>31983400000000</v>
      </c>
      <c r="AF229" s="9">
        <v>33182800000000</v>
      </c>
      <c r="AG229" s="9">
        <v>34182300000000</v>
      </c>
      <c r="AH229" s="9">
        <v>35281800000000</v>
      </c>
      <c r="AI229" s="9">
        <v>36181300000000</v>
      </c>
      <c r="AJ229" s="9">
        <v>37080900000000</v>
      </c>
      <c r="AK229" s="9">
        <v>37780500000000</v>
      </c>
      <c r="AL229" s="9">
        <v>38380600000000</v>
      </c>
      <c r="AM229" s="9">
        <v>38779700000000</v>
      </c>
      <c r="AN229" s="9">
        <v>39081500000000</v>
      </c>
      <c r="AO229" s="9">
        <v>39177500000000</v>
      </c>
    </row>
    <row r="230" spans="1:41">
      <c r="A230" s="35" t="s">
        <v>707</v>
      </c>
      <c r="B230" s="35" t="s">
        <v>788</v>
      </c>
      <c r="C230" t="s">
        <v>2302</v>
      </c>
      <c r="D230" s="9">
        <v>233239000000000</v>
      </c>
      <c r="E230" s="9">
        <v>254090000000000</v>
      </c>
      <c r="F230" s="9">
        <v>281890000000000</v>
      </c>
      <c r="G230" s="9">
        <v>309693000000000</v>
      </c>
      <c r="H230" s="9">
        <v>336507000000000</v>
      </c>
      <c r="I230" s="9">
        <v>361336000000000</v>
      </c>
      <c r="J230" s="9">
        <v>384183000000000</v>
      </c>
      <c r="K230" s="9">
        <v>407030000000000</v>
      </c>
      <c r="L230" s="9">
        <v>427882000000000</v>
      </c>
      <c r="M230" s="9">
        <v>449726000000000</v>
      </c>
      <c r="N230" s="9">
        <v>470578000000000</v>
      </c>
      <c r="O230" s="9">
        <v>492422000000000</v>
      </c>
      <c r="P230" s="9">
        <v>515260000000000</v>
      </c>
      <c r="Q230" s="9">
        <v>540084000000000</v>
      </c>
      <c r="R230" s="9">
        <v>565901000000000</v>
      </c>
      <c r="S230" s="9">
        <v>593705000000000</v>
      </c>
      <c r="T230" s="9">
        <v>623494000000000</v>
      </c>
      <c r="U230" s="9">
        <v>654276000000000</v>
      </c>
      <c r="V230" s="9">
        <v>687045000000000</v>
      </c>
      <c r="W230" s="9">
        <v>720807000000000</v>
      </c>
      <c r="X230" s="9">
        <v>756555000000000</v>
      </c>
      <c r="Y230" s="9">
        <v>792304000000000</v>
      </c>
      <c r="Z230" s="9">
        <v>830039000000000</v>
      </c>
      <c r="AA230" s="9">
        <v>867774000000000</v>
      </c>
      <c r="AB230" s="9">
        <v>906503000000000</v>
      </c>
      <c r="AC230" s="9">
        <v>945233000000000</v>
      </c>
      <c r="AD230" s="9">
        <v>982970000000000</v>
      </c>
      <c r="AE230" s="9">
        <v>1022690000000000</v>
      </c>
      <c r="AF230" s="9">
        <v>1052490000000000</v>
      </c>
      <c r="AG230" s="9">
        <v>1092210000000000</v>
      </c>
      <c r="AH230" s="9">
        <v>1122010000000000</v>
      </c>
      <c r="AI230" s="9">
        <v>1151810000000000</v>
      </c>
      <c r="AJ230" s="9">
        <v>1181600000000000</v>
      </c>
      <c r="AK230" s="9">
        <v>1201470000000000</v>
      </c>
      <c r="AL230" s="9">
        <v>1221350000000000</v>
      </c>
      <c r="AM230" s="9">
        <v>1241190000000000</v>
      </c>
      <c r="AN230" s="9">
        <v>1241270000000000</v>
      </c>
      <c r="AO230" s="9">
        <v>1251080000000000</v>
      </c>
    </row>
    <row r="231" spans="1:41">
      <c r="A231" s="35" t="s">
        <v>707</v>
      </c>
      <c r="B231" s="35" t="s">
        <v>121</v>
      </c>
      <c r="C231" t="s">
        <v>2303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</row>
    <row r="232" spans="1:41">
      <c r="A232" s="35" t="s">
        <v>708</v>
      </c>
      <c r="B232" s="35" t="s">
        <v>112</v>
      </c>
      <c r="C232" t="s">
        <v>2304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</row>
    <row r="233" spans="1:41">
      <c r="A233" s="35" t="s">
        <v>708</v>
      </c>
      <c r="B233" s="35" t="s">
        <v>723</v>
      </c>
      <c r="C233" t="s">
        <v>2305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</row>
    <row r="234" spans="1:41">
      <c r="A234" s="35" t="s">
        <v>708</v>
      </c>
      <c r="B234" s="35" t="s">
        <v>113</v>
      </c>
      <c r="C234" t="s">
        <v>2306</v>
      </c>
      <c r="D234" s="9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A234" s="9">
        <v>0</v>
      </c>
      <c r="AB234" s="9">
        <v>0</v>
      </c>
      <c r="AC234" s="9">
        <v>0</v>
      </c>
      <c r="AD234" s="9">
        <v>0</v>
      </c>
      <c r="AE234" s="9">
        <v>0</v>
      </c>
      <c r="AF234" s="9">
        <v>0</v>
      </c>
      <c r="AG234" s="9">
        <v>0</v>
      </c>
      <c r="AH234" s="9">
        <v>0</v>
      </c>
      <c r="AI234" s="9">
        <v>0</v>
      </c>
      <c r="AJ234" s="9">
        <v>0</v>
      </c>
      <c r="AK234" s="9">
        <v>0</v>
      </c>
      <c r="AL234" s="9">
        <v>0</v>
      </c>
      <c r="AM234" s="9">
        <v>0</v>
      </c>
      <c r="AN234" s="9">
        <v>0</v>
      </c>
      <c r="AO234" s="9">
        <v>0</v>
      </c>
    </row>
    <row r="235" spans="1:41">
      <c r="A235" s="35" t="s">
        <v>708</v>
      </c>
      <c r="B235" s="35" t="s">
        <v>724</v>
      </c>
      <c r="C235" t="s">
        <v>2307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</row>
    <row r="236" spans="1:41">
      <c r="A236" s="35" t="s">
        <v>708</v>
      </c>
      <c r="B236" s="35" t="s">
        <v>789</v>
      </c>
      <c r="C236" t="s">
        <v>2308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</row>
    <row r="237" spans="1:41">
      <c r="A237" s="35" t="s">
        <v>708</v>
      </c>
      <c r="B237" s="35" t="s">
        <v>725</v>
      </c>
      <c r="C237" t="s">
        <v>2309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</row>
    <row r="238" spans="1:41">
      <c r="A238" s="35" t="s">
        <v>708</v>
      </c>
      <c r="B238" s="35" t="s">
        <v>726</v>
      </c>
      <c r="C238" t="s">
        <v>2310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</row>
    <row r="239" spans="1:41">
      <c r="A239" s="35" t="s">
        <v>708</v>
      </c>
      <c r="B239" s="35" t="s">
        <v>787</v>
      </c>
      <c r="C239" t="s">
        <v>2311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0</v>
      </c>
      <c r="AC239" s="9">
        <v>0</v>
      </c>
      <c r="AD239" s="9">
        <v>0</v>
      </c>
      <c r="AE239" s="9">
        <v>0</v>
      </c>
      <c r="AF239" s="9">
        <v>0</v>
      </c>
      <c r="AG239" s="9">
        <v>0</v>
      </c>
      <c r="AH239" s="9">
        <v>0</v>
      </c>
      <c r="AI239" s="9">
        <v>0</v>
      </c>
      <c r="AJ239" s="9">
        <v>0</v>
      </c>
      <c r="AK239" s="9">
        <v>0</v>
      </c>
      <c r="AL239" s="9">
        <v>0</v>
      </c>
      <c r="AM239" s="9">
        <v>0</v>
      </c>
      <c r="AN239" s="9">
        <v>0</v>
      </c>
      <c r="AO239" s="9">
        <v>0</v>
      </c>
    </row>
    <row r="240" spans="1:41">
      <c r="A240" s="35" t="s">
        <v>708</v>
      </c>
      <c r="B240" s="35" t="s">
        <v>788</v>
      </c>
      <c r="C240" t="s">
        <v>2312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  <c r="AC240" s="9">
        <v>0</v>
      </c>
      <c r="AD240" s="9">
        <v>0</v>
      </c>
      <c r="AE240" s="9">
        <v>0</v>
      </c>
      <c r="AF240" s="9">
        <v>0</v>
      </c>
      <c r="AG240" s="9">
        <v>0</v>
      </c>
      <c r="AH240" s="9">
        <v>0</v>
      </c>
      <c r="AI240" s="9">
        <v>0</v>
      </c>
      <c r="AJ240" s="9">
        <v>0</v>
      </c>
      <c r="AK240" s="9">
        <v>0</v>
      </c>
      <c r="AL240" s="9">
        <v>0</v>
      </c>
      <c r="AM240" s="9">
        <v>0</v>
      </c>
      <c r="AN240" s="9">
        <v>0</v>
      </c>
      <c r="AO240" s="9">
        <v>0</v>
      </c>
    </row>
    <row r="241" spans="1:41">
      <c r="A241" s="35" t="s">
        <v>708</v>
      </c>
      <c r="B241" s="35" t="s">
        <v>121</v>
      </c>
      <c r="C241" t="s">
        <v>2313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</row>
    <row r="242" spans="1:41">
      <c r="A242" s="35" t="s">
        <v>709</v>
      </c>
      <c r="B242" s="35" t="s">
        <v>112</v>
      </c>
      <c r="C242" t="s">
        <v>2314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</row>
    <row r="243" spans="1:41">
      <c r="A243" s="35" t="s">
        <v>709</v>
      </c>
      <c r="B243" s="35" t="s">
        <v>723</v>
      </c>
      <c r="C243" t="s">
        <v>2315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</row>
    <row r="244" spans="1:41">
      <c r="A244" s="35" t="s">
        <v>709</v>
      </c>
      <c r="B244" s="35" t="s">
        <v>113</v>
      </c>
      <c r="C244" t="s">
        <v>2316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</row>
    <row r="245" spans="1:41">
      <c r="A245" s="35" t="s">
        <v>709</v>
      </c>
      <c r="B245" s="35" t="s">
        <v>724</v>
      </c>
      <c r="C245" t="s">
        <v>2317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</row>
    <row r="246" spans="1:41">
      <c r="A246" s="35" t="s">
        <v>709</v>
      </c>
      <c r="B246" s="35" t="s">
        <v>789</v>
      </c>
      <c r="C246" t="s">
        <v>2318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</row>
    <row r="247" spans="1:41">
      <c r="A247" s="35" t="s">
        <v>709</v>
      </c>
      <c r="B247" s="35" t="s">
        <v>725</v>
      </c>
      <c r="C247" t="s">
        <v>2319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</row>
    <row r="248" spans="1:41">
      <c r="A248" s="35" t="s">
        <v>709</v>
      </c>
      <c r="B248" s="35" t="s">
        <v>726</v>
      </c>
      <c r="C248" t="s">
        <v>2320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</row>
    <row r="249" spans="1:41">
      <c r="A249" s="35" t="s">
        <v>709</v>
      </c>
      <c r="B249" s="35" t="s">
        <v>787</v>
      </c>
      <c r="C249" t="s">
        <v>2321</v>
      </c>
      <c r="D249" s="9">
        <v>856709000000000</v>
      </c>
      <c r="E249" s="9">
        <v>902216000000000</v>
      </c>
      <c r="F249" s="9">
        <v>939301000000000</v>
      </c>
      <c r="G249" s="9">
        <v>987728000000000</v>
      </c>
      <c r="H249" s="9">
        <v>1035260000000000</v>
      </c>
      <c r="I249" s="9">
        <v>1073420000000000</v>
      </c>
      <c r="J249" s="9">
        <v>1111620000000000</v>
      </c>
      <c r="K249" s="9">
        <v>1159270000000000</v>
      </c>
      <c r="L249" s="9">
        <v>1187670000000000</v>
      </c>
      <c r="M249" s="9">
        <v>1216060000000000</v>
      </c>
      <c r="N249" s="9">
        <v>1253900000000000</v>
      </c>
      <c r="O249" s="9">
        <v>1282310000000000</v>
      </c>
      <c r="P249" s="9">
        <v>1301290000000000</v>
      </c>
      <c r="Q249" s="9">
        <v>1339140000000000</v>
      </c>
      <c r="R249" s="9">
        <v>1358140000000000</v>
      </c>
      <c r="S249" s="9">
        <v>1386570000000000</v>
      </c>
      <c r="T249" s="9">
        <v>1405570000000000</v>
      </c>
      <c r="U249" s="9">
        <v>1424580000000000</v>
      </c>
      <c r="V249" s="9">
        <v>1443590000000000</v>
      </c>
      <c r="W249" s="9">
        <v>1462600000000000</v>
      </c>
      <c r="X249" s="9">
        <v>1472180000000000</v>
      </c>
      <c r="Y249" s="9">
        <v>1491200000000000</v>
      </c>
      <c r="Z249" s="9">
        <v>1500790000000000</v>
      </c>
      <c r="AA249" s="9">
        <v>1519820000000000</v>
      </c>
      <c r="AB249" s="9">
        <v>1529410000000000</v>
      </c>
      <c r="AC249" s="9">
        <v>1548440000000000</v>
      </c>
      <c r="AD249" s="9">
        <v>1558040000000000</v>
      </c>
      <c r="AE249" s="9">
        <v>1577080000000000</v>
      </c>
      <c r="AF249" s="9">
        <v>1596120000000000</v>
      </c>
      <c r="AG249" s="9">
        <v>1605720000000000</v>
      </c>
      <c r="AH249" s="9">
        <v>1624770000000000</v>
      </c>
      <c r="AI249" s="9">
        <v>1643830000000000</v>
      </c>
      <c r="AJ249" s="9">
        <v>1672330000000000</v>
      </c>
      <c r="AK249" s="9">
        <v>1691400000000000</v>
      </c>
      <c r="AL249" s="9">
        <v>1719910000000000</v>
      </c>
      <c r="AM249" s="9">
        <v>1748440000000000</v>
      </c>
      <c r="AN249" s="9">
        <v>1776960000000000</v>
      </c>
      <c r="AO249" s="9">
        <v>1739330000000000</v>
      </c>
    </row>
    <row r="250" spans="1:41">
      <c r="A250" s="35" t="s">
        <v>709</v>
      </c>
      <c r="B250" s="35" t="s">
        <v>788</v>
      </c>
      <c r="C250" t="s">
        <v>2322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</row>
    <row r="251" spans="1:41">
      <c r="A251" s="35" t="s">
        <v>709</v>
      </c>
      <c r="B251" s="35" t="s">
        <v>121</v>
      </c>
      <c r="C251" t="s">
        <v>2323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</row>
  </sheetData>
  <phoneticPr fontId="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7508E-2EF6-4115-A7AC-4822EBDAEFD7}">
  <sheetPr>
    <tabColor theme="9"/>
  </sheetPr>
  <dimension ref="A1:AO65"/>
  <sheetViews>
    <sheetView workbookViewId="0"/>
  </sheetViews>
  <sheetFormatPr defaultRowHeight="14.25"/>
  <cols>
    <col min="2" max="2" width="18.75" bestFit="1" customWidth="1"/>
    <col min="3" max="3" width="18.75" customWidth="1"/>
    <col min="4" max="41" width="8.25" customWidth="1"/>
  </cols>
  <sheetData>
    <row r="1" spans="1:41" s="1" customFormat="1">
      <c r="F1" s="44" t="s">
        <v>2383</v>
      </c>
      <c r="G1" s="44" t="s">
        <v>2384</v>
      </c>
      <c r="H1" s="44" t="s">
        <v>2428</v>
      </c>
      <c r="I1" s="44" t="s">
        <v>2498</v>
      </c>
      <c r="J1" s="44" t="s">
        <v>2389</v>
      </c>
      <c r="K1" s="45" t="s">
        <v>164</v>
      </c>
      <c r="L1" s="45" t="s">
        <v>1663</v>
      </c>
      <c r="N1" s="1" t="s">
        <v>1723</v>
      </c>
      <c r="R1" s="1" t="s">
        <v>2430</v>
      </c>
    </row>
    <row r="2" spans="1:41" s="1" customFormat="1">
      <c r="F2" s="44"/>
      <c r="G2" s="44">
        <v>1</v>
      </c>
      <c r="H2" s="44">
        <f>10^-10</f>
        <v>1E-10</v>
      </c>
      <c r="I2" s="44"/>
      <c r="J2" s="44"/>
      <c r="K2" s="45">
        <v>1</v>
      </c>
      <c r="L2" s="45">
        <v>3.6008786143819101E-12</v>
      </c>
      <c r="N2" s="1" t="s">
        <v>2427</v>
      </c>
      <c r="R2" s="1" t="s">
        <v>2431</v>
      </c>
    </row>
    <row r="3" spans="1:41">
      <c r="D3">
        <v>2023</v>
      </c>
      <c r="E3">
        <f>D3+1</f>
        <v>2024</v>
      </c>
      <c r="F3">
        <f t="shared" ref="F3:AO3" si="0">E3+1</f>
        <v>2025</v>
      </c>
      <c r="G3">
        <f t="shared" si="0"/>
        <v>2026</v>
      </c>
      <c r="H3">
        <f t="shared" si="0"/>
        <v>2027</v>
      </c>
      <c r="I3">
        <f t="shared" si="0"/>
        <v>2028</v>
      </c>
      <c r="J3">
        <f t="shared" si="0"/>
        <v>2029</v>
      </c>
      <c r="K3">
        <f t="shared" si="0"/>
        <v>2030</v>
      </c>
      <c r="L3">
        <f t="shared" si="0"/>
        <v>2031</v>
      </c>
      <c r="M3">
        <f t="shared" si="0"/>
        <v>2032</v>
      </c>
      <c r="N3">
        <f t="shared" si="0"/>
        <v>2033</v>
      </c>
      <c r="O3">
        <f t="shared" si="0"/>
        <v>2034</v>
      </c>
      <c r="P3">
        <f t="shared" si="0"/>
        <v>2035</v>
      </c>
      <c r="Q3">
        <f t="shared" si="0"/>
        <v>2036</v>
      </c>
      <c r="R3">
        <f t="shared" si="0"/>
        <v>2037</v>
      </c>
      <c r="S3">
        <f t="shared" si="0"/>
        <v>2038</v>
      </c>
      <c r="T3">
        <f t="shared" si="0"/>
        <v>2039</v>
      </c>
      <c r="U3">
        <f t="shared" si="0"/>
        <v>2040</v>
      </c>
      <c r="V3">
        <f t="shared" si="0"/>
        <v>2041</v>
      </c>
      <c r="W3">
        <f t="shared" si="0"/>
        <v>2042</v>
      </c>
      <c r="X3">
        <f t="shared" si="0"/>
        <v>2043</v>
      </c>
      <c r="Y3">
        <f t="shared" si="0"/>
        <v>2044</v>
      </c>
      <c r="Z3">
        <f t="shared" si="0"/>
        <v>2045</v>
      </c>
      <c r="AA3">
        <f t="shared" si="0"/>
        <v>2046</v>
      </c>
      <c r="AB3">
        <f t="shared" si="0"/>
        <v>2047</v>
      </c>
      <c r="AC3">
        <f t="shared" si="0"/>
        <v>2048</v>
      </c>
      <c r="AD3">
        <f t="shared" si="0"/>
        <v>2049</v>
      </c>
      <c r="AE3">
        <f t="shared" si="0"/>
        <v>2050</v>
      </c>
      <c r="AF3">
        <f t="shared" si="0"/>
        <v>2051</v>
      </c>
      <c r="AG3">
        <f t="shared" si="0"/>
        <v>2052</v>
      </c>
      <c r="AH3">
        <f t="shared" si="0"/>
        <v>2053</v>
      </c>
      <c r="AI3">
        <f t="shared" si="0"/>
        <v>2054</v>
      </c>
      <c r="AJ3">
        <f t="shared" si="0"/>
        <v>2055</v>
      </c>
      <c r="AK3">
        <f t="shared" si="0"/>
        <v>2056</v>
      </c>
      <c r="AL3">
        <f t="shared" si="0"/>
        <v>2057</v>
      </c>
      <c r="AM3">
        <f t="shared" si="0"/>
        <v>2058</v>
      </c>
      <c r="AN3">
        <f t="shared" si="0"/>
        <v>2059</v>
      </c>
      <c r="AO3">
        <f t="shared" si="0"/>
        <v>2060</v>
      </c>
    </row>
    <row r="4" spans="1:41">
      <c r="B4" s="21" t="s">
        <v>695</v>
      </c>
      <c r="C4" s="30" t="str">
        <f>VLOOKUP(B4,'图11-工业强度'!$B$4:$C$28,2,FALSE)</f>
        <v>农林牧渔业</v>
      </c>
      <c r="D4" s="26">
        <f>VLOOKUP($B4,工业碳排放!$A$2:$AN$26,COLUMN(工业碳排放!C1),FALSE)*$H$2</f>
        <v>8454.89</v>
      </c>
      <c r="E4" s="26">
        <f>VLOOKUP($B4,工业碳排放!$A$2:$AN$26,COLUMN(工业碳排放!D1),FALSE)*$H$2</f>
        <v>8840.35</v>
      </c>
      <c r="F4" s="26">
        <f>VLOOKUP($B4,工业碳排放!$A$2:$AN$26,COLUMN(工业碳排放!E1),FALSE)*$H$2</f>
        <v>9061.7000000000007</v>
      </c>
      <c r="G4" s="26">
        <f>VLOOKUP($B4,工业碳排放!$A$2:$AN$26,COLUMN(工业碳排放!F1),FALSE)*$H$2</f>
        <v>9570.17</v>
      </c>
      <c r="H4" s="26">
        <f>VLOOKUP($B4,工业碳排放!$A$2:$AN$26,COLUMN(工业碳排放!G1),FALSE)*$H$2</f>
        <v>9923.3000000000011</v>
      </c>
      <c r="I4" s="26">
        <f>VLOOKUP($B4,工业碳排放!$A$2:$AN$26,COLUMN(工业碳排放!H1),FALSE)*$H$2</f>
        <v>10250.700000000001</v>
      </c>
      <c r="J4" s="26">
        <f>VLOOKUP($B4,工业碳排放!$A$2:$AN$26,COLUMN(工业碳排放!I1),FALSE)*$H$2</f>
        <v>10579.2</v>
      </c>
      <c r="K4" s="26">
        <f>VLOOKUP($B4,工业碳排放!$A$2:$AN$26,COLUMN(工业碳排放!J1),FALSE)*$H$2</f>
        <v>11022.1</v>
      </c>
      <c r="L4" s="26">
        <f>VLOOKUP($B4,工业碳排放!$A$2:$AN$26,COLUMN(工业碳排放!K1),FALSE)*$H$2</f>
        <v>11210.6</v>
      </c>
      <c r="M4" s="26">
        <f>VLOOKUP($B4,工业碳排放!$A$2:$AN$26,COLUMN(工业碳排放!L1),FALSE)*$H$2</f>
        <v>11522.5</v>
      </c>
      <c r="N4" s="26">
        <f>VLOOKUP($B4,工业碳排放!$A$2:$AN$26,COLUMN(工业碳排放!M1),FALSE)*$H$2</f>
        <v>11817.800000000001</v>
      </c>
      <c r="O4" s="26">
        <f>VLOOKUP($B4,工业碳排放!$A$2:$AN$26,COLUMN(工业碳排放!N1),FALSE)*$H$2</f>
        <v>12105.300000000001</v>
      </c>
      <c r="P4" s="26">
        <f>VLOOKUP($B4,工业碳排放!$A$2:$AN$26,COLUMN(工业碳排放!O1),FALSE)*$H$2</f>
        <v>12302</v>
      </c>
      <c r="Q4" s="26">
        <f>VLOOKUP($B4,工业碳排放!$A$2:$AN$26,COLUMN(工业碳排放!P1),FALSE)*$H$2</f>
        <v>12636.4</v>
      </c>
      <c r="R4" s="26">
        <f>VLOOKUP($B4,工业碳排放!$A$2:$AN$26,COLUMN(工业碳排放!Q1),FALSE)*$H$2</f>
        <v>12872.9</v>
      </c>
      <c r="S4" s="26">
        <f>VLOOKUP($B4,工业碳排放!$A$2:$AN$26,COLUMN(工业碳排放!R1),FALSE)*$H$2</f>
        <v>13032.7</v>
      </c>
      <c r="T4" s="26">
        <f>VLOOKUP($B4,工业碳排放!$A$2:$AN$26,COLUMN(工业碳排放!S1),FALSE)*$H$2</f>
        <v>13250.9</v>
      </c>
      <c r="U4" s="26">
        <f>VLOOKUP($B4,工业碳排放!$A$2:$AN$26,COLUMN(工业碳排放!T1),FALSE)*$H$2</f>
        <v>13392.6</v>
      </c>
      <c r="V4" s="26">
        <f>VLOOKUP($B4,工业碳排放!$A$2:$AN$26,COLUMN(工业碳排放!U1),FALSE)*$H$2</f>
        <v>13533.6</v>
      </c>
      <c r="W4" s="26">
        <f>VLOOKUP($B4,工业碳排放!$A$2:$AN$26,COLUMN(工业碳排放!V1),FALSE)*$H$2</f>
        <v>13656.4</v>
      </c>
      <c r="X4" s="26">
        <f>VLOOKUP($B4,工业碳排放!$A$2:$AN$26,COLUMN(工业碳排放!W1),FALSE)*$H$2</f>
        <v>13779.2</v>
      </c>
      <c r="Y4" s="26">
        <f>VLOOKUP($B4,工业碳排放!$A$2:$AN$26,COLUMN(工业碳排放!X1),FALSE)*$H$2</f>
        <v>13892.800000000001</v>
      </c>
      <c r="Z4" s="26">
        <f>VLOOKUP($B4,工业碳排放!$A$2:$AN$26,COLUMN(工业碳排放!Y1),FALSE)*$H$2</f>
        <v>14006.4</v>
      </c>
      <c r="AA4" s="26">
        <f>VLOOKUP($B4,工业碳排放!$A$2:$AN$26,COLUMN(工业碳排放!Z1),FALSE)*$H$2</f>
        <v>14025.4</v>
      </c>
      <c r="AB4" s="26">
        <f>VLOOKUP($B4,工业碳排放!$A$2:$AN$26,COLUMN(工业碳排放!AA1),FALSE)*$H$2</f>
        <v>14129.2</v>
      </c>
      <c r="AC4" s="26">
        <f>VLOOKUP($B4,工业碳排放!$A$2:$AN$26,COLUMN(工业碳排放!AB1),FALSE)*$H$2</f>
        <v>14148.1</v>
      </c>
      <c r="AD4" s="26">
        <f>VLOOKUP($B4,工业碳排放!$A$2:$AN$26,COLUMN(工业碳排放!AC1),FALSE)*$H$2</f>
        <v>14157.2</v>
      </c>
      <c r="AE4" s="26">
        <f>VLOOKUP($B4,工业碳排放!$A$2:$AN$26,COLUMN(工业碳排放!AD1),FALSE)*$H$2</f>
        <v>14242.9</v>
      </c>
      <c r="AF4" s="26">
        <f>VLOOKUP($B4,工业碳排放!$A$2:$AN$26,COLUMN(工业碳排放!AE1),FALSE)*$H$2</f>
        <v>14242.9</v>
      </c>
      <c r="AG4" s="26">
        <f>VLOOKUP($B4,工业碳排放!$A$2:$AN$26,COLUMN(工业碳排放!AF1),FALSE)*$H$2</f>
        <v>14242.9</v>
      </c>
      <c r="AH4" s="26">
        <f>VLOOKUP($B4,工业碳排放!$A$2:$AN$26,COLUMN(工业碳排放!AG1),FALSE)*$H$2</f>
        <v>14242.9</v>
      </c>
      <c r="AI4" s="26">
        <f>VLOOKUP($B4,工业碳排放!$A$2:$AN$26,COLUMN(工业碳排放!AH1),FALSE)*$H$2</f>
        <v>14242.9</v>
      </c>
      <c r="AJ4" s="26">
        <f>VLOOKUP($B4,工业碳排放!$A$2:$AN$26,COLUMN(工业碳排放!AI1),FALSE)*$H$2</f>
        <v>14233.800000000001</v>
      </c>
      <c r="AK4" s="26">
        <f>VLOOKUP($B4,工业碳排放!$A$2:$AN$26,COLUMN(工业碳排放!AJ1),FALSE)*$H$2</f>
        <v>14148.1</v>
      </c>
      <c r="AL4" s="26">
        <f>VLOOKUP($B4,工业碳排放!$A$2:$AN$26,COLUMN(工业碳排放!AK1),FALSE)*$H$2</f>
        <v>14148</v>
      </c>
      <c r="AM4" s="26">
        <f>VLOOKUP($B4,工业碳排放!$A$2:$AN$26,COLUMN(工业碳排放!AL1),FALSE)*$H$2</f>
        <v>14138.800000000001</v>
      </c>
      <c r="AN4" s="26">
        <f>VLOOKUP($B4,工业碳排放!$A$2:$AN$26,COLUMN(工业碳排放!AM1),FALSE)*$H$2</f>
        <v>14129.1</v>
      </c>
      <c r="AO4" s="26">
        <f>VLOOKUP($B4,工业碳排放!$A$2:$AN$26,COLUMN(工业碳排放!AN1),FALSE)*$H$2</f>
        <v>14120</v>
      </c>
    </row>
    <row r="5" spans="1:41">
      <c r="A5">
        <v>1</v>
      </c>
      <c r="B5" s="22" t="str">
        <f>VLOOKUP($A5,'图11-工业强度'!$A$5:$B$27,2,FALSE)</f>
        <v>Iron and Steel</v>
      </c>
      <c r="C5" s="30" t="str">
        <f>VLOOKUP(B5,'图11-工业强度'!$B$4:$C$28,2,FALSE)</f>
        <v>黑色金属冶炼</v>
      </c>
      <c r="D5" s="26">
        <f>VLOOKUP($B5,工业碳排放!$A$2:$AN$26,COLUMN(工业碳排放!C2),FALSE)*$H$2</f>
        <v>147837</v>
      </c>
      <c r="E5" s="26">
        <f>VLOOKUP($B5,工业碳排放!$A$2:$AN$26,COLUMN(工业碳排放!D2),FALSE)*$H$2</f>
        <v>147825</v>
      </c>
      <c r="F5" s="26">
        <f>VLOOKUP($B5,工业碳排放!$A$2:$AN$26,COLUMN(工业碳排放!E2),FALSE)*$H$2</f>
        <v>154794</v>
      </c>
      <c r="G5" s="26">
        <f>VLOOKUP($B5,工业碳排放!$A$2:$AN$26,COLUMN(工业碳排放!F2),FALSE)*$H$2</f>
        <v>158222</v>
      </c>
      <c r="H5" s="26">
        <f>VLOOKUP($B5,工业碳排放!$A$2:$AN$26,COLUMN(工业碳排放!G2),FALSE)*$H$2</f>
        <v>160521</v>
      </c>
      <c r="I5" s="26">
        <f>VLOOKUP($B5,工业碳排放!$A$2:$AN$26,COLUMN(工业碳排放!H2),FALSE)*$H$2</f>
        <v>161686</v>
      </c>
      <c r="J5" s="26">
        <f>VLOOKUP($B5,工业碳排放!$A$2:$AN$26,COLUMN(工业碳排放!I2),FALSE)*$H$2</f>
        <v>162935</v>
      </c>
      <c r="K5" s="26">
        <f>VLOOKUP($B5,工业碳排放!$A$2:$AN$26,COLUMN(工业碳排放!J2),FALSE)*$H$2</f>
        <v>164271</v>
      </c>
      <c r="L5" s="26">
        <f>VLOOKUP($B5,工业碳排放!$A$2:$AN$26,COLUMN(工业碳排放!K2),FALSE)*$H$2</f>
        <v>164032</v>
      </c>
      <c r="M5" s="26">
        <f>VLOOKUP($B5,工业碳排放!$A$2:$AN$26,COLUMN(工业碳排放!L2),FALSE)*$H$2</f>
        <v>162999</v>
      </c>
      <c r="N5" s="26">
        <f>VLOOKUP($B5,工业碳排放!$A$2:$AN$26,COLUMN(工业碳排放!M2),FALSE)*$H$2</f>
        <v>162825</v>
      </c>
      <c r="O5" s="26">
        <f>VLOOKUP($B5,工业碳排放!$A$2:$AN$26,COLUMN(工业碳排放!N2),FALSE)*$H$2</f>
        <v>161801</v>
      </c>
      <c r="P5" s="26">
        <f>VLOOKUP($B5,工业碳排放!$A$2:$AN$26,COLUMN(工业碳排放!O2),FALSE)*$H$2</f>
        <v>160758</v>
      </c>
      <c r="Q5" s="26">
        <f>VLOOKUP($B5,工业碳排放!$A$2:$AN$26,COLUMN(工业碳排放!P2),FALSE)*$H$2</f>
        <v>158243</v>
      </c>
      <c r="R5" s="26">
        <f>VLOOKUP($B5,工业碳排放!$A$2:$AN$26,COLUMN(工业碳排放!Q2),FALSE)*$H$2</f>
        <v>155720</v>
      </c>
      <c r="S5" s="26">
        <f>VLOOKUP($B5,工业碳排放!$A$2:$AN$26,COLUMN(工业碳排放!R2),FALSE)*$H$2</f>
        <v>152471</v>
      </c>
      <c r="T5" s="26">
        <f>VLOOKUP($B5,工业碳排放!$A$2:$AN$26,COLUMN(工业碳排放!S2),FALSE)*$H$2</f>
        <v>149949</v>
      </c>
      <c r="U5" s="26">
        <f>VLOOKUP($B5,工业碳排放!$A$2:$AN$26,COLUMN(工业碳排放!T2),FALSE)*$H$2</f>
        <v>147505</v>
      </c>
      <c r="V5" s="26">
        <f>VLOOKUP($B5,工业碳排放!$A$2:$AN$26,COLUMN(工业碳排放!U2),FALSE)*$H$2</f>
        <v>143985</v>
      </c>
      <c r="W5" s="26">
        <f>VLOOKUP($B5,工业碳排放!$A$2:$AN$26,COLUMN(工业碳排放!V2),FALSE)*$H$2</f>
        <v>140467</v>
      </c>
      <c r="X5" s="26">
        <f>VLOOKUP($B5,工业碳排放!$A$2:$AN$26,COLUMN(工业碳排放!W2),FALSE)*$H$2</f>
        <v>137013</v>
      </c>
      <c r="Y5" s="26">
        <f>VLOOKUP($B5,工业碳排放!$A$2:$AN$26,COLUMN(工业碳排放!X2),FALSE)*$H$2</f>
        <v>133499</v>
      </c>
      <c r="Z5" s="26">
        <f>VLOOKUP($B5,工业碳排放!$A$2:$AN$26,COLUMN(工业碳排放!Y2),FALSE)*$H$2</f>
        <v>130045</v>
      </c>
      <c r="AA5" s="26">
        <f>VLOOKUP($B5,工业碳排放!$A$2:$AN$26,COLUMN(工业碳排放!Z2),FALSE)*$H$2</f>
        <v>126748</v>
      </c>
      <c r="AB5" s="26">
        <f>VLOOKUP($B5,工业碳排放!$A$2:$AN$26,COLUMN(工业碳排放!AA2),FALSE)*$H$2</f>
        <v>124225</v>
      </c>
      <c r="AC5" s="26">
        <f>VLOOKUP($B5,工业碳排放!$A$2:$AN$26,COLUMN(工业碳排放!AB2),FALSE)*$H$2</f>
        <v>121701</v>
      </c>
      <c r="AD5" s="26">
        <f>VLOOKUP($B5,工业碳排放!$A$2:$AN$26,COLUMN(工业碳排放!AC2),FALSE)*$H$2</f>
        <v>118405</v>
      </c>
      <c r="AE5" s="26">
        <f>VLOOKUP($B5,工业碳排放!$A$2:$AN$26,COLUMN(工业碳排放!AD2),FALSE)*$H$2</f>
        <v>115651</v>
      </c>
      <c r="AF5" s="26">
        <f>VLOOKUP($B5,工业碳排放!$A$2:$AN$26,COLUMN(工业碳排放!AE2),FALSE)*$H$2</f>
        <v>112475</v>
      </c>
      <c r="AG5" s="26">
        <f>VLOOKUP($B5,工业碳排放!$A$2:$AN$26,COLUMN(工业碳排放!AF2),FALSE)*$H$2</f>
        <v>109300</v>
      </c>
      <c r="AH5" s="26">
        <f>VLOOKUP($B5,工业碳排放!$A$2:$AN$26,COLUMN(工业碳排放!AG2),FALSE)*$H$2</f>
        <v>106190</v>
      </c>
      <c r="AI5" s="26">
        <f>VLOOKUP($B5,工业碳排放!$A$2:$AN$26,COLUMN(工业碳排放!AH2),FALSE)*$H$2</f>
        <v>103022</v>
      </c>
      <c r="AJ5" s="26">
        <f>VLOOKUP($B5,工业碳排放!$A$2:$AN$26,COLUMN(工业碳排放!AI2),FALSE)*$H$2</f>
        <v>99924</v>
      </c>
      <c r="AK5" s="26">
        <f>VLOOKUP($B5,工业碳排放!$A$2:$AN$26,COLUMN(工业碳排放!AJ2),FALSE)*$H$2</f>
        <v>97711.8</v>
      </c>
      <c r="AL5" s="26">
        <f>VLOOKUP($B5,工业碳排放!$A$2:$AN$26,COLUMN(工业碳排放!AK2),FALSE)*$H$2</f>
        <v>95593.2</v>
      </c>
      <c r="AM5" s="26">
        <f>VLOOKUP($B5,工业碳排放!$A$2:$AN$26,COLUMN(工业碳排放!AL2),FALSE)*$H$2</f>
        <v>93474.8</v>
      </c>
      <c r="AN5" s="26">
        <f>VLOOKUP($B5,工业碳排放!$A$2:$AN$26,COLUMN(工业碳排放!AM2),FALSE)*$H$2</f>
        <v>91263.400000000009</v>
      </c>
      <c r="AO5" s="26">
        <f>VLOOKUP($B5,工业碳排放!$A$2:$AN$26,COLUMN(工业碳排放!AN2),FALSE)*$H$2</f>
        <v>89144.8</v>
      </c>
    </row>
    <row r="6" spans="1:41">
      <c r="A6">
        <v>2</v>
      </c>
      <c r="B6" s="22" t="str">
        <f>VLOOKUP($A6,'图11-工业强度'!$A$5:$B$27,2,FALSE)</f>
        <v>Non-metallic Mineral</v>
      </c>
      <c r="C6" s="30" t="str">
        <f>VLOOKUP(B6,'图11-工业强度'!$B$4:$C$28,2,FALSE)</f>
        <v>非金属矿物制品</v>
      </c>
      <c r="D6" s="26">
        <f>VLOOKUP($B6,工业碳排放!$A$2:$AN$26,COLUMN(工业碳排放!C3),FALSE)*$H$2</f>
        <v>138068</v>
      </c>
      <c r="E6" s="26">
        <f>VLOOKUP($B6,工业碳排放!$A$2:$AN$26,COLUMN(工业碳排放!D3),FALSE)*$H$2</f>
        <v>138134</v>
      </c>
      <c r="F6" s="26">
        <f>VLOOKUP($B6,工业碳排放!$A$2:$AN$26,COLUMN(工业碳排放!E3),FALSE)*$H$2</f>
        <v>137861</v>
      </c>
      <c r="G6" s="26">
        <f>VLOOKUP($B6,工业碳排放!$A$2:$AN$26,COLUMN(工业碳排放!F3),FALSE)*$H$2</f>
        <v>138547</v>
      </c>
      <c r="H6" s="26">
        <f>VLOOKUP($B6,工业碳排放!$A$2:$AN$26,COLUMN(工业碳排放!G3),FALSE)*$H$2</f>
        <v>137461</v>
      </c>
      <c r="I6" s="26">
        <f>VLOOKUP($B6,工业碳排放!$A$2:$AN$26,COLUMN(工业碳排放!H3),FALSE)*$H$2</f>
        <v>133666</v>
      </c>
      <c r="J6" s="26">
        <f>VLOOKUP($B6,工业碳排放!$A$2:$AN$26,COLUMN(工业碳排放!I3),FALSE)*$H$2</f>
        <v>130442</v>
      </c>
      <c r="K6" s="26">
        <f>VLOOKUP($B6,工业碳排放!$A$2:$AN$26,COLUMN(工业碳排放!J3),FALSE)*$H$2</f>
        <v>127614</v>
      </c>
      <c r="L6" s="26">
        <f>VLOOKUP($B6,工业碳排放!$A$2:$AN$26,COLUMN(工业碳排放!K3),FALSE)*$H$2</f>
        <v>124634</v>
      </c>
      <c r="M6" s="26">
        <f>VLOOKUP($B6,工业碳排放!$A$2:$AN$26,COLUMN(工业碳排放!L3),FALSE)*$H$2</f>
        <v>121687</v>
      </c>
      <c r="N6" s="26">
        <f>VLOOKUP($B6,工业碳排放!$A$2:$AN$26,COLUMN(工业碳排放!M3),FALSE)*$H$2</f>
        <v>118812</v>
      </c>
      <c r="O6" s="26">
        <f>VLOOKUP($B6,工业碳排放!$A$2:$AN$26,COLUMN(工业碳排放!N3),FALSE)*$H$2</f>
        <v>115887</v>
      </c>
      <c r="P6" s="26">
        <f>VLOOKUP($B6,工业碳排放!$A$2:$AN$26,COLUMN(工业碳排放!O3),FALSE)*$H$2</f>
        <v>113160</v>
      </c>
      <c r="Q6" s="26">
        <f>VLOOKUP($B6,工业碳排放!$A$2:$AN$26,COLUMN(工业碳排放!P3),FALSE)*$H$2</f>
        <v>111266</v>
      </c>
      <c r="R6" s="26">
        <f>VLOOKUP($B6,工业碳排放!$A$2:$AN$26,COLUMN(工业碳排放!Q3),FALSE)*$H$2</f>
        <v>109102</v>
      </c>
      <c r="S6" s="26">
        <f>VLOOKUP($B6,工业碳排放!$A$2:$AN$26,COLUMN(工业碳排放!R3),FALSE)*$H$2</f>
        <v>106935</v>
      </c>
      <c r="T6" s="26">
        <f>VLOOKUP($B6,工业碳排放!$A$2:$AN$26,COLUMN(工业碳排放!S3),FALSE)*$H$2</f>
        <v>104760</v>
      </c>
      <c r="U6" s="26">
        <f>VLOOKUP($B6,工业碳排放!$A$2:$AN$26,COLUMN(工业碳排放!T3),FALSE)*$H$2</f>
        <v>102500</v>
      </c>
      <c r="V6" s="26">
        <f>VLOOKUP($B6,工业碳排放!$A$2:$AN$26,COLUMN(工业碳排放!U3),FALSE)*$H$2</f>
        <v>100238</v>
      </c>
      <c r="W6" s="26">
        <f>VLOOKUP($B6,工业碳排放!$A$2:$AN$26,COLUMN(工业碳排放!V3),FALSE)*$H$2</f>
        <v>97895.5</v>
      </c>
      <c r="X6" s="26">
        <f>VLOOKUP($B6,工业碳排放!$A$2:$AN$26,COLUMN(工业碳排放!W3),FALSE)*$H$2</f>
        <v>95627.900000000009</v>
      </c>
      <c r="Y6" s="26">
        <f>VLOOKUP($B6,工业碳排放!$A$2:$AN$26,COLUMN(工业碳排放!X3),FALSE)*$H$2</f>
        <v>93262.5</v>
      </c>
      <c r="Z6" s="26">
        <f>VLOOKUP($B6,工业碳排放!$A$2:$AN$26,COLUMN(工业碳排放!Y3),FALSE)*$H$2</f>
        <v>90990.5</v>
      </c>
      <c r="AA6" s="26">
        <f>VLOOKUP($B6,工业碳排放!$A$2:$AN$26,COLUMN(工业碳排放!Z3),FALSE)*$H$2</f>
        <v>88626.1</v>
      </c>
      <c r="AB6" s="26">
        <f>VLOOKUP($B6,工业碳排放!$A$2:$AN$26,COLUMN(工业碳排放!AA3),FALSE)*$H$2</f>
        <v>86344.3</v>
      </c>
      <c r="AC6" s="26">
        <f>VLOOKUP($B6,工业碳排放!$A$2:$AN$26,COLUMN(工业碳排放!AB3),FALSE)*$H$2</f>
        <v>84061.3</v>
      </c>
      <c r="AD6" s="26">
        <f>VLOOKUP($B6,工业碳排放!$A$2:$AN$26,COLUMN(工业碳排放!AC3),FALSE)*$H$2</f>
        <v>81689.100000000006</v>
      </c>
      <c r="AE6" s="26">
        <f>VLOOKUP($B6,工业碳排放!$A$2:$AN$26,COLUMN(工业碳排放!AD3),FALSE)*$H$2</f>
        <v>79390.100000000006</v>
      </c>
      <c r="AF6" s="26">
        <f>VLOOKUP($B6,工业碳排放!$A$2:$AN$26,COLUMN(工业碳排放!AE3),FALSE)*$H$2</f>
        <v>77632.400000000009</v>
      </c>
      <c r="AG6" s="26">
        <f>VLOOKUP($B6,工业碳排放!$A$2:$AN$26,COLUMN(工业碳排放!AF3),FALSE)*$H$2</f>
        <v>75944.2</v>
      </c>
      <c r="AH6" s="26">
        <f>VLOOKUP($B6,工业碳排放!$A$2:$AN$26,COLUMN(工业碳排放!AG3),FALSE)*$H$2</f>
        <v>74173.600000000006</v>
      </c>
      <c r="AI6" s="26">
        <f>VLOOKUP($B6,工业碳排放!$A$2:$AN$26,COLUMN(工业碳排放!AH3),FALSE)*$H$2</f>
        <v>72395.3</v>
      </c>
      <c r="AJ6" s="26">
        <f>VLOOKUP($B6,工业碳排放!$A$2:$AN$26,COLUMN(工业碳排放!AI3),FALSE)*$H$2</f>
        <v>70700.400000000009</v>
      </c>
      <c r="AK6" s="26">
        <f>VLOOKUP($B6,工业碳排放!$A$2:$AN$26,COLUMN(工业碳排放!AJ3),FALSE)*$H$2</f>
        <v>69489.100000000006</v>
      </c>
      <c r="AL6" s="26">
        <f>VLOOKUP($B6,工业碳排放!$A$2:$AN$26,COLUMN(工业碳排放!AK3),FALSE)*$H$2</f>
        <v>68274.900000000009</v>
      </c>
      <c r="AM6" s="26">
        <f>VLOOKUP($B6,工业碳排放!$A$2:$AN$26,COLUMN(工业碳排放!AL3),FALSE)*$H$2</f>
        <v>67059.400000000009</v>
      </c>
      <c r="AN6" s="26">
        <f>VLOOKUP($B6,工业碳排放!$A$2:$AN$26,COLUMN(工业碳排放!AM3),FALSE)*$H$2</f>
        <v>65842.5</v>
      </c>
      <c r="AO6" s="26">
        <f>VLOOKUP($B6,工业碳排放!$A$2:$AN$26,COLUMN(工业碳排放!AN3),FALSE)*$H$2</f>
        <v>64622.9</v>
      </c>
    </row>
    <row r="7" spans="1:41">
      <c r="A7">
        <v>3</v>
      </c>
      <c r="B7" s="22" t="str">
        <f>VLOOKUP($A7,'图11-工业强度'!$A$5:$B$27,2,FALSE)</f>
        <v>Chemicals</v>
      </c>
      <c r="C7" s="30" t="str">
        <f>VLOOKUP(B7,'图11-工业强度'!$B$4:$C$28,2,FALSE)</f>
        <v>化学工业</v>
      </c>
      <c r="D7" s="26">
        <f>VLOOKUP($B7,工业碳排放!$A$2:$AN$26,COLUMN(工业碳排放!C4),FALSE)*$H$2</f>
        <v>66493</v>
      </c>
      <c r="E7" s="26">
        <f>VLOOKUP($B7,工业碳排放!$A$2:$AN$26,COLUMN(工业碳排放!D4),FALSE)*$H$2</f>
        <v>68923.900000000009</v>
      </c>
      <c r="F7" s="26">
        <f>VLOOKUP($B7,工业碳排放!$A$2:$AN$26,COLUMN(工业碳排放!E4),FALSE)*$H$2</f>
        <v>71226.8</v>
      </c>
      <c r="G7" s="26">
        <f>VLOOKUP($B7,工业碳排放!$A$2:$AN$26,COLUMN(工业碳排放!F4),FALSE)*$H$2</f>
        <v>72621.600000000006</v>
      </c>
      <c r="H7" s="26">
        <f>VLOOKUP($B7,工业碳排放!$A$2:$AN$26,COLUMN(工业碳排放!G4),FALSE)*$H$2</f>
        <v>73307.5</v>
      </c>
      <c r="I7" s="26">
        <f>VLOOKUP($B7,工业碳排放!$A$2:$AN$26,COLUMN(工业碳排放!H4),FALSE)*$H$2</f>
        <v>74499.8</v>
      </c>
      <c r="J7" s="26">
        <f>VLOOKUP($B7,工业碳排放!$A$2:$AN$26,COLUMN(工业碳排放!I4),FALSE)*$H$2</f>
        <v>75598</v>
      </c>
      <c r="K7" s="26">
        <f>VLOOKUP($B7,工业碳排放!$A$2:$AN$26,COLUMN(工业碳排放!J4),FALSE)*$H$2</f>
        <v>76719.400000000009</v>
      </c>
      <c r="L7" s="26">
        <f>VLOOKUP($B7,工业碳排放!$A$2:$AN$26,COLUMN(工业碳排放!K4),FALSE)*$H$2</f>
        <v>77439.400000000009</v>
      </c>
      <c r="M7" s="26">
        <f>VLOOKUP($B7,工业碳排放!$A$2:$AN$26,COLUMN(工业碳排放!L4),FALSE)*$H$2</f>
        <v>78064.600000000006</v>
      </c>
      <c r="N7" s="26">
        <f>VLOOKUP($B7,工业碳排放!$A$2:$AN$26,COLUMN(工业碳排放!M4),FALSE)*$H$2</f>
        <v>78762.400000000009</v>
      </c>
      <c r="O7" s="26">
        <f>VLOOKUP($B7,工业碳排放!$A$2:$AN$26,COLUMN(工业碳排放!N4),FALSE)*$H$2</f>
        <v>78986.100000000006</v>
      </c>
      <c r="P7" s="26">
        <f>VLOOKUP($B7,工业碳排放!$A$2:$AN$26,COLUMN(工业碳排放!O4),FALSE)*$H$2</f>
        <v>79200.2</v>
      </c>
      <c r="Q7" s="26">
        <f>VLOOKUP($B7,工业碳排放!$A$2:$AN$26,COLUMN(工业碳排放!P4),FALSE)*$H$2</f>
        <v>79100.2</v>
      </c>
      <c r="R7" s="26">
        <f>VLOOKUP($B7,工业碳排放!$A$2:$AN$26,COLUMN(工业碳排放!Q4),FALSE)*$H$2</f>
        <v>79007.600000000006</v>
      </c>
      <c r="S7" s="26">
        <f>VLOOKUP($B7,工业碳排放!$A$2:$AN$26,COLUMN(工业碳排放!R4),FALSE)*$H$2</f>
        <v>78864.2</v>
      </c>
      <c r="T7" s="26">
        <f>VLOOKUP($B7,工业碳排放!$A$2:$AN$26,COLUMN(工业碳排放!S4),FALSE)*$H$2</f>
        <v>78763.199999999997</v>
      </c>
      <c r="U7" s="26">
        <f>VLOOKUP($B7,工业碳排放!$A$2:$AN$26,COLUMN(工业碳排放!T4),FALSE)*$H$2</f>
        <v>78613.600000000006</v>
      </c>
      <c r="V7" s="26">
        <f>VLOOKUP($B7,工业碳排放!$A$2:$AN$26,COLUMN(工业碳排放!U4),FALSE)*$H$2</f>
        <v>78322.5</v>
      </c>
      <c r="W7" s="26">
        <f>VLOOKUP($B7,工业碳排放!$A$2:$AN$26,COLUMN(工业碳排放!V4),FALSE)*$H$2</f>
        <v>77938.100000000006</v>
      </c>
      <c r="X7" s="26">
        <f>VLOOKUP($B7,工业碳排放!$A$2:$AN$26,COLUMN(工业碳排放!W4),FALSE)*$H$2</f>
        <v>77615.199999999997</v>
      </c>
      <c r="Y7" s="26">
        <f>VLOOKUP($B7,工业碳排放!$A$2:$AN$26,COLUMN(工业碳排放!X4),FALSE)*$H$2</f>
        <v>77287</v>
      </c>
      <c r="Z7" s="26">
        <f>VLOOKUP($B7,工业碳排放!$A$2:$AN$26,COLUMN(工业碳排放!Y4),FALSE)*$H$2</f>
        <v>76951.8</v>
      </c>
      <c r="AA7" s="26">
        <f>VLOOKUP($B7,工业碳排放!$A$2:$AN$26,COLUMN(工业碳排放!Z4),FALSE)*$H$2</f>
        <v>76539.199999999997</v>
      </c>
      <c r="AB7" s="26">
        <f>VLOOKUP($B7,工业碳排放!$A$2:$AN$26,COLUMN(工业碳排放!AA4),FALSE)*$H$2</f>
        <v>76067.100000000006</v>
      </c>
      <c r="AC7" s="26">
        <f>VLOOKUP($B7,工业碳排放!$A$2:$AN$26,COLUMN(工业碳排放!AB4),FALSE)*$H$2</f>
        <v>75696.5</v>
      </c>
      <c r="AD7" s="26">
        <f>VLOOKUP($B7,工业碳排放!$A$2:$AN$26,COLUMN(工业碳排放!AC4),FALSE)*$H$2</f>
        <v>75285.900000000009</v>
      </c>
      <c r="AE7" s="26">
        <f>VLOOKUP($B7,工业碳排放!$A$2:$AN$26,COLUMN(工业碳排放!AD4),FALSE)*$H$2</f>
        <v>74812</v>
      </c>
      <c r="AF7" s="26">
        <f>VLOOKUP($B7,工业碳排放!$A$2:$AN$26,COLUMN(工业碳排放!AE4),FALSE)*$H$2</f>
        <v>74382.8</v>
      </c>
      <c r="AG7" s="26">
        <f>VLOOKUP($B7,工业碳排放!$A$2:$AN$26,COLUMN(工业碳排放!AF4),FALSE)*$H$2</f>
        <v>73904.900000000009</v>
      </c>
      <c r="AH7" s="26">
        <f>VLOOKUP($B7,工业碳排放!$A$2:$AN$26,COLUMN(工业碳排放!AG4),FALSE)*$H$2</f>
        <v>73486.5</v>
      </c>
      <c r="AI7" s="26">
        <f>VLOOKUP($B7,工业碳排放!$A$2:$AN$26,COLUMN(工业碳排放!AH4),FALSE)*$H$2</f>
        <v>73009.7</v>
      </c>
      <c r="AJ7" s="26">
        <f>VLOOKUP($B7,工业碳排放!$A$2:$AN$26,COLUMN(工业碳排放!AI4),FALSE)*$H$2</f>
        <v>72580.3</v>
      </c>
      <c r="AK7" s="26">
        <f>VLOOKUP($B7,工业碳排放!$A$2:$AN$26,COLUMN(工业碳排放!AJ4),FALSE)*$H$2</f>
        <v>72144.400000000009</v>
      </c>
      <c r="AL7" s="26">
        <f>VLOOKUP($B7,工业碳排放!$A$2:$AN$26,COLUMN(工业碳排放!AK4),FALSE)*$H$2</f>
        <v>71677.2</v>
      </c>
      <c r="AM7" s="26">
        <f>VLOOKUP($B7,工业碳排放!$A$2:$AN$26,COLUMN(工业碳排放!AL4),FALSE)*$H$2</f>
        <v>71258.7</v>
      </c>
      <c r="AN7" s="26">
        <f>VLOOKUP($B7,工业碳排放!$A$2:$AN$26,COLUMN(工业碳排放!AM4),FALSE)*$H$2</f>
        <v>70780.100000000006</v>
      </c>
      <c r="AO7" s="26">
        <f>VLOOKUP($B7,工业碳排放!$A$2:$AN$26,COLUMN(工业碳排放!AN4),FALSE)*$H$2</f>
        <v>70355.199999999997</v>
      </c>
    </row>
    <row r="8" spans="1:41">
      <c r="A8">
        <v>4</v>
      </c>
      <c r="B8" s="22" t="str">
        <f>VLOOKUP($A8,'图11-工业强度'!$A$5:$B$27,2,FALSE)</f>
        <v>Petrochem &amp; Coke</v>
      </c>
      <c r="C8" s="30" t="str">
        <f>VLOOKUP(B8,'图11-工业强度'!$B$4:$C$28,2,FALSE)</f>
        <v>石油、煤炭加工业</v>
      </c>
      <c r="D8" s="26">
        <f>VLOOKUP($B8,工业碳排放!$A$2:$AN$26,COLUMN(工业碳排放!C5),FALSE)*$H$2</f>
        <v>28632.3</v>
      </c>
      <c r="E8" s="26">
        <f>VLOOKUP($B8,工业碳排放!$A$2:$AN$26,COLUMN(工业碳排放!D5),FALSE)*$H$2</f>
        <v>29147</v>
      </c>
      <c r="F8" s="26">
        <f>VLOOKUP($B8,工业碳排放!$A$2:$AN$26,COLUMN(工业碳排放!E5),FALSE)*$H$2</f>
        <v>29639.200000000001</v>
      </c>
      <c r="G8" s="26">
        <f>VLOOKUP($B8,工业碳排放!$A$2:$AN$26,COLUMN(工业碳排放!F5),FALSE)*$H$2</f>
        <v>30204.600000000002</v>
      </c>
      <c r="H8" s="26">
        <f>VLOOKUP($B8,工业碳排放!$A$2:$AN$26,COLUMN(工业碳排放!G5),FALSE)*$H$2</f>
        <v>30602.600000000002</v>
      </c>
      <c r="I8" s="26">
        <f>VLOOKUP($B8,工业碳排放!$A$2:$AN$26,COLUMN(工业碳排放!H5),FALSE)*$H$2</f>
        <v>30788.2</v>
      </c>
      <c r="J8" s="26">
        <f>VLOOKUP($B8,工业碳排放!$A$2:$AN$26,COLUMN(工业碳排放!I5),FALSE)*$H$2</f>
        <v>31000.7</v>
      </c>
      <c r="K8" s="26">
        <f>VLOOKUP($B8,工业碳排放!$A$2:$AN$26,COLUMN(工业碳排放!J5),FALSE)*$H$2</f>
        <v>31263.4</v>
      </c>
      <c r="L8" s="26">
        <f>VLOOKUP($B8,工业碳排放!$A$2:$AN$26,COLUMN(工业碳排放!K5),FALSE)*$H$2</f>
        <v>31103.5</v>
      </c>
      <c r="M8" s="26">
        <f>VLOOKUP($B8,工业碳排放!$A$2:$AN$26,COLUMN(工业碳排放!L5),FALSE)*$H$2</f>
        <v>30959.4</v>
      </c>
      <c r="N8" s="26">
        <f>VLOOKUP($B8,工业碳排放!$A$2:$AN$26,COLUMN(工业碳排放!M5),FALSE)*$H$2</f>
        <v>30798.800000000003</v>
      </c>
      <c r="O8" s="26">
        <f>VLOOKUP($B8,工业碳排放!$A$2:$AN$26,COLUMN(工业碳排放!N5),FALSE)*$H$2</f>
        <v>30580</v>
      </c>
      <c r="P8" s="26">
        <f>VLOOKUP($B8,工业碳排放!$A$2:$AN$26,COLUMN(工业碳排放!O5),FALSE)*$H$2</f>
        <v>30401.800000000003</v>
      </c>
      <c r="Q8" s="26">
        <f>VLOOKUP($B8,工业碳排放!$A$2:$AN$26,COLUMN(工业碳排放!P5),FALSE)*$H$2</f>
        <v>29917.7</v>
      </c>
      <c r="R8" s="26">
        <f>VLOOKUP($B8,工业碳排放!$A$2:$AN$26,COLUMN(工业碳排放!Q5),FALSE)*$H$2</f>
        <v>29407.600000000002</v>
      </c>
      <c r="S8" s="26">
        <f>VLOOKUP($B8,工业碳排放!$A$2:$AN$26,COLUMN(工业碳排放!R5),FALSE)*$H$2</f>
        <v>28877.9</v>
      </c>
      <c r="T8" s="26">
        <f>VLOOKUP($B8,工业碳排放!$A$2:$AN$26,COLUMN(工业碳排放!S5),FALSE)*$H$2</f>
        <v>28364.600000000002</v>
      </c>
      <c r="U8" s="26">
        <f>VLOOKUP($B8,工业碳排放!$A$2:$AN$26,COLUMN(工业碳排放!T5),FALSE)*$H$2</f>
        <v>27834.9</v>
      </c>
      <c r="V8" s="26">
        <f>VLOOKUP($B8,工业碳排放!$A$2:$AN$26,COLUMN(工业碳排放!U5),FALSE)*$H$2</f>
        <v>27175.5</v>
      </c>
      <c r="W8" s="26">
        <f>VLOOKUP($B8,工业碳排放!$A$2:$AN$26,COLUMN(工业碳排放!V5),FALSE)*$H$2</f>
        <v>26535.9</v>
      </c>
      <c r="X8" s="26">
        <f>VLOOKUP($B8,工业碳排放!$A$2:$AN$26,COLUMN(工业碳排放!W5),FALSE)*$H$2</f>
        <v>25876.400000000001</v>
      </c>
      <c r="Y8" s="26">
        <f>VLOOKUP($B8,工业碳排放!$A$2:$AN$26,COLUMN(工业碳排放!X5),FALSE)*$H$2</f>
        <v>25221.9</v>
      </c>
      <c r="Z8" s="26">
        <f>VLOOKUP($B8,工业碳排放!$A$2:$AN$26,COLUMN(工业碳排放!Y5),FALSE)*$H$2</f>
        <v>24578.400000000001</v>
      </c>
      <c r="AA8" s="26">
        <f>VLOOKUP($B8,工业碳排放!$A$2:$AN$26,COLUMN(工业碳排放!Z5),FALSE)*$H$2</f>
        <v>24042.100000000002</v>
      </c>
      <c r="AB8" s="26">
        <f>VLOOKUP($B8,工业碳排放!$A$2:$AN$26,COLUMN(工业碳排放!AA5),FALSE)*$H$2</f>
        <v>23512.400000000001</v>
      </c>
      <c r="AC8" s="26">
        <f>VLOOKUP($B8,工业碳排放!$A$2:$AN$26,COLUMN(工业碳排放!AB5),FALSE)*$H$2</f>
        <v>22961.3</v>
      </c>
      <c r="AD8" s="26">
        <f>VLOOKUP($B8,工业碳排放!$A$2:$AN$26,COLUMN(工业碳排放!AC5),FALSE)*$H$2</f>
        <v>22421.8</v>
      </c>
      <c r="AE8" s="26">
        <f>VLOOKUP($B8,工业碳排放!$A$2:$AN$26,COLUMN(工业碳排放!AD5),FALSE)*$H$2</f>
        <v>21871.8</v>
      </c>
      <c r="AF8" s="26">
        <f>VLOOKUP($B8,工业碳排放!$A$2:$AN$26,COLUMN(工业碳排放!AE5),FALSE)*$H$2</f>
        <v>21279.100000000002</v>
      </c>
      <c r="AG8" s="26">
        <f>VLOOKUP($B8,工业碳排放!$A$2:$AN$26,COLUMN(工业碳排放!AF5),FALSE)*$H$2</f>
        <v>20681.5</v>
      </c>
      <c r="AH8" s="26">
        <f>VLOOKUP($B8,工业碳排放!$A$2:$AN$26,COLUMN(工业碳排放!AG5),FALSE)*$H$2</f>
        <v>20089.2</v>
      </c>
      <c r="AI8" s="26">
        <f>VLOOKUP($B8,工业碳排放!$A$2:$AN$26,COLUMN(工业碳排放!AH5),FALSE)*$H$2</f>
        <v>19492.3</v>
      </c>
      <c r="AJ8" s="26">
        <f>VLOOKUP($B8,工业碳排放!$A$2:$AN$26,COLUMN(工业碳排放!AI5),FALSE)*$H$2</f>
        <v>18900.7</v>
      </c>
      <c r="AK8" s="26">
        <f>VLOOKUP($B8,工业碳排放!$A$2:$AN$26,COLUMN(工业碳排放!AJ5),FALSE)*$H$2</f>
        <v>18512.3</v>
      </c>
      <c r="AL8" s="26">
        <f>VLOOKUP($B8,工业碳排放!$A$2:$AN$26,COLUMN(工业碳排放!AK5),FALSE)*$H$2</f>
        <v>18083.400000000001</v>
      </c>
      <c r="AM8" s="26">
        <f>VLOOKUP($B8,工业碳排放!$A$2:$AN$26,COLUMN(工业碳排放!AL5),FALSE)*$H$2</f>
        <v>17679.400000000001</v>
      </c>
      <c r="AN8" s="26">
        <f>VLOOKUP($B8,工业碳排放!$A$2:$AN$26,COLUMN(工业碳排放!AM5),FALSE)*$H$2</f>
        <v>17276.7</v>
      </c>
      <c r="AO8" s="26">
        <f>VLOOKUP($B8,工业碳排放!$A$2:$AN$26,COLUMN(工业碳排放!AN5),FALSE)*$H$2</f>
        <v>16871.600000000002</v>
      </c>
    </row>
    <row r="9" spans="1:41">
      <c r="A9">
        <v>5</v>
      </c>
      <c r="B9" s="22" t="str">
        <f>VLOOKUP($A9,'图11-工业强度'!$A$5:$B$27,2,FALSE)</f>
        <v>Non-ferrous Metals</v>
      </c>
      <c r="C9" s="30" t="str">
        <f>VLOOKUP(B9,'图11-工业强度'!$B$4:$C$28,2,FALSE)</f>
        <v>有色金属冶炼</v>
      </c>
      <c r="D9" s="26">
        <f>VLOOKUP($B9,工业碳排放!$A$2:$AN$26,COLUMN(工业碳排放!C6),FALSE)*$H$2</f>
        <v>6682.92</v>
      </c>
      <c r="E9" s="26">
        <f>VLOOKUP($B9,工业碳排放!$A$2:$AN$26,COLUMN(工业碳排放!D6),FALSE)*$H$2</f>
        <v>6912.68</v>
      </c>
      <c r="F9" s="26">
        <f>VLOOKUP($B9,工业碳排放!$A$2:$AN$26,COLUMN(工业碳排放!E6),FALSE)*$H$2</f>
        <v>7139.9000000000005</v>
      </c>
      <c r="G9" s="26">
        <f>VLOOKUP($B9,工业碳排放!$A$2:$AN$26,COLUMN(工业碳排放!F6),FALSE)*$H$2</f>
        <v>7234.13</v>
      </c>
      <c r="H9" s="26">
        <f>VLOOKUP($B9,工业碳排放!$A$2:$AN$26,COLUMN(工业碳排放!G6),FALSE)*$H$2</f>
        <v>7319.13</v>
      </c>
      <c r="I9" s="26">
        <f>VLOOKUP($B9,工业碳排放!$A$2:$AN$26,COLUMN(工业碳排放!H6),FALSE)*$H$2</f>
        <v>7382.31</v>
      </c>
      <c r="J9" s="26">
        <f>VLOOKUP($B9,工业碳排放!$A$2:$AN$26,COLUMN(工业碳排放!I6),FALSE)*$H$2</f>
        <v>7444.92</v>
      </c>
      <c r="K9" s="26">
        <f>VLOOKUP($B9,工业碳排放!$A$2:$AN$26,COLUMN(工业碳排放!J6),FALSE)*$H$2</f>
        <v>7517.04</v>
      </c>
      <c r="L9" s="26">
        <f>VLOOKUP($B9,工业碳排放!$A$2:$AN$26,COLUMN(工业碳排放!K6),FALSE)*$H$2</f>
        <v>7557.96</v>
      </c>
      <c r="M9" s="26">
        <f>VLOOKUP($B9,工业碳排放!$A$2:$AN$26,COLUMN(工业碳排放!L6),FALSE)*$H$2</f>
        <v>7596.71</v>
      </c>
      <c r="N9" s="26">
        <f>VLOOKUP($B9,工业碳排放!$A$2:$AN$26,COLUMN(工业碳排放!M6),FALSE)*$H$2</f>
        <v>7648.34</v>
      </c>
      <c r="O9" s="26">
        <f>VLOOKUP($B9,工业碳排放!$A$2:$AN$26,COLUMN(工业碳排放!N6),FALSE)*$H$2</f>
        <v>7679.88</v>
      </c>
      <c r="P9" s="26">
        <f>VLOOKUP($B9,工业碳排放!$A$2:$AN$26,COLUMN(工业碳排放!O6),FALSE)*$H$2</f>
        <v>7726.79</v>
      </c>
      <c r="Q9" s="26">
        <f>VLOOKUP($B9,工业碳排放!$A$2:$AN$26,COLUMN(工业碳排放!P6),FALSE)*$H$2</f>
        <v>7694.87</v>
      </c>
      <c r="R9" s="26">
        <f>VLOOKUP($B9,工业碳排放!$A$2:$AN$26,COLUMN(工业碳排放!Q6),FALSE)*$H$2</f>
        <v>7646.8200000000006</v>
      </c>
      <c r="S9" s="26">
        <f>VLOOKUP($B9,工业碳排放!$A$2:$AN$26,COLUMN(工业碳排放!R6),FALSE)*$H$2</f>
        <v>7607.01</v>
      </c>
      <c r="T9" s="26">
        <f>VLOOKUP($B9,工业碳排放!$A$2:$AN$26,COLUMN(工业碳排放!S6),FALSE)*$H$2</f>
        <v>7564.02</v>
      </c>
      <c r="U9" s="26">
        <f>VLOOKUP($B9,工业碳排放!$A$2:$AN$26,COLUMN(工业碳排放!T6),FALSE)*$H$2</f>
        <v>7524.8600000000006</v>
      </c>
      <c r="V9" s="26">
        <f>VLOOKUP($B9,工业碳排放!$A$2:$AN$26,COLUMN(工业碳排放!U6),FALSE)*$H$2</f>
        <v>7462.2400000000007</v>
      </c>
      <c r="W9" s="26">
        <f>VLOOKUP($B9,工业碳排放!$A$2:$AN$26,COLUMN(工业碳排放!V6),FALSE)*$H$2</f>
        <v>7382.75</v>
      </c>
      <c r="X9" s="26">
        <f>VLOOKUP($B9,工业碳排放!$A$2:$AN$26,COLUMN(工业碳排放!W6),FALSE)*$H$2</f>
        <v>7319.14</v>
      </c>
      <c r="Y9" s="26">
        <f>VLOOKUP($B9,工业碳排放!$A$2:$AN$26,COLUMN(工业碳排放!X6),FALSE)*$H$2</f>
        <v>7240.9900000000007</v>
      </c>
      <c r="Z9" s="26">
        <f>VLOOKUP($B9,工业碳排放!$A$2:$AN$26,COLUMN(工业碳排放!Y6),FALSE)*$H$2</f>
        <v>7177.5700000000006</v>
      </c>
      <c r="AA9" s="26">
        <f>VLOOKUP($B9,工业碳排放!$A$2:$AN$26,COLUMN(工业碳排放!Z6),FALSE)*$H$2</f>
        <v>7076.76</v>
      </c>
      <c r="AB9" s="26">
        <f>VLOOKUP($B9,工业碳排放!$A$2:$AN$26,COLUMN(工业碳排放!AA6),FALSE)*$H$2</f>
        <v>6966.8</v>
      </c>
      <c r="AC9" s="26">
        <f>VLOOKUP($B9,工业碳排放!$A$2:$AN$26,COLUMN(工业碳排放!AB6),FALSE)*$H$2</f>
        <v>6856.2</v>
      </c>
      <c r="AD9" s="26">
        <f>VLOOKUP($B9,工业碳排放!$A$2:$AN$26,COLUMN(工业碳排放!AC6),FALSE)*$H$2</f>
        <v>6761.93</v>
      </c>
      <c r="AE9" s="26">
        <f>VLOOKUP($B9,工业碳排放!$A$2:$AN$26,COLUMN(工业碳排放!AD6),FALSE)*$H$2</f>
        <v>6654.5</v>
      </c>
      <c r="AF9" s="26">
        <f>VLOOKUP($B9,工业碳排放!$A$2:$AN$26,COLUMN(工业碳排放!AE6),FALSE)*$H$2</f>
        <v>6544.76</v>
      </c>
      <c r="AG9" s="26">
        <f>VLOOKUP($B9,工业碳排放!$A$2:$AN$26,COLUMN(工业碳排放!AF6),FALSE)*$H$2</f>
        <v>6449.7300000000005</v>
      </c>
      <c r="AH9" s="26">
        <f>VLOOKUP($B9,工业碳排放!$A$2:$AN$26,COLUMN(工业碳排放!AG6),FALSE)*$H$2</f>
        <v>6339.91</v>
      </c>
      <c r="AI9" s="26">
        <f>VLOOKUP($B9,工业碳排放!$A$2:$AN$26,COLUMN(工业碳排放!AH6),FALSE)*$H$2</f>
        <v>6244.89</v>
      </c>
      <c r="AJ9" s="26">
        <f>VLOOKUP($B9,工业碳排放!$A$2:$AN$26,COLUMN(工业碳排放!AI6),FALSE)*$H$2</f>
        <v>6129.1900000000005</v>
      </c>
      <c r="AK9" s="26">
        <f>VLOOKUP($B9,工业碳排放!$A$2:$AN$26,COLUMN(工业碳排放!AJ6),FALSE)*$H$2</f>
        <v>6034.24</v>
      </c>
      <c r="AL9" s="26">
        <f>VLOOKUP($B9,工业碳排放!$A$2:$AN$26,COLUMN(工业碳排放!AK6),FALSE)*$H$2</f>
        <v>5939.97</v>
      </c>
      <c r="AM9" s="26">
        <f>VLOOKUP($B9,工业碳排放!$A$2:$AN$26,COLUMN(工业碳排放!AL6),FALSE)*$H$2</f>
        <v>5830.17</v>
      </c>
      <c r="AN9" s="26">
        <f>VLOOKUP($B9,工业碳排放!$A$2:$AN$26,COLUMN(工业碳排放!AM6),FALSE)*$H$2</f>
        <v>5735.14</v>
      </c>
      <c r="AO9" s="26">
        <f>VLOOKUP($B9,工业碳排放!$A$2:$AN$26,COLUMN(工业碳排放!AN6),FALSE)*$H$2</f>
        <v>5634.37</v>
      </c>
    </row>
    <row r="10" spans="1:41">
      <c r="B10" s="21" t="s">
        <v>1706</v>
      </c>
      <c r="C10" s="30" t="str">
        <f>VLOOKUP(B10,'图11-工业强度'!$B$4:$C$28,2,FALSE)</f>
        <v>建筑业</v>
      </c>
      <c r="D10" s="26">
        <f>VLOOKUP($B10,工业碳排放!$A$2:$AN$26,COLUMN(工业碳排放!C7),FALSE)*$H$2</f>
        <v>2955.04</v>
      </c>
      <c r="E10" s="26">
        <f>VLOOKUP($B10,工业碳排放!$A$2:$AN$26,COLUMN(工业碳排放!D7),FALSE)*$H$2</f>
        <v>3085.3900000000003</v>
      </c>
      <c r="F10" s="26">
        <f>VLOOKUP($B10,工业碳排放!$A$2:$AN$26,COLUMN(工业碳排放!E7),FALSE)*$H$2</f>
        <v>3191.4</v>
      </c>
      <c r="G10" s="26">
        <f>VLOOKUP($B10,工业碳排放!$A$2:$AN$26,COLUMN(工业碳排放!F7),FALSE)*$H$2</f>
        <v>3325.4700000000003</v>
      </c>
      <c r="H10" s="26">
        <f>VLOOKUP($B10,工业碳排放!$A$2:$AN$26,COLUMN(工业碳排放!G7),FALSE)*$H$2</f>
        <v>3438.38</v>
      </c>
      <c r="I10" s="26">
        <f>VLOOKUP($B10,工业碳排放!$A$2:$AN$26,COLUMN(工业碳排放!H7),FALSE)*$H$2</f>
        <v>3547.11</v>
      </c>
      <c r="J10" s="26">
        <f>VLOOKUP($B10,工业碳排放!$A$2:$AN$26,COLUMN(工业碳排放!I7),FALSE)*$H$2</f>
        <v>3649.7400000000002</v>
      </c>
      <c r="K10" s="26">
        <f>VLOOKUP($B10,工业碳排放!$A$2:$AN$26,COLUMN(工业碳排放!J7),FALSE)*$H$2</f>
        <v>3754.1000000000004</v>
      </c>
      <c r="L10" s="26">
        <f>VLOOKUP($B10,工业碳排放!$A$2:$AN$26,COLUMN(工业碳排放!K7),FALSE)*$H$2</f>
        <v>3844.1600000000003</v>
      </c>
      <c r="M10" s="26">
        <f>VLOOKUP($B10,工业碳排放!$A$2:$AN$26,COLUMN(工业碳排放!L7),FALSE)*$H$2</f>
        <v>3949.9100000000003</v>
      </c>
      <c r="N10" s="26">
        <f>VLOOKUP($B10,工业碳排放!$A$2:$AN$26,COLUMN(工业碳排放!M7),FALSE)*$H$2</f>
        <v>4042.3500000000004</v>
      </c>
      <c r="O10" s="26">
        <f>VLOOKUP($B10,工业碳排放!$A$2:$AN$26,COLUMN(工业碳排放!N7),FALSE)*$H$2</f>
        <v>4134.9800000000005</v>
      </c>
      <c r="P10" s="26">
        <f>VLOOKUP($B10,工业碳排放!$A$2:$AN$26,COLUMN(工业碳排放!O7),FALSE)*$H$2</f>
        <v>4215.13</v>
      </c>
      <c r="Q10" s="26">
        <f>VLOOKUP($B10,工业碳排放!$A$2:$AN$26,COLUMN(工业碳排放!P7),FALSE)*$H$2</f>
        <v>4294.78</v>
      </c>
      <c r="R10" s="26">
        <f>VLOOKUP($B10,工业碳排放!$A$2:$AN$26,COLUMN(工业碳排放!Q7),FALSE)*$H$2</f>
        <v>4365.68</v>
      </c>
      <c r="S10" s="26">
        <f>VLOOKUP($B10,工业碳排放!$A$2:$AN$26,COLUMN(工业碳排放!R7),FALSE)*$H$2</f>
        <v>4433.1000000000004</v>
      </c>
      <c r="T10" s="26">
        <f>VLOOKUP($B10,工业碳排放!$A$2:$AN$26,COLUMN(工业碳排放!S7),FALSE)*$H$2</f>
        <v>4483.16</v>
      </c>
      <c r="U10" s="26">
        <f>VLOOKUP($B10,工业碳排放!$A$2:$AN$26,COLUMN(工业碳排放!T7),FALSE)*$H$2</f>
        <v>4541.62</v>
      </c>
      <c r="V10" s="26">
        <f>VLOOKUP($B10,工业碳排放!$A$2:$AN$26,COLUMN(工业碳排放!U7),FALSE)*$H$2</f>
        <v>4583.37</v>
      </c>
      <c r="W10" s="26">
        <f>VLOOKUP($B10,工业碳排放!$A$2:$AN$26,COLUMN(工业碳排放!V7),FALSE)*$H$2</f>
        <v>4628.24</v>
      </c>
      <c r="X10" s="26">
        <f>VLOOKUP($B10,工业碳排放!$A$2:$AN$26,COLUMN(工业碳排放!W7),FALSE)*$H$2</f>
        <v>4662.28</v>
      </c>
      <c r="Y10" s="26">
        <f>VLOOKUP($B10,工业碳排放!$A$2:$AN$26,COLUMN(工业碳排放!X7),FALSE)*$H$2</f>
        <v>4689.84</v>
      </c>
      <c r="Z10" s="26">
        <f>VLOOKUP($B10,工业碳排放!$A$2:$AN$26,COLUMN(工业碳排放!Y7),FALSE)*$H$2</f>
        <v>4718.6900000000005</v>
      </c>
      <c r="AA10" s="26">
        <f>VLOOKUP($B10,工业碳排放!$A$2:$AN$26,COLUMN(工业碳排放!Z7),FALSE)*$H$2</f>
        <v>4752.0700000000006</v>
      </c>
      <c r="AB10" s="26">
        <f>VLOOKUP($B10,工业碳排放!$A$2:$AN$26,COLUMN(工业碳排放!AA7),FALSE)*$H$2</f>
        <v>4771.26</v>
      </c>
      <c r="AC10" s="26">
        <f>VLOOKUP($B10,工业碳排放!$A$2:$AN$26,COLUMN(工业碳排放!AB7),FALSE)*$H$2</f>
        <v>4792.47</v>
      </c>
      <c r="AD10" s="26">
        <f>VLOOKUP($B10,工业碳排放!$A$2:$AN$26,COLUMN(工业碳排放!AC7),FALSE)*$H$2</f>
        <v>4807.18</v>
      </c>
      <c r="AE10" s="26">
        <f>VLOOKUP($B10,工业碳排放!$A$2:$AN$26,COLUMN(工业碳排放!AD7),FALSE)*$H$2</f>
        <v>4828.3600000000006</v>
      </c>
      <c r="AF10" s="26">
        <f>VLOOKUP($B10,工业碳排放!$A$2:$AN$26,COLUMN(工业碳排放!AE7),FALSE)*$H$2</f>
        <v>4847.5</v>
      </c>
      <c r="AG10" s="26">
        <f>VLOOKUP($B10,工业碳排放!$A$2:$AN$26,COLUMN(工业碳排放!AF7),FALSE)*$H$2</f>
        <v>4868.66</v>
      </c>
      <c r="AH10" s="26">
        <f>VLOOKUP($B10,工业碳排放!$A$2:$AN$26,COLUMN(工业碳排放!AG7),FALSE)*$H$2</f>
        <v>4879.5200000000004</v>
      </c>
      <c r="AI10" s="26">
        <f>VLOOKUP($B10,工业碳排放!$A$2:$AN$26,COLUMN(工业碳排放!AH7),FALSE)*$H$2</f>
        <v>4908.3100000000004</v>
      </c>
      <c r="AJ10" s="26">
        <f>VLOOKUP($B10,工业碳排放!$A$2:$AN$26,COLUMN(工业碳排放!AI7),FALSE)*$H$2</f>
        <v>4927.3900000000003</v>
      </c>
      <c r="AK10" s="26">
        <f>VLOOKUP($B10,工业碳排放!$A$2:$AN$26,COLUMN(工业碳排放!AJ7),FALSE)*$H$2</f>
        <v>4956.7300000000005</v>
      </c>
      <c r="AL10" s="26">
        <f>VLOOKUP($B10,工业碳排放!$A$2:$AN$26,COLUMN(工业碳排放!AK7),FALSE)*$H$2</f>
        <v>4975.79</v>
      </c>
      <c r="AM10" s="26">
        <f>VLOOKUP($B10,工业碳排放!$A$2:$AN$26,COLUMN(工业碳排放!AL7),FALSE)*$H$2</f>
        <v>5009.49</v>
      </c>
      <c r="AN10" s="26">
        <f>VLOOKUP($B10,工业碳排放!$A$2:$AN$26,COLUMN(工业碳排放!AM7),FALSE)*$H$2</f>
        <v>5045.8500000000004</v>
      </c>
      <c r="AO10" s="26">
        <f>VLOOKUP($B10,工业碳排放!$A$2:$AN$26,COLUMN(工业碳排放!AN7),FALSE)*$H$2</f>
        <v>4985.43</v>
      </c>
    </row>
    <row r="11" spans="1:41">
      <c r="B11" s="23" t="s">
        <v>717</v>
      </c>
      <c r="C11" s="31" t="s">
        <v>2429</v>
      </c>
      <c r="D11" s="26">
        <f>SUM(工业碳排放!C2:C26)*$H$2-SUM(D4:D10)</f>
        <v>30186.541000000027</v>
      </c>
      <c r="E11" s="26">
        <f>SUM(工业碳排放!D2:D26)*$H$2-SUM(E4:E10)</f>
        <v>31074.674999999988</v>
      </c>
      <c r="F11" s="26">
        <f>SUM(工业碳排放!E2:E26)*$H$2-SUM(F4:F10)</f>
        <v>32206.711999999941</v>
      </c>
      <c r="G11" s="26">
        <f>SUM(工业碳排放!F2:F26)*$H$2-SUM(G4:G10)</f>
        <v>32986.658000000054</v>
      </c>
      <c r="H11" s="26">
        <f>SUM(工业碳排放!G2:G26)*$H$2-SUM(H4:H10)</f>
        <v>33738.204000000027</v>
      </c>
      <c r="I11" s="26">
        <f>SUM(工业碳排放!H2:H26)*$H$2-SUM(I4:I10)</f>
        <v>34393.402000000002</v>
      </c>
      <c r="J11" s="26">
        <f>SUM(工业碳排放!I2:I26)*$H$2-SUM(J4:J10)</f>
        <v>34980.373000000021</v>
      </c>
      <c r="K11" s="26">
        <f>SUM(工业碳排放!J2:J26)*$H$2-SUM(K4:K10)</f>
        <v>35580.725000000035</v>
      </c>
      <c r="L11" s="26">
        <f>SUM(工业碳排放!K2:K26)*$H$2-SUM(L4:L10)</f>
        <v>36161.704000000027</v>
      </c>
      <c r="M11" s="26">
        <f>SUM(工业碳排放!L2:L26)*$H$2-SUM(M4:M10)</f>
        <v>36807.965000000026</v>
      </c>
      <c r="N11" s="26">
        <f>SUM(工业碳排放!M2:M26)*$H$2-SUM(N4:N10)</f>
        <v>37448.157000000007</v>
      </c>
      <c r="O11" s="26">
        <f>SUM(工业碳排放!N2:N26)*$H$2-SUM(O4:O10)</f>
        <v>38040.722000000009</v>
      </c>
      <c r="P11" s="26">
        <f>SUM(工业碳排放!O2:O26)*$H$2-SUM(P4:P10)</f>
        <v>38672.156000000017</v>
      </c>
      <c r="Q11" s="26">
        <f>SUM(工业碳排放!P2:P26)*$H$2-SUM(Q4:Q10)</f>
        <v>39203.854999999923</v>
      </c>
      <c r="R11" s="26">
        <f>SUM(工业碳排放!Q2:Q26)*$H$2-SUM(R4:R10)</f>
        <v>39705.324000000022</v>
      </c>
      <c r="S11" s="26">
        <f>SUM(工业碳排放!R2:R26)*$H$2-SUM(S4:S10)</f>
        <v>40196.138999999966</v>
      </c>
      <c r="T11" s="26">
        <f>SUM(工业碳排放!S2:S26)*$H$2-SUM(T4:T10)</f>
        <v>40672.870999999985</v>
      </c>
      <c r="U11" s="26">
        <f>SUM(工业碳排放!T2:T26)*$H$2-SUM(U4:U10)</f>
        <v>41153.550000000047</v>
      </c>
      <c r="V11" s="26">
        <f>SUM(工业碳排放!U2:U26)*$H$2-SUM(V4:V10)</f>
        <v>41533.544000000053</v>
      </c>
      <c r="W11" s="26">
        <f>SUM(工业碳排放!V2:V26)*$H$2-SUM(W4:W10)</f>
        <v>41921.179999999993</v>
      </c>
      <c r="X11" s="26">
        <f>SUM(工业碳排放!W2:W26)*$H$2-SUM(X4:X10)</f>
        <v>42279.974999999919</v>
      </c>
      <c r="Y11" s="26">
        <f>SUM(工业碳排放!X2:X26)*$H$2-SUM(Y4:Y10)</f>
        <v>42616</v>
      </c>
      <c r="Z11" s="26">
        <f>SUM(工业碳排放!Y2:Y26)*$H$2-SUM(Z4:Z10)</f>
        <v>42975.896999999997</v>
      </c>
      <c r="AA11" s="26">
        <f>SUM(工业碳排放!Z2:Z26)*$H$2-SUM(AA4:AA10)</f>
        <v>43266.348999999987</v>
      </c>
      <c r="AB11" s="26">
        <f>SUM(工业碳排放!AA2:AA26)*$H$2-SUM(AB4:AB10)</f>
        <v>43546.612000000023</v>
      </c>
      <c r="AC11" s="26">
        <f>SUM(工业碳排放!AB2:AB26)*$H$2-SUM(AC4:AC10)</f>
        <v>43802.31</v>
      </c>
      <c r="AD11" s="26">
        <f>SUM(工业碳排放!AC2:AC26)*$H$2-SUM(AD4:AD10)</f>
        <v>44035.984000000055</v>
      </c>
      <c r="AE11" s="26">
        <f>SUM(工业碳排放!AD2:AD26)*$H$2-SUM(AE4:AE10)</f>
        <v>44232.022000000055</v>
      </c>
      <c r="AF11" s="26">
        <f>SUM(工业碳排放!AE2:AE26)*$H$2-SUM(AF4:AF10)</f>
        <v>44426.806000000041</v>
      </c>
      <c r="AG11" s="26">
        <f>SUM(工业碳排放!AF2:AF26)*$H$2-SUM(AG4:AG10)</f>
        <v>44571.224000000046</v>
      </c>
      <c r="AH11" s="26">
        <f>SUM(工业碳排放!AG2:AG26)*$H$2-SUM(AH4:AH10)</f>
        <v>44687.819000000018</v>
      </c>
      <c r="AI11" s="26">
        <f>SUM(工业碳排放!AH2:AH26)*$H$2-SUM(AI4:AI10)</f>
        <v>44801.311999999976</v>
      </c>
      <c r="AJ11" s="26">
        <f>SUM(工业碳排放!AI2:AI26)*$H$2-SUM(AJ4:AJ10)</f>
        <v>44852.985999999975</v>
      </c>
      <c r="AK11" s="26">
        <f>SUM(工业碳排放!AJ2:AJ26)*$H$2-SUM(AK4:AK10)</f>
        <v>44860.314000000013</v>
      </c>
      <c r="AL11" s="26">
        <f>SUM(工业碳排放!AK2:AK26)*$H$2-SUM(AL4:AL10)</f>
        <v>44817.660000000033</v>
      </c>
      <c r="AM11" s="26">
        <f>SUM(工业碳排放!AL2:AL26)*$H$2-SUM(AM4:AM10)</f>
        <v>44733.206000000006</v>
      </c>
      <c r="AN11" s="26">
        <f>SUM(工业碳排放!AM2:AM26)*$H$2-SUM(AN4:AN10)</f>
        <v>44610.266000000061</v>
      </c>
      <c r="AO11" s="26">
        <f>SUM(工业碳排放!AN2:AN26)*$H$2-SUM(AO4:AO10)</f>
        <v>44462.477999999945</v>
      </c>
    </row>
    <row r="31" spans="2:41">
      <c r="D31">
        <f>D$3</f>
        <v>2023</v>
      </c>
      <c r="E31">
        <f t="shared" ref="E31:AO31" si="1">E$3</f>
        <v>2024</v>
      </c>
      <c r="F31">
        <f t="shared" si="1"/>
        <v>2025</v>
      </c>
      <c r="G31">
        <f t="shared" si="1"/>
        <v>2026</v>
      </c>
      <c r="H31">
        <f t="shared" si="1"/>
        <v>2027</v>
      </c>
      <c r="I31">
        <f t="shared" si="1"/>
        <v>2028</v>
      </c>
      <c r="J31">
        <f t="shared" si="1"/>
        <v>2029</v>
      </c>
      <c r="K31">
        <f t="shared" si="1"/>
        <v>2030</v>
      </c>
      <c r="L31">
        <f t="shared" si="1"/>
        <v>2031</v>
      </c>
      <c r="M31">
        <f t="shared" si="1"/>
        <v>2032</v>
      </c>
      <c r="N31">
        <f t="shared" si="1"/>
        <v>2033</v>
      </c>
      <c r="O31">
        <f t="shared" si="1"/>
        <v>2034</v>
      </c>
      <c r="P31">
        <f t="shared" si="1"/>
        <v>2035</v>
      </c>
      <c r="Q31">
        <f t="shared" si="1"/>
        <v>2036</v>
      </c>
      <c r="R31">
        <f t="shared" si="1"/>
        <v>2037</v>
      </c>
      <c r="S31">
        <f t="shared" si="1"/>
        <v>2038</v>
      </c>
      <c r="T31">
        <f t="shared" si="1"/>
        <v>2039</v>
      </c>
      <c r="U31">
        <f t="shared" si="1"/>
        <v>2040</v>
      </c>
      <c r="V31">
        <f t="shared" si="1"/>
        <v>2041</v>
      </c>
      <c r="W31">
        <f t="shared" si="1"/>
        <v>2042</v>
      </c>
      <c r="X31">
        <f t="shared" si="1"/>
        <v>2043</v>
      </c>
      <c r="Y31">
        <f t="shared" si="1"/>
        <v>2044</v>
      </c>
      <c r="Z31">
        <f t="shared" si="1"/>
        <v>2045</v>
      </c>
      <c r="AA31">
        <f t="shared" si="1"/>
        <v>2046</v>
      </c>
      <c r="AB31">
        <f t="shared" si="1"/>
        <v>2047</v>
      </c>
      <c r="AC31">
        <f t="shared" si="1"/>
        <v>2048</v>
      </c>
      <c r="AD31">
        <f t="shared" si="1"/>
        <v>2049</v>
      </c>
      <c r="AE31">
        <f t="shared" si="1"/>
        <v>2050</v>
      </c>
      <c r="AF31">
        <f t="shared" si="1"/>
        <v>2051</v>
      </c>
      <c r="AG31">
        <f t="shared" si="1"/>
        <v>2052</v>
      </c>
      <c r="AH31">
        <f t="shared" si="1"/>
        <v>2053</v>
      </c>
      <c r="AI31">
        <f t="shared" si="1"/>
        <v>2054</v>
      </c>
      <c r="AJ31">
        <f t="shared" si="1"/>
        <v>2055</v>
      </c>
      <c r="AK31">
        <f t="shared" si="1"/>
        <v>2056</v>
      </c>
      <c r="AL31">
        <f t="shared" si="1"/>
        <v>2057</v>
      </c>
      <c r="AM31">
        <f t="shared" si="1"/>
        <v>2058</v>
      </c>
      <c r="AN31">
        <f t="shared" si="1"/>
        <v>2059</v>
      </c>
      <c r="AO31">
        <f t="shared" si="1"/>
        <v>2060</v>
      </c>
    </row>
    <row r="32" spans="2:41">
      <c r="B32" s="21" t="s">
        <v>695</v>
      </c>
      <c r="C32" s="30" t="str">
        <f>VLOOKUP(B32,'图11-工业强度'!$B$4:$C$28,2,FALSE)</f>
        <v>农林牧渔业</v>
      </c>
      <c r="D32" s="26">
        <f>VLOOKUP($B32,'图11-工业强度'!$B$33:$AO$59,COLUMN(C$1),FALSE)</f>
        <v>6707.1189370206348</v>
      </c>
      <c r="E32" s="26">
        <f>VLOOKUP($B32,'图11-工业强度'!$B$33:$AO$59,COLUMN(D$1),FALSE)</f>
        <v>7022.7611537215098</v>
      </c>
      <c r="F32" s="26">
        <f>VLOOKUP($B32,'图11-工业强度'!$B$33:$AO$59,COLUMN(E$1),FALSE)</f>
        <v>7211.4507939937366</v>
      </c>
      <c r="G32" s="26">
        <f>VLOOKUP($B32,'图11-工业强度'!$B$33:$AO$59,COLUMN(F$1),FALSE)</f>
        <v>7621.5296532353914</v>
      </c>
      <c r="H32" s="26">
        <f>VLOOKUP($B32,'图11-工业强度'!$B$33:$AO$59,COLUMN(G$1),FALSE)</f>
        <v>7908.1055777609754</v>
      </c>
      <c r="I32" s="26">
        <f>VLOOKUP($B32,'图11-工业强度'!$B$33:$AO$59,COLUMN(H$1),FALSE)</f>
        <v>8180.2815887076467</v>
      </c>
      <c r="J32" s="26">
        <f>VLOOKUP($B32,'图11-工业强度'!$B$33:$AO$59,COLUMN(I$1),FALSE)</f>
        <v>8448.741492924275</v>
      </c>
      <c r="K32" s="26">
        <f>VLOOKUP($B32,'图11-工业强度'!$B$33:$AO$59,COLUMN(J$1),FALSE)</f>
        <v>8815.4880054733385</v>
      </c>
      <c r="L32" s="26">
        <f>VLOOKUP($B32,'图11-工业强度'!$B$33:$AO$59,COLUMN(K$1),FALSE)</f>
        <v>8964.0135212991991</v>
      </c>
      <c r="M32" s="26">
        <f>VLOOKUP($B32,'图11-工业强度'!$B$33:$AO$59,COLUMN(L$1),FALSE)</f>
        <v>9221.649260019447</v>
      </c>
      <c r="N32" s="26">
        <f>VLOOKUP($B32,'图11-工业强度'!$B$33:$AO$59,COLUMN(M$1),FALSE)</f>
        <v>9461.4551042454386</v>
      </c>
      <c r="O32" s="26">
        <f>VLOOKUP($B32,'图11-工业强度'!$B$33:$AO$59,COLUMN(N$1),FALSE)</f>
        <v>9693.8595261243772</v>
      </c>
      <c r="P32" s="26">
        <f>VLOOKUP($B32,'图11-工业强度'!$B$33:$AO$59,COLUMN(O$1),FALSE)</f>
        <v>9853.5512909149857</v>
      </c>
      <c r="Q32" s="26">
        <f>VLOOKUP($B32,'图11-工业强度'!$B$33:$AO$59,COLUMN(P$1),FALSE)</f>
        <v>10118.100792193298</v>
      </c>
      <c r="R32" s="26">
        <f>VLOOKUP($B32,'图11-工业强度'!$B$33:$AO$59,COLUMN(Q$1),FALSE)</f>
        <v>10306.736894602285</v>
      </c>
      <c r="S32" s="26">
        <f>VLOOKUP($B32,'图11-工业强度'!$B$33:$AO$59,COLUMN(R$1),FALSE)</f>
        <v>10455.632638363764</v>
      </c>
      <c r="T32" s="26">
        <f>VLOOKUP($B32,'图11-工业强度'!$B$33:$AO$59,COLUMN(S$1),FALSE)</f>
        <v>10611.665755644381</v>
      </c>
      <c r="U32" s="26">
        <f>VLOOKUP($B32,'图11-工业强度'!$B$33:$AO$59,COLUMN(T$1),FALSE)</f>
        <v>10760.543570631236</v>
      </c>
      <c r="V32" s="26">
        <f>VLOOKUP($B32,'图11-工业强度'!$B$33:$AO$59,COLUMN(U$1),FALSE)</f>
        <v>10869.300792193299</v>
      </c>
      <c r="W32" s="26">
        <f>VLOOKUP($B32,'图11-工业强度'!$B$33:$AO$59,COLUMN(V$1),FALSE)</f>
        <v>10970.827125418606</v>
      </c>
      <c r="X32" s="26">
        <f>VLOOKUP($B32,'图11-工业强度'!$B$33:$AO$59,COLUMN(W$1),FALSE)</f>
        <v>11072.350225054915</v>
      </c>
      <c r="Y32" s="26">
        <f>VLOOKUP($B32,'图11-工业强度'!$B$33:$AO$59,COLUMN(X$1),FALSE)</f>
        <v>11166.595981419468</v>
      </c>
      <c r="Z32" s="26">
        <f>VLOOKUP($B32,'图11-工业强度'!$B$33:$AO$59,COLUMN(Y$1),FALSE)</f>
        <v>11260.845374671422</v>
      </c>
      <c r="AA32" s="26">
        <f>VLOOKUP($B32,'图11-工业强度'!$B$33:$AO$59,COLUMN(Z$1),FALSE)</f>
        <v>11275.792585790936</v>
      </c>
      <c r="AB32" s="26">
        <f>VLOOKUP($B32,'图11-工业强度'!$B$33:$AO$59,COLUMN(AA$1),FALSE)</f>
        <v>11362.332501530376</v>
      </c>
      <c r="AC32" s="26">
        <f>VLOOKUP($B32,'图11-工业强度'!$B$33:$AO$59,COLUMN(AB$1),FALSE)</f>
        <v>11373.610413740957</v>
      </c>
      <c r="AD32" s="26">
        <f>VLOOKUP($B32,'图11-工业强度'!$B$33:$AO$59,COLUMN(AC$1),FALSE)</f>
        <v>11416.89293867704</v>
      </c>
      <c r="AE32" s="26">
        <f>VLOOKUP($B32,'图11-工业强度'!$B$33:$AO$59,COLUMN(AD$1),FALSE)</f>
        <v>11456.578221886142</v>
      </c>
      <c r="AF32" s="26">
        <f>VLOOKUP($B32,'图11-工业强度'!$B$33:$AO$59,COLUMN(AE$1),FALSE)</f>
        <v>11456.617791941237</v>
      </c>
      <c r="AG32" s="26">
        <f>VLOOKUP($B32,'图11-工业强度'!$B$33:$AO$59,COLUMN(AF$1),FALSE)</f>
        <v>11460.214709589143</v>
      </c>
      <c r="AH32" s="26">
        <f>VLOOKUP($B32,'图11-工业强度'!$B$33:$AO$59,COLUMN(AG$1),FALSE)</f>
        <v>11456.61019408736</v>
      </c>
      <c r="AI32" s="26">
        <f>VLOOKUP($B32,'图11-工业强度'!$B$33:$AO$59,COLUMN(AH$1),FALSE)</f>
        <v>11456.570580821723</v>
      </c>
      <c r="AJ32" s="26">
        <f>VLOOKUP($B32,'图11-工业强度'!$B$33:$AO$59,COLUMN(AI$1),FALSE)</f>
        <v>11452.930020525011</v>
      </c>
      <c r="AK32" s="26">
        <f>VLOOKUP($B32,'图11-工业强度'!$B$33:$AO$59,COLUMN(AJ$1),FALSE)</f>
        <v>11409.679863886791</v>
      </c>
      <c r="AL32" s="26">
        <f>VLOOKUP($B32,'图11-工业强度'!$B$33:$AO$59,COLUMN(AK$1),FALSE)</f>
        <v>11409.597007669874</v>
      </c>
      <c r="AM32" s="26">
        <f>VLOOKUP($B32,'图11-工业强度'!$B$33:$AO$59,COLUMN(AL$1),FALSE)</f>
        <v>11402.31962838933</v>
      </c>
      <c r="AN32" s="26">
        <f>VLOOKUP($B32,'图11-工业强度'!$B$33:$AO$59,COLUMN(AM$1),FALSE)</f>
        <v>11398.283007453821</v>
      </c>
      <c r="AO32" s="26">
        <f>VLOOKUP($B32,'图11-工业强度'!$B$33:$AO$59,COLUMN(AN$1),FALSE)</f>
        <v>11394.638882287281</v>
      </c>
    </row>
    <row r="33" spans="1:41">
      <c r="A33">
        <v>1</v>
      </c>
      <c r="B33" s="22" t="str">
        <f>VLOOKUP($A33,'图11-工业强度'!$A$34:$B$56,2,FALSE)</f>
        <v>Iron and Steel</v>
      </c>
      <c r="C33" s="30" t="str">
        <f>VLOOKUP(B33,'图11-工业强度'!$B$4:$C$28,2,FALSE)</f>
        <v>黑色金属冶炼</v>
      </c>
      <c r="D33" s="26">
        <f>VLOOKUP($B33,'图11-工业强度'!$B$33:$AO$59,COLUMN(C$1),FALSE)</f>
        <v>64927.643585034763</v>
      </c>
      <c r="E33" s="26">
        <f>VLOOKUP($B33,'图11-工业强度'!$B$33:$AO$59,COLUMN(D$1),FALSE)</f>
        <v>64917.78041842211</v>
      </c>
      <c r="F33" s="26">
        <f>VLOOKUP($B33,'图11-工业强度'!$B$33:$AO$59,COLUMN(E$1),FALSE)</f>
        <v>67965.280688488012</v>
      </c>
      <c r="G33" s="26">
        <f>VLOOKUP($B33,'图11-工业强度'!$B$33:$AO$59,COLUMN(F$1),FALSE)</f>
        <v>69480.460912462659</v>
      </c>
      <c r="H33" s="26">
        <f>VLOOKUP($B33,'图11-工业强度'!$B$33:$AO$59,COLUMN(G$1),FALSE)</f>
        <v>70491.334197544216</v>
      </c>
      <c r="I33" s="26">
        <f>VLOOKUP($B33,'图11-工业强度'!$B$33:$AO$59,COLUMN(H$1),FALSE)</f>
        <v>71027.145007381812</v>
      </c>
      <c r="J33" s="26">
        <f>VLOOKUP($B33,'图11-工业强度'!$B$33:$AO$59,COLUMN(I$1),FALSE)</f>
        <v>71602.257894926384</v>
      </c>
      <c r="K33" s="26">
        <f>VLOOKUP($B33,'图11-工业强度'!$B$33:$AO$59,COLUMN(J$1),FALSE)</f>
        <v>72200.228403730522</v>
      </c>
      <c r="L33" s="26">
        <f>VLOOKUP($B33,'图11-工业强度'!$B$33:$AO$59,COLUMN(K$1),FALSE)</f>
        <v>72081.250477116439</v>
      </c>
      <c r="M33" s="26">
        <f>VLOOKUP($B33,'图11-工业强度'!$B$33:$AO$59,COLUMN(L$1),FALSE)</f>
        <v>71645.623492132101</v>
      </c>
      <c r="N33" s="26">
        <f>VLOOKUP($B33,'图11-工业强度'!$B$33:$AO$59,COLUMN(M$1),FALSE)</f>
        <v>71556.547153505468</v>
      </c>
      <c r="O33" s="26">
        <f>VLOOKUP($B33,'图11-工业强度'!$B$33:$AO$59,COLUMN(N$1),FALSE)</f>
        <v>71124.834647654046</v>
      </c>
      <c r="P33" s="26">
        <f>VLOOKUP($B33,'图11-工业强度'!$B$33:$AO$59,COLUMN(O$1),FALSE)</f>
        <v>70680.981527492724</v>
      </c>
      <c r="Q33" s="26">
        <f>VLOOKUP($B33,'图11-工业强度'!$B$33:$AO$59,COLUMN(P$1),FALSE)</f>
        <v>69540.522163407892</v>
      </c>
      <c r="R33" s="26">
        <f>VLOOKUP($B33,'图11-工业强度'!$B$33:$AO$59,COLUMN(Q$1),FALSE)</f>
        <v>68438.271506247547</v>
      </c>
      <c r="S33" s="26">
        <f>VLOOKUP($B33,'图11-工业强度'!$B$33:$AO$59,COLUMN(R$1),FALSE)</f>
        <v>67046.82578949265</v>
      </c>
      <c r="T33" s="26">
        <f>VLOOKUP($B33,'图11-工业强度'!$B$33:$AO$59,COLUMN(S$1),FALSE)</f>
        <v>65904.884663858</v>
      </c>
      <c r="U33" s="26">
        <f>VLOOKUP($B33,'图11-工业强度'!$B$33:$AO$59,COLUMN(T$1),FALSE)</f>
        <v>64838.806632818421</v>
      </c>
      <c r="V33" s="26">
        <f>VLOOKUP($B33,'图11-工业强度'!$B$33:$AO$59,COLUMN(U$1),FALSE)</f>
        <v>63312.063267437268</v>
      </c>
      <c r="W33" s="26">
        <f>VLOOKUP($B33,'图11-工业强度'!$B$33:$AO$59,COLUMN(V$1),FALSE)</f>
        <v>61749.669727413508</v>
      </c>
      <c r="X33" s="26">
        <f>VLOOKUP($B33,'图11-工业强度'!$B$33:$AO$59,COLUMN(W$1),FALSE)</f>
        <v>60258.972957401624</v>
      </c>
      <c r="Y33" s="26">
        <f>VLOOKUP($B33,'图11-工业强度'!$B$33:$AO$59,COLUMN(X$1),FALSE)</f>
        <v>58699.690684527042</v>
      </c>
      <c r="Z33" s="26">
        <f>VLOOKUP($B33,'图11-工业强度'!$B$33:$AO$59,COLUMN(Y$1),FALSE)</f>
        <v>57205.342983688031</v>
      </c>
      <c r="AA33" s="26">
        <f>VLOOKUP($B33,'图11-工业强度'!$B$33:$AO$59,COLUMN(Z$1),FALSE)</f>
        <v>55761.976162183586</v>
      </c>
      <c r="AB33" s="26">
        <f>VLOOKUP($B33,'图11-工业强度'!$B$33:$AO$59,COLUMN(AA$1),FALSE)</f>
        <v>54662.687335709925</v>
      </c>
      <c r="AC33" s="26">
        <f>VLOOKUP($B33,'图11-工业强度'!$B$33:$AO$59,COLUMN(AB$1),FALSE)</f>
        <v>53523.775881315058</v>
      </c>
      <c r="AD33" s="26">
        <f>VLOOKUP($B33,'图11-工业强度'!$B$33:$AO$59,COLUMN(AC$1),FALSE)</f>
        <v>52080.734975333995</v>
      </c>
      <c r="AE33" s="26">
        <f>VLOOKUP($B33,'图11-工业强度'!$B$33:$AO$59,COLUMN(AD$1),FALSE)</f>
        <v>50885.700983039875</v>
      </c>
      <c r="AF33" s="26">
        <f>VLOOKUP($B33,'图11-工业强度'!$B$33:$AO$59,COLUMN(AE$1),FALSE)</f>
        <v>49495.148608260432</v>
      </c>
      <c r="AG33" s="26">
        <f>VLOOKUP($B33,'图11-工业强度'!$B$33:$AO$59,COLUMN(AF$1),FALSE)</f>
        <v>48101.068056605822</v>
      </c>
      <c r="AH33" s="26">
        <f>VLOOKUP($B33,'图11-工业强度'!$B$33:$AO$59,COLUMN(AG$1),FALSE)</f>
        <v>46742.961002484619</v>
      </c>
      <c r="AI33" s="26">
        <f>VLOOKUP($B33,'图11-工业强度'!$B$33:$AO$59,COLUMN(AH$1),FALSE)</f>
        <v>45352.626840949204</v>
      </c>
      <c r="AJ33" s="26">
        <f>VLOOKUP($B33,'图11-工业强度'!$B$33:$AO$59,COLUMN(AI$1),FALSE)</f>
        <v>43993.113247632435</v>
      </c>
      <c r="AK33" s="26">
        <f>VLOOKUP($B33,'图11-工业强度'!$B$33:$AO$59,COLUMN(AJ$1),FALSE)</f>
        <v>43004.908213604132</v>
      </c>
      <c r="AL33" s="26">
        <f>VLOOKUP($B33,'图11-工业强度'!$B$33:$AO$59,COLUMN(AK$1),FALSE)</f>
        <v>42090.888120701464</v>
      </c>
      <c r="AM33" s="26">
        <f>VLOOKUP($B33,'图11-工业强度'!$B$33:$AO$59,COLUMN(AL$1),FALSE)</f>
        <v>41137.374023261684</v>
      </c>
      <c r="AN33" s="26">
        <f>VLOOKUP($B33,'图11-工业强度'!$B$33:$AO$59,COLUMN(AM$1),FALSE)</f>
        <v>40185.553058946396</v>
      </c>
      <c r="AO33" s="26">
        <f>VLOOKUP($B33,'图11-工业强度'!$B$33:$AO$59,COLUMN(AN$1),FALSE)</f>
        <v>39235.555507543853</v>
      </c>
    </row>
    <row r="34" spans="1:41">
      <c r="A34">
        <v>2</v>
      </c>
      <c r="B34" s="22" t="str">
        <f>VLOOKUP($A34,'图11-工业强度'!$A$34:$B$56,2,FALSE)</f>
        <v>Chemicals</v>
      </c>
      <c r="C34" s="30" t="str">
        <f>VLOOKUP(B34,'图11-工业强度'!$B$4:$C$28,2,FALSE)</f>
        <v>化学工业</v>
      </c>
      <c r="D34" s="26">
        <f>VLOOKUP($B34,'图11-工业强度'!$B$33:$AO$59,COLUMN(C$1),FALSE)</f>
        <v>37088.071369414145</v>
      </c>
      <c r="E34" s="26">
        <f>VLOOKUP($B34,'图11-工业强度'!$B$33:$AO$59,COLUMN(D$1),FALSE)</f>
        <v>39164.950970436796</v>
      </c>
      <c r="F34" s="26">
        <f>VLOOKUP($B34,'图11-工业强度'!$B$33:$AO$59,COLUMN(E$1),FALSE)</f>
        <v>41132.456609412708</v>
      </c>
      <c r="G34" s="26">
        <f>VLOOKUP($B34,'图11-工业强度'!$B$33:$AO$59,COLUMN(F$1),FALSE)</f>
        <v>42436.545615930299</v>
      </c>
      <c r="H34" s="26">
        <f>VLOOKUP($B34,'图11-工业强度'!$B$33:$AO$59,COLUMN(G$1),FALSE)</f>
        <v>43591.222213820183</v>
      </c>
      <c r="I34" s="26">
        <f>VLOOKUP($B34,'图11-工业强度'!$B$33:$AO$59,COLUMN(H$1),FALSE)</f>
        <v>44670.250869612195</v>
      </c>
      <c r="J34" s="26">
        <f>VLOOKUP($B34,'图11-工业强度'!$B$33:$AO$59,COLUMN(I$1),FALSE)</f>
        <v>45684.754751359345</v>
      </c>
      <c r="K34" s="26">
        <f>VLOOKUP($B34,'图11-工业强度'!$B$33:$AO$59,COLUMN(J$1),FALSE)</f>
        <v>46709.023816211171</v>
      </c>
      <c r="L34" s="26">
        <f>VLOOKUP($B34,'图11-工业强度'!$B$33:$AO$59,COLUMN(K$1),FALSE)</f>
        <v>47252.862550862425</v>
      </c>
      <c r="M34" s="26">
        <f>VLOOKUP($B34,'图11-工业强度'!$B$33:$AO$59,COLUMN(L$1),FALSE)</f>
        <v>47747.335259803403</v>
      </c>
      <c r="N34" s="26">
        <f>VLOOKUP($B34,'图11-工业强度'!$B$33:$AO$59,COLUMN(M$1),FALSE)</f>
        <v>48284.119131468091</v>
      </c>
      <c r="O34" s="26">
        <f>VLOOKUP($B34,'图11-工业强度'!$B$33:$AO$59,COLUMN(N$1),FALSE)</f>
        <v>48798.964257678883</v>
      </c>
      <c r="P34" s="26">
        <f>VLOOKUP($B34,'图11-工业强度'!$B$33:$AO$59,COLUMN(O$1),FALSE)</f>
        <v>49272.04116164345</v>
      </c>
      <c r="Q34" s="26">
        <f>VLOOKUP($B34,'图11-工业强度'!$B$33:$AO$59,COLUMN(P$1),FALSE)</f>
        <v>49406.927993230362</v>
      </c>
      <c r="R34" s="26">
        <f>VLOOKUP($B34,'图11-工业强度'!$B$33:$AO$59,COLUMN(Q$1),FALSE)</f>
        <v>49482.624367145596</v>
      </c>
      <c r="S34" s="26">
        <f>VLOOKUP($B34,'图11-工业强度'!$B$33:$AO$59,COLUMN(R$1),FALSE)</f>
        <v>49572.887461740676</v>
      </c>
      <c r="T34" s="26">
        <f>VLOOKUP($B34,'图11-工业强度'!$B$33:$AO$59,COLUMN(S$1),FALSE)</f>
        <v>49684.805034028315</v>
      </c>
      <c r="U34" s="26">
        <f>VLOOKUP($B34,'图11-工业强度'!$B$33:$AO$59,COLUMN(T$1),FALSE)</f>
        <v>49774.572842173504</v>
      </c>
      <c r="V34" s="26">
        <f>VLOOKUP($B34,'图11-工业强度'!$B$33:$AO$59,COLUMN(U$1),FALSE)</f>
        <v>49659.08142306724</v>
      </c>
      <c r="W34" s="26">
        <f>VLOOKUP($B34,'图11-工业强度'!$B$33:$AO$59,COLUMN(V$1),FALSE)</f>
        <v>49492.733444960584</v>
      </c>
      <c r="X34" s="26">
        <f>VLOOKUP($B34,'图11-工业强度'!$B$33:$AO$59,COLUMN(W$1),FALSE)</f>
        <v>49352.139325195363</v>
      </c>
      <c r="Y34" s="26">
        <f>VLOOKUP($B34,'图11-工业强度'!$B$33:$AO$59,COLUMN(X$1),FALSE)</f>
        <v>49252.257653667504</v>
      </c>
      <c r="Z34" s="26">
        <f>VLOOKUP($B34,'图11-工业强度'!$B$33:$AO$59,COLUMN(Y$1),FALSE)</f>
        <v>49103.837784019313</v>
      </c>
      <c r="AA34" s="26">
        <f>VLOOKUP($B34,'图11-工业强度'!$B$33:$AO$59,COLUMN(Z$1),FALSE)</f>
        <v>48840.57620179325</v>
      </c>
      <c r="AB34" s="26">
        <f>VLOOKUP($B34,'图11-工业强度'!$B$33:$AO$59,COLUMN(AA$1),FALSE)</f>
        <v>48581.347657628474</v>
      </c>
      <c r="AC34" s="26">
        <f>VLOOKUP($B34,'图11-工业强度'!$B$33:$AO$59,COLUMN(AB$1),FALSE)</f>
        <v>48375.697450577951</v>
      </c>
      <c r="AD34" s="26">
        <f>VLOOKUP($B34,'图11-工业强度'!$B$33:$AO$59,COLUMN(AC$1),FALSE)</f>
        <v>48075.578740412675</v>
      </c>
      <c r="AE34" s="26">
        <f>VLOOKUP($B34,'图11-工业强度'!$B$33:$AO$59,COLUMN(AD$1),FALSE)</f>
        <v>47815.648467826162</v>
      </c>
      <c r="AF34" s="26">
        <f>VLOOKUP($B34,'图11-工业强度'!$B$33:$AO$59,COLUMN(AE$1),FALSE)</f>
        <v>47545.214255878447</v>
      </c>
      <c r="AG34" s="26">
        <f>VLOOKUP($B34,'图11-工业强度'!$B$33:$AO$59,COLUMN(AF$1),FALSE)</f>
        <v>47213.417532677988</v>
      </c>
      <c r="AH34" s="26">
        <f>VLOOKUP($B34,'图11-工业强度'!$B$33:$AO$59,COLUMN(AG$1),FALSE)</f>
        <v>46984.011105109661</v>
      </c>
      <c r="AI34" s="26">
        <f>VLOOKUP($B34,'图11-工业强度'!$B$33:$AO$59,COLUMN(AH$1),FALSE)</f>
        <v>46688.885711713672</v>
      </c>
      <c r="AJ34" s="26">
        <f>VLOOKUP($B34,'图11-工业强度'!$B$33:$AO$59,COLUMN(AI$1),FALSE)</f>
        <v>46380.868711965733</v>
      </c>
      <c r="AK34" s="26">
        <f>VLOOKUP($B34,'图11-工业强度'!$B$33:$AO$59,COLUMN(AJ$1),FALSE)</f>
        <v>46111.136210435361</v>
      </c>
      <c r="AL34" s="26">
        <f>VLOOKUP($B34,'图11-工业强度'!$B$33:$AO$59,COLUMN(AK$1),FALSE)</f>
        <v>45852.198548845932</v>
      </c>
      <c r="AM34" s="26">
        <f>VLOOKUP($B34,'图11-工业强度'!$B$33:$AO$59,COLUMN(AL$1),FALSE)</f>
        <v>45551.361146519761</v>
      </c>
      <c r="AN34" s="26">
        <f>VLOOKUP($B34,'图11-工业强度'!$B$33:$AO$59,COLUMN(AM$1),FALSE)</f>
        <v>45255.904256238537</v>
      </c>
      <c r="AO34" s="26">
        <f>VLOOKUP($B34,'图11-工业强度'!$B$33:$AO$59,COLUMN(AN$1),FALSE)</f>
        <v>45023.40306074683</v>
      </c>
    </row>
    <row r="35" spans="1:41">
      <c r="A35">
        <v>3</v>
      </c>
      <c r="B35" s="22" t="str">
        <f>VLOOKUP($A35,'图11-工业强度'!$A$34:$B$56,2,FALSE)</f>
        <v>Non-metallic Mineral</v>
      </c>
      <c r="C35" s="30" t="str">
        <f>VLOOKUP(B35,'图11-工业强度'!$B$4:$C$28,2,FALSE)</f>
        <v>非金属矿物制品</v>
      </c>
      <c r="D35" s="26">
        <f>VLOOKUP($B35,'图11-工业强度'!$B$33:$AO$59,COLUMN(C$1),FALSE)</f>
        <v>24163.659716970946</v>
      </c>
      <c r="E35" s="26">
        <f>VLOOKUP($B35,'图11-工业强度'!$B$33:$AO$59,COLUMN(D$1),FALSE)</f>
        <v>24228.967772136406</v>
      </c>
      <c r="F35" s="26">
        <f>VLOOKUP($B35,'图11-工业强度'!$B$33:$AO$59,COLUMN(E$1),FALSE)</f>
        <v>24240.520362968571</v>
      </c>
      <c r="G35" s="26">
        <f>VLOOKUP($B35,'图11-工业强度'!$B$33:$AO$59,COLUMN(F$1),FALSE)</f>
        <v>24432.260271506253</v>
      </c>
      <c r="H35" s="26">
        <f>VLOOKUP($B35,'图11-工业强度'!$B$33:$AO$59,COLUMN(G$1),FALSE)</f>
        <v>24319.26552878903</v>
      </c>
      <c r="I35" s="26">
        <f>VLOOKUP($B35,'图11-工业强度'!$B$33:$AO$59,COLUMN(H$1),FALSE)</f>
        <v>23962.42119477153</v>
      </c>
      <c r="J35" s="26">
        <f>VLOOKUP($B35,'图11-工业强度'!$B$33:$AO$59,COLUMN(I$1),FALSE)</f>
        <v>23826.381585106774</v>
      </c>
      <c r="K35" s="26">
        <f>VLOOKUP($B35,'图11-工业强度'!$B$33:$AO$59,COLUMN(J$1),FALSE)</f>
        <v>23701.230708292831</v>
      </c>
      <c r="L35" s="26">
        <f>VLOOKUP($B35,'图11-工业强度'!$B$33:$AO$59,COLUMN(K$1),FALSE)</f>
        <v>23596.445608728536</v>
      </c>
      <c r="M35" s="26">
        <f>VLOOKUP($B35,'图11-工业强度'!$B$33:$AO$59,COLUMN(L$1),FALSE)</f>
        <v>23442.358755536356</v>
      </c>
      <c r="N35" s="26">
        <f>VLOOKUP($B35,'图11-工业强度'!$B$33:$AO$59,COLUMN(M$1),FALSE)</f>
        <v>23282.769939865335</v>
      </c>
      <c r="O35" s="26">
        <f>VLOOKUP($B35,'图11-工业强度'!$B$33:$AO$59,COLUMN(N$1),FALSE)</f>
        <v>23083.556155701997</v>
      </c>
      <c r="P35" s="26">
        <f>VLOOKUP($B35,'图11-工业强度'!$B$33:$AO$59,COLUMN(O$1),FALSE)</f>
        <v>22944.074538187324</v>
      </c>
      <c r="Q35" s="26">
        <f>VLOOKUP($B35,'图11-工业强度'!$B$33:$AO$59,COLUMN(P$1),FALSE)</f>
        <v>22629.24136689353</v>
      </c>
      <c r="R35" s="26">
        <f>VLOOKUP($B35,'图11-工业强度'!$B$33:$AO$59,COLUMN(Q$1),FALSE)</f>
        <v>22178.713334053515</v>
      </c>
      <c r="S35" s="26">
        <f>VLOOKUP($B35,'图11-工业强度'!$B$33:$AO$59,COLUMN(R$1),FALSE)</f>
        <v>21729.413848979155</v>
      </c>
      <c r="T35" s="26">
        <f>VLOOKUP($B35,'图11-工业强度'!$B$33:$AO$59,COLUMN(S$1),FALSE)</f>
        <v>21244.496309099424</v>
      </c>
      <c r="U35" s="26">
        <f>VLOOKUP($B35,'图11-工业强度'!$B$33:$AO$59,COLUMN(T$1),FALSE)</f>
        <v>20757.899931583313</v>
      </c>
      <c r="V35" s="26">
        <f>VLOOKUP($B35,'图11-工业强度'!$B$33:$AO$59,COLUMN(U$1),FALSE)</f>
        <v>20269.830830722702</v>
      </c>
      <c r="W35" s="26">
        <f>VLOOKUP($B35,'图11-工业强度'!$B$33:$AO$59,COLUMN(V$1),FALSE)</f>
        <v>19785.822440675529</v>
      </c>
      <c r="X35" s="26">
        <f>VLOOKUP($B35,'图11-工业强度'!$B$33:$AO$59,COLUMN(W$1),FALSE)</f>
        <v>19297.840337042242</v>
      </c>
      <c r="Y35" s="26">
        <f>VLOOKUP($B35,'图11-工业强度'!$B$33:$AO$59,COLUMN(X$1),FALSE)</f>
        <v>18776.048863922802</v>
      </c>
      <c r="Z35" s="26">
        <f>VLOOKUP($B35,'图11-工业强度'!$B$33:$AO$59,COLUMN(Y$1),FALSE)</f>
        <v>18325.825681466282</v>
      </c>
      <c r="AA35" s="26">
        <f>VLOOKUP($B35,'图11-工业强度'!$B$33:$AO$59,COLUMN(Z$1),FALSE)</f>
        <v>17815.911418386091</v>
      </c>
      <c r="AB35" s="26">
        <f>VLOOKUP($B35,'图11-工业强度'!$B$33:$AO$59,COLUMN(AA$1),FALSE)</f>
        <v>17352.746246084051</v>
      </c>
      <c r="AC35" s="26">
        <f>VLOOKUP($B35,'图11-工业强度'!$B$33:$AO$59,COLUMN(AB$1),FALSE)</f>
        <v>16886.298800907425</v>
      </c>
      <c r="AD35" s="26">
        <f>VLOOKUP($B35,'图11-工业强度'!$B$33:$AO$59,COLUMN(AC$1),FALSE)</f>
        <v>16384.155017824352</v>
      </c>
      <c r="AE35" s="26">
        <f>VLOOKUP($B35,'图11-工业强度'!$B$33:$AO$59,COLUMN(AD$1),FALSE)</f>
        <v>15919.17961182529</v>
      </c>
      <c r="AF35" s="26">
        <f>VLOOKUP($B35,'图11-工业强度'!$B$33:$AO$59,COLUMN(AE$1),FALSE)</f>
        <v>15538.184473011419</v>
      </c>
      <c r="AG35" s="26">
        <f>VLOOKUP($B35,'图11-工业强度'!$B$33:$AO$59,COLUMN(AF$1),FALSE)</f>
        <v>15193.283641208458</v>
      </c>
      <c r="AH35" s="26">
        <f>VLOOKUP($B35,'图11-工业强度'!$B$33:$AO$59,COLUMN(AG$1),FALSE)</f>
        <v>14818.828022037382</v>
      </c>
      <c r="AI35" s="26">
        <f>VLOOKUP($B35,'图11-工业强度'!$B$33:$AO$59,COLUMN(AH$1),FALSE)</f>
        <v>14442.029527204642</v>
      </c>
      <c r="AJ35" s="26">
        <f>VLOOKUP($B35,'图11-工业强度'!$B$33:$AO$59,COLUMN(AI$1),FALSE)</f>
        <v>14099.1710057254</v>
      </c>
      <c r="AK35" s="26">
        <f>VLOOKUP($B35,'图11-工业强度'!$B$33:$AO$59,COLUMN(AJ$1),FALSE)</f>
        <v>13836.454718951427</v>
      </c>
      <c r="AL35" s="26">
        <f>VLOOKUP($B35,'图11-工业强度'!$B$33:$AO$59,COLUMN(AK$1),FALSE)</f>
        <v>13579.224406755251</v>
      </c>
      <c r="AM35" s="26">
        <f>VLOOKUP($B35,'图11-工业强度'!$B$33:$AO$59,COLUMN(AL$1),FALSE)</f>
        <v>13322.187209679165</v>
      </c>
      <c r="AN35" s="26">
        <f>VLOOKUP($B35,'图11-工业强度'!$B$33:$AO$59,COLUMN(AM$1),FALSE)</f>
        <v>13066.276907565449</v>
      </c>
      <c r="AO35" s="26">
        <f>VLOOKUP($B35,'图11-工业强度'!$B$33:$AO$59,COLUMN(AN$1),FALSE)</f>
        <v>12806.296316301181</v>
      </c>
    </row>
    <row r="36" spans="1:41">
      <c r="A36">
        <v>4</v>
      </c>
      <c r="B36" s="22" t="str">
        <f>VLOOKUP($A36,'图11-工业强度'!$A$34:$B$56,2,FALSE)</f>
        <v>Petrochem &amp; Coke</v>
      </c>
      <c r="C36" s="30" t="str">
        <f>VLOOKUP(B36,'图11-工业强度'!$B$4:$C$28,2,FALSE)</f>
        <v>石油、煤炭加工业</v>
      </c>
      <c r="D36" s="26">
        <f>VLOOKUP($B36,'图11-工业强度'!$B$33:$AO$59,COLUMN(C$1),FALSE)</f>
        <v>19437.673832415116</v>
      </c>
      <c r="E36" s="26">
        <f>VLOOKUP($B36,'图11-工业强度'!$B$33:$AO$59,COLUMN(D$1),FALSE)</f>
        <v>19793.580569659003</v>
      </c>
      <c r="F36" s="26">
        <f>VLOOKUP($B36,'图11-工业强度'!$B$33:$AO$59,COLUMN(E$1),FALSE)</f>
        <v>20130.83158690721</v>
      </c>
      <c r="G36" s="26">
        <f>VLOOKUP($B36,'图11-工业强度'!$B$33:$AO$59,COLUMN(F$1),FALSE)</f>
        <v>20529.65129091499</v>
      </c>
      <c r="H36" s="26">
        <f>VLOOKUP($B36,'图11-工业强度'!$B$33:$AO$59,COLUMN(G$1),FALSE)</f>
        <v>20805.059198444425</v>
      </c>
      <c r="I36" s="26">
        <f>VLOOKUP($B36,'图11-工业强度'!$B$33:$AO$59,COLUMN(H$1),FALSE)</f>
        <v>20942.74613805769</v>
      </c>
      <c r="J36" s="26">
        <f>VLOOKUP($B36,'图11-工业强度'!$B$33:$AO$59,COLUMN(I$1),FALSE)</f>
        <v>21098.979583018263</v>
      </c>
      <c r="K36" s="26">
        <f>VLOOKUP($B36,'图11-工业强度'!$B$33:$AO$59,COLUMN(J$1),FALSE)</f>
        <v>21292.995858989598</v>
      </c>
      <c r="L36" s="26">
        <f>VLOOKUP($B36,'图11-工业强度'!$B$33:$AO$59,COLUMN(K$1),FALSE)</f>
        <v>21192.911022289445</v>
      </c>
      <c r="M36" s="26">
        <f>VLOOKUP($B36,'图11-工业强度'!$B$33:$AO$59,COLUMN(L$1),FALSE)</f>
        <v>21099.480285189591</v>
      </c>
      <c r="N36" s="26">
        <f>VLOOKUP($B36,'图11-工业强度'!$B$33:$AO$59,COLUMN(M$1),FALSE)</f>
        <v>20998.620539411622</v>
      </c>
      <c r="O36" s="26">
        <f>VLOOKUP($B36,'图11-工业强度'!$B$33:$AO$59,COLUMN(N$1),FALSE)</f>
        <v>20854.201037053048</v>
      </c>
      <c r="P36" s="26">
        <f>VLOOKUP($B36,'图11-工业强度'!$B$33:$AO$59,COLUMN(O$1),FALSE)</f>
        <v>20737.305714594368</v>
      </c>
      <c r="Q36" s="26">
        <f>VLOOKUP($B36,'图11-工业强度'!$B$33:$AO$59,COLUMN(P$1),FALSE)</f>
        <v>20402.51791437111</v>
      </c>
      <c r="R36" s="26">
        <f>VLOOKUP($B36,'图11-工业强度'!$B$33:$AO$59,COLUMN(Q$1),FALSE)</f>
        <v>20049.443556227725</v>
      </c>
      <c r="S36" s="26">
        <f>VLOOKUP($B36,'图11-工业强度'!$B$33:$AO$59,COLUMN(R$1),FALSE)</f>
        <v>19691.835367829757</v>
      </c>
      <c r="T36" s="26">
        <f>VLOOKUP($B36,'图11-工业强度'!$B$33:$AO$59,COLUMN(S$1),FALSE)</f>
        <v>19336.581541896227</v>
      </c>
      <c r="U36" s="26">
        <f>VLOOKUP($B36,'图11-工业强度'!$B$33:$AO$59,COLUMN(T$1),FALSE)</f>
        <v>18978.839940945596</v>
      </c>
      <c r="V36" s="26">
        <f>VLOOKUP($B36,'图11-工业强度'!$B$33:$AO$59,COLUMN(U$1),FALSE)</f>
        <v>18531.108242411152</v>
      </c>
      <c r="W36" s="26">
        <f>VLOOKUP($B36,'图11-工业强度'!$B$33:$AO$59,COLUMN(V$1),FALSE)</f>
        <v>18089.406971301003</v>
      </c>
      <c r="X36" s="26">
        <f>VLOOKUP($B36,'图11-工业强度'!$B$33:$AO$59,COLUMN(W$1),FALSE)</f>
        <v>17642.445284649461</v>
      </c>
      <c r="Y36" s="26">
        <f>VLOOKUP($B36,'图11-工业强度'!$B$33:$AO$59,COLUMN(X$1),FALSE)</f>
        <v>17194.054373267081</v>
      </c>
      <c r="Z36" s="26">
        <f>VLOOKUP($B36,'图11-工业强度'!$B$33:$AO$59,COLUMN(Y$1),FALSE)</f>
        <v>16749.735515465778</v>
      </c>
      <c r="AA36" s="26">
        <f>VLOOKUP($B36,'图11-工业强度'!$B$33:$AO$59,COLUMN(Z$1),FALSE)</f>
        <v>16386.584566634265</v>
      </c>
      <c r="AB36" s="26">
        <f>VLOOKUP($B36,'图11-工业强度'!$B$33:$AO$59,COLUMN(AA$1),FALSE)</f>
        <v>16022.31781354651</v>
      </c>
      <c r="AC36" s="26">
        <f>VLOOKUP($B36,'图11-工业强度'!$B$33:$AO$59,COLUMN(AB$1),FALSE)</f>
        <v>15652.17381441072</v>
      </c>
      <c r="AD36" s="26">
        <f>VLOOKUP($B36,'图11-工业强度'!$B$33:$AO$59,COLUMN(AC$1),FALSE)</f>
        <v>15281.148932339494</v>
      </c>
      <c r="AE36" s="26">
        <f>VLOOKUP($B36,'图11-工业强度'!$B$33:$AO$59,COLUMN(AD$1),FALSE)</f>
        <v>14904.192935076162</v>
      </c>
      <c r="AF36" s="26">
        <f>VLOOKUP($B36,'图11-工业强度'!$B$33:$AO$59,COLUMN(AE$1),FALSE)</f>
        <v>14502.437002628645</v>
      </c>
      <c r="AG36" s="26">
        <f>VLOOKUP($B36,'图11-工业强度'!$B$33:$AO$59,COLUMN(AF$1),FALSE)</f>
        <v>14097.681466277776</v>
      </c>
      <c r="AH36" s="26">
        <f>VLOOKUP($B36,'图11-工业强度'!$B$33:$AO$59,COLUMN(AG$1),FALSE)</f>
        <v>13692.481185409244</v>
      </c>
      <c r="AI36" s="26">
        <f>VLOOKUP($B36,'图11-工业强度'!$B$33:$AO$59,COLUMN(AH$1),FALSE)</f>
        <v>13284.421158762741</v>
      </c>
      <c r="AJ36" s="26">
        <f>VLOOKUP($B36,'图11-工业强度'!$B$33:$AO$59,COLUMN(AI$1),FALSE)</f>
        <v>12879.583594397036</v>
      </c>
      <c r="AK36" s="26">
        <f>VLOOKUP($B36,'图11-工业强度'!$B$33:$AO$59,COLUMN(AJ$1),FALSE)</f>
        <v>12613.696589967956</v>
      </c>
      <c r="AL36" s="26">
        <f>VLOOKUP($B36,'图11-工业强度'!$B$33:$AO$59,COLUMN(AK$1),FALSE)</f>
        <v>12324.281012567069</v>
      </c>
      <c r="AM36" s="26">
        <f>VLOOKUP($B36,'图11-工业强度'!$B$33:$AO$59,COLUMN(AL$1),FALSE)</f>
        <v>12048.546577364879</v>
      </c>
      <c r="AN36" s="26">
        <f>VLOOKUP($B36,'图11-工业强度'!$B$33:$AO$59,COLUMN(AM$1),FALSE)</f>
        <v>11773.657988549208</v>
      </c>
      <c r="AO36" s="26">
        <f>VLOOKUP($B36,'图11-工业强度'!$B$33:$AO$59,COLUMN(AN$1),FALSE)</f>
        <v>11496.142774837062</v>
      </c>
    </row>
    <row r="37" spans="1:41">
      <c r="A37">
        <v>5</v>
      </c>
      <c r="B37" s="22" t="str">
        <f>VLOOKUP($A37,'图11-工业强度'!$A$34:$B$56,2,FALSE)</f>
        <v>Non-ferrous Metals</v>
      </c>
      <c r="C37" s="30" t="str">
        <f>VLOOKUP(B37,'图11-工业强度'!$B$4:$C$28,2,FALSE)</f>
        <v>有色金属冶炼</v>
      </c>
      <c r="D37" s="26">
        <f>VLOOKUP($B37,'图11-工业强度'!$B$33:$AO$59,COLUMN(C$1),FALSE)</f>
        <v>14273.32145043391</v>
      </c>
      <c r="E37" s="26">
        <f>VLOOKUP($B37,'图11-工业强度'!$B$33:$AO$59,COLUMN(D$1),FALSE)</f>
        <v>14814.44600482518</v>
      </c>
      <c r="F37" s="26">
        <f>VLOOKUP($B37,'图11-工业强度'!$B$33:$AO$59,COLUMN(E$1),FALSE)</f>
        <v>15359.156314140655</v>
      </c>
      <c r="G37" s="26">
        <f>VLOOKUP($B37,'图11-工业强度'!$B$33:$AO$59,COLUMN(F$1),FALSE)</f>
        <v>15634.673940441471</v>
      </c>
      <c r="H37" s="26">
        <f>VLOOKUP($B37,'图11-工业强度'!$B$33:$AO$59,COLUMN(G$1),FALSE)</f>
        <v>15906.464657376404</v>
      </c>
      <c r="I37" s="26">
        <f>VLOOKUP($B37,'图11-工业强度'!$B$33:$AO$59,COLUMN(H$1),FALSE)</f>
        <v>16127.360952072309</v>
      </c>
      <c r="J37" s="26">
        <f>VLOOKUP($B37,'图11-工业强度'!$B$33:$AO$59,COLUMN(I$1),FALSE)</f>
        <v>16348.259410896262</v>
      </c>
      <c r="K37" s="26">
        <f>VLOOKUP($B37,'图11-工业强度'!$B$33:$AO$59,COLUMN(J$1),FALSE)</f>
        <v>16577.432490727741</v>
      </c>
      <c r="L37" s="26">
        <f>VLOOKUP($B37,'图11-工业强度'!$B$33:$AO$59,COLUMN(K$1),FALSE)</f>
        <v>16676.842612797525</v>
      </c>
      <c r="M37" s="26">
        <f>VLOOKUP($B37,'图11-工业强度'!$B$33:$AO$59,COLUMN(L$1),FALSE)</f>
        <v>16811.551060458758</v>
      </c>
      <c r="N37" s="26">
        <f>VLOOKUP($B37,'图11-工业强度'!$B$33:$AO$59,COLUMN(M$1),FALSE)</f>
        <v>16920.095913002777</v>
      </c>
      <c r="O37" s="26">
        <f>VLOOKUP($B37,'图11-工业强度'!$B$33:$AO$59,COLUMN(N$1),FALSE)</f>
        <v>17051.229066292181</v>
      </c>
      <c r="P37" s="26">
        <f>VLOOKUP($B37,'图11-工业强度'!$B$33:$AO$59,COLUMN(O$1),FALSE)</f>
        <v>17151.568474307736</v>
      </c>
      <c r="Q37" s="26">
        <f>VLOOKUP($B37,'图11-工业强度'!$B$33:$AO$59,COLUMN(P$1),FALSE)</f>
        <v>17093.584332577153</v>
      </c>
      <c r="R37" s="26">
        <f>VLOOKUP($B37,'图11-工业强度'!$B$33:$AO$59,COLUMN(Q$1),FALSE)</f>
        <v>17065.536991826011</v>
      </c>
      <c r="S37" s="26">
        <f>VLOOKUP($B37,'图11-工业强度'!$B$33:$AO$59,COLUMN(R$1),FALSE)</f>
        <v>16998.10024485975</v>
      </c>
      <c r="T37" s="26">
        <f>VLOOKUP($B37,'图11-工业强度'!$B$33:$AO$59,COLUMN(S$1),FALSE)</f>
        <v>16931.939123546148</v>
      </c>
      <c r="U37" s="26">
        <f>VLOOKUP($B37,'图11-工业强度'!$B$33:$AO$59,COLUMN(T$1),FALSE)</f>
        <v>16867.496975261969</v>
      </c>
      <c r="V37" s="26">
        <f>VLOOKUP($B37,'图11-工业强度'!$B$33:$AO$59,COLUMN(U$1),FALSE)</f>
        <v>16717.407986748771</v>
      </c>
      <c r="W37" s="26">
        <f>VLOOKUP($B37,'图11-工业强度'!$B$33:$AO$59,COLUMN(V$1),FALSE)</f>
        <v>16596.080281588711</v>
      </c>
      <c r="X37" s="26">
        <f>VLOOKUP($B37,'图11-工业强度'!$B$33:$AO$59,COLUMN(W$1),FALSE)</f>
        <v>16482.813265636818</v>
      </c>
      <c r="Y37" s="26">
        <f>VLOOKUP($B37,'图11-工业强度'!$B$33:$AO$59,COLUMN(X$1),FALSE)</f>
        <v>16326.662853336218</v>
      </c>
      <c r="Z37" s="26">
        <f>VLOOKUP($B37,'图11-工业强度'!$B$33:$AO$59,COLUMN(Y$1),FALSE)</f>
        <v>16209.77469662598</v>
      </c>
      <c r="AA37" s="26">
        <f>VLOOKUP($B37,'图11-工业强度'!$B$33:$AO$59,COLUMN(Z$1),FALSE)</f>
        <v>16002.606787656192</v>
      </c>
      <c r="AB37" s="26">
        <f>VLOOKUP($B37,'图11-工业强度'!$B$33:$AO$59,COLUMN(AA$1),FALSE)</f>
        <v>15787.914842821652</v>
      </c>
      <c r="AC37" s="26">
        <f>VLOOKUP($B37,'图11-工业强度'!$B$33:$AO$59,COLUMN(AB$1),FALSE)</f>
        <v>15573.22469842642</v>
      </c>
      <c r="AD37" s="26">
        <f>VLOOKUP($B37,'图11-工业强度'!$B$33:$AO$59,COLUMN(AC$1),FALSE)</f>
        <v>15366.141086024994</v>
      </c>
      <c r="AE37" s="26">
        <f>VLOOKUP($B37,'图11-工业强度'!$B$33:$AO$59,COLUMN(AD$1),FALSE)</f>
        <v>15155.062262792126</v>
      </c>
      <c r="AF37" s="26">
        <f>VLOOKUP($B37,'图11-工业强度'!$B$33:$AO$59,COLUMN(AE$1),FALSE)</f>
        <v>14940.77610096864</v>
      </c>
      <c r="AG37" s="26">
        <f>VLOOKUP($B37,'图11-工业强度'!$B$33:$AO$59,COLUMN(AF$1),FALSE)</f>
        <v>14733.29772424472</v>
      </c>
      <c r="AH37" s="26">
        <f>VLOOKUP($B37,'图11-工业强度'!$B$33:$AO$59,COLUMN(AG$1),FALSE)</f>
        <v>14518.976129775669</v>
      </c>
      <c r="AI37" s="26">
        <f>VLOOKUP($B37,'图11-工业强度'!$B$33:$AO$59,COLUMN(AH$1),FALSE)</f>
        <v>14315.138064887837</v>
      </c>
      <c r="AJ37" s="26">
        <f>VLOOKUP($B37,'图11-工业强度'!$B$33:$AO$59,COLUMN(AI$1),FALSE)</f>
        <v>14097.174862266396</v>
      </c>
      <c r="AK37" s="26">
        <f>VLOOKUP($B37,'图11-工业强度'!$B$33:$AO$59,COLUMN(AJ$1),FALSE)</f>
        <v>13893.288830074542</v>
      </c>
      <c r="AL37" s="26">
        <f>VLOOKUP($B37,'图11-工业强度'!$B$33:$AO$59,COLUMN(AK$1),FALSE)</f>
        <v>13686.171153361423</v>
      </c>
      <c r="AM37" s="26">
        <f>VLOOKUP($B37,'图11-工业强度'!$B$33:$AO$59,COLUMN(AL$1),FALSE)</f>
        <v>13471.85387994671</v>
      </c>
      <c r="AN37" s="26">
        <f>VLOOKUP($B37,'图11-工业强度'!$B$33:$AO$59,COLUMN(AM$1),FALSE)</f>
        <v>13267.937524756044</v>
      </c>
      <c r="AO37" s="26">
        <f>VLOOKUP($B37,'图11-工业强度'!$B$33:$AO$59,COLUMN(AN$1),FALSE)</f>
        <v>13057.184473011419</v>
      </c>
    </row>
    <row r="38" spans="1:41">
      <c r="B38" s="21" t="s">
        <v>1706</v>
      </c>
      <c r="C38" s="30" t="str">
        <f>VLOOKUP(B38,'图11-工业强度'!$B$4:$C$28,2,FALSE)</f>
        <v>建筑业</v>
      </c>
      <c r="D38" s="26">
        <f>VLOOKUP($B38,'图11-工业强度'!$B$33:$AO$59,COLUMN(C$1),FALSE)</f>
        <v>2865.4016780094348</v>
      </c>
      <c r="E38" s="26">
        <f>VLOOKUP($B38,'图11-工业强度'!$B$33:$AO$59,COLUMN(D$1),FALSE)</f>
        <v>3005.2003888948911</v>
      </c>
      <c r="F38" s="26">
        <f>VLOOKUP($B38,'图11-工业强度'!$B$33:$AO$59,COLUMN(E$1),FALSE)</f>
        <v>3125.7016311980133</v>
      </c>
      <c r="G38" s="26">
        <f>VLOOKUP($B38,'图11-工业强度'!$B$33:$AO$59,COLUMN(F$1),FALSE)</f>
        <v>3270.8296424327546</v>
      </c>
      <c r="H38" s="26">
        <f>VLOOKUP($B38,'图11-工业强度'!$B$33:$AO$59,COLUMN(G$1),FALSE)</f>
        <v>3394.9879370566427</v>
      </c>
      <c r="I38" s="26">
        <f>VLOOKUP($B38,'图11-工业强度'!$B$33:$AO$59,COLUMN(H$1),FALSE)</f>
        <v>3516.7620899499489</v>
      </c>
      <c r="J38" s="26">
        <f>VLOOKUP($B38,'图11-工业强度'!$B$33:$AO$59,COLUMN(I$1),FALSE)</f>
        <v>3628.220805876635</v>
      </c>
      <c r="K38" s="26">
        <f>VLOOKUP($B38,'图11-工业强度'!$B$33:$AO$59,COLUMN(J$1),FALSE)</f>
        <v>3751.9409455907253</v>
      </c>
      <c r="L38" s="26">
        <f>VLOOKUP($B38,'图11-工业强度'!$B$33:$AO$59,COLUMN(K$1),FALSE)</f>
        <v>3846.388390767348</v>
      </c>
      <c r="M38" s="26">
        <f>VLOOKUP($B38,'图11-工业强度'!$B$33:$AO$59,COLUMN(L$1),FALSE)</f>
        <v>3956.0262143963137</v>
      </c>
      <c r="N38" s="26">
        <f>VLOOKUP($B38,'图11-工业强度'!$B$33:$AO$59,COLUMN(M$1),FALSE)</f>
        <v>4055.9125706672439</v>
      </c>
      <c r="O38" s="26">
        <f>VLOOKUP($B38,'图11-工业强度'!$B$33:$AO$59,COLUMN(N$1),FALSE)</f>
        <v>4151.3460084260569</v>
      </c>
      <c r="P38" s="26">
        <f>VLOOKUP($B38,'图11-工业强度'!$B$33:$AO$59,COLUMN(O$1),FALSE)</f>
        <v>4230.2974325735495</v>
      </c>
      <c r="Q38" s="26">
        <f>VLOOKUP($B38,'图11-工业强度'!$B$33:$AO$59,COLUMN(P$1),FALSE)</f>
        <v>4319.8156350149447</v>
      </c>
      <c r="R38" s="26">
        <f>VLOOKUP($B38,'图11-工业强度'!$B$33:$AO$59,COLUMN(Q$1),FALSE)</f>
        <v>4395.0183644809349</v>
      </c>
      <c r="S38" s="26">
        <f>VLOOKUP($B38,'图11-工业强度'!$B$33:$AO$59,COLUMN(R$1),FALSE)</f>
        <v>4463.539303590077</v>
      </c>
      <c r="T38" s="26">
        <f>VLOOKUP($B38,'图11-工业强度'!$B$33:$AO$59,COLUMN(S$1),FALSE)</f>
        <v>4524.7419970472811</v>
      </c>
      <c r="U38" s="26">
        <f>VLOOKUP($B38,'图11-工业强度'!$B$33:$AO$59,COLUMN(T$1),FALSE)</f>
        <v>4585.5748802707876</v>
      </c>
      <c r="V38" s="26">
        <f>VLOOKUP($B38,'图11-工业强度'!$B$33:$AO$59,COLUMN(U$1),FALSE)</f>
        <v>4634.8676677109224</v>
      </c>
      <c r="W38" s="26">
        <f>VLOOKUP($B38,'图11-工业强度'!$B$33:$AO$59,COLUMN(V$1),FALSE)</f>
        <v>4682.1205574160103</v>
      </c>
      <c r="X38" s="26">
        <f>VLOOKUP($B38,'图11-工业强度'!$B$33:$AO$59,COLUMN(W$1),FALSE)</f>
        <v>4723.8320550214266</v>
      </c>
      <c r="Y38" s="26">
        <f>VLOOKUP($B38,'图11-工业强度'!$B$33:$AO$59,COLUMN(X$1),FALSE)</f>
        <v>4759.9016960138288</v>
      </c>
      <c r="Z38" s="26">
        <f>VLOOKUP($B38,'图11-工业强度'!$B$33:$AO$59,COLUMN(Y$1),FALSE)</f>
        <v>4792.0078499153806</v>
      </c>
      <c r="AA38" s="26">
        <f>VLOOKUP($B38,'图11-工业强度'!$B$33:$AO$59,COLUMN(Z$1),FALSE)</f>
        <v>4829.3648050124239</v>
      </c>
      <c r="AB38" s="26">
        <f>VLOOKUP($B38,'图11-工业强度'!$B$33:$AO$59,COLUMN(AA$1),FALSE)</f>
        <v>4853.5324619207095</v>
      </c>
      <c r="AC38" s="26">
        <f>VLOOKUP($B38,'图11-工业强度'!$B$33:$AO$59,COLUMN(AB$1),FALSE)</f>
        <v>4881.6542436354484</v>
      </c>
      <c r="AD38" s="26">
        <f>VLOOKUP($B38,'图11-工业强度'!$B$33:$AO$59,COLUMN(AC$1),FALSE)</f>
        <v>4903.8014475532045</v>
      </c>
      <c r="AE38" s="26">
        <f>VLOOKUP($B38,'图11-工业强度'!$B$33:$AO$59,COLUMN(AD$1),FALSE)</f>
        <v>4928.3122681934401</v>
      </c>
      <c r="AF38" s="26">
        <f>VLOOKUP($B38,'图11-工业强度'!$B$33:$AO$59,COLUMN(AE$1),FALSE)</f>
        <v>4956.0573980051149</v>
      </c>
      <c r="AG38" s="26">
        <f>VLOOKUP($B38,'图11-工业强度'!$B$33:$AO$59,COLUMN(AF$1),FALSE)</f>
        <v>4980.5552554823389</v>
      </c>
      <c r="AH38" s="26">
        <f>VLOOKUP($B38,'图11-工业强度'!$B$33:$AO$59,COLUMN(AG$1),FALSE)</f>
        <v>5000.3651290914995</v>
      </c>
      <c r="AI38" s="26">
        <f>VLOOKUP($B38,'图11-工业强度'!$B$33:$AO$59,COLUMN(AH$1),FALSE)</f>
        <v>5032.4111483201914</v>
      </c>
      <c r="AJ38" s="26">
        <f>VLOOKUP($B38,'图11-工业强度'!$B$33:$AO$59,COLUMN(AI$1),FALSE)</f>
        <v>5056.1686651542987</v>
      </c>
      <c r="AK38" s="26">
        <f>VLOOKUP($B38,'图11-工业强度'!$B$33:$AO$59,COLUMN(AJ$1),FALSE)</f>
        <v>5092.1590868171843</v>
      </c>
      <c r="AL38" s="26">
        <f>VLOOKUP($B38,'图11-工业强度'!$B$33:$AO$59,COLUMN(AK$1),FALSE)</f>
        <v>5123.8252133520591</v>
      </c>
      <c r="AM38" s="26">
        <f>VLOOKUP($B38,'图11-工业强度'!$B$33:$AO$59,COLUMN(AL$1),FALSE)</f>
        <v>5161.7824349141201</v>
      </c>
      <c r="AN38" s="26">
        <f>VLOOKUP($B38,'图11-工业强度'!$B$33:$AO$59,COLUMN(AM$1),FALSE)</f>
        <v>5204.9548089733908</v>
      </c>
      <c r="AO38" s="26">
        <f>VLOOKUP($B38,'图11-工业强度'!$B$33:$AO$59,COLUMN(AN$1),FALSE)</f>
        <v>5146.0664002016501</v>
      </c>
    </row>
    <row r="39" spans="1:41">
      <c r="B39" s="23" t="s">
        <v>717</v>
      </c>
      <c r="C39" s="31" t="s">
        <v>2429</v>
      </c>
      <c r="D39" s="26">
        <f>'图11-工业强度'!D59-SUM(D33:D37)</f>
        <v>48432.195959238074</v>
      </c>
      <c r="E39" s="26">
        <f>'图11-工业强度'!E59-SUM(E33:E37)</f>
        <v>50175.645646069635</v>
      </c>
      <c r="F39" s="26">
        <f>'图11-工业强度'!F59-SUM(F33:F37)</f>
        <v>52269.615487451025</v>
      </c>
      <c r="G39" s="26">
        <f>'图11-工业强度'!G59-SUM(G33:G37)</f>
        <v>53950.61143246555</v>
      </c>
      <c r="H39" s="26">
        <f>'图11-工业强度'!H59-SUM(H33:H37)</f>
        <v>55509.753288070351</v>
      </c>
      <c r="I39" s="26">
        <f>'图11-工业强度'!I59-SUM(I33:I37)</f>
        <v>56920.592182780645</v>
      </c>
      <c r="J39" s="26">
        <f>'图11-工业强度'!J59-SUM(J33:J37)</f>
        <v>58215.72750675166</v>
      </c>
      <c r="K39" s="26">
        <f>'图11-工业强度'!K59-SUM(K33:K37)</f>
        <v>59493.007784199319</v>
      </c>
      <c r="L39" s="26">
        <f>'图11-工业强度'!L59-SUM(L33:L37)</f>
        <v>60711.850154513755</v>
      </c>
      <c r="M39" s="26">
        <f>'图11-工业强度'!M59-SUM(M33:M37)</f>
        <v>61991.489810665749</v>
      </c>
      <c r="N39" s="26">
        <f>'图11-工业强度'!N59-SUM(N33:N37)</f>
        <v>63249.795789420634</v>
      </c>
      <c r="O39" s="26">
        <f>'图11-工业强度'!O59-SUM(O33:O37)</f>
        <v>64492.887333477353</v>
      </c>
      <c r="P39" s="26">
        <f>'图11-工业强度'!P59-SUM(P33:P37)</f>
        <v>65704.338848042942</v>
      </c>
      <c r="Q39" s="26">
        <f>'图11-工业强度'!Q59-SUM(Q33:Q37)</f>
        <v>66810.118394368183</v>
      </c>
      <c r="R39" s="26">
        <f>'图11-工业强度'!R59-SUM(R33:R37)</f>
        <v>67834.95273148251</v>
      </c>
      <c r="S39" s="26">
        <f>'图11-工业强度'!S59-SUM(S33:S37)</f>
        <v>68879.147773180623</v>
      </c>
      <c r="T39" s="26">
        <f>'图11-工业强度'!T59-SUM(T33:T37)</f>
        <v>69858.118590868224</v>
      </c>
      <c r="U39" s="26">
        <f>'图11-工业强度'!U59-SUM(U33:U37)</f>
        <v>70847.143537935277</v>
      </c>
      <c r="V39" s="26">
        <f>'图11-工业强度'!V59-SUM(V33:V37)</f>
        <v>71701.263460444374</v>
      </c>
      <c r="W39" s="26">
        <f>'图11-工业强度'!W59-SUM(W33:W37)</f>
        <v>72494.274859853816</v>
      </c>
      <c r="X39" s="26">
        <f>'图11-工业强度'!X59-SUM(X33:X37)</f>
        <v>73334.863302293787</v>
      </c>
      <c r="Y39" s="26">
        <f>'图11-工业强度'!Y59-SUM(Y33:Y37)</f>
        <v>74067.781208995089</v>
      </c>
      <c r="Z39" s="26">
        <f>'图11-工业强度'!Z59-SUM(Z33:Z37)</f>
        <v>74775.216147167928</v>
      </c>
      <c r="AA39" s="26">
        <f>'图11-工业强度'!AA59-SUM(AA33:AA37)</f>
        <v>75450.785250513145</v>
      </c>
      <c r="AB39" s="26">
        <f>'图11-工业强度'!AB59-SUM(AB33:AB37)</f>
        <v>76102.004386986431</v>
      </c>
      <c r="AC39" s="26">
        <f>'图11-工业强度'!AC59-SUM(AC33:AC37)</f>
        <v>76644.352858053462</v>
      </c>
      <c r="AD39" s="26">
        <f>'图11-工业强度'!AD59-SUM(AD33:AD37)</f>
        <v>77164.360556731874</v>
      </c>
      <c r="AE39" s="26">
        <f>'图11-工业强度'!AE59-SUM(AE33:AE37)</f>
        <v>77666.94698177962</v>
      </c>
      <c r="AF39" s="26">
        <f>'图11-工业强度'!AF59-SUM(AF33:AF37)</f>
        <v>78072.181712253805</v>
      </c>
      <c r="AG39" s="26">
        <f>'图11-工业强度'!AG59-SUM(AG33:AG37)</f>
        <v>78462.342236541794</v>
      </c>
      <c r="AH39" s="26">
        <f>'图11-工业强度'!AH59-SUM(AH33:AH37)</f>
        <v>78760.074447121093</v>
      </c>
      <c r="AI39" s="26">
        <f>'图11-工业强度'!AI59-SUM(AI33:AI37)</f>
        <v>79046.088448417402</v>
      </c>
      <c r="AJ39" s="26">
        <f>'图11-工业强度'!AJ59-SUM(AJ33:AJ37)</f>
        <v>79242.282777753775</v>
      </c>
      <c r="AK39" s="26">
        <f>'图11-工业强度'!AK59-SUM(AK33:AK37)</f>
        <v>79367.744602679071</v>
      </c>
      <c r="AL39" s="26">
        <f>'图11-工业强度'!AL59-SUM(AL33:AL37)</f>
        <v>79456.477812466255</v>
      </c>
      <c r="AM39" s="26">
        <f>'图11-工业强度'!AM59-SUM(AM33:AM37)</f>
        <v>79459.127412408619</v>
      </c>
      <c r="AN39" s="26">
        <f>'图11-工业强度'!AN59-SUM(AN33:AN37)</f>
        <v>79401.968638867897</v>
      </c>
      <c r="AO39" s="26">
        <f>'图11-工业强度'!AO59-SUM(AO33:AO37)</f>
        <v>79216.493613841725</v>
      </c>
    </row>
    <row r="44" spans="1:41">
      <c r="B44" s="58" t="s">
        <v>1648</v>
      </c>
      <c r="C44" s="58" t="s">
        <v>2521</v>
      </c>
      <c r="D44" s="58" t="s">
        <v>2499</v>
      </c>
    </row>
    <row r="45" spans="1:41">
      <c r="D45">
        <f>D$3</f>
        <v>2023</v>
      </c>
      <c r="E45">
        <f t="shared" ref="E45:AO45" si="2">E$3</f>
        <v>2024</v>
      </c>
      <c r="F45">
        <f t="shared" si="2"/>
        <v>2025</v>
      </c>
      <c r="G45">
        <f t="shared" si="2"/>
        <v>2026</v>
      </c>
      <c r="H45">
        <f t="shared" si="2"/>
        <v>2027</v>
      </c>
      <c r="I45">
        <f t="shared" si="2"/>
        <v>2028</v>
      </c>
      <c r="J45">
        <f t="shared" si="2"/>
        <v>2029</v>
      </c>
      <c r="K45">
        <f t="shared" si="2"/>
        <v>2030</v>
      </c>
      <c r="L45">
        <f t="shared" si="2"/>
        <v>2031</v>
      </c>
      <c r="M45">
        <f t="shared" si="2"/>
        <v>2032</v>
      </c>
      <c r="N45">
        <f t="shared" si="2"/>
        <v>2033</v>
      </c>
      <c r="O45">
        <f t="shared" si="2"/>
        <v>2034</v>
      </c>
      <c r="P45">
        <f t="shared" si="2"/>
        <v>2035</v>
      </c>
      <c r="Q45">
        <f t="shared" si="2"/>
        <v>2036</v>
      </c>
      <c r="R45">
        <f t="shared" si="2"/>
        <v>2037</v>
      </c>
      <c r="S45">
        <f t="shared" si="2"/>
        <v>2038</v>
      </c>
      <c r="T45">
        <f t="shared" si="2"/>
        <v>2039</v>
      </c>
      <c r="U45">
        <f t="shared" si="2"/>
        <v>2040</v>
      </c>
      <c r="V45">
        <f t="shared" si="2"/>
        <v>2041</v>
      </c>
      <c r="W45">
        <f t="shared" si="2"/>
        <v>2042</v>
      </c>
      <c r="X45">
        <f t="shared" si="2"/>
        <v>2043</v>
      </c>
      <c r="Y45">
        <f t="shared" si="2"/>
        <v>2044</v>
      </c>
      <c r="Z45">
        <f t="shared" si="2"/>
        <v>2045</v>
      </c>
      <c r="AA45">
        <f t="shared" si="2"/>
        <v>2046</v>
      </c>
      <c r="AB45">
        <f t="shared" si="2"/>
        <v>2047</v>
      </c>
      <c r="AC45">
        <f t="shared" si="2"/>
        <v>2048</v>
      </c>
      <c r="AD45">
        <f t="shared" si="2"/>
        <v>2049</v>
      </c>
      <c r="AE45">
        <f t="shared" si="2"/>
        <v>2050</v>
      </c>
      <c r="AF45">
        <f t="shared" si="2"/>
        <v>2051</v>
      </c>
      <c r="AG45">
        <f t="shared" si="2"/>
        <v>2052</v>
      </c>
      <c r="AH45">
        <f t="shared" si="2"/>
        <v>2053</v>
      </c>
      <c r="AI45">
        <f t="shared" si="2"/>
        <v>2054</v>
      </c>
      <c r="AJ45">
        <f t="shared" si="2"/>
        <v>2055</v>
      </c>
      <c r="AK45">
        <f t="shared" si="2"/>
        <v>2056</v>
      </c>
      <c r="AL45">
        <f t="shared" si="2"/>
        <v>2057</v>
      </c>
      <c r="AM45">
        <f t="shared" si="2"/>
        <v>2058</v>
      </c>
      <c r="AN45">
        <f t="shared" si="2"/>
        <v>2059</v>
      </c>
      <c r="AO45">
        <f t="shared" si="2"/>
        <v>2060</v>
      </c>
    </row>
    <row r="46" spans="1:41">
      <c r="B46" t="s">
        <v>2500</v>
      </c>
      <c r="C46" t="s">
        <v>2501</v>
      </c>
      <c r="D46" s="26">
        <f>D4/100</f>
        <v>84.548899999999989</v>
      </c>
      <c r="E46" s="26">
        <f t="shared" ref="E46:AO52" si="3">E4/100</f>
        <v>88.403500000000008</v>
      </c>
      <c r="F46" s="26">
        <f t="shared" si="3"/>
        <v>90.617000000000004</v>
      </c>
      <c r="G46" s="26">
        <f t="shared" si="3"/>
        <v>95.701700000000002</v>
      </c>
      <c r="H46" s="26">
        <f t="shared" si="3"/>
        <v>99.233000000000004</v>
      </c>
      <c r="I46" s="26">
        <f t="shared" si="3"/>
        <v>102.50700000000001</v>
      </c>
      <c r="J46" s="26">
        <f t="shared" si="3"/>
        <v>105.792</v>
      </c>
      <c r="K46" s="26">
        <f t="shared" si="3"/>
        <v>110.221</v>
      </c>
      <c r="L46" s="26">
        <f t="shared" si="3"/>
        <v>112.10600000000001</v>
      </c>
      <c r="M46" s="26">
        <f t="shared" si="3"/>
        <v>115.22499999999999</v>
      </c>
      <c r="N46" s="26">
        <f t="shared" si="3"/>
        <v>118.17800000000001</v>
      </c>
      <c r="O46" s="26">
        <f t="shared" si="3"/>
        <v>121.05300000000001</v>
      </c>
      <c r="P46" s="26">
        <f t="shared" si="3"/>
        <v>123.02</v>
      </c>
      <c r="Q46" s="26">
        <f t="shared" si="3"/>
        <v>126.36399999999999</v>
      </c>
      <c r="R46" s="26">
        <f t="shared" si="3"/>
        <v>128.72899999999998</v>
      </c>
      <c r="S46" s="26">
        <f t="shared" si="3"/>
        <v>130.327</v>
      </c>
      <c r="T46" s="26">
        <f t="shared" si="3"/>
        <v>132.50899999999999</v>
      </c>
      <c r="U46" s="26">
        <f t="shared" si="3"/>
        <v>133.92600000000002</v>
      </c>
      <c r="V46" s="26">
        <f t="shared" si="3"/>
        <v>135.33600000000001</v>
      </c>
      <c r="W46" s="26">
        <f t="shared" si="3"/>
        <v>136.56399999999999</v>
      </c>
      <c r="X46" s="26">
        <f t="shared" si="3"/>
        <v>137.792</v>
      </c>
      <c r="Y46" s="26">
        <f t="shared" si="3"/>
        <v>138.928</v>
      </c>
      <c r="Z46" s="26">
        <f t="shared" si="3"/>
        <v>140.06399999999999</v>
      </c>
      <c r="AA46" s="26">
        <f t="shared" si="3"/>
        <v>140.25399999999999</v>
      </c>
      <c r="AB46" s="26">
        <f t="shared" si="3"/>
        <v>141.292</v>
      </c>
      <c r="AC46" s="26">
        <f t="shared" si="3"/>
        <v>141.48099999999999</v>
      </c>
      <c r="AD46" s="26">
        <f t="shared" si="3"/>
        <v>141.572</v>
      </c>
      <c r="AE46" s="26">
        <f t="shared" si="3"/>
        <v>142.429</v>
      </c>
      <c r="AF46" s="26">
        <f t="shared" si="3"/>
        <v>142.429</v>
      </c>
      <c r="AG46" s="26">
        <f t="shared" si="3"/>
        <v>142.429</v>
      </c>
      <c r="AH46" s="26">
        <f t="shared" si="3"/>
        <v>142.429</v>
      </c>
      <c r="AI46" s="26">
        <f t="shared" si="3"/>
        <v>142.429</v>
      </c>
      <c r="AJ46" s="26">
        <f t="shared" si="3"/>
        <v>142.33800000000002</v>
      </c>
      <c r="AK46" s="26">
        <f t="shared" si="3"/>
        <v>141.48099999999999</v>
      </c>
      <c r="AL46" s="26">
        <f t="shared" si="3"/>
        <v>141.47999999999999</v>
      </c>
      <c r="AM46" s="26">
        <f t="shared" si="3"/>
        <v>141.38800000000001</v>
      </c>
      <c r="AN46" s="26">
        <f t="shared" si="3"/>
        <v>141.291</v>
      </c>
      <c r="AO46" s="26">
        <f t="shared" si="3"/>
        <v>141.19999999999999</v>
      </c>
    </row>
    <row r="47" spans="1:41">
      <c r="B47" t="s">
        <v>2502</v>
      </c>
      <c r="C47" t="s">
        <v>2503</v>
      </c>
      <c r="D47" s="26">
        <f t="shared" ref="D47:S53" si="4">D5/100</f>
        <v>1478.37</v>
      </c>
      <c r="E47" s="26">
        <f t="shared" si="4"/>
        <v>1478.25</v>
      </c>
      <c r="F47" s="26">
        <f t="shared" si="4"/>
        <v>1547.94</v>
      </c>
      <c r="G47" s="26">
        <f t="shared" si="4"/>
        <v>1582.22</v>
      </c>
      <c r="H47" s="26">
        <f t="shared" si="4"/>
        <v>1605.21</v>
      </c>
      <c r="I47" s="26">
        <f t="shared" si="4"/>
        <v>1616.86</v>
      </c>
      <c r="J47" s="26">
        <f t="shared" si="4"/>
        <v>1629.35</v>
      </c>
      <c r="K47" s="26">
        <f t="shared" si="4"/>
        <v>1642.71</v>
      </c>
      <c r="L47" s="26">
        <f t="shared" si="4"/>
        <v>1640.32</v>
      </c>
      <c r="M47" s="26">
        <f t="shared" si="4"/>
        <v>1629.99</v>
      </c>
      <c r="N47" s="26">
        <f t="shared" si="4"/>
        <v>1628.25</v>
      </c>
      <c r="O47" s="26">
        <f t="shared" si="4"/>
        <v>1618.01</v>
      </c>
      <c r="P47" s="26">
        <f t="shared" si="4"/>
        <v>1607.58</v>
      </c>
      <c r="Q47" s="26">
        <f t="shared" si="4"/>
        <v>1582.43</v>
      </c>
      <c r="R47" s="26">
        <f t="shared" si="4"/>
        <v>1557.2</v>
      </c>
      <c r="S47" s="26">
        <f t="shared" si="4"/>
        <v>1524.71</v>
      </c>
      <c r="T47" s="26">
        <f t="shared" si="3"/>
        <v>1499.49</v>
      </c>
      <c r="U47" s="26">
        <f t="shared" si="3"/>
        <v>1475.05</v>
      </c>
      <c r="V47" s="26">
        <f t="shared" si="3"/>
        <v>1439.85</v>
      </c>
      <c r="W47" s="26">
        <f t="shared" si="3"/>
        <v>1404.67</v>
      </c>
      <c r="X47" s="26">
        <f t="shared" si="3"/>
        <v>1370.13</v>
      </c>
      <c r="Y47" s="26">
        <f t="shared" si="3"/>
        <v>1334.99</v>
      </c>
      <c r="Z47" s="26">
        <f t="shared" si="3"/>
        <v>1300.45</v>
      </c>
      <c r="AA47" s="26">
        <f t="shared" si="3"/>
        <v>1267.48</v>
      </c>
      <c r="AB47" s="26">
        <f t="shared" si="3"/>
        <v>1242.25</v>
      </c>
      <c r="AC47" s="26">
        <f t="shared" si="3"/>
        <v>1217.01</v>
      </c>
      <c r="AD47" s="26">
        <f t="shared" si="3"/>
        <v>1184.05</v>
      </c>
      <c r="AE47" s="26">
        <f t="shared" si="3"/>
        <v>1156.51</v>
      </c>
      <c r="AF47" s="26">
        <f t="shared" si="3"/>
        <v>1124.75</v>
      </c>
      <c r="AG47" s="26">
        <f t="shared" si="3"/>
        <v>1093</v>
      </c>
      <c r="AH47" s="26">
        <f t="shared" si="3"/>
        <v>1061.9000000000001</v>
      </c>
      <c r="AI47" s="26">
        <f t="shared" si="3"/>
        <v>1030.22</v>
      </c>
      <c r="AJ47" s="26">
        <f t="shared" si="3"/>
        <v>999.24</v>
      </c>
      <c r="AK47" s="26">
        <f t="shared" si="3"/>
        <v>977.11800000000005</v>
      </c>
      <c r="AL47" s="26">
        <f t="shared" si="3"/>
        <v>955.93200000000002</v>
      </c>
      <c r="AM47" s="26">
        <f t="shared" si="3"/>
        <v>934.74800000000005</v>
      </c>
      <c r="AN47" s="26">
        <f t="shared" si="3"/>
        <v>912.63400000000013</v>
      </c>
      <c r="AO47" s="26">
        <f t="shared" si="3"/>
        <v>891.44799999999998</v>
      </c>
    </row>
    <row r="48" spans="1:41">
      <c r="B48" t="s">
        <v>2504</v>
      </c>
      <c r="C48" t="s">
        <v>2505</v>
      </c>
      <c r="D48" s="26">
        <f t="shared" si="4"/>
        <v>1380.68</v>
      </c>
      <c r="E48" s="26">
        <f t="shared" si="3"/>
        <v>1381.34</v>
      </c>
      <c r="F48" s="26">
        <f t="shared" si="3"/>
        <v>1378.61</v>
      </c>
      <c r="G48" s="26">
        <f t="shared" si="3"/>
        <v>1385.47</v>
      </c>
      <c r="H48" s="26">
        <f t="shared" si="3"/>
        <v>1374.61</v>
      </c>
      <c r="I48" s="26">
        <f t="shared" si="3"/>
        <v>1336.66</v>
      </c>
      <c r="J48" s="26">
        <f t="shared" si="3"/>
        <v>1304.42</v>
      </c>
      <c r="K48" s="26">
        <f t="shared" si="3"/>
        <v>1276.1400000000001</v>
      </c>
      <c r="L48" s="26">
        <f t="shared" si="3"/>
        <v>1246.3399999999999</v>
      </c>
      <c r="M48" s="26">
        <f t="shared" si="3"/>
        <v>1216.8699999999999</v>
      </c>
      <c r="N48" s="26">
        <f t="shared" si="3"/>
        <v>1188.1199999999999</v>
      </c>
      <c r="O48" s="26">
        <f t="shared" si="3"/>
        <v>1158.8699999999999</v>
      </c>
      <c r="P48" s="26">
        <f t="shared" si="3"/>
        <v>1131.5999999999999</v>
      </c>
      <c r="Q48" s="26">
        <f t="shared" si="3"/>
        <v>1112.6600000000001</v>
      </c>
      <c r="R48" s="26">
        <f t="shared" si="3"/>
        <v>1091.02</v>
      </c>
      <c r="S48" s="26">
        <f t="shared" si="3"/>
        <v>1069.3499999999999</v>
      </c>
      <c r="T48" s="26">
        <f t="shared" si="3"/>
        <v>1047.5999999999999</v>
      </c>
      <c r="U48" s="26">
        <f t="shared" si="3"/>
        <v>1025</v>
      </c>
      <c r="V48" s="26">
        <f t="shared" si="3"/>
        <v>1002.38</v>
      </c>
      <c r="W48" s="26">
        <f t="shared" si="3"/>
        <v>978.95500000000004</v>
      </c>
      <c r="X48" s="26">
        <f t="shared" si="3"/>
        <v>956.27900000000011</v>
      </c>
      <c r="Y48" s="26">
        <f t="shared" si="3"/>
        <v>932.625</v>
      </c>
      <c r="Z48" s="26">
        <f t="shared" si="3"/>
        <v>909.90499999999997</v>
      </c>
      <c r="AA48" s="26">
        <f t="shared" si="3"/>
        <v>886.26100000000008</v>
      </c>
      <c r="AB48" s="26">
        <f t="shared" si="3"/>
        <v>863.44299999999998</v>
      </c>
      <c r="AC48" s="26">
        <f t="shared" si="3"/>
        <v>840.61300000000006</v>
      </c>
      <c r="AD48" s="26">
        <f t="shared" si="3"/>
        <v>816.89100000000008</v>
      </c>
      <c r="AE48" s="26">
        <f t="shared" si="3"/>
        <v>793.90100000000007</v>
      </c>
      <c r="AF48" s="26">
        <f t="shared" si="3"/>
        <v>776.32400000000007</v>
      </c>
      <c r="AG48" s="26">
        <f t="shared" si="3"/>
        <v>759.44200000000001</v>
      </c>
      <c r="AH48" s="26">
        <f t="shared" si="3"/>
        <v>741.7360000000001</v>
      </c>
      <c r="AI48" s="26">
        <f t="shared" si="3"/>
        <v>723.95299999999997</v>
      </c>
      <c r="AJ48" s="26">
        <f t="shared" si="3"/>
        <v>707.00400000000013</v>
      </c>
      <c r="AK48" s="26">
        <f t="shared" si="3"/>
        <v>694.89100000000008</v>
      </c>
      <c r="AL48" s="26">
        <f t="shared" si="3"/>
        <v>682.74900000000014</v>
      </c>
      <c r="AM48" s="26">
        <f t="shared" si="3"/>
        <v>670.59400000000005</v>
      </c>
      <c r="AN48" s="26">
        <f t="shared" si="3"/>
        <v>658.42499999999995</v>
      </c>
      <c r="AO48" s="26">
        <f t="shared" si="3"/>
        <v>646.22900000000004</v>
      </c>
    </row>
    <row r="49" spans="2:41">
      <c r="B49" t="s">
        <v>2479</v>
      </c>
      <c r="C49" t="s">
        <v>2506</v>
      </c>
      <c r="D49" s="26">
        <f t="shared" si="4"/>
        <v>664.93</v>
      </c>
      <c r="E49" s="26">
        <f t="shared" si="3"/>
        <v>689.23900000000003</v>
      </c>
      <c r="F49" s="26">
        <f t="shared" si="3"/>
        <v>712.26800000000003</v>
      </c>
      <c r="G49" s="26">
        <f t="shared" si="3"/>
        <v>726.21600000000001</v>
      </c>
      <c r="H49" s="26">
        <f t="shared" si="3"/>
        <v>733.07500000000005</v>
      </c>
      <c r="I49" s="26">
        <f t="shared" si="3"/>
        <v>744.99800000000005</v>
      </c>
      <c r="J49" s="26">
        <f t="shared" si="3"/>
        <v>755.98</v>
      </c>
      <c r="K49" s="26">
        <f t="shared" si="3"/>
        <v>767.19400000000007</v>
      </c>
      <c r="L49" s="26">
        <f t="shared" si="3"/>
        <v>774.39400000000012</v>
      </c>
      <c r="M49" s="26">
        <f t="shared" si="3"/>
        <v>780.64600000000007</v>
      </c>
      <c r="N49" s="26">
        <f t="shared" si="3"/>
        <v>787.62400000000014</v>
      </c>
      <c r="O49" s="26">
        <f t="shared" si="3"/>
        <v>789.8610000000001</v>
      </c>
      <c r="P49" s="26">
        <f t="shared" si="3"/>
        <v>792.00199999999995</v>
      </c>
      <c r="Q49" s="26">
        <f t="shared" si="3"/>
        <v>791.00199999999995</v>
      </c>
      <c r="R49" s="26">
        <f t="shared" si="3"/>
        <v>790.07600000000002</v>
      </c>
      <c r="S49" s="26">
        <f t="shared" si="3"/>
        <v>788.64199999999994</v>
      </c>
      <c r="T49" s="26">
        <f t="shared" si="3"/>
        <v>787.63199999999995</v>
      </c>
      <c r="U49" s="26">
        <f t="shared" si="3"/>
        <v>786.13600000000008</v>
      </c>
      <c r="V49" s="26">
        <f t="shared" si="3"/>
        <v>783.22500000000002</v>
      </c>
      <c r="W49" s="26">
        <f t="shared" si="3"/>
        <v>779.38100000000009</v>
      </c>
      <c r="X49" s="26">
        <f t="shared" si="3"/>
        <v>776.15199999999993</v>
      </c>
      <c r="Y49" s="26">
        <f t="shared" si="3"/>
        <v>772.87</v>
      </c>
      <c r="Z49" s="26">
        <f t="shared" si="3"/>
        <v>769.51800000000003</v>
      </c>
      <c r="AA49" s="26">
        <f t="shared" si="3"/>
        <v>765.39199999999994</v>
      </c>
      <c r="AB49" s="26">
        <f t="shared" si="3"/>
        <v>760.67100000000005</v>
      </c>
      <c r="AC49" s="26">
        <f t="shared" si="3"/>
        <v>756.96500000000003</v>
      </c>
      <c r="AD49" s="26">
        <f t="shared" si="3"/>
        <v>752.85900000000004</v>
      </c>
      <c r="AE49" s="26">
        <f t="shared" si="3"/>
        <v>748.12</v>
      </c>
      <c r="AF49" s="26">
        <f t="shared" si="3"/>
        <v>743.82799999999997</v>
      </c>
      <c r="AG49" s="26">
        <f t="shared" si="3"/>
        <v>739.04900000000009</v>
      </c>
      <c r="AH49" s="26">
        <f t="shared" si="3"/>
        <v>734.86500000000001</v>
      </c>
      <c r="AI49" s="26">
        <f t="shared" si="3"/>
        <v>730.09699999999998</v>
      </c>
      <c r="AJ49" s="26">
        <f t="shared" si="3"/>
        <v>725.803</v>
      </c>
      <c r="AK49" s="26">
        <f t="shared" si="3"/>
        <v>721.44400000000007</v>
      </c>
      <c r="AL49" s="26">
        <f t="shared" si="3"/>
        <v>716.77199999999993</v>
      </c>
      <c r="AM49" s="26">
        <f t="shared" si="3"/>
        <v>712.58699999999999</v>
      </c>
      <c r="AN49" s="26">
        <f t="shared" si="3"/>
        <v>707.80100000000004</v>
      </c>
      <c r="AO49" s="26">
        <f t="shared" si="3"/>
        <v>703.55200000000002</v>
      </c>
    </row>
    <row r="50" spans="2:41">
      <c r="B50" t="s">
        <v>2507</v>
      </c>
      <c r="C50" t="s">
        <v>2508</v>
      </c>
      <c r="D50" s="26">
        <f t="shared" si="4"/>
        <v>286.32299999999998</v>
      </c>
      <c r="E50" s="26">
        <f t="shared" si="3"/>
        <v>291.47000000000003</v>
      </c>
      <c r="F50" s="26">
        <f t="shared" si="3"/>
        <v>296.392</v>
      </c>
      <c r="G50" s="26">
        <f t="shared" si="3"/>
        <v>302.04600000000005</v>
      </c>
      <c r="H50" s="26">
        <f t="shared" si="3"/>
        <v>306.02600000000001</v>
      </c>
      <c r="I50" s="26">
        <f t="shared" si="3"/>
        <v>307.88200000000001</v>
      </c>
      <c r="J50" s="26">
        <f t="shared" si="3"/>
        <v>310.00700000000001</v>
      </c>
      <c r="K50" s="26">
        <f t="shared" si="3"/>
        <v>312.63400000000001</v>
      </c>
      <c r="L50" s="26">
        <f t="shared" si="3"/>
        <v>311.03500000000003</v>
      </c>
      <c r="M50" s="26">
        <f t="shared" si="3"/>
        <v>309.59399999999999</v>
      </c>
      <c r="N50" s="26">
        <f t="shared" si="3"/>
        <v>307.98800000000006</v>
      </c>
      <c r="O50" s="26">
        <f t="shared" si="3"/>
        <v>305.8</v>
      </c>
      <c r="P50" s="26">
        <f t="shared" si="3"/>
        <v>304.01800000000003</v>
      </c>
      <c r="Q50" s="26">
        <f t="shared" si="3"/>
        <v>299.17700000000002</v>
      </c>
      <c r="R50" s="26">
        <f t="shared" si="3"/>
        <v>294.07600000000002</v>
      </c>
      <c r="S50" s="26">
        <f t="shared" si="3"/>
        <v>288.779</v>
      </c>
      <c r="T50" s="26">
        <f t="shared" si="3"/>
        <v>283.64600000000002</v>
      </c>
      <c r="U50" s="26">
        <f t="shared" si="3"/>
        <v>278.34899999999999</v>
      </c>
      <c r="V50" s="26">
        <f t="shared" si="3"/>
        <v>271.755</v>
      </c>
      <c r="W50" s="26">
        <f t="shared" si="3"/>
        <v>265.35900000000004</v>
      </c>
      <c r="X50" s="26">
        <f t="shared" si="3"/>
        <v>258.76400000000001</v>
      </c>
      <c r="Y50" s="26">
        <f t="shared" si="3"/>
        <v>252.21900000000002</v>
      </c>
      <c r="Z50" s="26">
        <f t="shared" si="3"/>
        <v>245.78400000000002</v>
      </c>
      <c r="AA50" s="26">
        <f t="shared" si="3"/>
        <v>240.42100000000002</v>
      </c>
      <c r="AB50" s="26">
        <f t="shared" si="3"/>
        <v>235.12400000000002</v>
      </c>
      <c r="AC50" s="26">
        <f t="shared" si="3"/>
        <v>229.613</v>
      </c>
      <c r="AD50" s="26">
        <f t="shared" si="3"/>
        <v>224.21799999999999</v>
      </c>
      <c r="AE50" s="26">
        <f t="shared" si="3"/>
        <v>218.71799999999999</v>
      </c>
      <c r="AF50" s="26">
        <f t="shared" si="3"/>
        <v>212.79100000000003</v>
      </c>
      <c r="AG50" s="26">
        <f t="shared" si="3"/>
        <v>206.815</v>
      </c>
      <c r="AH50" s="26">
        <f t="shared" si="3"/>
        <v>200.892</v>
      </c>
      <c r="AI50" s="26">
        <f t="shared" si="3"/>
        <v>194.923</v>
      </c>
      <c r="AJ50" s="26">
        <f t="shared" si="3"/>
        <v>189.00700000000001</v>
      </c>
      <c r="AK50" s="26">
        <f t="shared" si="3"/>
        <v>185.12299999999999</v>
      </c>
      <c r="AL50" s="26">
        <f t="shared" si="3"/>
        <v>180.834</v>
      </c>
      <c r="AM50" s="26">
        <f t="shared" si="3"/>
        <v>176.79400000000001</v>
      </c>
      <c r="AN50" s="26">
        <f t="shared" si="3"/>
        <v>172.767</v>
      </c>
      <c r="AO50" s="26">
        <f t="shared" si="3"/>
        <v>168.71600000000001</v>
      </c>
    </row>
    <row r="51" spans="2:41">
      <c r="B51" t="s">
        <v>2509</v>
      </c>
      <c r="C51" t="s">
        <v>2510</v>
      </c>
      <c r="D51" s="26">
        <f t="shared" si="4"/>
        <v>66.8292</v>
      </c>
      <c r="E51" s="26">
        <f t="shared" si="3"/>
        <v>69.126800000000003</v>
      </c>
      <c r="F51" s="26">
        <f t="shared" si="3"/>
        <v>71.399000000000001</v>
      </c>
      <c r="G51" s="26">
        <f t="shared" si="3"/>
        <v>72.341300000000004</v>
      </c>
      <c r="H51" s="26">
        <f t="shared" si="3"/>
        <v>73.191299999999998</v>
      </c>
      <c r="I51" s="26">
        <f t="shared" si="3"/>
        <v>73.823100000000011</v>
      </c>
      <c r="J51" s="26">
        <f t="shared" si="3"/>
        <v>74.449200000000005</v>
      </c>
      <c r="K51" s="26">
        <f t="shared" si="3"/>
        <v>75.170400000000001</v>
      </c>
      <c r="L51" s="26">
        <f t="shared" si="3"/>
        <v>75.579599999999999</v>
      </c>
      <c r="M51" s="26">
        <f t="shared" si="3"/>
        <v>75.967100000000002</v>
      </c>
      <c r="N51" s="26">
        <f t="shared" si="3"/>
        <v>76.483400000000003</v>
      </c>
      <c r="O51" s="26">
        <f t="shared" si="3"/>
        <v>76.7988</v>
      </c>
      <c r="P51" s="26">
        <f t="shared" si="3"/>
        <v>77.267899999999997</v>
      </c>
      <c r="Q51" s="26">
        <f t="shared" si="3"/>
        <v>76.948700000000002</v>
      </c>
      <c r="R51" s="26">
        <f t="shared" si="3"/>
        <v>76.46820000000001</v>
      </c>
      <c r="S51" s="26">
        <f t="shared" si="3"/>
        <v>76.070099999999996</v>
      </c>
      <c r="T51" s="26">
        <f t="shared" si="3"/>
        <v>75.640200000000007</v>
      </c>
      <c r="U51" s="26">
        <f t="shared" si="3"/>
        <v>75.24860000000001</v>
      </c>
      <c r="V51" s="26">
        <f t="shared" si="3"/>
        <v>74.622400000000013</v>
      </c>
      <c r="W51" s="26">
        <f t="shared" si="3"/>
        <v>73.827500000000001</v>
      </c>
      <c r="X51" s="26">
        <f t="shared" si="3"/>
        <v>73.191400000000002</v>
      </c>
      <c r="Y51" s="26">
        <f t="shared" si="3"/>
        <v>72.409900000000007</v>
      </c>
      <c r="Z51" s="26">
        <f t="shared" si="3"/>
        <v>71.775700000000001</v>
      </c>
      <c r="AA51" s="26">
        <f t="shared" si="3"/>
        <v>70.767600000000002</v>
      </c>
      <c r="AB51" s="26">
        <f t="shared" si="3"/>
        <v>69.668000000000006</v>
      </c>
      <c r="AC51" s="26">
        <f t="shared" si="3"/>
        <v>68.561999999999998</v>
      </c>
      <c r="AD51" s="26">
        <f t="shared" si="3"/>
        <v>67.61930000000001</v>
      </c>
      <c r="AE51" s="26">
        <f t="shared" si="3"/>
        <v>66.545000000000002</v>
      </c>
      <c r="AF51" s="26">
        <f t="shared" si="3"/>
        <v>65.447600000000008</v>
      </c>
      <c r="AG51" s="26">
        <f t="shared" si="3"/>
        <v>64.49730000000001</v>
      </c>
      <c r="AH51" s="26">
        <f t="shared" si="3"/>
        <v>63.399099999999997</v>
      </c>
      <c r="AI51" s="26">
        <f t="shared" si="3"/>
        <v>62.448900000000002</v>
      </c>
      <c r="AJ51" s="26">
        <f t="shared" si="3"/>
        <v>61.291900000000005</v>
      </c>
      <c r="AK51" s="26">
        <f t="shared" si="3"/>
        <v>60.342399999999998</v>
      </c>
      <c r="AL51" s="26">
        <f t="shared" si="3"/>
        <v>59.399700000000003</v>
      </c>
      <c r="AM51" s="26">
        <f t="shared" si="3"/>
        <v>58.301700000000004</v>
      </c>
      <c r="AN51" s="26">
        <f t="shared" si="3"/>
        <v>57.351400000000005</v>
      </c>
      <c r="AO51" s="26">
        <f t="shared" si="3"/>
        <v>56.343699999999998</v>
      </c>
    </row>
    <row r="52" spans="2:41">
      <c r="B52" t="s">
        <v>709</v>
      </c>
      <c r="C52" t="s">
        <v>2511</v>
      </c>
      <c r="D52" s="26">
        <f t="shared" si="4"/>
        <v>29.5504</v>
      </c>
      <c r="E52" s="26">
        <f t="shared" si="3"/>
        <v>30.853900000000003</v>
      </c>
      <c r="F52" s="26">
        <f t="shared" si="3"/>
        <v>31.914000000000001</v>
      </c>
      <c r="G52" s="26">
        <f t="shared" si="3"/>
        <v>33.2547</v>
      </c>
      <c r="H52" s="26">
        <f t="shared" si="3"/>
        <v>34.383800000000001</v>
      </c>
      <c r="I52" s="26">
        <f t="shared" si="3"/>
        <v>35.4711</v>
      </c>
      <c r="J52" s="26">
        <f t="shared" si="3"/>
        <v>36.497399999999999</v>
      </c>
      <c r="K52" s="26">
        <f t="shared" si="3"/>
        <v>37.541000000000004</v>
      </c>
      <c r="L52" s="26">
        <f t="shared" si="3"/>
        <v>38.441600000000001</v>
      </c>
      <c r="M52" s="26">
        <f t="shared" si="3"/>
        <v>39.499100000000006</v>
      </c>
      <c r="N52" s="26">
        <f t="shared" si="3"/>
        <v>40.423500000000004</v>
      </c>
      <c r="O52" s="26">
        <f t="shared" si="3"/>
        <v>41.349800000000002</v>
      </c>
      <c r="P52" s="26">
        <f t="shared" si="3"/>
        <v>42.151299999999999</v>
      </c>
      <c r="Q52" s="26">
        <f t="shared" si="3"/>
        <v>42.947800000000001</v>
      </c>
      <c r="R52" s="26">
        <f t="shared" si="3"/>
        <v>43.656800000000004</v>
      </c>
      <c r="S52" s="26">
        <f t="shared" si="3"/>
        <v>44.331000000000003</v>
      </c>
      <c r="T52" s="26">
        <f t="shared" si="3"/>
        <v>44.831600000000002</v>
      </c>
      <c r="U52" s="26">
        <f t="shared" si="3"/>
        <v>45.416199999999996</v>
      </c>
      <c r="V52" s="26">
        <f t="shared" si="3"/>
        <v>45.8337</v>
      </c>
      <c r="W52" s="26">
        <f t="shared" si="3"/>
        <v>46.282399999999996</v>
      </c>
      <c r="X52" s="26">
        <f t="shared" si="3"/>
        <v>46.622799999999998</v>
      </c>
      <c r="Y52" s="26">
        <f t="shared" si="3"/>
        <v>46.898400000000002</v>
      </c>
      <c r="Z52" s="26">
        <f t="shared" si="3"/>
        <v>47.186900000000009</v>
      </c>
      <c r="AA52" s="26">
        <f t="shared" si="3"/>
        <v>47.520700000000005</v>
      </c>
      <c r="AB52" s="26">
        <f t="shared" si="3"/>
        <v>47.712600000000002</v>
      </c>
      <c r="AC52" s="26">
        <f t="shared" si="3"/>
        <v>47.924700000000001</v>
      </c>
      <c r="AD52" s="26">
        <f t="shared" si="3"/>
        <v>48.071800000000003</v>
      </c>
      <c r="AE52" s="26">
        <f t="shared" si="3"/>
        <v>48.283600000000007</v>
      </c>
      <c r="AF52" s="26">
        <f t="shared" si="3"/>
        <v>48.475000000000001</v>
      </c>
      <c r="AG52" s="26">
        <f t="shared" si="3"/>
        <v>48.686599999999999</v>
      </c>
      <c r="AH52" s="26">
        <f t="shared" si="3"/>
        <v>48.795200000000001</v>
      </c>
      <c r="AI52" s="26">
        <f t="shared" ref="E52:AO53" si="5">AI10/100</f>
        <v>49.083100000000002</v>
      </c>
      <c r="AJ52" s="26">
        <f t="shared" si="5"/>
        <v>49.273900000000005</v>
      </c>
      <c r="AK52" s="26">
        <f t="shared" si="5"/>
        <v>49.567300000000003</v>
      </c>
      <c r="AL52" s="26">
        <f t="shared" si="5"/>
        <v>49.757899999999999</v>
      </c>
      <c r="AM52" s="26">
        <f t="shared" si="5"/>
        <v>50.094899999999996</v>
      </c>
      <c r="AN52" s="26">
        <f t="shared" si="5"/>
        <v>50.458500000000001</v>
      </c>
      <c r="AO52" s="26">
        <f t="shared" si="5"/>
        <v>49.854300000000002</v>
      </c>
    </row>
    <row r="53" spans="2:41">
      <c r="B53" t="s">
        <v>2512</v>
      </c>
      <c r="C53" t="s">
        <v>2513</v>
      </c>
      <c r="D53" s="26">
        <f t="shared" si="4"/>
        <v>301.86541000000028</v>
      </c>
      <c r="E53" s="26">
        <f t="shared" si="5"/>
        <v>310.74674999999991</v>
      </c>
      <c r="F53" s="26">
        <f t="shared" si="5"/>
        <v>322.06711999999942</v>
      </c>
      <c r="G53" s="26">
        <f t="shared" si="5"/>
        <v>329.86658000000057</v>
      </c>
      <c r="H53" s="26">
        <f t="shared" si="5"/>
        <v>337.38204000000025</v>
      </c>
      <c r="I53" s="26">
        <f t="shared" si="5"/>
        <v>343.93402000000003</v>
      </c>
      <c r="J53" s="26">
        <f t="shared" si="5"/>
        <v>349.8037300000002</v>
      </c>
      <c r="K53" s="26">
        <f t="shared" si="5"/>
        <v>355.80725000000035</v>
      </c>
      <c r="L53" s="26">
        <f t="shared" si="5"/>
        <v>361.61704000000026</v>
      </c>
      <c r="M53" s="26">
        <f t="shared" si="5"/>
        <v>368.07965000000024</v>
      </c>
      <c r="N53" s="26">
        <f t="shared" si="5"/>
        <v>374.48157000000009</v>
      </c>
      <c r="O53" s="26">
        <f t="shared" si="5"/>
        <v>380.40722000000011</v>
      </c>
      <c r="P53" s="26">
        <f t="shared" si="5"/>
        <v>386.72156000000018</v>
      </c>
      <c r="Q53" s="26">
        <f t="shared" si="5"/>
        <v>392.03854999999925</v>
      </c>
      <c r="R53" s="26">
        <f t="shared" si="5"/>
        <v>397.05324000000024</v>
      </c>
      <c r="S53" s="26">
        <f t="shared" si="5"/>
        <v>401.96138999999965</v>
      </c>
      <c r="T53" s="26">
        <f t="shared" si="5"/>
        <v>406.72870999999986</v>
      </c>
      <c r="U53" s="26">
        <f t="shared" si="5"/>
        <v>411.53550000000047</v>
      </c>
      <c r="V53" s="26">
        <f t="shared" si="5"/>
        <v>415.33544000000052</v>
      </c>
      <c r="W53" s="26">
        <f t="shared" si="5"/>
        <v>419.21179999999993</v>
      </c>
      <c r="X53" s="26">
        <f t="shared" si="5"/>
        <v>422.79974999999916</v>
      </c>
      <c r="Y53" s="26">
        <f t="shared" si="5"/>
        <v>426.16</v>
      </c>
      <c r="Z53" s="26">
        <f t="shared" si="5"/>
        <v>429.75896999999998</v>
      </c>
      <c r="AA53" s="26">
        <f t="shared" si="5"/>
        <v>432.66348999999985</v>
      </c>
      <c r="AB53" s="26">
        <f t="shared" si="5"/>
        <v>435.46612000000022</v>
      </c>
      <c r="AC53" s="26">
        <f t="shared" si="5"/>
        <v>438.0231</v>
      </c>
      <c r="AD53" s="26">
        <f t="shared" si="5"/>
        <v>440.35984000000053</v>
      </c>
      <c r="AE53" s="26">
        <f t="shared" si="5"/>
        <v>442.32022000000057</v>
      </c>
      <c r="AF53" s="26">
        <f t="shared" si="5"/>
        <v>444.26806000000039</v>
      </c>
      <c r="AG53" s="26">
        <f t="shared" si="5"/>
        <v>445.71224000000046</v>
      </c>
      <c r="AH53" s="26">
        <f t="shared" si="5"/>
        <v>446.87819000000019</v>
      </c>
      <c r="AI53" s="26">
        <f t="shared" si="5"/>
        <v>448.01311999999979</v>
      </c>
      <c r="AJ53" s="26">
        <f t="shared" si="5"/>
        <v>448.52985999999976</v>
      </c>
      <c r="AK53" s="26">
        <f t="shared" si="5"/>
        <v>448.60314000000011</v>
      </c>
      <c r="AL53" s="26">
        <f t="shared" si="5"/>
        <v>448.17660000000035</v>
      </c>
      <c r="AM53" s="26">
        <f t="shared" si="5"/>
        <v>447.33206000000007</v>
      </c>
      <c r="AN53" s="26">
        <f t="shared" si="5"/>
        <v>446.10266000000064</v>
      </c>
      <c r="AO53" s="26">
        <f t="shared" si="5"/>
        <v>444.62477999999942</v>
      </c>
    </row>
    <row r="56" spans="2:41">
      <c r="B56" s="58" t="s">
        <v>1648</v>
      </c>
      <c r="C56" s="58" t="s">
        <v>2520</v>
      </c>
      <c r="D56" s="58" t="s">
        <v>2492</v>
      </c>
      <c r="E56" s="60">
        <v>9.9999999999999998E-13</v>
      </c>
    </row>
    <row r="57" spans="2:41">
      <c r="D57">
        <f>D$3</f>
        <v>2023</v>
      </c>
      <c r="E57">
        <f t="shared" ref="E57:AO57" si="6">E$3</f>
        <v>2024</v>
      </c>
      <c r="F57">
        <f t="shared" si="6"/>
        <v>2025</v>
      </c>
      <c r="G57">
        <f t="shared" si="6"/>
        <v>2026</v>
      </c>
      <c r="H57">
        <f t="shared" si="6"/>
        <v>2027</v>
      </c>
      <c r="I57">
        <f t="shared" si="6"/>
        <v>2028</v>
      </c>
      <c r="J57">
        <f t="shared" si="6"/>
        <v>2029</v>
      </c>
      <c r="K57">
        <f t="shared" si="6"/>
        <v>2030</v>
      </c>
      <c r="L57">
        <f t="shared" si="6"/>
        <v>2031</v>
      </c>
      <c r="M57">
        <f t="shared" si="6"/>
        <v>2032</v>
      </c>
      <c r="N57">
        <f t="shared" si="6"/>
        <v>2033</v>
      </c>
      <c r="O57">
        <f t="shared" si="6"/>
        <v>2034</v>
      </c>
      <c r="P57">
        <f t="shared" si="6"/>
        <v>2035</v>
      </c>
      <c r="Q57">
        <f t="shared" si="6"/>
        <v>2036</v>
      </c>
      <c r="R57">
        <f t="shared" si="6"/>
        <v>2037</v>
      </c>
      <c r="S57">
        <f t="shared" si="6"/>
        <v>2038</v>
      </c>
      <c r="T57">
        <f t="shared" si="6"/>
        <v>2039</v>
      </c>
      <c r="U57">
        <f t="shared" si="6"/>
        <v>2040</v>
      </c>
      <c r="V57">
        <f t="shared" si="6"/>
        <v>2041</v>
      </c>
      <c r="W57">
        <f t="shared" si="6"/>
        <v>2042</v>
      </c>
      <c r="X57">
        <f t="shared" si="6"/>
        <v>2043</v>
      </c>
      <c r="Y57">
        <f t="shared" si="6"/>
        <v>2044</v>
      </c>
      <c r="Z57">
        <f t="shared" si="6"/>
        <v>2045</v>
      </c>
      <c r="AA57">
        <f t="shared" si="6"/>
        <v>2046</v>
      </c>
      <c r="AB57">
        <f t="shared" si="6"/>
        <v>2047</v>
      </c>
      <c r="AC57">
        <f t="shared" si="6"/>
        <v>2048</v>
      </c>
      <c r="AD57">
        <f t="shared" si="6"/>
        <v>2049</v>
      </c>
      <c r="AE57">
        <f t="shared" si="6"/>
        <v>2050</v>
      </c>
      <c r="AF57">
        <f t="shared" si="6"/>
        <v>2051</v>
      </c>
      <c r="AG57">
        <f t="shared" si="6"/>
        <v>2052</v>
      </c>
      <c r="AH57">
        <f t="shared" si="6"/>
        <v>2053</v>
      </c>
      <c r="AI57">
        <f t="shared" si="6"/>
        <v>2054</v>
      </c>
      <c r="AJ57">
        <f t="shared" si="6"/>
        <v>2055</v>
      </c>
      <c r="AK57">
        <f t="shared" si="6"/>
        <v>2056</v>
      </c>
      <c r="AL57">
        <f t="shared" si="6"/>
        <v>2057</v>
      </c>
      <c r="AM57">
        <f t="shared" si="6"/>
        <v>2058</v>
      </c>
      <c r="AN57">
        <f t="shared" si="6"/>
        <v>2059</v>
      </c>
      <c r="AO57">
        <f t="shared" si="6"/>
        <v>2060</v>
      </c>
    </row>
    <row r="58" spans="2:41">
      <c r="B58" t="s">
        <v>2500</v>
      </c>
      <c r="C58" t="s">
        <v>2501</v>
      </c>
      <c r="D58" s="26">
        <f>(D32/$L$2)*$E$56</f>
        <v>1862.634</v>
      </c>
      <c r="E58" s="26">
        <f t="shared" ref="E58:H58" si="7">(E32/$L$2)*$E$56</f>
        <v>1950.2909999999999</v>
      </c>
      <c r="F58" s="26">
        <f t="shared" si="7"/>
        <v>2002.692</v>
      </c>
      <c r="G58" s="26">
        <f t="shared" si="7"/>
        <v>2116.5749999999998</v>
      </c>
      <c r="H58" s="26">
        <f t="shared" si="7"/>
        <v>2196.16</v>
      </c>
      <c r="I58" s="26">
        <f t="shared" ref="I58:AJ58" si="8">(I32/$L$2)*$E$56</f>
        <v>2271.7460000000001</v>
      </c>
      <c r="J58" s="26">
        <f t="shared" si="8"/>
        <v>2346.2999999999997</v>
      </c>
      <c r="K58" s="26">
        <f t="shared" si="8"/>
        <v>2448.1491740000001</v>
      </c>
      <c r="L58" s="26">
        <f t="shared" si="8"/>
        <v>2489.3961949999998</v>
      </c>
      <c r="M58" s="26">
        <f t="shared" si="8"/>
        <v>2560.9442159999999</v>
      </c>
      <c r="N58" s="26">
        <f t="shared" si="8"/>
        <v>2627.5406969999999</v>
      </c>
      <c r="O58" s="26">
        <f t="shared" si="8"/>
        <v>2692.081729</v>
      </c>
      <c r="P58" s="26">
        <f t="shared" si="8"/>
        <v>2736.429729</v>
      </c>
      <c r="Q58" s="26">
        <f t="shared" si="8"/>
        <v>2809.8977709999999</v>
      </c>
      <c r="R58" s="26">
        <f t="shared" si="8"/>
        <v>2862.283903</v>
      </c>
      <c r="S58" s="26">
        <f t="shared" si="8"/>
        <v>2903.6337399999998</v>
      </c>
      <c r="T58" s="26">
        <f t="shared" si="8"/>
        <v>2946.9656970000001</v>
      </c>
      <c r="U58" s="26">
        <f t="shared" si="8"/>
        <v>2988.310555</v>
      </c>
      <c r="V58" s="26">
        <f t="shared" si="8"/>
        <v>3018.5135230000001</v>
      </c>
      <c r="W58" s="26">
        <f t="shared" si="8"/>
        <v>3046.7084009999999</v>
      </c>
      <c r="X58" s="26">
        <f t="shared" si="8"/>
        <v>3074.9023809999999</v>
      </c>
      <c r="Y58" s="26">
        <f t="shared" si="8"/>
        <v>3101.07537</v>
      </c>
      <c r="Z58" s="26">
        <f t="shared" si="8"/>
        <v>3127.2493690000001</v>
      </c>
      <c r="AA58" s="26">
        <f t="shared" si="8"/>
        <v>3131.4003589999998</v>
      </c>
      <c r="AB58" s="26">
        <f t="shared" si="8"/>
        <v>3155.4333590000001</v>
      </c>
      <c r="AC58" s="26">
        <f t="shared" si="8"/>
        <v>3158.5653480000001</v>
      </c>
      <c r="AD58" s="26">
        <f t="shared" si="8"/>
        <v>3170.5853379999999</v>
      </c>
      <c r="AE58" s="26">
        <f t="shared" si="8"/>
        <v>3181.6063379999996</v>
      </c>
      <c r="AF58" s="26">
        <f t="shared" si="8"/>
        <v>3181.6173269999999</v>
      </c>
      <c r="AG58" s="26">
        <f t="shared" si="8"/>
        <v>3182.616227</v>
      </c>
      <c r="AH58" s="26">
        <f t="shared" si="8"/>
        <v>3181.615217</v>
      </c>
      <c r="AI58" s="26">
        <f t="shared" si="8"/>
        <v>3181.6042159999997</v>
      </c>
      <c r="AJ58" s="26">
        <f t="shared" si="8"/>
        <v>3180.5931959999998</v>
      </c>
      <c r="AK58" s="26">
        <f>(AK32/$L$2)*$E$56</f>
        <v>3168.582195</v>
      </c>
      <c r="AL58" s="26">
        <f t="shared" ref="AL58:AO58" si="9">(AL32/$L$2)*$E$56</f>
        <v>3168.5591850000001</v>
      </c>
      <c r="AM58" s="26">
        <f t="shared" si="9"/>
        <v>3166.538184</v>
      </c>
      <c r="AN58" s="26">
        <f t="shared" si="9"/>
        <v>3165.4171740000002</v>
      </c>
      <c r="AO58" s="26">
        <f t="shared" si="9"/>
        <v>3164.4051639999998</v>
      </c>
    </row>
    <row r="59" spans="2:41">
      <c r="B59" t="s">
        <v>2502</v>
      </c>
      <c r="C59" t="s">
        <v>2503</v>
      </c>
      <c r="D59" s="26">
        <f t="shared" ref="D59:G65" si="10">(D33/$L$2)*$E$56</f>
        <v>18031.055899999999</v>
      </c>
      <c r="E59" s="26">
        <f t="shared" si="10"/>
        <v>18028.316800000001</v>
      </c>
      <c r="F59" s="26">
        <f t="shared" si="10"/>
        <v>18874.6381</v>
      </c>
      <c r="G59" s="26">
        <f t="shared" si="10"/>
        <v>19295.418799999999</v>
      </c>
      <c r="H59" s="26">
        <f t="shared" ref="H59:AN59" si="11">(H33/$L$2)*$E$56</f>
        <v>19576.148420000001</v>
      </c>
      <c r="I59" s="26">
        <f t="shared" si="11"/>
        <v>19724.948439999996</v>
      </c>
      <c r="J59" s="26">
        <f t="shared" si="11"/>
        <v>19884.663039999999</v>
      </c>
      <c r="K59" s="26">
        <f t="shared" si="11"/>
        <v>20050.725429999995</v>
      </c>
      <c r="L59" s="26">
        <f t="shared" si="11"/>
        <v>20017.684069999999</v>
      </c>
      <c r="M59" s="26">
        <f t="shared" si="11"/>
        <v>19896.706099999999</v>
      </c>
      <c r="N59" s="26">
        <f t="shared" si="11"/>
        <v>19871.968710000001</v>
      </c>
      <c r="O59" s="26">
        <f t="shared" si="11"/>
        <v>19752.077829999998</v>
      </c>
      <c r="P59" s="26">
        <f t="shared" si="11"/>
        <v>19628.81538</v>
      </c>
      <c r="Q59" s="26">
        <f t="shared" si="11"/>
        <v>19312.098409999999</v>
      </c>
      <c r="R59" s="26">
        <f t="shared" si="11"/>
        <v>19005.99238</v>
      </c>
      <c r="S59" s="26">
        <f t="shared" si="11"/>
        <v>18619.573990000001</v>
      </c>
      <c r="T59" s="26">
        <f t="shared" si="11"/>
        <v>18302.445520000001</v>
      </c>
      <c r="U59" s="26">
        <f t="shared" si="11"/>
        <v>18006.384989999999</v>
      </c>
      <c r="V59" s="26">
        <f t="shared" si="11"/>
        <v>17582.393090000001</v>
      </c>
      <c r="W59" s="26">
        <f t="shared" si="11"/>
        <v>17148.500779999998</v>
      </c>
      <c r="X59" s="26">
        <f t="shared" si="11"/>
        <v>16734.519379999998</v>
      </c>
      <c r="Y59" s="26">
        <f t="shared" si="11"/>
        <v>16301.491099999999</v>
      </c>
      <c r="Z59" s="26">
        <f t="shared" si="11"/>
        <v>15886.495799999999</v>
      </c>
      <c r="AA59" s="26">
        <f t="shared" si="11"/>
        <v>15485.6584</v>
      </c>
      <c r="AB59" s="26">
        <f t="shared" si="11"/>
        <v>15180.374899999999</v>
      </c>
      <c r="AC59" s="26">
        <f t="shared" si="11"/>
        <v>14864.087799999999</v>
      </c>
      <c r="AD59" s="26">
        <f t="shared" si="11"/>
        <v>14463.340909999999</v>
      </c>
      <c r="AE59" s="26">
        <f t="shared" si="11"/>
        <v>14131.46802</v>
      </c>
      <c r="AF59" s="26">
        <f t="shared" si="11"/>
        <v>13745.29772</v>
      </c>
      <c r="AG59" s="26">
        <f t="shared" si="11"/>
        <v>13358.14761</v>
      </c>
      <c r="AH59" s="26">
        <f t="shared" si="11"/>
        <v>12980.9877</v>
      </c>
      <c r="AI59" s="26">
        <f t="shared" si="11"/>
        <v>12594.878000000001</v>
      </c>
      <c r="AJ59" s="26">
        <f t="shared" si="11"/>
        <v>12217.32748</v>
      </c>
      <c r="AK59" s="26">
        <f t="shared" si="11"/>
        <v>11942.89306</v>
      </c>
      <c r="AL59" s="26">
        <f t="shared" si="11"/>
        <v>11689.06054</v>
      </c>
      <c r="AM59" s="26">
        <f t="shared" si="11"/>
        <v>11424.26014</v>
      </c>
      <c r="AN59" s="26">
        <f t="shared" si="11"/>
        <v>11159.92994</v>
      </c>
      <c r="AO59" s="26">
        <f t="shared" ref="AO59" si="12">(AO33/$L$2)*$E$56</f>
        <v>10896.10612</v>
      </c>
    </row>
    <row r="60" spans="2:41">
      <c r="B60" t="s">
        <v>2504</v>
      </c>
      <c r="C60" t="s">
        <v>2505</v>
      </c>
      <c r="D60" s="26">
        <f t="shared" si="10"/>
        <v>10299.728300000001</v>
      </c>
      <c r="E60" s="26">
        <f t="shared" si="10"/>
        <v>10876.498534</v>
      </c>
      <c r="F60" s="26">
        <f t="shared" si="10"/>
        <v>11422.894525</v>
      </c>
      <c r="G60" s="26">
        <f t="shared" si="10"/>
        <v>11785.053082999999</v>
      </c>
      <c r="H60" s="26">
        <f t="shared" ref="H60:AN60" si="13">(H34/$L$2)*$E$56</f>
        <v>12105.718321</v>
      </c>
      <c r="I60" s="26">
        <f t="shared" si="13"/>
        <v>12405.375368999999</v>
      </c>
      <c r="J60" s="26">
        <f t="shared" si="13"/>
        <v>12687.113241999999</v>
      </c>
      <c r="K60" s="26">
        <f t="shared" si="13"/>
        <v>12971.563004</v>
      </c>
      <c r="L60" s="26">
        <f t="shared" si="13"/>
        <v>13122.592459</v>
      </c>
      <c r="M60" s="26">
        <f t="shared" si="13"/>
        <v>13259.912474999999</v>
      </c>
      <c r="N60" s="26">
        <f t="shared" si="13"/>
        <v>13408.982724</v>
      </c>
      <c r="O60" s="26">
        <f t="shared" si="13"/>
        <v>13551.960364</v>
      </c>
      <c r="P60" s="26">
        <f t="shared" si="13"/>
        <v>13683.338550999999</v>
      </c>
      <c r="Q60" s="26">
        <f t="shared" si="13"/>
        <v>13720.797972999999</v>
      </c>
      <c r="R60" s="26">
        <f t="shared" si="13"/>
        <v>13741.819613</v>
      </c>
      <c r="S60" s="26">
        <f t="shared" si="13"/>
        <v>13766.886576999999</v>
      </c>
      <c r="T60" s="26">
        <f t="shared" si="13"/>
        <v>13797.967205999999</v>
      </c>
      <c r="U60" s="26">
        <f t="shared" si="13"/>
        <v>13822.896623999999</v>
      </c>
      <c r="V60" s="26">
        <f t="shared" si="13"/>
        <v>13790.823501999999</v>
      </c>
      <c r="W60" s="26">
        <f t="shared" si="13"/>
        <v>13744.627005</v>
      </c>
      <c r="X60" s="26">
        <f t="shared" si="13"/>
        <v>13705.582612</v>
      </c>
      <c r="Y60" s="26">
        <f t="shared" si="13"/>
        <v>13677.844472999999</v>
      </c>
      <c r="Z60" s="26">
        <f t="shared" si="13"/>
        <v>13636.626791000001</v>
      </c>
      <c r="AA60" s="26">
        <f t="shared" si="13"/>
        <v>13563.516416999999</v>
      </c>
      <c r="AB60" s="26">
        <f t="shared" si="13"/>
        <v>13491.526057999999</v>
      </c>
      <c r="AC60" s="26">
        <f t="shared" si="13"/>
        <v>13434.414939</v>
      </c>
      <c r="AD60" s="26">
        <f t="shared" si="13"/>
        <v>13351.068971999999</v>
      </c>
      <c r="AE60" s="26">
        <f t="shared" si="13"/>
        <v>13278.883736</v>
      </c>
      <c r="AF60" s="26">
        <f t="shared" si="13"/>
        <v>13203.781450999999</v>
      </c>
      <c r="AG60" s="26">
        <f t="shared" si="13"/>
        <v>13111.638182999999</v>
      </c>
      <c r="AH60" s="26">
        <f t="shared" si="13"/>
        <v>13047.929724</v>
      </c>
      <c r="AI60" s="26">
        <f t="shared" si="13"/>
        <v>12965.970450999999</v>
      </c>
      <c r="AJ60" s="26">
        <f t="shared" si="13"/>
        <v>12880.431049999999</v>
      </c>
      <c r="AK60" s="26">
        <f t="shared" si="13"/>
        <v>12805.523637</v>
      </c>
      <c r="AL60" s="26">
        <f t="shared" si="13"/>
        <v>12733.614059</v>
      </c>
      <c r="AM60" s="26">
        <f t="shared" si="13"/>
        <v>12650.068503999999</v>
      </c>
      <c r="AN60" s="26">
        <f t="shared" si="13"/>
        <v>12568.017171</v>
      </c>
      <c r="AO60" s="26">
        <f t="shared" ref="AO60" si="14">(AO34/$L$2)*$E$56</f>
        <v>12503.449263999999</v>
      </c>
    </row>
    <row r="61" spans="2:41">
      <c r="B61" t="s">
        <v>2479</v>
      </c>
      <c r="C61" t="s">
        <v>2506</v>
      </c>
      <c r="D61" s="26">
        <f t="shared" si="10"/>
        <v>6710.4899399999995</v>
      </c>
      <c r="E61" s="26">
        <f t="shared" si="10"/>
        <v>6728.6266399999995</v>
      </c>
      <c r="F61" s="26">
        <f t="shared" si="10"/>
        <v>6731.8349099999996</v>
      </c>
      <c r="G61" s="26">
        <f t="shared" si="10"/>
        <v>6785.0829999999996</v>
      </c>
      <c r="H61" s="26">
        <f t="shared" ref="H61:AN61" si="15">(H35/$L$2)*$E$56</f>
        <v>6753.7032300000001</v>
      </c>
      <c r="I61" s="26">
        <f t="shared" si="15"/>
        <v>6654.6039899999996</v>
      </c>
      <c r="J61" s="26">
        <f t="shared" si="15"/>
        <v>6616.8244299999997</v>
      </c>
      <c r="K61" s="26">
        <f t="shared" si="15"/>
        <v>6582.0687799999996</v>
      </c>
      <c r="L61" s="26">
        <f t="shared" si="15"/>
        <v>6552.9689099999996</v>
      </c>
      <c r="M61" s="26">
        <f t="shared" si="15"/>
        <v>6510.1774500000001</v>
      </c>
      <c r="N61" s="26">
        <f t="shared" si="15"/>
        <v>6465.8580400000001</v>
      </c>
      <c r="O61" s="26">
        <f t="shared" si="15"/>
        <v>6410.5343800000001</v>
      </c>
      <c r="P61" s="26">
        <f t="shared" si="15"/>
        <v>6371.7989399999997</v>
      </c>
      <c r="Q61" s="26">
        <f t="shared" si="15"/>
        <v>6284.3666199999998</v>
      </c>
      <c r="R61" s="26">
        <f t="shared" si="15"/>
        <v>6159.2504799999997</v>
      </c>
      <c r="S61" s="26">
        <f t="shared" si="15"/>
        <v>6034.47552</v>
      </c>
      <c r="T61" s="26">
        <f t="shared" si="15"/>
        <v>5899.8090700000002</v>
      </c>
      <c r="U61" s="26">
        <f t="shared" si="15"/>
        <v>5764.6763899999996</v>
      </c>
      <c r="V61" s="26">
        <f t="shared" si="15"/>
        <v>5629.13472</v>
      </c>
      <c r="W61" s="26">
        <f t="shared" si="15"/>
        <v>5494.7207499999995</v>
      </c>
      <c r="X61" s="26">
        <f t="shared" si="15"/>
        <v>5359.2032399999998</v>
      </c>
      <c r="Y61" s="26">
        <f t="shared" si="15"/>
        <v>5214.2965299999996</v>
      </c>
      <c r="Z61" s="26">
        <f t="shared" si="15"/>
        <v>5089.26505</v>
      </c>
      <c r="AA61" s="26">
        <f t="shared" si="15"/>
        <v>4947.6567599999998</v>
      </c>
      <c r="AB61" s="26">
        <f t="shared" si="15"/>
        <v>4819.0311599999995</v>
      </c>
      <c r="AC61" s="26">
        <f t="shared" si="15"/>
        <v>4689.4940399999996</v>
      </c>
      <c r="AD61" s="26">
        <f t="shared" si="15"/>
        <v>4550.0436899999995</v>
      </c>
      <c r="AE61" s="26">
        <f t="shared" si="15"/>
        <v>4420.9153699999997</v>
      </c>
      <c r="AF61" s="26">
        <f t="shared" si="15"/>
        <v>4315.1092099999996</v>
      </c>
      <c r="AG61" s="26">
        <f t="shared" si="15"/>
        <v>4219.3267999999998</v>
      </c>
      <c r="AH61" s="26">
        <f t="shared" si="15"/>
        <v>4115.33673</v>
      </c>
      <c r="AI61" s="26">
        <f t="shared" si="15"/>
        <v>4010.6960199999999</v>
      </c>
      <c r="AJ61" s="26">
        <f t="shared" si="15"/>
        <v>3915.4807799999999</v>
      </c>
      <c r="AK61" s="26">
        <f t="shared" si="15"/>
        <v>3842.5218399999999</v>
      </c>
      <c r="AL61" s="26">
        <f t="shared" si="15"/>
        <v>3771.0864099999999</v>
      </c>
      <c r="AM61" s="26">
        <f t="shared" si="15"/>
        <v>3699.7046099999998</v>
      </c>
      <c r="AN61" s="26">
        <f t="shared" si="15"/>
        <v>3628.6357600000001</v>
      </c>
      <c r="AO61" s="26">
        <f t="shared" ref="AO61" si="16">(AO35/$L$2)*$E$56</f>
        <v>3556.4365499999999</v>
      </c>
    </row>
    <row r="62" spans="2:41">
      <c r="B62" t="s">
        <v>2507</v>
      </c>
      <c r="C62" t="s">
        <v>2508</v>
      </c>
      <c r="D62" s="26">
        <f t="shared" si="10"/>
        <v>5398.0364</v>
      </c>
      <c r="E62" s="26">
        <f t="shared" si="10"/>
        <v>5496.8752599999998</v>
      </c>
      <c r="F62" s="26">
        <f t="shared" si="10"/>
        <v>5590.5332399999998</v>
      </c>
      <c r="G62" s="26">
        <f t="shared" si="10"/>
        <v>5701.28946</v>
      </c>
      <c r="H62" s="26">
        <f t="shared" ref="H62:AN62" si="17">(H36/$L$2)*$E$56</f>
        <v>5777.7729899999995</v>
      </c>
      <c r="I62" s="26">
        <f t="shared" si="17"/>
        <v>5816.0100299999986</v>
      </c>
      <c r="J62" s="26">
        <f t="shared" si="17"/>
        <v>5859.3976199999997</v>
      </c>
      <c r="K62" s="26">
        <f t="shared" si="17"/>
        <v>5913.2778799999996</v>
      </c>
      <c r="L62" s="26">
        <f t="shared" si="17"/>
        <v>5885.4833200000003</v>
      </c>
      <c r="M62" s="26">
        <f t="shared" si="17"/>
        <v>5859.5366699999995</v>
      </c>
      <c r="N62" s="26">
        <f t="shared" si="17"/>
        <v>5831.5269099999996</v>
      </c>
      <c r="O62" s="26">
        <f t="shared" si="17"/>
        <v>5791.4201700000003</v>
      </c>
      <c r="P62" s="26">
        <f t="shared" si="17"/>
        <v>5758.9571699999997</v>
      </c>
      <c r="Q62" s="26">
        <f t="shared" si="17"/>
        <v>5665.9832500000002</v>
      </c>
      <c r="R62" s="26">
        <f t="shared" si="17"/>
        <v>5567.9309699999994</v>
      </c>
      <c r="S62" s="26">
        <f t="shared" si="17"/>
        <v>5468.6196</v>
      </c>
      <c r="T62" s="26">
        <f t="shared" si="17"/>
        <v>5369.9620599999998</v>
      </c>
      <c r="U62" s="26">
        <f t="shared" si="17"/>
        <v>5270.6136399999996</v>
      </c>
      <c r="V62" s="26">
        <f t="shared" si="17"/>
        <v>5146.2740699999995</v>
      </c>
      <c r="W62" s="26">
        <f t="shared" si="17"/>
        <v>5023.6092099999996</v>
      </c>
      <c r="X62" s="26">
        <f t="shared" si="17"/>
        <v>4899.4834799999999</v>
      </c>
      <c r="Y62" s="26">
        <f t="shared" si="17"/>
        <v>4774.9608399999997</v>
      </c>
      <c r="Z62" s="26">
        <f t="shared" si="17"/>
        <v>4651.5690500000001</v>
      </c>
      <c r="AA62" s="26">
        <f t="shared" si="17"/>
        <v>4550.7183999999997</v>
      </c>
      <c r="AB62" s="26">
        <f t="shared" si="17"/>
        <v>4449.5578800000003</v>
      </c>
      <c r="AC62" s="26">
        <f t="shared" si="17"/>
        <v>4346.7651900000001</v>
      </c>
      <c r="AD62" s="26">
        <f t="shared" si="17"/>
        <v>4243.7278699999997</v>
      </c>
      <c r="AE62" s="26">
        <f t="shared" si="17"/>
        <v>4139.04342</v>
      </c>
      <c r="AF62" s="26">
        <f t="shared" si="17"/>
        <v>4027.4717799999999</v>
      </c>
      <c r="AG62" s="26">
        <f t="shared" si="17"/>
        <v>3915.0671199999997</v>
      </c>
      <c r="AH62" s="26">
        <f t="shared" si="17"/>
        <v>3802.5389500000001</v>
      </c>
      <c r="AI62" s="26">
        <f t="shared" si="17"/>
        <v>3689.2165999999997</v>
      </c>
      <c r="AJ62" s="26">
        <f t="shared" si="17"/>
        <v>3576.7891599999998</v>
      </c>
      <c r="AK62" s="26">
        <f t="shared" si="17"/>
        <v>3502.9496799999997</v>
      </c>
      <c r="AL62" s="26">
        <f t="shared" si="17"/>
        <v>3422.5760799999998</v>
      </c>
      <c r="AM62" s="26">
        <f t="shared" si="17"/>
        <v>3346.0018700000001</v>
      </c>
      <c r="AN62" s="26">
        <f t="shared" si="17"/>
        <v>3269.6625599999998</v>
      </c>
      <c r="AO62" s="26">
        <f t="shared" ref="AO62" si="18">(AO36/$L$2)*$E$56</f>
        <v>3192.5938099999998</v>
      </c>
    </row>
    <row r="63" spans="2:41">
      <c r="B63" t="s">
        <v>2509</v>
      </c>
      <c r="C63" t="s">
        <v>2510</v>
      </c>
      <c r="D63" s="26">
        <f t="shared" si="10"/>
        <v>3963.8440999999998</v>
      </c>
      <c r="E63" s="26">
        <f t="shared" si="10"/>
        <v>4114.1197999999995</v>
      </c>
      <c r="F63" s="26">
        <f t="shared" si="10"/>
        <v>4265.3913000000002</v>
      </c>
      <c r="G63" s="26">
        <f t="shared" si="10"/>
        <v>4341.9053000000004</v>
      </c>
      <c r="H63" s="26">
        <f t="shared" ref="H63:AN63" si="19">(H37/$L$2)*$E$56</f>
        <v>4417.3842999999997</v>
      </c>
      <c r="I63" s="26">
        <f t="shared" si="19"/>
        <v>4478.7294099999999</v>
      </c>
      <c r="J63" s="26">
        <f t="shared" si="19"/>
        <v>4540.0751209999999</v>
      </c>
      <c r="K63" s="26">
        <f t="shared" si="19"/>
        <v>4603.718777</v>
      </c>
      <c r="L63" s="26">
        <f t="shared" si="19"/>
        <v>4631.3259619999999</v>
      </c>
      <c r="M63" s="26">
        <f t="shared" si="19"/>
        <v>4668.7358450000002</v>
      </c>
      <c r="N63" s="26">
        <f t="shared" si="19"/>
        <v>4698.8798360000001</v>
      </c>
      <c r="O63" s="26">
        <f t="shared" si="19"/>
        <v>4735.296824</v>
      </c>
      <c r="P63" s="26">
        <f t="shared" si="19"/>
        <v>4763.1620809999995</v>
      </c>
      <c r="Q63" s="26">
        <f t="shared" si="19"/>
        <v>4747.0593049999998</v>
      </c>
      <c r="R63" s="26">
        <f t="shared" si="19"/>
        <v>4739.270278</v>
      </c>
      <c r="S63" s="26">
        <f t="shared" si="19"/>
        <v>4720.5424190000003</v>
      </c>
      <c r="T63" s="26">
        <f t="shared" si="19"/>
        <v>4702.1688139999997</v>
      </c>
      <c r="U63" s="26">
        <f t="shared" si="19"/>
        <v>4684.2725849999997</v>
      </c>
      <c r="V63" s="26">
        <f t="shared" si="19"/>
        <v>4642.5913719999999</v>
      </c>
      <c r="W63" s="26">
        <f t="shared" si="19"/>
        <v>4608.8974550000003</v>
      </c>
      <c r="X63" s="26">
        <f t="shared" si="19"/>
        <v>4577.4420719999998</v>
      </c>
      <c r="Y63" s="26">
        <f t="shared" si="19"/>
        <v>4534.0775409999997</v>
      </c>
      <c r="Z63" s="26">
        <f t="shared" si="19"/>
        <v>4501.6165309999997</v>
      </c>
      <c r="AA63" s="26">
        <f t="shared" si="19"/>
        <v>4444.0839310000001</v>
      </c>
      <c r="AB63" s="26">
        <f t="shared" si="19"/>
        <v>4384.4618309999996</v>
      </c>
      <c r="AC63" s="26">
        <f t="shared" si="19"/>
        <v>4324.8402310000001</v>
      </c>
      <c r="AD63" s="26">
        <f t="shared" si="19"/>
        <v>4267.3310410000004</v>
      </c>
      <c r="AE63" s="26">
        <f t="shared" si="19"/>
        <v>4208.7123409999995</v>
      </c>
      <c r="AF63" s="26">
        <f t="shared" si="19"/>
        <v>4149.2029309999998</v>
      </c>
      <c r="AG63" s="26">
        <f t="shared" si="19"/>
        <v>4091.5841110000001</v>
      </c>
      <c r="AH63" s="26">
        <f t="shared" si="19"/>
        <v>4032.0648609999998</v>
      </c>
      <c r="AI63" s="26">
        <f t="shared" si="19"/>
        <v>3975.4569919999999</v>
      </c>
      <c r="AJ63" s="26">
        <f t="shared" si="19"/>
        <v>3914.9264309999999</v>
      </c>
      <c r="AK63" s="26">
        <f t="shared" si="19"/>
        <v>3858.305241</v>
      </c>
      <c r="AL63" s="26">
        <f t="shared" si="19"/>
        <v>3800.786591</v>
      </c>
      <c r="AM63" s="26">
        <f t="shared" si="19"/>
        <v>3741.2685409999999</v>
      </c>
      <c r="AN63" s="26">
        <f t="shared" si="19"/>
        <v>3684.6389300000001</v>
      </c>
      <c r="AO63" s="26">
        <f t="shared" ref="AO63" si="20">(AO37/$L$2)*$E$56</f>
        <v>3626.1106999999997</v>
      </c>
    </row>
    <row r="64" spans="2:41">
      <c r="B64" t="s">
        <v>709</v>
      </c>
      <c r="C64" t="s">
        <v>2511</v>
      </c>
      <c r="D64" s="26">
        <f t="shared" si="10"/>
        <v>795.75069999999994</v>
      </c>
      <c r="E64" s="26">
        <f t="shared" si="10"/>
        <v>834.57420000000002</v>
      </c>
      <c r="F64" s="26">
        <f t="shared" si="10"/>
        <v>868.03859999999997</v>
      </c>
      <c r="G64" s="26">
        <f t="shared" si="10"/>
        <v>908.34209999999996</v>
      </c>
      <c r="H64" s="26">
        <f t="shared" ref="H64:AN64" si="21">(H38/$L$2)*$E$56</f>
        <v>942.82209999999998</v>
      </c>
      <c r="I64" s="26">
        <f t="shared" si="21"/>
        <v>976.64</v>
      </c>
      <c r="J64" s="26">
        <f t="shared" si="21"/>
        <v>1007.5932</v>
      </c>
      <c r="K64" s="26">
        <f t="shared" si="21"/>
        <v>1041.9515200000001</v>
      </c>
      <c r="L64" s="26">
        <f t="shared" si="21"/>
        <v>1068.1805199999999</v>
      </c>
      <c r="M64" s="26">
        <f t="shared" si="21"/>
        <v>1098.6280400000001</v>
      </c>
      <c r="N64" s="26">
        <f t="shared" si="21"/>
        <v>1126.3674799999999</v>
      </c>
      <c r="O64" s="26">
        <f t="shared" si="21"/>
        <v>1152.8703</v>
      </c>
      <c r="P64" s="26">
        <f t="shared" si="21"/>
        <v>1174.7959000000001</v>
      </c>
      <c r="Q64" s="26">
        <f t="shared" si="21"/>
        <v>1199.6559999999999</v>
      </c>
      <c r="R64" s="26">
        <f t="shared" si="21"/>
        <v>1220.5405499999999</v>
      </c>
      <c r="S64" s="26">
        <f t="shared" si="21"/>
        <v>1239.5695000000001</v>
      </c>
      <c r="T64" s="26">
        <f t="shared" si="21"/>
        <v>1256.5661</v>
      </c>
      <c r="U64" s="26">
        <f t="shared" si="21"/>
        <v>1273.46</v>
      </c>
      <c r="V64" s="26">
        <f t="shared" si="21"/>
        <v>1287.1490999999999</v>
      </c>
      <c r="W64" s="26">
        <f t="shared" si="21"/>
        <v>1300.2717</v>
      </c>
      <c r="X64" s="26">
        <f t="shared" si="21"/>
        <v>1311.8553999999999</v>
      </c>
      <c r="Y64" s="26">
        <f t="shared" si="21"/>
        <v>1321.8723</v>
      </c>
      <c r="Z64" s="26">
        <f t="shared" si="21"/>
        <v>1330.7884999999999</v>
      </c>
      <c r="AA64" s="26">
        <f t="shared" si="21"/>
        <v>1341.1629</v>
      </c>
      <c r="AB64" s="26">
        <f t="shared" si="21"/>
        <v>1347.8744999999999</v>
      </c>
      <c r="AC64" s="26">
        <f t="shared" si="21"/>
        <v>1355.6841999999999</v>
      </c>
      <c r="AD64" s="26">
        <f t="shared" si="21"/>
        <v>1361.8346999999999</v>
      </c>
      <c r="AE64" s="26">
        <f t="shared" si="21"/>
        <v>1368.6415999999999</v>
      </c>
      <c r="AF64" s="26">
        <f t="shared" si="21"/>
        <v>1376.3467000000001</v>
      </c>
      <c r="AG64" s="26">
        <f t="shared" si="21"/>
        <v>1383.1499999999999</v>
      </c>
      <c r="AH64" s="26">
        <f t="shared" si="21"/>
        <v>1388.6514</v>
      </c>
      <c r="AI64" s="26">
        <f t="shared" si="21"/>
        <v>1397.5509</v>
      </c>
      <c r="AJ64" s="26">
        <f t="shared" si="21"/>
        <v>1404.1486</v>
      </c>
      <c r="AK64" s="26">
        <f t="shared" si="21"/>
        <v>1414.1434999999999</v>
      </c>
      <c r="AL64" s="26">
        <f t="shared" si="21"/>
        <v>1422.9375</v>
      </c>
      <c r="AM64" s="26">
        <f t="shared" si="21"/>
        <v>1433.4785999999999</v>
      </c>
      <c r="AN64" s="26">
        <f t="shared" si="21"/>
        <v>1445.4680000000001</v>
      </c>
      <c r="AO64" s="26">
        <f t="shared" ref="AO64" si="22">(AO38/$L$2)*$E$56</f>
        <v>1429.1141</v>
      </c>
    </row>
    <row r="65" spans="2:41">
      <c r="B65" t="s">
        <v>2512</v>
      </c>
      <c r="C65" t="s">
        <v>2513</v>
      </c>
      <c r="D65" s="26">
        <f t="shared" si="10"/>
        <v>13450.105139840001</v>
      </c>
      <c r="E65" s="26">
        <f t="shared" si="10"/>
        <v>13934.278552369993</v>
      </c>
      <c r="F65" s="26">
        <f t="shared" si="10"/>
        <v>14515.794917020019</v>
      </c>
      <c r="G65" s="26">
        <f t="shared" si="10"/>
        <v>14982.624300910004</v>
      </c>
      <c r="H65" s="26">
        <f t="shared" ref="H65:AN65" si="23">(H39/$L$2)*$E$56</f>
        <v>15415.613585630013</v>
      </c>
      <c r="I65" s="26">
        <f t="shared" si="23"/>
        <v>15807.417655080008</v>
      </c>
      <c r="J65" s="26">
        <f t="shared" si="23"/>
        <v>16167.0896859</v>
      </c>
      <c r="K65" s="26">
        <f t="shared" si="23"/>
        <v>16521.803191749987</v>
      </c>
      <c r="L65" s="26">
        <f t="shared" si="23"/>
        <v>16860.287906410009</v>
      </c>
      <c r="M65" s="26">
        <f t="shared" si="23"/>
        <v>17215.656635319981</v>
      </c>
      <c r="N65" s="26">
        <f t="shared" si="23"/>
        <v>17565.10078868</v>
      </c>
      <c r="O65" s="26">
        <f t="shared" si="23"/>
        <v>17910.31974137999</v>
      </c>
      <c r="P65" s="26">
        <f t="shared" si="23"/>
        <v>18246.751941489998</v>
      </c>
      <c r="Q65" s="26">
        <f t="shared" si="23"/>
        <v>18553.837979299984</v>
      </c>
      <c r="R65" s="26">
        <f t="shared" si="23"/>
        <v>18838.444723060005</v>
      </c>
      <c r="S65" s="26">
        <f t="shared" si="23"/>
        <v>19128.428128089985</v>
      </c>
      <c r="T65" s="26">
        <f t="shared" si="23"/>
        <v>19400.298113870009</v>
      </c>
      <c r="U65" s="26">
        <f t="shared" si="23"/>
        <v>19674.960231919998</v>
      </c>
      <c r="V65" s="26">
        <f t="shared" si="23"/>
        <v>19912.157875599998</v>
      </c>
      <c r="W65" s="26">
        <f t="shared" si="23"/>
        <v>20132.385071329998</v>
      </c>
      <c r="X65" s="26">
        <f t="shared" si="23"/>
        <v>20365.824887680003</v>
      </c>
      <c r="Y65" s="26">
        <f t="shared" si="23"/>
        <v>20569.363519550021</v>
      </c>
      <c r="Z65" s="26">
        <f t="shared" si="23"/>
        <v>20765.82527623</v>
      </c>
      <c r="AA65" s="26">
        <f t="shared" si="23"/>
        <v>20953.43757192</v>
      </c>
      <c r="AB65" s="26">
        <f t="shared" si="23"/>
        <v>21134.287638309994</v>
      </c>
      <c r="AC65" s="26">
        <f t="shared" si="23"/>
        <v>21284.903232210021</v>
      </c>
      <c r="AD65" s="26">
        <f t="shared" si="23"/>
        <v>21429.314570210005</v>
      </c>
      <c r="AE65" s="26">
        <f t="shared" si="23"/>
        <v>21568.887846310012</v>
      </c>
      <c r="AF65" s="26">
        <f t="shared" si="23"/>
        <v>21681.42558331</v>
      </c>
      <c r="AG65" s="26">
        <f t="shared" si="23"/>
        <v>21789.777062510017</v>
      </c>
      <c r="AH65" s="26">
        <f t="shared" si="23"/>
        <v>21872.460274709993</v>
      </c>
      <c r="AI65" s="26">
        <f t="shared" si="23"/>
        <v>21951.889223009992</v>
      </c>
      <c r="AJ65" s="26">
        <f t="shared" si="23"/>
        <v>22006.374350209997</v>
      </c>
      <c r="AK65" s="26">
        <f t="shared" si="23"/>
        <v>22041.216353609998</v>
      </c>
      <c r="AL65" s="26">
        <f t="shared" si="23"/>
        <v>22065.858453299999</v>
      </c>
      <c r="AM65" s="26">
        <f t="shared" si="23"/>
        <v>22066.594273699993</v>
      </c>
      <c r="AN65" s="26">
        <f t="shared" si="23"/>
        <v>22050.720710699996</v>
      </c>
      <c r="AO65" s="26">
        <f t="shared" ref="AO65" si="24">(AO39/$L$2)*$E$56</f>
        <v>21999.212441499978</v>
      </c>
    </row>
  </sheetData>
  <phoneticPr fontId="8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81256-D6F5-4E89-AB0F-D2AD534C6E91}">
  <sheetPr>
    <tabColor theme="9"/>
  </sheetPr>
  <dimension ref="A1:AP249"/>
  <sheetViews>
    <sheetView workbookViewId="0"/>
  </sheetViews>
  <sheetFormatPr defaultColWidth="9" defaultRowHeight="14.25"/>
  <cols>
    <col min="1" max="1" width="15" style="44" customWidth="1"/>
    <col min="2" max="3" width="32.875" style="44" customWidth="1"/>
    <col min="4" max="41" width="8.375" style="44" customWidth="1"/>
    <col min="42" max="16384" width="9" style="44"/>
  </cols>
  <sheetData>
    <row r="1" spans="1:41">
      <c r="E1" s="44" t="s">
        <v>2383</v>
      </c>
      <c r="F1" s="44" t="s">
        <v>2384</v>
      </c>
      <c r="G1" s="44" t="s">
        <v>2059</v>
      </c>
      <c r="I1" s="44" t="s">
        <v>2389</v>
      </c>
      <c r="J1" s="45" t="s">
        <v>164</v>
      </c>
      <c r="K1" s="45" t="s">
        <v>1663</v>
      </c>
      <c r="M1" s="44" t="s">
        <v>2385</v>
      </c>
      <c r="N1" s="44" t="s">
        <v>2386</v>
      </c>
      <c r="O1" s="44" t="s">
        <v>2408</v>
      </c>
    </row>
    <row r="2" spans="1:41">
      <c r="F2" s="44">
        <v>1</v>
      </c>
      <c r="G2" s="44">
        <f>10^-10</f>
        <v>1E-10</v>
      </c>
      <c r="J2" s="45">
        <v>1</v>
      </c>
      <c r="K2" s="45">
        <v>3.6008786143819101E-12</v>
      </c>
      <c r="N2" s="44">
        <v>1</v>
      </c>
      <c r="O2" s="44">
        <f>汇率!$C$18*10^-8</f>
        <v>6.5196001920817988E-8</v>
      </c>
    </row>
    <row r="3" spans="1:41">
      <c r="A3" s="70" t="s">
        <v>2390</v>
      </c>
      <c r="B3" s="70"/>
      <c r="C3" s="70"/>
      <c r="D3" s="44">
        <v>2023</v>
      </c>
      <c r="E3" s="44">
        <v>2024</v>
      </c>
      <c r="F3" s="44">
        <v>2025</v>
      </c>
      <c r="G3" s="44">
        <v>2026</v>
      </c>
      <c r="H3" s="44">
        <v>2027</v>
      </c>
      <c r="I3" s="44">
        <v>2028</v>
      </c>
      <c r="J3" s="44">
        <v>2029</v>
      </c>
      <c r="K3" s="44">
        <v>2030</v>
      </c>
      <c r="L3" s="44">
        <v>2031</v>
      </c>
      <c r="M3" s="44">
        <v>2032</v>
      </c>
      <c r="N3" s="44">
        <v>2033</v>
      </c>
      <c r="O3" s="44">
        <v>2034</v>
      </c>
      <c r="P3" s="44">
        <v>2035</v>
      </c>
      <c r="Q3" s="44">
        <v>2036</v>
      </c>
      <c r="R3" s="44">
        <v>2037</v>
      </c>
      <c r="S3" s="44">
        <v>2038</v>
      </c>
      <c r="T3" s="44">
        <v>2039</v>
      </c>
      <c r="U3" s="44">
        <v>2040</v>
      </c>
      <c r="V3" s="44">
        <v>2041</v>
      </c>
      <c r="W3" s="44">
        <v>2042</v>
      </c>
      <c r="X3" s="44">
        <v>2043</v>
      </c>
      <c r="Y3" s="44">
        <v>2044</v>
      </c>
      <c r="Z3" s="44">
        <v>2045</v>
      </c>
      <c r="AA3" s="44">
        <v>2046</v>
      </c>
      <c r="AB3" s="44">
        <v>2047</v>
      </c>
      <c r="AC3" s="44">
        <v>2048</v>
      </c>
      <c r="AD3" s="44">
        <v>2049</v>
      </c>
      <c r="AE3" s="44">
        <v>2050</v>
      </c>
      <c r="AF3" s="44">
        <v>2051</v>
      </c>
      <c r="AG3" s="44">
        <v>2052</v>
      </c>
      <c r="AH3" s="44">
        <v>2053</v>
      </c>
      <c r="AI3" s="44">
        <v>2054</v>
      </c>
      <c r="AJ3" s="44">
        <v>2055</v>
      </c>
      <c r="AK3" s="44">
        <v>2056</v>
      </c>
      <c r="AL3" s="44">
        <v>2057</v>
      </c>
      <c r="AM3" s="44">
        <v>2058</v>
      </c>
      <c r="AN3" s="44">
        <v>2059</v>
      </c>
      <c r="AO3" s="44">
        <v>2060</v>
      </c>
    </row>
    <row r="4" spans="1:41">
      <c r="B4" s="46" t="s">
        <v>695</v>
      </c>
      <c r="C4" s="44" t="str">
        <f t="shared" ref="C4:C28" si="0">VLOOKUP(B4,$B$195:$C$219,2,FALSE)</f>
        <v>农林牧渔业</v>
      </c>
      <c r="D4" s="47">
        <f>VLOOKUP($B4,工业碳排放!$A$2:$AN$26,COLUMN(工业碳排放!C1),FALSE)*$G$2</f>
        <v>8454.89</v>
      </c>
      <c r="E4" s="47">
        <f>VLOOKUP($B4,工业碳排放!$A$2:$AN$26,COLUMN(工业碳排放!D1),FALSE)*$G$2</f>
        <v>8840.35</v>
      </c>
      <c r="F4" s="47">
        <f>VLOOKUP($B4,工业碳排放!$A$2:$AN$26,COLUMN(工业碳排放!E1),FALSE)*$G$2</f>
        <v>9061.7000000000007</v>
      </c>
      <c r="G4" s="47">
        <f>VLOOKUP($B4,工业碳排放!$A$2:$AN$26,COLUMN(工业碳排放!F1),FALSE)*$G$2</f>
        <v>9570.17</v>
      </c>
      <c r="H4" s="47">
        <f>VLOOKUP($B4,工业碳排放!$A$2:$AN$26,COLUMN(工业碳排放!G1),FALSE)*$G$2</f>
        <v>9923.3000000000011</v>
      </c>
      <c r="I4" s="47">
        <f>VLOOKUP($B4,工业碳排放!$A$2:$AN$26,COLUMN(工业碳排放!H1),FALSE)*$G$2</f>
        <v>10250.700000000001</v>
      </c>
      <c r="J4" s="47">
        <f>VLOOKUP($B4,工业碳排放!$A$2:$AN$26,COLUMN(工业碳排放!I1),FALSE)*$G$2</f>
        <v>10579.2</v>
      </c>
      <c r="K4" s="47">
        <f>VLOOKUP($B4,工业碳排放!$A$2:$AN$26,COLUMN(工业碳排放!J1),FALSE)*$G$2</f>
        <v>11022.1</v>
      </c>
      <c r="L4" s="47">
        <f>VLOOKUP($B4,工业碳排放!$A$2:$AN$26,COLUMN(工业碳排放!K1),FALSE)*$G$2</f>
        <v>11210.6</v>
      </c>
      <c r="M4" s="47">
        <f>VLOOKUP($B4,工业碳排放!$A$2:$AN$26,COLUMN(工业碳排放!L1),FALSE)*$G$2</f>
        <v>11522.5</v>
      </c>
      <c r="N4" s="47">
        <f>VLOOKUP($B4,工业碳排放!$A$2:$AN$26,COLUMN(工业碳排放!M1),FALSE)*$G$2</f>
        <v>11817.800000000001</v>
      </c>
      <c r="O4" s="47">
        <f>VLOOKUP($B4,工业碳排放!$A$2:$AN$26,COLUMN(工业碳排放!N1),FALSE)*$G$2</f>
        <v>12105.300000000001</v>
      </c>
      <c r="P4" s="47">
        <f>VLOOKUP($B4,工业碳排放!$A$2:$AN$26,COLUMN(工业碳排放!O1),FALSE)*$G$2</f>
        <v>12302</v>
      </c>
      <c r="Q4" s="47">
        <f>VLOOKUP($B4,工业碳排放!$A$2:$AN$26,COLUMN(工业碳排放!P1),FALSE)*$G$2</f>
        <v>12636.4</v>
      </c>
      <c r="R4" s="47">
        <f>VLOOKUP($B4,工业碳排放!$A$2:$AN$26,COLUMN(工业碳排放!Q1),FALSE)*$G$2</f>
        <v>12872.9</v>
      </c>
      <c r="S4" s="47">
        <f>VLOOKUP($B4,工业碳排放!$A$2:$AN$26,COLUMN(工业碳排放!R1),FALSE)*$G$2</f>
        <v>13032.7</v>
      </c>
      <c r="T4" s="47">
        <f>VLOOKUP($B4,工业碳排放!$A$2:$AN$26,COLUMN(工业碳排放!S1),FALSE)*$G$2</f>
        <v>13250.9</v>
      </c>
      <c r="U4" s="47">
        <f>VLOOKUP($B4,工业碳排放!$A$2:$AN$26,COLUMN(工业碳排放!T1),FALSE)*$G$2</f>
        <v>13392.6</v>
      </c>
      <c r="V4" s="47">
        <f>VLOOKUP($B4,工业碳排放!$A$2:$AN$26,COLUMN(工业碳排放!U1),FALSE)*$G$2</f>
        <v>13533.6</v>
      </c>
      <c r="W4" s="47">
        <f>VLOOKUP($B4,工业碳排放!$A$2:$AN$26,COLUMN(工业碳排放!V1),FALSE)*$G$2</f>
        <v>13656.4</v>
      </c>
      <c r="X4" s="47">
        <f>VLOOKUP($B4,工业碳排放!$A$2:$AN$26,COLUMN(工业碳排放!W1),FALSE)*$G$2</f>
        <v>13779.2</v>
      </c>
      <c r="Y4" s="47">
        <f>VLOOKUP($B4,工业碳排放!$A$2:$AN$26,COLUMN(工业碳排放!X1),FALSE)*$G$2</f>
        <v>13892.800000000001</v>
      </c>
      <c r="Z4" s="47">
        <f>VLOOKUP($B4,工业碳排放!$A$2:$AN$26,COLUMN(工业碳排放!Y1),FALSE)*$G$2</f>
        <v>14006.4</v>
      </c>
      <c r="AA4" s="47">
        <f>VLOOKUP($B4,工业碳排放!$A$2:$AN$26,COLUMN(工业碳排放!Z1),FALSE)*$G$2</f>
        <v>14025.4</v>
      </c>
      <c r="AB4" s="47">
        <f>VLOOKUP($B4,工业碳排放!$A$2:$AN$26,COLUMN(工业碳排放!AA1),FALSE)*$G$2</f>
        <v>14129.2</v>
      </c>
      <c r="AC4" s="47">
        <f>VLOOKUP($B4,工业碳排放!$A$2:$AN$26,COLUMN(工业碳排放!AB1),FALSE)*$G$2</f>
        <v>14148.1</v>
      </c>
      <c r="AD4" s="47">
        <f>VLOOKUP($B4,工业碳排放!$A$2:$AN$26,COLUMN(工业碳排放!AC1),FALSE)*$G$2</f>
        <v>14157.2</v>
      </c>
      <c r="AE4" s="47">
        <f>VLOOKUP($B4,工业碳排放!$A$2:$AN$26,COLUMN(工业碳排放!AD1),FALSE)*$G$2</f>
        <v>14242.9</v>
      </c>
      <c r="AF4" s="47">
        <f>VLOOKUP($B4,工业碳排放!$A$2:$AN$26,COLUMN(工业碳排放!AE1),FALSE)*$G$2</f>
        <v>14242.9</v>
      </c>
      <c r="AG4" s="47">
        <f>VLOOKUP($B4,工业碳排放!$A$2:$AN$26,COLUMN(工业碳排放!AF1),FALSE)*$G$2</f>
        <v>14242.9</v>
      </c>
      <c r="AH4" s="47">
        <f>VLOOKUP($B4,工业碳排放!$A$2:$AN$26,COLUMN(工业碳排放!AG1),FALSE)*$G$2</f>
        <v>14242.9</v>
      </c>
      <c r="AI4" s="47">
        <f>VLOOKUP($B4,工业碳排放!$A$2:$AN$26,COLUMN(工业碳排放!AH1),FALSE)*$G$2</f>
        <v>14242.9</v>
      </c>
      <c r="AJ4" s="47">
        <f>VLOOKUP($B4,工业碳排放!$A$2:$AN$26,COLUMN(工业碳排放!AI1),FALSE)*$G$2</f>
        <v>14233.800000000001</v>
      </c>
      <c r="AK4" s="47">
        <f>VLOOKUP($B4,工业碳排放!$A$2:$AN$26,COLUMN(工业碳排放!AJ1),FALSE)*$G$2</f>
        <v>14148.1</v>
      </c>
      <c r="AL4" s="47">
        <f>VLOOKUP($B4,工业碳排放!$A$2:$AN$26,COLUMN(工业碳排放!AK1),FALSE)*$G$2</f>
        <v>14148</v>
      </c>
      <c r="AM4" s="47">
        <f>VLOOKUP($B4,工业碳排放!$A$2:$AN$26,COLUMN(工业碳排放!AL1),FALSE)*$G$2</f>
        <v>14138.800000000001</v>
      </c>
      <c r="AN4" s="47">
        <f>VLOOKUP($B4,工业碳排放!$A$2:$AN$26,COLUMN(工业碳排放!AM1),FALSE)*$G$2</f>
        <v>14129.1</v>
      </c>
      <c r="AO4" s="47">
        <f>VLOOKUP($B4,工业碳排放!$A$2:$AN$26,COLUMN(工业碳排放!AN1),FALSE)*$G$2</f>
        <v>14120</v>
      </c>
    </row>
    <row r="5" spans="1:41">
      <c r="A5" s="44">
        <f>RANK(D5,D$5:D$27)</f>
        <v>8</v>
      </c>
      <c r="B5" s="46" t="s">
        <v>696</v>
      </c>
      <c r="C5" s="44" t="str">
        <f t="shared" si="0"/>
        <v>煤炭开采洗选</v>
      </c>
      <c r="D5" s="47">
        <f>VLOOKUP($B5,工业碳排放!$A$2:$AN$26,COLUMN(工业碳排放!C2),FALSE)*$G$2</f>
        <v>3823.11</v>
      </c>
      <c r="E5" s="47">
        <f>VLOOKUP($B5,工业碳排放!$A$2:$AN$26,COLUMN(工业碳排放!D2),FALSE)*$G$2</f>
        <v>3891.46</v>
      </c>
      <c r="F5" s="47">
        <f>VLOOKUP($B5,工业碳排放!$A$2:$AN$26,COLUMN(工业碳排放!E2),FALSE)*$G$2</f>
        <v>3946.01</v>
      </c>
      <c r="G5" s="47">
        <f>VLOOKUP($B5,工业碳排放!$A$2:$AN$26,COLUMN(工业碳排放!F2),FALSE)*$G$2</f>
        <v>3958.2400000000002</v>
      </c>
      <c r="H5" s="47">
        <f>VLOOKUP($B5,工业碳排放!$A$2:$AN$26,COLUMN(工业碳排放!G2),FALSE)*$G$2</f>
        <v>3985.27</v>
      </c>
      <c r="I5" s="47">
        <f>VLOOKUP($B5,工业碳排放!$A$2:$AN$26,COLUMN(工业碳排放!H2),FALSE)*$G$2</f>
        <v>3954.82</v>
      </c>
      <c r="J5" s="47">
        <f>VLOOKUP($B5,工业碳排放!$A$2:$AN$26,COLUMN(工业碳排放!I2),FALSE)*$G$2</f>
        <v>3922.73</v>
      </c>
      <c r="K5" s="47">
        <f>VLOOKUP($B5,工业碳排放!$A$2:$AN$26,COLUMN(工业碳排放!J2),FALSE)*$G$2</f>
        <v>3894.27</v>
      </c>
      <c r="L5" s="47">
        <f>VLOOKUP($B5,工业碳排放!$A$2:$AN$26,COLUMN(工业碳排放!K2),FALSE)*$G$2</f>
        <v>3845</v>
      </c>
      <c r="M5" s="47">
        <f>VLOOKUP($B5,工业碳排放!$A$2:$AN$26,COLUMN(工业碳排放!L2),FALSE)*$G$2</f>
        <v>3848.7200000000003</v>
      </c>
      <c r="N5" s="47">
        <f>VLOOKUP($B5,工业碳排放!$A$2:$AN$26,COLUMN(工业碳排放!M2),FALSE)*$G$2</f>
        <v>3831.3900000000003</v>
      </c>
      <c r="O5" s="47">
        <f>VLOOKUP($B5,工业碳排放!$A$2:$AN$26,COLUMN(工业碳排放!N2),FALSE)*$G$2</f>
        <v>3789.08</v>
      </c>
      <c r="P5" s="47">
        <f>VLOOKUP($B5,工业碳排放!$A$2:$AN$26,COLUMN(工业碳排放!O2),FALSE)*$G$2</f>
        <v>3770.36</v>
      </c>
      <c r="Q5" s="47">
        <f>VLOOKUP($B5,工业碳排放!$A$2:$AN$26,COLUMN(工业碳排放!P2),FALSE)*$G$2</f>
        <v>3741.75</v>
      </c>
      <c r="R5" s="47">
        <f>VLOOKUP($B5,工业碳排放!$A$2:$AN$26,COLUMN(工业碳排放!Q2),FALSE)*$G$2</f>
        <v>3700.28</v>
      </c>
      <c r="S5" s="47">
        <f>VLOOKUP($B5,工业碳排放!$A$2:$AN$26,COLUMN(工业碳排放!R2),FALSE)*$G$2</f>
        <v>3657.55</v>
      </c>
      <c r="T5" s="47">
        <f>VLOOKUP($B5,工业碳排放!$A$2:$AN$26,COLUMN(工业碳排放!S2),FALSE)*$G$2</f>
        <v>3615.76</v>
      </c>
      <c r="U5" s="47">
        <f>VLOOKUP($B5,工业碳排放!$A$2:$AN$26,COLUMN(工业碳排放!T2),FALSE)*$G$2</f>
        <v>3573.8700000000003</v>
      </c>
      <c r="V5" s="47">
        <f>VLOOKUP($B5,工业碳排放!$A$2:$AN$26,COLUMN(工业碳排放!U2),FALSE)*$G$2</f>
        <v>3509.19</v>
      </c>
      <c r="W5" s="47">
        <f>VLOOKUP($B5,工业碳排放!$A$2:$AN$26,COLUMN(工业碳排放!V2),FALSE)*$G$2</f>
        <v>3445.3900000000003</v>
      </c>
      <c r="X5" s="47">
        <f>VLOOKUP($B5,工业碳排放!$A$2:$AN$26,COLUMN(工业碳排放!W2),FALSE)*$G$2</f>
        <v>3382.1</v>
      </c>
      <c r="Y5" s="47">
        <f>VLOOKUP($B5,工业碳排放!$A$2:$AN$26,COLUMN(工业碳排放!X2),FALSE)*$G$2</f>
        <v>3317.52</v>
      </c>
      <c r="Z5" s="47">
        <f>VLOOKUP($B5,工业碳排放!$A$2:$AN$26,COLUMN(工业碳排放!Y2),FALSE)*$G$2</f>
        <v>3254.33</v>
      </c>
      <c r="AA5" s="47">
        <f>VLOOKUP($B5,工业碳排放!$A$2:$AN$26,COLUMN(工业碳排放!Z2),FALSE)*$G$2</f>
        <v>3192.62</v>
      </c>
      <c r="AB5" s="47">
        <f>VLOOKUP($B5,工业碳排放!$A$2:$AN$26,COLUMN(工业碳排放!AA2),FALSE)*$G$2</f>
        <v>3129.53</v>
      </c>
      <c r="AC5" s="47">
        <f>VLOOKUP($B5,工业碳排放!$A$2:$AN$26,COLUMN(工业碳排放!AB2),FALSE)*$G$2</f>
        <v>3068.01</v>
      </c>
      <c r="AD5" s="47">
        <f>VLOOKUP($B5,工业碳排放!$A$2:$AN$26,COLUMN(工业碳排放!AC2),FALSE)*$G$2</f>
        <v>3005.78</v>
      </c>
      <c r="AE5" s="47">
        <f>VLOOKUP($B5,工业碳排放!$A$2:$AN$26,COLUMN(工业碳排放!AD2),FALSE)*$G$2</f>
        <v>2944.38</v>
      </c>
      <c r="AF5" s="47">
        <f>VLOOKUP($B5,工业碳排放!$A$2:$AN$26,COLUMN(工业碳排放!AE2),FALSE)*$G$2</f>
        <v>2884.28</v>
      </c>
      <c r="AG5" s="47">
        <f>VLOOKUP($B5,工业碳排放!$A$2:$AN$26,COLUMN(工业碳排放!AF2),FALSE)*$G$2</f>
        <v>2824.3900000000003</v>
      </c>
      <c r="AH5" s="47">
        <f>VLOOKUP($B5,工业碳排放!$A$2:$AN$26,COLUMN(工业碳排放!AG2),FALSE)*$G$2</f>
        <v>2763.83</v>
      </c>
      <c r="AI5" s="47">
        <f>VLOOKUP($B5,工业碳排放!$A$2:$AN$26,COLUMN(工业碳排放!AH2),FALSE)*$G$2</f>
        <v>2717.15</v>
      </c>
      <c r="AJ5" s="47">
        <f>VLOOKUP($B5,工业碳排放!$A$2:$AN$26,COLUMN(工业碳排放!AI2),FALSE)*$G$2</f>
        <v>2656.83</v>
      </c>
      <c r="AK5" s="47">
        <f>VLOOKUP($B5,工业碳排放!$A$2:$AN$26,COLUMN(工业碳排放!AJ2),FALSE)*$G$2</f>
        <v>2592.38</v>
      </c>
      <c r="AL5" s="47">
        <f>VLOOKUP($B5,工业碳排放!$A$2:$AN$26,COLUMN(工业碳排放!AK2),FALSE)*$G$2</f>
        <v>2516.46</v>
      </c>
      <c r="AM5" s="47">
        <f>VLOOKUP($B5,工业碳排放!$A$2:$AN$26,COLUMN(工业碳排放!AL2),FALSE)*$G$2</f>
        <v>2453.39</v>
      </c>
      <c r="AN5" s="47">
        <f>VLOOKUP($B5,工业碳排放!$A$2:$AN$26,COLUMN(工业碳排放!AM2),FALSE)*$G$2</f>
        <v>2390.4100000000003</v>
      </c>
      <c r="AO5" s="47">
        <f>VLOOKUP($B5,工业碳排放!$A$2:$AN$26,COLUMN(工业碳排放!AN2),FALSE)*$G$2</f>
        <v>2313.1600000000003</v>
      </c>
    </row>
    <row r="6" spans="1:41">
      <c r="A6" s="44">
        <f t="shared" ref="A6:A27" si="1">RANK(D6,D$5:D$27)</f>
        <v>7</v>
      </c>
      <c r="B6" s="46" t="s">
        <v>697</v>
      </c>
      <c r="C6" s="44" t="str">
        <f t="shared" si="0"/>
        <v>石油、天然气开采</v>
      </c>
      <c r="D6" s="47">
        <f>VLOOKUP($B6,工业碳排放!$A$2:$AN$26,COLUMN(工业碳排放!C3),FALSE)*$G$2</f>
        <v>4534.51</v>
      </c>
      <c r="E6" s="47">
        <f>VLOOKUP($B6,工业碳排放!$A$2:$AN$26,COLUMN(工业碳排放!D3),FALSE)*$G$2</f>
        <v>4733.4000000000005</v>
      </c>
      <c r="F6" s="47">
        <f>VLOOKUP($B6,工业碳排放!$A$2:$AN$26,COLUMN(工业碳排放!E3),FALSE)*$G$2</f>
        <v>4940.8100000000004</v>
      </c>
      <c r="G6" s="47">
        <f>VLOOKUP($B6,工业碳排放!$A$2:$AN$26,COLUMN(工业碳排放!F3),FALSE)*$G$2</f>
        <v>5020.5600000000004</v>
      </c>
      <c r="H6" s="47">
        <f>VLOOKUP($B6,工业碳排放!$A$2:$AN$26,COLUMN(工业碳排放!G3),FALSE)*$G$2</f>
        <v>5114.83</v>
      </c>
      <c r="I6" s="47">
        <f>VLOOKUP($B6,工业碳排放!$A$2:$AN$26,COLUMN(工业碳排放!H3),FALSE)*$G$2</f>
        <v>5247.68</v>
      </c>
      <c r="J6" s="47">
        <f>VLOOKUP($B6,工业碳排放!$A$2:$AN$26,COLUMN(工业碳排放!I3),FALSE)*$G$2</f>
        <v>5380.6</v>
      </c>
      <c r="K6" s="47">
        <f>VLOOKUP($B6,工业碳排放!$A$2:$AN$26,COLUMN(工业碳排放!J3),FALSE)*$G$2</f>
        <v>5493.81</v>
      </c>
      <c r="L6" s="47">
        <f>VLOOKUP($B6,工业碳排放!$A$2:$AN$26,COLUMN(工业碳排放!K3),FALSE)*$G$2</f>
        <v>5580.26</v>
      </c>
      <c r="M6" s="47">
        <f>VLOOKUP($B6,工业碳排放!$A$2:$AN$26,COLUMN(工业碳排放!L3),FALSE)*$G$2</f>
        <v>5666.84</v>
      </c>
      <c r="N6" s="47">
        <f>VLOOKUP($B6,工业碳排放!$A$2:$AN$26,COLUMN(工业碳排放!M3),FALSE)*$G$2</f>
        <v>5753.3600000000006</v>
      </c>
      <c r="O6" s="47">
        <f>VLOOKUP($B6,工业碳排放!$A$2:$AN$26,COLUMN(工业碳排放!N3),FALSE)*$G$2</f>
        <v>5833.95</v>
      </c>
      <c r="P6" s="47">
        <f>VLOOKUP($B6,工业碳排放!$A$2:$AN$26,COLUMN(工业碳排放!O3),FALSE)*$G$2</f>
        <v>5920.52</v>
      </c>
      <c r="Q6" s="47">
        <f>VLOOKUP($B6,工业碳排放!$A$2:$AN$26,COLUMN(工业碳排放!P3),FALSE)*$G$2</f>
        <v>5979.64</v>
      </c>
      <c r="R6" s="47">
        <f>VLOOKUP($B6,工业碳排放!$A$2:$AN$26,COLUMN(工业碳排放!Q3),FALSE)*$G$2</f>
        <v>6041.35</v>
      </c>
      <c r="S6" s="47">
        <f>VLOOKUP($B6,工业碳排放!$A$2:$AN$26,COLUMN(工业碳排放!R3),FALSE)*$G$2</f>
        <v>6100.6100000000006</v>
      </c>
      <c r="T6" s="47">
        <f>VLOOKUP($B6,工业碳排放!$A$2:$AN$26,COLUMN(工业碳排放!S3),FALSE)*$G$2</f>
        <v>6159.66</v>
      </c>
      <c r="U6" s="47">
        <f>VLOOKUP($B6,工业碳排放!$A$2:$AN$26,COLUMN(工业碳排放!T3),FALSE)*$G$2</f>
        <v>6221.43</v>
      </c>
      <c r="V6" s="47">
        <f>VLOOKUP($B6,工业碳排放!$A$2:$AN$26,COLUMN(工业碳排放!U3),FALSE)*$G$2</f>
        <v>6253.16</v>
      </c>
      <c r="W6" s="47">
        <f>VLOOKUP($B6,工业碳排放!$A$2:$AN$26,COLUMN(工业碳排放!V3),FALSE)*$G$2</f>
        <v>6293.41</v>
      </c>
      <c r="X6" s="47">
        <f>VLOOKUP($B6,工业碳排放!$A$2:$AN$26,COLUMN(工业碳排放!W3),FALSE)*$G$2</f>
        <v>6327.72</v>
      </c>
      <c r="Y6" s="47">
        <f>VLOOKUP($B6,工业碳排放!$A$2:$AN$26,COLUMN(工业碳排放!X3),FALSE)*$G$2</f>
        <v>6367.21</v>
      </c>
      <c r="Z6" s="47">
        <f>VLOOKUP($B6,工业碳排放!$A$2:$AN$26,COLUMN(工业碳排放!Y3),FALSE)*$G$2</f>
        <v>6407.06</v>
      </c>
      <c r="AA6" s="47">
        <f>VLOOKUP($B6,工业碳排放!$A$2:$AN$26,COLUMN(工业碳排放!Z3),FALSE)*$G$2</f>
        <v>6440.8600000000006</v>
      </c>
      <c r="AB6" s="47">
        <f>VLOOKUP($B6,工业碳排放!$A$2:$AN$26,COLUMN(工业碳排放!AA3),FALSE)*$G$2</f>
        <v>6467.08</v>
      </c>
      <c r="AC6" s="47">
        <f>VLOOKUP($B6,工业碳排放!$A$2:$AN$26,COLUMN(工业碳排放!AB3),FALSE)*$G$2</f>
        <v>6500.88</v>
      </c>
      <c r="AD6" s="47">
        <f>VLOOKUP($B6,工业碳排放!$A$2:$AN$26,COLUMN(工业碳排放!AC3),FALSE)*$G$2</f>
        <v>6533.05</v>
      </c>
      <c r="AE6" s="47">
        <f>VLOOKUP($B6,工业碳排放!$A$2:$AN$26,COLUMN(工业碳排放!AD3),FALSE)*$G$2</f>
        <v>6560.01</v>
      </c>
      <c r="AF6" s="47">
        <f>VLOOKUP($B6,工业碳排放!$A$2:$AN$26,COLUMN(工业碳排放!AE3),FALSE)*$G$2</f>
        <v>6587.21</v>
      </c>
      <c r="AG6" s="47">
        <f>VLOOKUP($B6,工业碳排放!$A$2:$AN$26,COLUMN(工业碳排放!AF3),FALSE)*$G$2</f>
        <v>6620.93</v>
      </c>
      <c r="AH6" s="47">
        <f>VLOOKUP($B6,工业碳排放!$A$2:$AN$26,COLUMN(工业碳排放!AG3),FALSE)*$G$2</f>
        <v>6647.2400000000007</v>
      </c>
      <c r="AI6" s="47">
        <f>VLOOKUP($B6,工业碳排放!$A$2:$AN$26,COLUMN(工业碳排放!AH3),FALSE)*$G$2</f>
        <v>6674.1900000000005</v>
      </c>
      <c r="AJ6" s="47">
        <f>VLOOKUP($B6,工业碳排放!$A$2:$AN$26,COLUMN(工业碳排放!AI3),FALSE)*$G$2</f>
        <v>6707.26</v>
      </c>
      <c r="AK6" s="47">
        <f>VLOOKUP($B6,工业碳排放!$A$2:$AN$26,COLUMN(工业碳排放!AJ3),FALSE)*$G$2</f>
        <v>6714.95</v>
      </c>
      <c r="AL6" s="47">
        <f>VLOOKUP($B6,工业碳排放!$A$2:$AN$26,COLUMN(工业碳排放!AK3),FALSE)*$G$2</f>
        <v>6726.7800000000007</v>
      </c>
      <c r="AM6" s="47">
        <f>VLOOKUP($B6,工业碳排放!$A$2:$AN$26,COLUMN(工业碳排放!AL3),FALSE)*$G$2</f>
        <v>6733.43</v>
      </c>
      <c r="AN6" s="47">
        <f>VLOOKUP($B6,工业碳排放!$A$2:$AN$26,COLUMN(工业碳排放!AM3),FALSE)*$G$2</f>
        <v>6740.21</v>
      </c>
      <c r="AO6" s="47">
        <f>VLOOKUP($B6,工业碳排放!$A$2:$AN$26,COLUMN(工业碳排放!AN3),FALSE)*$G$2</f>
        <v>6754.56</v>
      </c>
    </row>
    <row r="7" spans="1:41">
      <c r="A7" s="44">
        <f t="shared" si="1"/>
        <v>10</v>
      </c>
      <c r="B7" s="46" t="s">
        <v>710</v>
      </c>
      <c r="C7" s="44" t="str">
        <f t="shared" si="0"/>
        <v>金属、非金属和其他采矿业</v>
      </c>
      <c r="D7" s="47">
        <f>VLOOKUP($B7,工业碳排放!$A$2:$AN$26,COLUMN(工业碳排放!C4),FALSE)*$G$2</f>
        <v>2436.64</v>
      </c>
      <c r="E7" s="47">
        <f>VLOOKUP($B7,工业碳排放!$A$2:$AN$26,COLUMN(工业碳排放!D4),FALSE)*$G$2</f>
        <v>2427.65</v>
      </c>
      <c r="F7" s="47">
        <f>VLOOKUP($B7,工业碳排放!$A$2:$AN$26,COLUMN(工业碳排放!E4),FALSE)*$G$2</f>
        <v>2476.84</v>
      </c>
      <c r="G7" s="47">
        <f>VLOOKUP($B7,工业碳排放!$A$2:$AN$26,COLUMN(工业碳排放!F4),FALSE)*$G$2</f>
        <v>2499.1600000000003</v>
      </c>
      <c r="H7" s="47">
        <f>VLOOKUP($B7,工业碳排放!$A$2:$AN$26,COLUMN(工业碳排放!G4),FALSE)*$G$2</f>
        <v>2499.2200000000003</v>
      </c>
      <c r="I7" s="47">
        <f>VLOOKUP($B7,工业碳排放!$A$2:$AN$26,COLUMN(工业碳排放!H4),FALSE)*$G$2</f>
        <v>2486.64</v>
      </c>
      <c r="J7" s="47">
        <f>VLOOKUP($B7,工业碳排放!$A$2:$AN$26,COLUMN(工业碳排放!I4),FALSE)*$G$2</f>
        <v>2483.73</v>
      </c>
      <c r="K7" s="47">
        <f>VLOOKUP($B7,工业碳排放!$A$2:$AN$26,COLUMN(工业碳排放!J4),FALSE)*$G$2</f>
        <v>2481.7400000000002</v>
      </c>
      <c r="L7" s="47">
        <f>VLOOKUP($B7,工业碳排放!$A$2:$AN$26,COLUMN(工业碳排放!K4),FALSE)*$G$2</f>
        <v>2457.94</v>
      </c>
      <c r="M7" s="47">
        <f>VLOOKUP($B7,工业碳排放!$A$2:$AN$26,COLUMN(工业碳排放!L4),FALSE)*$G$2</f>
        <v>2434.1800000000003</v>
      </c>
      <c r="N7" s="47">
        <f>VLOOKUP($B7,工业碳排放!$A$2:$AN$26,COLUMN(工业碳排放!M4),FALSE)*$G$2</f>
        <v>2419.61</v>
      </c>
      <c r="O7" s="47">
        <f>VLOOKUP($B7,工业碳排放!$A$2:$AN$26,COLUMN(工业碳排放!N4),FALSE)*$G$2</f>
        <v>2394.44</v>
      </c>
      <c r="P7" s="47">
        <f>VLOOKUP($B7,工业碳排放!$A$2:$AN$26,COLUMN(工业碳排放!O4),FALSE)*$G$2</f>
        <v>2379.63</v>
      </c>
      <c r="Q7" s="47">
        <f>VLOOKUP($B7,工业碳排放!$A$2:$AN$26,COLUMN(工业碳排放!P4),FALSE)*$G$2</f>
        <v>2339.65</v>
      </c>
      <c r="R7" s="47">
        <f>VLOOKUP($B7,工业碳排放!$A$2:$AN$26,COLUMN(工业碳排放!Q4),FALSE)*$G$2</f>
        <v>2291.1800000000003</v>
      </c>
      <c r="S7" s="47">
        <f>VLOOKUP($B7,工业碳排放!$A$2:$AN$26,COLUMN(工业碳排放!R4),FALSE)*$G$2</f>
        <v>2252.44</v>
      </c>
      <c r="T7" s="47">
        <f>VLOOKUP($B7,工业碳排放!$A$2:$AN$26,COLUMN(工业碳排放!S4),FALSE)*$G$2</f>
        <v>2212.36</v>
      </c>
      <c r="U7" s="47">
        <f>VLOOKUP($B7,工业碳排放!$A$2:$AN$26,COLUMN(工业碳排放!T4),FALSE)*$G$2</f>
        <v>2172.91</v>
      </c>
      <c r="V7" s="47">
        <f>VLOOKUP($B7,工业碳排放!$A$2:$AN$26,COLUMN(工业碳排放!U4),FALSE)*$G$2</f>
        <v>2122.4</v>
      </c>
      <c r="W7" s="47">
        <f>VLOOKUP($B7,工业碳排放!$A$2:$AN$26,COLUMN(工业碳排放!V4),FALSE)*$G$2</f>
        <v>2071.73</v>
      </c>
      <c r="X7" s="47">
        <f>VLOOKUP($B7,工业碳排放!$A$2:$AN$26,COLUMN(工业碳排放!W4),FALSE)*$G$2</f>
        <v>2021.26</v>
      </c>
      <c r="Y7" s="47">
        <f>VLOOKUP($B7,工业碳排放!$A$2:$AN$26,COLUMN(工业碳排放!X4),FALSE)*$G$2</f>
        <v>1970.6000000000001</v>
      </c>
      <c r="Z7" s="47">
        <f>VLOOKUP($B7,工业碳排放!$A$2:$AN$26,COLUMN(工业碳排放!Y4),FALSE)*$G$2</f>
        <v>1929.16</v>
      </c>
      <c r="AA7" s="47">
        <f>VLOOKUP($B7,工业碳排放!$A$2:$AN$26,COLUMN(工业碳排放!Z4),FALSE)*$G$2</f>
        <v>1879.3400000000001</v>
      </c>
      <c r="AB7" s="47">
        <f>VLOOKUP($B7,工业碳排放!$A$2:$AN$26,COLUMN(工业碳排放!AA4),FALSE)*$G$2</f>
        <v>1838.48</v>
      </c>
      <c r="AC7" s="47">
        <f>VLOOKUP($B7,工业碳排放!$A$2:$AN$26,COLUMN(工业碳排放!AB4),FALSE)*$G$2</f>
        <v>1788.65</v>
      </c>
      <c r="AD7" s="47">
        <f>VLOOKUP($B7,工业碳排放!$A$2:$AN$26,COLUMN(工业碳排放!AC4),FALSE)*$G$2</f>
        <v>1748.03</v>
      </c>
      <c r="AE7" s="47">
        <f>VLOOKUP($B7,工业碳排放!$A$2:$AN$26,COLUMN(工业碳排放!AD4),FALSE)*$G$2</f>
        <v>1697.79</v>
      </c>
      <c r="AF7" s="47">
        <f>VLOOKUP($B7,工业碳排放!$A$2:$AN$26,COLUMN(工业碳排放!AE4),FALSE)*$G$2</f>
        <v>1658.3200000000002</v>
      </c>
      <c r="AG7" s="47">
        <f>VLOOKUP($B7,工业碳排放!$A$2:$AN$26,COLUMN(工业碳排放!AF4),FALSE)*$G$2</f>
        <v>1609.81</v>
      </c>
      <c r="AH7" s="47">
        <f>VLOOKUP($B7,工业碳排放!$A$2:$AN$26,COLUMN(工业碳排放!AG4),FALSE)*$G$2</f>
        <v>1569.68</v>
      </c>
      <c r="AI7" s="47">
        <f>VLOOKUP($B7,工业碳排放!$A$2:$AN$26,COLUMN(工业碳排放!AH4),FALSE)*$G$2</f>
        <v>1530.97</v>
      </c>
      <c r="AJ7" s="47">
        <f>VLOOKUP($B7,工业碳排放!$A$2:$AN$26,COLUMN(工业碳排放!AI4),FALSE)*$G$2</f>
        <v>1491.5</v>
      </c>
      <c r="AK7" s="47">
        <f>VLOOKUP($B7,工业碳排放!$A$2:$AN$26,COLUMN(工业碳排放!AJ4),FALSE)*$G$2</f>
        <v>1455.28</v>
      </c>
      <c r="AL7" s="47">
        <f>VLOOKUP($B7,工业碳排放!$A$2:$AN$26,COLUMN(工业碳排放!AK4),FALSE)*$G$2</f>
        <v>1428.1000000000001</v>
      </c>
      <c r="AM7" s="47">
        <f>VLOOKUP($B7,工业碳排放!$A$2:$AN$26,COLUMN(工业碳排放!AL4),FALSE)*$G$2</f>
        <v>1400.98</v>
      </c>
      <c r="AN7" s="47">
        <f>VLOOKUP($B7,工业碳排放!$A$2:$AN$26,COLUMN(工业碳排放!AM4),FALSE)*$G$2</f>
        <v>1364.77</v>
      </c>
      <c r="AO7" s="47">
        <f>VLOOKUP($B7,工业碳排放!$A$2:$AN$26,COLUMN(工业碳排放!AN4),FALSE)*$G$2</f>
        <v>1337.5900000000001</v>
      </c>
    </row>
    <row r="8" spans="1:41">
      <c r="A8" s="44">
        <f t="shared" si="1"/>
        <v>6</v>
      </c>
      <c r="B8" s="46" t="s">
        <v>698</v>
      </c>
      <c r="C8" s="44" t="str">
        <f t="shared" si="0"/>
        <v>食品和烟酒制造业</v>
      </c>
      <c r="D8" s="47">
        <f>VLOOKUP($B8,工业碳排放!$A$2:$AN$26,COLUMN(工业碳排放!C5),FALSE)*$G$2</f>
        <v>4536.26</v>
      </c>
      <c r="E8" s="47">
        <f>VLOOKUP($B8,工业碳排放!$A$2:$AN$26,COLUMN(工业碳排放!D5),FALSE)*$G$2</f>
        <v>4618.68</v>
      </c>
      <c r="F8" s="47">
        <f>VLOOKUP($B8,工业碳排放!$A$2:$AN$26,COLUMN(工业碳排放!E5),FALSE)*$G$2</f>
        <v>4747.7</v>
      </c>
      <c r="G8" s="47">
        <f>VLOOKUP($B8,工业碳排放!$A$2:$AN$26,COLUMN(工业碳排放!F5),FALSE)*$G$2</f>
        <v>4870.8500000000004</v>
      </c>
      <c r="H8" s="47">
        <f>VLOOKUP($B8,工业碳排放!$A$2:$AN$26,COLUMN(工业碳排放!G5),FALSE)*$G$2</f>
        <v>4996.7</v>
      </c>
      <c r="I8" s="47">
        <f>VLOOKUP($B8,工业碳排放!$A$2:$AN$26,COLUMN(工业碳排放!H5),FALSE)*$G$2</f>
        <v>5124.95</v>
      </c>
      <c r="J8" s="47">
        <f>VLOOKUP($B8,工业碳排放!$A$2:$AN$26,COLUMN(工业碳排放!I5),FALSE)*$G$2</f>
        <v>5248.1</v>
      </c>
      <c r="K8" s="47">
        <f>VLOOKUP($B8,工业碳排放!$A$2:$AN$26,COLUMN(工业碳排放!J5),FALSE)*$G$2</f>
        <v>5368.17</v>
      </c>
      <c r="L8" s="47">
        <f>VLOOKUP($B8,工业碳排放!$A$2:$AN$26,COLUMN(工业碳排放!K5),FALSE)*$G$2</f>
        <v>5503.17</v>
      </c>
      <c r="M8" s="47">
        <f>VLOOKUP($B8,工业碳排放!$A$2:$AN$26,COLUMN(工业碳排放!L5),FALSE)*$G$2</f>
        <v>5632.26</v>
      </c>
      <c r="N8" s="47">
        <f>VLOOKUP($B8,工业碳排放!$A$2:$AN$26,COLUMN(工业碳排放!M5),FALSE)*$G$2</f>
        <v>5745.76</v>
      </c>
      <c r="O8" s="47">
        <f>VLOOKUP($B8,工业碳排放!$A$2:$AN$26,COLUMN(工业碳排放!N5),FALSE)*$G$2</f>
        <v>5859.83</v>
      </c>
      <c r="P8" s="47">
        <f>VLOOKUP($B8,工业碳排放!$A$2:$AN$26,COLUMN(工业碳排放!O5),FALSE)*$G$2</f>
        <v>5958.06</v>
      </c>
      <c r="Q8" s="47">
        <f>VLOOKUP($B8,工业碳排放!$A$2:$AN$26,COLUMN(工业碳排放!P5),FALSE)*$G$2</f>
        <v>6040.66</v>
      </c>
      <c r="R8" s="47">
        <f>VLOOKUP($B8,工业碳排放!$A$2:$AN$26,COLUMN(工业碳排放!Q5),FALSE)*$G$2</f>
        <v>6117.1900000000005</v>
      </c>
      <c r="S8" s="47">
        <f>VLOOKUP($B8,工业碳排放!$A$2:$AN$26,COLUMN(工业碳排放!R5),FALSE)*$G$2</f>
        <v>6184.5300000000007</v>
      </c>
      <c r="T8" s="47">
        <f>VLOOKUP($B8,工业碳排放!$A$2:$AN$26,COLUMN(工业碳排放!S5),FALSE)*$G$2</f>
        <v>6236.2300000000005</v>
      </c>
      <c r="U8" s="47">
        <f>VLOOKUP($B8,工业碳排放!$A$2:$AN$26,COLUMN(工业碳排放!T5),FALSE)*$G$2</f>
        <v>6281.9400000000005</v>
      </c>
      <c r="V8" s="47">
        <f>VLOOKUP($B8,工业碳排放!$A$2:$AN$26,COLUMN(工业碳排放!U5),FALSE)*$G$2</f>
        <v>6321.71</v>
      </c>
      <c r="W8" s="47">
        <f>VLOOKUP($B8,工业碳排放!$A$2:$AN$26,COLUMN(工业碳排放!V5),FALSE)*$G$2</f>
        <v>6342.6100000000006</v>
      </c>
      <c r="X8" s="47">
        <f>VLOOKUP($B8,工业碳排放!$A$2:$AN$26,COLUMN(工业碳排放!W5),FALSE)*$G$2</f>
        <v>6366.66</v>
      </c>
      <c r="Y8" s="47">
        <f>VLOOKUP($B8,工业碳排放!$A$2:$AN$26,COLUMN(工业碳排放!X5),FALSE)*$G$2</f>
        <v>6375.76</v>
      </c>
      <c r="Z8" s="47">
        <f>VLOOKUP($B8,工业碳排放!$A$2:$AN$26,COLUMN(工业碳排放!Y5),FALSE)*$G$2</f>
        <v>6374.99</v>
      </c>
      <c r="AA8" s="47">
        <f>VLOOKUP($B8,工业碳排放!$A$2:$AN$26,COLUMN(工业碳排放!Z5),FALSE)*$G$2</f>
        <v>6374.9800000000005</v>
      </c>
      <c r="AB8" s="47">
        <f>VLOOKUP($B8,工业碳排放!$A$2:$AN$26,COLUMN(工业碳排放!AA5),FALSE)*$G$2</f>
        <v>6368.2</v>
      </c>
      <c r="AC8" s="47">
        <f>VLOOKUP($B8,工业碳排放!$A$2:$AN$26,COLUMN(工业碳排放!AB5),FALSE)*$G$2</f>
        <v>6361.5</v>
      </c>
      <c r="AD8" s="47">
        <f>VLOOKUP($B8,工业碳排放!$A$2:$AN$26,COLUMN(工业碳排放!AC5),FALSE)*$G$2</f>
        <v>6345.75</v>
      </c>
      <c r="AE8" s="47">
        <f>VLOOKUP($B8,工业碳排放!$A$2:$AN$26,COLUMN(工业碳排放!AD5),FALSE)*$G$2</f>
        <v>6329.9400000000005</v>
      </c>
      <c r="AF8" s="47">
        <f>VLOOKUP($B8,工业碳排放!$A$2:$AN$26,COLUMN(工业碳排放!AE5),FALSE)*$G$2</f>
        <v>6308.1900000000005</v>
      </c>
      <c r="AG8" s="47">
        <f>VLOOKUP($B8,工业碳排放!$A$2:$AN$26,COLUMN(工业碳排放!AF5),FALSE)*$G$2</f>
        <v>6286.51</v>
      </c>
      <c r="AH8" s="47">
        <f>VLOOKUP($B8,工业碳排放!$A$2:$AN$26,COLUMN(工业碳排放!AG5),FALSE)*$G$2</f>
        <v>6255.72</v>
      </c>
      <c r="AI8" s="47">
        <f>VLOOKUP($B8,工业碳排放!$A$2:$AN$26,COLUMN(工业碳排放!AH5),FALSE)*$G$2</f>
        <v>6239.91</v>
      </c>
      <c r="AJ8" s="47">
        <f>VLOOKUP($B8,工业碳排放!$A$2:$AN$26,COLUMN(工业碳排放!AI5),FALSE)*$G$2</f>
        <v>6218.3</v>
      </c>
      <c r="AK8" s="47">
        <f>VLOOKUP($B8,工业碳排放!$A$2:$AN$26,COLUMN(工业碳排放!AJ5),FALSE)*$G$2</f>
        <v>6196.54</v>
      </c>
      <c r="AL8" s="47">
        <f>VLOOKUP($B8,工业碳排放!$A$2:$AN$26,COLUMN(工业碳排放!AK5),FALSE)*$G$2</f>
        <v>6180.7300000000005</v>
      </c>
      <c r="AM8" s="47">
        <f>VLOOKUP($B8,工业碳排放!$A$2:$AN$26,COLUMN(工业碳排放!AL5),FALSE)*$G$2</f>
        <v>6165.75</v>
      </c>
      <c r="AN8" s="47">
        <f>VLOOKUP($B8,工业碳排放!$A$2:$AN$26,COLUMN(工业碳排放!AM5),FALSE)*$G$2</f>
        <v>6149.9400000000005</v>
      </c>
      <c r="AO8" s="47">
        <f>VLOOKUP($B8,工业碳排放!$A$2:$AN$26,COLUMN(工业碳排放!AN5),FALSE)*$G$2</f>
        <v>6144.0700000000006</v>
      </c>
    </row>
    <row r="9" spans="1:41">
      <c r="A9" s="44">
        <f t="shared" si="1"/>
        <v>12</v>
      </c>
      <c r="B9" s="46" t="s">
        <v>699</v>
      </c>
      <c r="C9" s="44" t="str">
        <f t="shared" si="0"/>
        <v>纺织和服装业</v>
      </c>
      <c r="D9" s="47">
        <f>VLOOKUP($B9,工业碳排放!$A$2:$AN$26,COLUMN(工业碳排放!C6),FALSE)*$G$2</f>
        <v>1679.64</v>
      </c>
      <c r="E9" s="47">
        <f>VLOOKUP($B9,工业碳排放!$A$2:$AN$26,COLUMN(工业碳排放!D6),FALSE)*$G$2</f>
        <v>1679.48</v>
      </c>
      <c r="F9" s="47">
        <f>VLOOKUP($B9,工业碳排放!$A$2:$AN$26,COLUMN(工业碳排放!E6),FALSE)*$G$2</f>
        <v>1686.3400000000001</v>
      </c>
      <c r="G9" s="47">
        <f>VLOOKUP($B9,工业碳排放!$A$2:$AN$26,COLUMN(工业碳排放!F6),FALSE)*$G$2</f>
        <v>1693.29</v>
      </c>
      <c r="H9" s="47">
        <f>VLOOKUP($B9,工业碳排放!$A$2:$AN$26,COLUMN(工业碳排放!G6),FALSE)*$G$2</f>
        <v>1701.3700000000001</v>
      </c>
      <c r="I9" s="47">
        <f>VLOOKUP($B9,工业碳排放!$A$2:$AN$26,COLUMN(工业碳排放!H6),FALSE)*$G$2</f>
        <v>1708.47</v>
      </c>
      <c r="J9" s="47">
        <f>VLOOKUP($B9,工业碳排放!$A$2:$AN$26,COLUMN(工业碳排放!I6),FALSE)*$G$2</f>
        <v>1709.46</v>
      </c>
      <c r="K9" s="47">
        <f>VLOOKUP($B9,工业碳排放!$A$2:$AN$26,COLUMN(工业碳排放!J6),FALSE)*$G$2</f>
        <v>1708.41</v>
      </c>
      <c r="L9" s="47">
        <f>VLOOKUP($B9,工业碳排放!$A$2:$AN$26,COLUMN(工业碳排放!K6),FALSE)*$G$2</f>
        <v>1701.67</v>
      </c>
      <c r="M9" s="47">
        <f>VLOOKUP($B9,工业碳排放!$A$2:$AN$26,COLUMN(工业碳排放!L6),FALSE)*$G$2</f>
        <v>1693.52</v>
      </c>
      <c r="N9" s="47">
        <f>VLOOKUP($B9,工业碳排放!$A$2:$AN$26,COLUMN(工业碳排放!M6),FALSE)*$G$2</f>
        <v>1678.5700000000002</v>
      </c>
      <c r="O9" s="47">
        <f>VLOOKUP($B9,工业碳排放!$A$2:$AN$26,COLUMN(工业碳排放!N6),FALSE)*$G$2</f>
        <v>1662.26</v>
      </c>
      <c r="P9" s="47">
        <f>VLOOKUP($B9,工业碳排放!$A$2:$AN$26,COLUMN(工业碳排放!O6),FALSE)*$G$2</f>
        <v>1639.97</v>
      </c>
      <c r="Q9" s="47">
        <f>VLOOKUP($B9,工业碳排放!$A$2:$AN$26,COLUMN(工业碳排放!P6),FALSE)*$G$2</f>
        <v>1623.49</v>
      </c>
      <c r="R9" s="47">
        <f>VLOOKUP($B9,工业碳排放!$A$2:$AN$26,COLUMN(工业碳排放!Q6),FALSE)*$G$2</f>
        <v>1601.1000000000001</v>
      </c>
      <c r="S9" s="47">
        <f>VLOOKUP($B9,工业碳排放!$A$2:$AN$26,COLUMN(工业碳排放!R6),FALSE)*$G$2</f>
        <v>1577.64</v>
      </c>
      <c r="T9" s="47">
        <f>VLOOKUP($B9,工业碳排放!$A$2:$AN$26,COLUMN(工业碳排放!S6),FALSE)*$G$2</f>
        <v>1560.99</v>
      </c>
      <c r="U9" s="47">
        <f>VLOOKUP($B9,工业碳排放!$A$2:$AN$26,COLUMN(工业碳排放!T6),FALSE)*$G$2</f>
        <v>1538.48</v>
      </c>
      <c r="V9" s="47">
        <f>VLOOKUP($B9,工业碳排放!$A$2:$AN$26,COLUMN(工业碳排放!U6),FALSE)*$G$2</f>
        <v>1521.95</v>
      </c>
      <c r="W9" s="47">
        <f>VLOOKUP($B9,工业碳排放!$A$2:$AN$26,COLUMN(工业碳排放!V6),FALSE)*$G$2</f>
        <v>1505.3500000000001</v>
      </c>
      <c r="X9" s="47">
        <f>VLOOKUP($B9,工业碳排放!$A$2:$AN$26,COLUMN(工业碳排放!W6),FALSE)*$G$2</f>
        <v>1482.98</v>
      </c>
      <c r="Y9" s="47">
        <f>VLOOKUP($B9,工业碳排放!$A$2:$AN$26,COLUMN(工业碳排放!X6),FALSE)*$G$2</f>
        <v>1466.4</v>
      </c>
      <c r="Z9" s="47">
        <f>VLOOKUP($B9,工业碳排放!$A$2:$AN$26,COLUMN(工业碳排放!Y6),FALSE)*$G$2</f>
        <v>1450.89</v>
      </c>
      <c r="AA9" s="47">
        <f>VLOOKUP($B9,工业碳排放!$A$2:$AN$26,COLUMN(工业碳排放!Z6),FALSE)*$G$2</f>
        <v>1434.4</v>
      </c>
      <c r="AB9" s="47">
        <f>VLOOKUP($B9,工业碳排放!$A$2:$AN$26,COLUMN(工业碳排放!AA6),FALSE)*$G$2</f>
        <v>1418.9</v>
      </c>
      <c r="AC9" s="47">
        <f>VLOOKUP($B9,工业碳排放!$A$2:$AN$26,COLUMN(工业碳排放!AB6),FALSE)*$G$2</f>
        <v>1403.48</v>
      </c>
      <c r="AD9" s="47">
        <f>VLOOKUP($B9,工业碳排放!$A$2:$AN$26,COLUMN(工业碳排放!AC6),FALSE)*$G$2</f>
        <v>1388.06</v>
      </c>
      <c r="AE9" s="47">
        <f>VLOOKUP($B9,工业碳排放!$A$2:$AN$26,COLUMN(工业碳排放!AD6),FALSE)*$G$2</f>
        <v>1372.72</v>
      </c>
      <c r="AF9" s="47">
        <f>VLOOKUP($B9,工业碳排放!$A$2:$AN$26,COLUMN(工业碳排放!AE6),FALSE)*$G$2</f>
        <v>1363.3300000000002</v>
      </c>
      <c r="AG9" s="47">
        <f>VLOOKUP($B9,工业碳排放!$A$2:$AN$26,COLUMN(工业碳排放!AF6),FALSE)*$G$2</f>
        <v>1348.98</v>
      </c>
      <c r="AH9" s="47">
        <f>VLOOKUP($B9,工业碳排放!$A$2:$AN$26,COLUMN(工业碳排放!AG6),FALSE)*$G$2</f>
        <v>1339.67</v>
      </c>
      <c r="AI9" s="47">
        <f>VLOOKUP($B9,工业碳排放!$A$2:$AN$26,COLUMN(工业碳排放!AH6),FALSE)*$G$2</f>
        <v>1331.3600000000001</v>
      </c>
      <c r="AJ9" s="47">
        <f>VLOOKUP($B9,工业碳排放!$A$2:$AN$26,COLUMN(工业碳排放!AI6),FALSE)*$G$2</f>
        <v>1324.01</v>
      </c>
      <c r="AK9" s="47">
        <f>VLOOKUP($B9,工业碳排放!$A$2:$AN$26,COLUMN(工业碳排放!AJ6),FALSE)*$G$2</f>
        <v>1315.8500000000001</v>
      </c>
      <c r="AL9" s="47">
        <f>VLOOKUP($B9,工业碳排放!$A$2:$AN$26,COLUMN(工业碳排放!AK6),FALSE)*$G$2</f>
        <v>1308.6000000000001</v>
      </c>
      <c r="AM9" s="47">
        <f>VLOOKUP($B9,工业碳排放!$A$2:$AN$26,COLUMN(工业碳排放!AL6),FALSE)*$G$2</f>
        <v>1301.5</v>
      </c>
      <c r="AN9" s="47">
        <f>VLOOKUP($B9,工业碳排放!$A$2:$AN$26,COLUMN(工业碳排放!AM6),FALSE)*$G$2</f>
        <v>1300.3500000000001</v>
      </c>
      <c r="AO9" s="47">
        <f>VLOOKUP($B9,工业碳排放!$A$2:$AN$26,COLUMN(工业碳排放!AN6),FALSE)*$G$2</f>
        <v>1293.3400000000001</v>
      </c>
    </row>
    <row r="10" spans="1:41" ht="13.5" customHeight="1">
      <c r="A10" s="44">
        <f t="shared" si="1"/>
        <v>22</v>
      </c>
      <c r="B10" s="46" t="s">
        <v>700</v>
      </c>
      <c r="C10" s="44" t="str">
        <f t="shared" si="0"/>
        <v>木材和家具制造业</v>
      </c>
      <c r="D10" s="47">
        <f>VLOOKUP($B10,工业碳排放!$A$2:$AN$26,COLUMN(工业碳排放!C7),FALSE)*$G$2</f>
        <v>188.535</v>
      </c>
      <c r="E10" s="47">
        <f>VLOOKUP($B10,工业碳排放!$A$2:$AN$26,COLUMN(工业碳排放!D7),FALSE)*$G$2</f>
        <v>188.52800000000002</v>
      </c>
      <c r="F10" s="47">
        <f>VLOOKUP($B10,工业碳排放!$A$2:$AN$26,COLUMN(工业碳排放!E7),FALSE)*$G$2</f>
        <v>189.36700000000002</v>
      </c>
      <c r="G10" s="47">
        <f>VLOOKUP($B10,工业碳排放!$A$2:$AN$26,COLUMN(工业碳排放!F7),FALSE)*$G$2</f>
        <v>190.28300000000002</v>
      </c>
      <c r="H10" s="47">
        <f>VLOOKUP($B10,工业碳排放!$A$2:$AN$26,COLUMN(工业碳排放!G7),FALSE)*$G$2</f>
        <v>191.96299999999999</v>
      </c>
      <c r="I10" s="47">
        <f>VLOOKUP($B10,工业碳排放!$A$2:$AN$26,COLUMN(工业碳排放!H7),FALSE)*$G$2</f>
        <v>193.72200000000001</v>
      </c>
      <c r="J10" s="47">
        <f>VLOOKUP($B10,工业碳排放!$A$2:$AN$26,COLUMN(工业碳排放!I7),FALSE)*$G$2</f>
        <v>195.56399999999999</v>
      </c>
      <c r="K10" s="47">
        <f>VLOOKUP($B10,工业碳排放!$A$2:$AN$26,COLUMN(工业碳排放!J7),FALSE)*$G$2</f>
        <v>196.66300000000001</v>
      </c>
      <c r="L10" s="47">
        <f>VLOOKUP($B10,工业碳排放!$A$2:$AN$26,COLUMN(工业碳排放!K7),FALSE)*$G$2</f>
        <v>199.34</v>
      </c>
      <c r="M10" s="47">
        <f>VLOOKUP($B10,工业碳排放!$A$2:$AN$26,COLUMN(工业碳排放!L7),FALSE)*$G$2</f>
        <v>201.94</v>
      </c>
      <c r="N10" s="47">
        <f>VLOOKUP($B10,工业碳排放!$A$2:$AN$26,COLUMN(工业碳排放!M7),FALSE)*$G$2</f>
        <v>203.71200000000002</v>
      </c>
      <c r="O10" s="47">
        <f>VLOOKUP($B10,工业碳排放!$A$2:$AN$26,COLUMN(工业碳排放!N7),FALSE)*$G$2</f>
        <v>204.71</v>
      </c>
      <c r="P10" s="47">
        <f>VLOOKUP($B10,工业碳排放!$A$2:$AN$26,COLUMN(工业碳排放!O7),FALSE)*$G$2</f>
        <v>205.55</v>
      </c>
      <c r="Q10" s="47">
        <f>VLOOKUP($B10,工业碳排放!$A$2:$AN$26,COLUMN(工业碳排放!P7),FALSE)*$G$2</f>
        <v>205.65</v>
      </c>
      <c r="R10" s="47">
        <f>VLOOKUP($B10,工业碳排放!$A$2:$AN$26,COLUMN(工业碳排放!Q7),FALSE)*$G$2</f>
        <v>205.63900000000001</v>
      </c>
      <c r="S10" s="47">
        <f>VLOOKUP($B10,工业碳排放!$A$2:$AN$26,COLUMN(工业碳排放!R7),FALSE)*$G$2</f>
        <v>204.79000000000002</v>
      </c>
      <c r="T10" s="47">
        <f>VLOOKUP($B10,工业碳排放!$A$2:$AN$26,COLUMN(工业碳排放!S7),FALSE)*$G$2</f>
        <v>203.791</v>
      </c>
      <c r="U10" s="47">
        <f>VLOOKUP($B10,工业碳排放!$A$2:$AN$26,COLUMN(工业碳排放!T7),FALSE)*$G$2</f>
        <v>202.10500000000002</v>
      </c>
      <c r="V10" s="47">
        <f>VLOOKUP($B10,工业碳排放!$A$2:$AN$26,COLUMN(工业碳排放!U7),FALSE)*$G$2</f>
        <v>200.42700000000002</v>
      </c>
      <c r="W10" s="47">
        <f>VLOOKUP($B10,工业碳排放!$A$2:$AN$26,COLUMN(工业碳排放!V7),FALSE)*$G$2</f>
        <v>198.49700000000001</v>
      </c>
      <c r="X10" s="47">
        <f>VLOOKUP($B10,工业碳排放!$A$2:$AN$26,COLUMN(工业碳排放!W7),FALSE)*$G$2</f>
        <v>196.57300000000001</v>
      </c>
      <c r="Y10" s="47">
        <f>VLOOKUP($B10,工业碳排放!$A$2:$AN$26,COLUMN(工业碳排放!X7),FALSE)*$G$2</f>
        <v>193.97300000000001</v>
      </c>
      <c r="Z10" s="47">
        <f>VLOOKUP($B10,工业碳排放!$A$2:$AN$26,COLUMN(工业碳排放!Y7),FALSE)*$G$2</f>
        <v>191.37800000000001</v>
      </c>
      <c r="AA10" s="47">
        <f>VLOOKUP($B10,工业碳排放!$A$2:$AN$26,COLUMN(工业碳排放!Z7),FALSE)*$G$2</f>
        <v>188.70000000000002</v>
      </c>
      <c r="AB10" s="47">
        <f>VLOOKUP($B10,工业碳排放!$A$2:$AN$26,COLUMN(工业碳排放!AA7),FALSE)*$G$2</f>
        <v>186.01500000000001</v>
      </c>
      <c r="AC10" s="47">
        <f>VLOOKUP($B10,工业碳排放!$A$2:$AN$26,COLUMN(工业碳排放!AB7),FALSE)*$G$2</f>
        <v>183.33799999999999</v>
      </c>
      <c r="AD10" s="47">
        <f>VLOOKUP($B10,工业碳排放!$A$2:$AN$26,COLUMN(工业碳排放!AC7),FALSE)*$G$2</f>
        <v>180.65300000000002</v>
      </c>
      <c r="AE10" s="47">
        <f>VLOOKUP($B10,工业碳排放!$A$2:$AN$26,COLUMN(工业碳排放!AD7),FALSE)*$G$2</f>
        <v>177.97800000000001</v>
      </c>
      <c r="AF10" s="47">
        <f>VLOOKUP($B10,工业碳排放!$A$2:$AN$26,COLUMN(工业碳排放!AE7),FALSE)*$G$2</f>
        <v>175.29400000000001</v>
      </c>
      <c r="AG10" s="47">
        <f>VLOOKUP($B10,工业碳排放!$A$2:$AN$26,COLUMN(工业碳排放!AF7),FALSE)*$G$2</f>
        <v>172.78300000000002</v>
      </c>
      <c r="AH10" s="47">
        <f>VLOOKUP($B10,工业碳排放!$A$2:$AN$26,COLUMN(工业碳排放!AG7),FALSE)*$G$2</f>
        <v>170.77100000000002</v>
      </c>
      <c r="AI10" s="47">
        <f>VLOOKUP($B10,工业碳排放!$A$2:$AN$26,COLUMN(工业碳排放!AH7),FALSE)*$G$2</f>
        <v>168.34800000000001</v>
      </c>
      <c r="AJ10" s="47">
        <f>VLOOKUP($B10,工业碳排放!$A$2:$AN$26,COLUMN(工业碳排放!AI7),FALSE)*$G$2</f>
        <v>166.505</v>
      </c>
      <c r="AK10" s="47">
        <f>VLOOKUP($B10,工业碳排放!$A$2:$AN$26,COLUMN(工业碳排放!AJ7),FALSE)*$G$2</f>
        <v>164.745</v>
      </c>
      <c r="AL10" s="47">
        <f>VLOOKUP($B10,工业碳排放!$A$2:$AN$26,COLUMN(工业碳排放!AK7),FALSE)*$G$2</f>
        <v>163.65</v>
      </c>
      <c r="AM10" s="47">
        <f>VLOOKUP($B10,工业碳排放!$A$2:$AN$26,COLUMN(工业碳排放!AL7),FALSE)*$G$2</f>
        <v>162.06100000000001</v>
      </c>
      <c r="AN10" s="47">
        <f>VLOOKUP($B10,工业碳排放!$A$2:$AN$26,COLUMN(工业碳排放!AM7),FALSE)*$G$2</f>
        <v>161.142</v>
      </c>
      <c r="AO10" s="47">
        <f>VLOOKUP($B10,工业碳排放!$A$2:$AN$26,COLUMN(工业碳排放!AN7),FALSE)*$G$2</f>
        <v>161.05500000000001</v>
      </c>
    </row>
    <row r="11" spans="1:41">
      <c r="A11" s="44">
        <f t="shared" si="1"/>
        <v>11</v>
      </c>
      <c r="B11" s="46" t="s">
        <v>701</v>
      </c>
      <c r="C11" s="44" t="str">
        <f t="shared" si="0"/>
        <v>造纸、印刷和文教用品制造业</v>
      </c>
      <c r="D11" s="47">
        <f>VLOOKUP($B11,工业碳排放!$A$2:$AN$26,COLUMN(工业碳排放!C8),FALSE)*$G$2</f>
        <v>1734.47</v>
      </c>
      <c r="E11" s="47">
        <f>VLOOKUP($B11,工业碳排放!$A$2:$AN$26,COLUMN(工业碳排放!D8),FALSE)*$G$2</f>
        <v>1771.19</v>
      </c>
      <c r="F11" s="47">
        <f>VLOOKUP($B11,工业碳排放!$A$2:$AN$26,COLUMN(工业碳排放!E8),FALSE)*$G$2</f>
        <v>1812.95</v>
      </c>
      <c r="G11" s="47">
        <f>VLOOKUP($B11,工业碳排放!$A$2:$AN$26,COLUMN(工业碳排放!F8),FALSE)*$G$2</f>
        <v>1856.43</v>
      </c>
      <c r="H11" s="47">
        <f>VLOOKUP($B11,工业碳排放!$A$2:$AN$26,COLUMN(工业碳排放!G8),FALSE)*$G$2</f>
        <v>1898.17</v>
      </c>
      <c r="I11" s="47">
        <f>VLOOKUP($B11,工业碳排放!$A$2:$AN$26,COLUMN(工业碳排放!H8),FALSE)*$G$2</f>
        <v>1922.16</v>
      </c>
      <c r="J11" s="47">
        <f>VLOOKUP($B11,工业碳排放!$A$2:$AN$26,COLUMN(工业碳排放!I8),FALSE)*$G$2</f>
        <v>1945.38</v>
      </c>
      <c r="K11" s="47">
        <f>VLOOKUP($B11,工业碳排放!$A$2:$AN$26,COLUMN(工业碳排放!J8),FALSE)*$G$2</f>
        <v>1984.23</v>
      </c>
      <c r="L11" s="47">
        <f>VLOOKUP($B11,工业碳排放!$A$2:$AN$26,COLUMN(工业碳排放!K8),FALSE)*$G$2</f>
        <v>1998.29</v>
      </c>
      <c r="M11" s="47">
        <f>VLOOKUP($B11,工业碳排放!$A$2:$AN$26,COLUMN(工业碳排放!L8),FALSE)*$G$2</f>
        <v>2016.2</v>
      </c>
      <c r="N11" s="47">
        <f>VLOOKUP($B11,工业碳排放!$A$2:$AN$26,COLUMN(工业碳排放!M8),FALSE)*$G$2</f>
        <v>2039.25</v>
      </c>
      <c r="O11" s="47">
        <f>VLOOKUP($B11,工业碳排放!$A$2:$AN$26,COLUMN(工业碳排放!N8),FALSE)*$G$2</f>
        <v>2053.1</v>
      </c>
      <c r="P11" s="47">
        <f>VLOOKUP($B11,工业碳排放!$A$2:$AN$26,COLUMN(工业碳排放!O8),FALSE)*$G$2</f>
        <v>2069.33</v>
      </c>
      <c r="Q11" s="47">
        <f>VLOOKUP($B11,工业碳排放!$A$2:$AN$26,COLUMN(工业碳排放!P8),FALSE)*$G$2</f>
        <v>2076.1800000000003</v>
      </c>
      <c r="R11" s="47">
        <f>VLOOKUP($B11,工业碳排放!$A$2:$AN$26,COLUMN(工业碳排放!Q8),FALSE)*$G$2</f>
        <v>2067.2600000000002</v>
      </c>
      <c r="S11" s="47">
        <f>VLOOKUP($B11,工业碳排放!$A$2:$AN$26,COLUMN(工业碳排放!R8),FALSE)*$G$2</f>
        <v>2068.0300000000002</v>
      </c>
      <c r="T11" s="47">
        <f>VLOOKUP($B11,工业碳排放!$A$2:$AN$26,COLUMN(工业碳排放!S8),FALSE)*$G$2</f>
        <v>2073.85</v>
      </c>
      <c r="U11" s="47">
        <f>VLOOKUP($B11,工业碳排放!$A$2:$AN$26,COLUMN(工业碳排放!T8),FALSE)*$G$2</f>
        <v>2058.98</v>
      </c>
      <c r="V11" s="47">
        <f>VLOOKUP($B11,工业碳排放!$A$2:$AN$26,COLUMN(工业碳排放!U8),FALSE)*$G$2</f>
        <v>2048.86</v>
      </c>
      <c r="W11" s="47">
        <f>VLOOKUP($B11,工业碳排放!$A$2:$AN$26,COLUMN(工业碳排放!V8),FALSE)*$G$2</f>
        <v>2033.72</v>
      </c>
      <c r="X11" s="47">
        <f>VLOOKUP($B11,工业碳排放!$A$2:$AN$26,COLUMN(工业碳排放!W8),FALSE)*$G$2</f>
        <v>2017.67</v>
      </c>
      <c r="Y11" s="47">
        <f>VLOOKUP($B11,工业碳排放!$A$2:$AN$26,COLUMN(工业碳排放!X8),FALSE)*$G$2</f>
        <v>2010.73</v>
      </c>
      <c r="Z11" s="47">
        <f>VLOOKUP($B11,工业碳排放!$A$2:$AN$26,COLUMN(工业碳排放!Y8),FALSE)*$G$2</f>
        <v>2000.49</v>
      </c>
      <c r="AA11" s="47">
        <f>VLOOKUP($B11,工业碳排放!$A$2:$AN$26,COLUMN(工业碳排放!Z8),FALSE)*$G$2</f>
        <v>1968.71</v>
      </c>
      <c r="AB11" s="47">
        <f>VLOOKUP($B11,工业碳排放!$A$2:$AN$26,COLUMN(工业碳排放!AA8),FALSE)*$G$2</f>
        <v>1952.46</v>
      </c>
      <c r="AC11" s="47">
        <f>VLOOKUP($B11,工业碳排放!$A$2:$AN$26,COLUMN(工业碳排放!AB8),FALSE)*$G$2</f>
        <v>1933.71</v>
      </c>
      <c r="AD11" s="47">
        <f>VLOOKUP($B11,工业碳排放!$A$2:$AN$26,COLUMN(工业碳排放!AC8),FALSE)*$G$2</f>
        <v>1908.18</v>
      </c>
      <c r="AE11" s="47">
        <f>VLOOKUP($B11,工业碳排放!$A$2:$AN$26,COLUMN(工业碳排放!AD8),FALSE)*$G$2</f>
        <v>1890.2</v>
      </c>
      <c r="AF11" s="47">
        <f>VLOOKUP($B11,工业碳排放!$A$2:$AN$26,COLUMN(工业碳排放!AE8),FALSE)*$G$2</f>
        <v>1860.92</v>
      </c>
      <c r="AG11" s="47">
        <f>VLOOKUP($B11,工业碳排放!$A$2:$AN$26,COLUMN(工业碳排放!AF8),FALSE)*$G$2</f>
        <v>1838.3300000000002</v>
      </c>
      <c r="AH11" s="47">
        <f>VLOOKUP($B11,工业碳排放!$A$2:$AN$26,COLUMN(工业碳排放!AG8),FALSE)*$G$2</f>
        <v>1809.96</v>
      </c>
      <c r="AI11" s="47">
        <f>VLOOKUP($B11,工业碳排放!$A$2:$AN$26,COLUMN(工业碳排放!AH8),FALSE)*$G$2</f>
        <v>1781.5800000000002</v>
      </c>
      <c r="AJ11" s="47">
        <f>VLOOKUP($B11,工业碳排放!$A$2:$AN$26,COLUMN(工业碳排放!AI8),FALSE)*$G$2</f>
        <v>1759.14</v>
      </c>
      <c r="AK11" s="47">
        <f>VLOOKUP($B11,工业碳排放!$A$2:$AN$26,COLUMN(工业碳排放!AJ8),FALSE)*$G$2</f>
        <v>1727.98</v>
      </c>
      <c r="AL11" s="47">
        <f>VLOOKUP($B11,工业碳排放!$A$2:$AN$26,COLUMN(工业碳排放!AK8),FALSE)*$G$2</f>
        <v>1697.79</v>
      </c>
      <c r="AM11" s="47">
        <f>VLOOKUP($B11,工业碳排放!$A$2:$AN$26,COLUMN(工业碳排放!AL8),FALSE)*$G$2</f>
        <v>1667.46</v>
      </c>
      <c r="AN11" s="47">
        <f>VLOOKUP($B11,工业碳排放!$A$2:$AN$26,COLUMN(工业碳排放!AM8),FALSE)*$G$2</f>
        <v>1642.3100000000002</v>
      </c>
      <c r="AO11" s="47">
        <f>VLOOKUP($B11,工业碳排放!$A$2:$AN$26,COLUMN(工业碳排放!AN8),FALSE)*$G$2</f>
        <v>1611.28</v>
      </c>
    </row>
    <row r="12" spans="1:41">
      <c r="A12" s="44">
        <f t="shared" si="1"/>
        <v>4</v>
      </c>
      <c r="B12" s="46" t="s">
        <v>719</v>
      </c>
      <c r="C12" s="44" t="str">
        <f t="shared" si="0"/>
        <v>石油、煤炭加工业</v>
      </c>
      <c r="D12" s="47">
        <f>VLOOKUP($B12,工业碳排放!$A$2:$AN$26,COLUMN(工业碳排放!C9),FALSE)*$G$2</f>
        <v>28632.3</v>
      </c>
      <c r="E12" s="47">
        <f>VLOOKUP($B12,工业碳排放!$A$2:$AN$26,COLUMN(工业碳排放!D9),FALSE)*$G$2</f>
        <v>29147</v>
      </c>
      <c r="F12" s="47">
        <f>VLOOKUP($B12,工业碳排放!$A$2:$AN$26,COLUMN(工业碳排放!E9),FALSE)*$G$2</f>
        <v>29639.200000000001</v>
      </c>
      <c r="G12" s="47">
        <f>VLOOKUP($B12,工业碳排放!$A$2:$AN$26,COLUMN(工业碳排放!F9),FALSE)*$G$2</f>
        <v>30204.600000000002</v>
      </c>
      <c r="H12" s="47">
        <f>VLOOKUP($B12,工业碳排放!$A$2:$AN$26,COLUMN(工业碳排放!G9),FALSE)*$G$2</f>
        <v>30602.600000000002</v>
      </c>
      <c r="I12" s="47">
        <f>VLOOKUP($B12,工业碳排放!$A$2:$AN$26,COLUMN(工业碳排放!H9),FALSE)*$G$2</f>
        <v>30788.2</v>
      </c>
      <c r="J12" s="47">
        <f>VLOOKUP($B12,工业碳排放!$A$2:$AN$26,COLUMN(工业碳排放!I9),FALSE)*$G$2</f>
        <v>31000.7</v>
      </c>
      <c r="K12" s="47">
        <f>VLOOKUP($B12,工业碳排放!$A$2:$AN$26,COLUMN(工业碳排放!J9),FALSE)*$G$2</f>
        <v>31263.4</v>
      </c>
      <c r="L12" s="47">
        <f>VLOOKUP($B12,工业碳排放!$A$2:$AN$26,COLUMN(工业碳排放!K9),FALSE)*$G$2</f>
        <v>31103.5</v>
      </c>
      <c r="M12" s="47">
        <f>VLOOKUP($B12,工业碳排放!$A$2:$AN$26,COLUMN(工业碳排放!L9),FALSE)*$G$2</f>
        <v>30959.4</v>
      </c>
      <c r="N12" s="47">
        <f>VLOOKUP($B12,工业碳排放!$A$2:$AN$26,COLUMN(工业碳排放!M9),FALSE)*$G$2</f>
        <v>30798.800000000003</v>
      </c>
      <c r="O12" s="47">
        <f>VLOOKUP($B12,工业碳排放!$A$2:$AN$26,COLUMN(工业碳排放!N9),FALSE)*$G$2</f>
        <v>30580</v>
      </c>
      <c r="P12" s="47">
        <f>VLOOKUP($B12,工业碳排放!$A$2:$AN$26,COLUMN(工业碳排放!O9),FALSE)*$G$2</f>
        <v>30401.800000000003</v>
      </c>
      <c r="Q12" s="47">
        <f>VLOOKUP($B12,工业碳排放!$A$2:$AN$26,COLUMN(工业碳排放!P9),FALSE)*$G$2</f>
        <v>29917.7</v>
      </c>
      <c r="R12" s="47">
        <f>VLOOKUP($B12,工业碳排放!$A$2:$AN$26,COLUMN(工业碳排放!Q9),FALSE)*$G$2</f>
        <v>29407.600000000002</v>
      </c>
      <c r="S12" s="47">
        <f>VLOOKUP($B12,工业碳排放!$A$2:$AN$26,COLUMN(工业碳排放!R9),FALSE)*$G$2</f>
        <v>28877.9</v>
      </c>
      <c r="T12" s="47">
        <f>VLOOKUP($B12,工业碳排放!$A$2:$AN$26,COLUMN(工业碳排放!S9),FALSE)*$G$2</f>
        <v>28364.600000000002</v>
      </c>
      <c r="U12" s="47">
        <f>VLOOKUP($B12,工业碳排放!$A$2:$AN$26,COLUMN(工业碳排放!T9),FALSE)*$G$2</f>
        <v>27834.9</v>
      </c>
      <c r="V12" s="47">
        <f>VLOOKUP($B12,工业碳排放!$A$2:$AN$26,COLUMN(工业碳排放!U9),FALSE)*$G$2</f>
        <v>27175.5</v>
      </c>
      <c r="W12" s="47">
        <f>VLOOKUP($B12,工业碳排放!$A$2:$AN$26,COLUMN(工业碳排放!V9),FALSE)*$G$2</f>
        <v>26535.9</v>
      </c>
      <c r="X12" s="47">
        <f>VLOOKUP($B12,工业碳排放!$A$2:$AN$26,COLUMN(工业碳排放!W9),FALSE)*$G$2</f>
        <v>25876.400000000001</v>
      </c>
      <c r="Y12" s="47">
        <f>VLOOKUP($B12,工业碳排放!$A$2:$AN$26,COLUMN(工业碳排放!X9),FALSE)*$G$2</f>
        <v>25221.9</v>
      </c>
      <c r="Z12" s="47">
        <f>VLOOKUP($B12,工业碳排放!$A$2:$AN$26,COLUMN(工业碳排放!Y9),FALSE)*$G$2</f>
        <v>24578.400000000001</v>
      </c>
      <c r="AA12" s="47">
        <f>VLOOKUP($B12,工业碳排放!$A$2:$AN$26,COLUMN(工业碳排放!Z9),FALSE)*$G$2</f>
        <v>24042.100000000002</v>
      </c>
      <c r="AB12" s="47">
        <f>VLOOKUP($B12,工业碳排放!$A$2:$AN$26,COLUMN(工业碳排放!AA9),FALSE)*$G$2</f>
        <v>23512.400000000001</v>
      </c>
      <c r="AC12" s="47">
        <f>VLOOKUP($B12,工业碳排放!$A$2:$AN$26,COLUMN(工业碳排放!AB9),FALSE)*$G$2</f>
        <v>22961.3</v>
      </c>
      <c r="AD12" s="47">
        <f>VLOOKUP($B12,工业碳排放!$A$2:$AN$26,COLUMN(工业碳排放!AC9),FALSE)*$G$2</f>
        <v>22421.8</v>
      </c>
      <c r="AE12" s="47">
        <f>VLOOKUP($B12,工业碳排放!$A$2:$AN$26,COLUMN(工业碳排放!AD9),FALSE)*$G$2</f>
        <v>21871.8</v>
      </c>
      <c r="AF12" s="47">
        <f>VLOOKUP($B12,工业碳排放!$A$2:$AN$26,COLUMN(工业碳排放!AE9),FALSE)*$G$2</f>
        <v>21279.100000000002</v>
      </c>
      <c r="AG12" s="47">
        <f>VLOOKUP($B12,工业碳排放!$A$2:$AN$26,COLUMN(工业碳排放!AF9),FALSE)*$G$2</f>
        <v>20681.5</v>
      </c>
      <c r="AH12" s="47">
        <f>VLOOKUP($B12,工业碳排放!$A$2:$AN$26,COLUMN(工业碳排放!AG9),FALSE)*$G$2</f>
        <v>20089.2</v>
      </c>
      <c r="AI12" s="47">
        <f>VLOOKUP($B12,工业碳排放!$A$2:$AN$26,COLUMN(工业碳排放!AH9),FALSE)*$G$2</f>
        <v>19492.3</v>
      </c>
      <c r="AJ12" s="47">
        <f>VLOOKUP($B12,工业碳排放!$A$2:$AN$26,COLUMN(工业碳排放!AI9),FALSE)*$G$2</f>
        <v>18900.7</v>
      </c>
      <c r="AK12" s="47">
        <f>VLOOKUP($B12,工业碳排放!$A$2:$AN$26,COLUMN(工业碳排放!AJ9),FALSE)*$G$2</f>
        <v>18512.3</v>
      </c>
      <c r="AL12" s="47">
        <f>VLOOKUP($B12,工业碳排放!$A$2:$AN$26,COLUMN(工业碳排放!AK9),FALSE)*$G$2</f>
        <v>18083.400000000001</v>
      </c>
      <c r="AM12" s="47">
        <f>VLOOKUP($B12,工业碳排放!$A$2:$AN$26,COLUMN(工业碳排放!AL9),FALSE)*$G$2</f>
        <v>17679.400000000001</v>
      </c>
      <c r="AN12" s="47">
        <f>VLOOKUP($B12,工业碳排放!$A$2:$AN$26,COLUMN(工业碳排放!AM9),FALSE)*$G$2</f>
        <v>17276.7</v>
      </c>
      <c r="AO12" s="47">
        <f>VLOOKUP($B12,工业碳排放!$A$2:$AN$26,COLUMN(工业碳排放!AN9),FALSE)*$G$2</f>
        <v>16871.600000000002</v>
      </c>
    </row>
    <row r="13" spans="1:41">
      <c r="A13" s="44">
        <f t="shared" si="1"/>
        <v>3</v>
      </c>
      <c r="B13" s="46" t="s">
        <v>711</v>
      </c>
      <c r="C13" s="44" t="str">
        <f t="shared" si="0"/>
        <v>化学工业</v>
      </c>
      <c r="D13" s="47">
        <f>VLOOKUP($B13,工业碳排放!$A$2:$AN$26,COLUMN(工业碳排放!C10),FALSE)*$G$2</f>
        <v>66493</v>
      </c>
      <c r="E13" s="47">
        <f>VLOOKUP($B13,工业碳排放!$A$2:$AN$26,COLUMN(工业碳排放!D10),FALSE)*$G$2</f>
        <v>68923.900000000009</v>
      </c>
      <c r="F13" s="47">
        <f>VLOOKUP($B13,工业碳排放!$A$2:$AN$26,COLUMN(工业碳排放!E10),FALSE)*$G$2</f>
        <v>71226.8</v>
      </c>
      <c r="G13" s="47">
        <f>VLOOKUP($B13,工业碳排放!$A$2:$AN$26,COLUMN(工业碳排放!F10),FALSE)*$G$2</f>
        <v>72621.600000000006</v>
      </c>
      <c r="H13" s="47">
        <f>VLOOKUP($B13,工业碳排放!$A$2:$AN$26,COLUMN(工业碳排放!G10),FALSE)*$G$2</f>
        <v>73307.5</v>
      </c>
      <c r="I13" s="47">
        <f>VLOOKUP($B13,工业碳排放!$A$2:$AN$26,COLUMN(工业碳排放!H10),FALSE)*$G$2</f>
        <v>74499.8</v>
      </c>
      <c r="J13" s="47">
        <f>VLOOKUP($B13,工业碳排放!$A$2:$AN$26,COLUMN(工业碳排放!I10),FALSE)*$G$2</f>
        <v>75598</v>
      </c>
      <c r="K13" s="47">
        <f>VLOOKUP($B13,工业碳排放!$A$2:$AN$26,COLUMN(工业碳排放!J10),FALSE)*$G$2</f>
        <v>76719.400000000009</v>
      </c>
      <c r="L13" s="47">
        <f>VLOOKUP($B13,工业碳排放!$A$2:$AN$26,COLUMN(工业碳排放!K10),FALSE)*$G$2</f>
        <v>77439.400000000009</v>
      </c>
      <c r="M13" s="47">
        <f>VLOOKUP($B13,工业碳排放!$A$2:$AN$26,COLUMN(工业碳排放!L10),FALSE)*$G$2</f>
        <v>78064.600000000006</v>
      </c>
      <c r="N13" s="47">
        <f>VLOOKUP($B13,工业碳排放!$A$2:$AN$26,COLUMN(工业碳排放!M10),FALSE)*$G$2</f>
        <v>78762.400000000009</v>
      </c>
      <c r="O13" s="47">
        <f>VLOOKUP($B13,工业碳排放!$A$2:$AN$26,COLUMN(工业碳排放!N10),FALSE)*$G$2</f>
        <v>78986.100000000006</v>
      </c>
      <c r="P13" s="47">
        <f>VLOOKUP($B13,工业碳排放!$A$2:$AN$26,COLUMN(工业碳排放!O10),FALSE)*$G$2</f>
        <v>79200.2</v>
      </c>
      <c r="Q13" s="47">
        <f>VLOOKUP($B13,工业碳排放!$A$2:$AN$26,COLUMN(工业碳排放!P10),FALSE)*$G$2</f>
        <v>79100.2</v>
      </c>
      <c r="R13" s="47">
        <f>VLOOKUP($B13,工业碳排放!$A$2:$AN$26,COLUMN(工业碳排放!Q10),FALSE)*$G$2</f>
        <v>79007.600000000006</v>
      </c>
      <c r="S13" s="47">
        <f>VLOOKUP($B13,工业碳排放!$A$2:$AN$26,COLUMN(工业碳排放!R10),FALSE)*$G$2</f>
        <v>78864.2</v>
      </c>
      <c r="T13" s="47">
        <f>VLOOKUP($B13,工业碳排放!$A$2:$AN$26,COLUMN(工业碳排放!S10),FALSE)*$G$2</f>
        <v>78763.199999999997</v>
      </c>
      <c r="U13" s="47">
        <f>VLOOKUP($B13,工业碳排放!$A$2:$AN$26,COLUMN(工业碳排放!T10),FALSE)*$G$2</f>
        <v>78613.600000000006</v>
      </c>
      <c r="V13" s="47">
        <f>VLOOKUP($B13,工业碳排放!$A$2:$AN$26,COLUMN(工业碳排放!U10),FALSE)*$G$2</f>
        <v>78322.5</v>
      </c>
      <c r="W13" s="47">
        <f>VLOOKUP($B13,工业碳排放!$A$2:$AN$26,COLUMN(工业碳排放!V10),FALSE)*$G$2</f>
        <v>77938.100000000006</v>
      </c>
      <c r="X13" s="47">
        <f>VLOOKUP($B13,工业碳排放!$A$2:$AN$26,COLUMN(工业碳排放!W10),FALSE)*$G$2</f>
        <v>77615.199999999997</v>
      </c>
      <c r="Y13" s="47">
        <f>VLOOKUP($B13,工业碳排放!$A$2:$AN$26,COLUMN(工业碳排放!X10),FALSE)*$G$2</f>
        <v>77287</v>
      </c>
      <c r="Z13" s="47">
        <f>VLOOKUP($B13,工业碳排放!$A$2:$AN$26,COLUMN(工业碳排放!Y10),FALSE)*$G$2</f>
        <v>76951.8</v>
      </c>
      <c r="AA13" s="47">
        <f>VLOOKUP($B13,工业碳排放!$A$2:$AN$26,COLUMN(工业碳排放!Z10),FALSE)*$G$2</f>
        <v>76539.199999999997</v>
      </c>
      <c r="AB13" s="47">
        <f>VLOOKUP($B13,工业碳排放!$A$2:$AN$26,COLUMN(工业碳排放!AA10),FALSE)*$G$2</f>
        <v>76067.100000000006</v>
      </c>
      <c r="AC13" s="47">
        <f>VLOOKUP($B13,工业碳排放!$A$2:$AN$26,COLUMN(工业碳排放!AB10),FALSE)*$G$2</f>
        <v>75696.5</v>
      </c>
      <c r="AD13" s="47">
        <f>VLOOKUP($B13,工业碳排放!$A$2:$AN$26,COLUMN(工业碳排放!AC10),FALSE)*$G$2</f>
        <v>75285.900000000009</v>
      </c>
      <c r="AE13" s="47">
        <f>VLOOKUP($B13,工业碳排放!$A$2:$AN$26,COLUMN(工业碳排放!AD10),FALSE)*$G$2</f>
        <v>74812</v>
      </c>
      <c r="AF13" s="47">
        <f>VLOOKUP($B13,工业碳排放!$A$2:$AN$26,COLUMN(工业碳排放!AE10),FALSE)*$G$2</f>
        <v>74382.8</v>
      </c>
      <c r="AG13" s="47">
        <f>VLOOKUP($B13,工业碳排放!$A$2:$AN$26,COLUMN(工业碳排放!AF10),FALSE)*$G$2</f>
        <v>73904.900000000009</v>
      </c>
      <c r="AH13" s="47">
        <f>VLOOKUP($B13,工业碳排放!$A$2:$AN$26,COLUMN(工业碳排放!AG10),FALSE)*$G$2</f>
        <v>73486.5</v>
      </c>
      <c r="AI13" s="47">
        <f>VLOOKUP($B13,工业碳排放!$A$2:$AN$26,COLUMN(工业碳排放!AH10),FALSE)*$G$2</f>
        <v>73009.7</v>
      </c>
      <c r="AJ13" s="47">
        <f>VLOOKUP($B13,工业碳排放!$A$2:$AN$26,COLUMN(工业碳排放!AI10),FALSE)*$G$2</f>
        <v>72580.3</v>
      </c>
      <c r="AK13" s="47">
        <f>VLOOKUP($B13,工业碳排放!$A$2:$AN$26,COLUMN(工业碳排放!AJ10),FALSE)*$G$2</f>
        <v>72144.400000000009</v>
      </c>
      <c r="AL13" s="47">
        <f>VLOOKUP($B13,工业碳排放!$A$2:$AN$26,COLUMN(工业碳排放!AK10),FALSE)*$G$2</f>
        <v>71677.2</v>
      </c>
      <c r="AM13" s="47">
        <f>VLOOKUP($B13,工业碳排放!$A$2:$AN$26,COLUMN(工业碳排放!AL10),FALSE)*$G$2</f>
        <v>71258.7</v>
      </c>
      <c r="AN13" s="47">
        <f>VLOOKUP($B13,工业碳排放!$A$2:$AN$26,COLUMN(工业碳排放!AM10),FALSE)*$G$2</f>
        <v>70780.100000000006</v>
      </c>
      <c r="AO13" s="47">
        <f>VLOOKUP($B13,工业碳排放!$A$2:$AN$26,COLUMN(工业碳排放!AN10),FALSE)*$G$2</f>
        <v>70355.199999999997</v>
      </c>
    </row>
    <row r="14" spans="1:41">
      <c r="A14" s="44">
        <f t="shared" si="1"/>
        <v>17</v>
      </c>
      <c r="B14" s="46" t="s">
        <v>712</v>
      </c>
      <c r="C14" s="44" t="str">
        <f t="shared" si="0"/>
        <v>橡胶和塑料制品业</v>
      </c>
      <c r="D14" s="47">
        <f>VLOOKUP($B14,工业碳排放!$A$2:$AN$26,COLUMN(工业碳排放!C11),FALSE)*$G$2</f>
        <v>900.04399999999998</v>
      </c>
      <c r="E14" s="47">
        <f>VLOOKUP($B14,工业碳排放!$A$2:$AN$26,COLUMN(工业碳排放!D11),FALSE)*$G$2</f>
        <v>916.83600000000001</v>
      </c>
      <c r="F14" s="47">
        <f>VLOOKUP($B14,工业碳排放!$A$2:$AN$26,COLUMN(工业碳排放!E11),FALSE)*$G$2</f>
        <v>939.30000000000007</v>
      </c>
      <c r="G14" s="47">
        <f>VLOOKUP($B14,工业碳排放!$A$2:$AN$26,COLUMN(工业碳排放!F11),FALSE)*$G$2</f>
        <v>957.38900000000001</v>
      </c>
      <c r="H14" s="47">
        <f>VLOOKUP($B14,工业碳排放!$A$2:$AN$26,COLUMN(工业碳排放!G11),FALSE)*$G$2</f>
        <v>971.96199999999999</v>
      </c>
      <c r="I14" s="47">
        <f>VLOOKUP($B14,工业碳排放!$A$2:$AN$26,COLUMN(工业碳排放!H11),FALSE)*$G$2</f>
        <v>982.024</v>
      </c>
      <c r="J14" s="47">
        <f>VLOOKUP($B14,工业碳排放!$A$2:$AN$26,COLUMN(工业碳排放!I11),FALSE)*$G$2</f>
        <v>986.904</v>
      </c>
      <c r="K14" s="47">
        <f>VLOOKUP($B14,工业碳排放!$A$2:$AN$26,COLUMN(工业碳排放!J11),FALSE)*$G$2</f>
        <v>989.19500000000005</v>
      </c>
      <c r="L14" s="47">
        <f>VLOOKUP($B14,工业碳排放!$A$2:$AN$26,COLUMN(工业碳排放!K11),FALSE)*$G$2</f>
        <v>994.702</v>
      </c>
      <c r="M14" s="47">
        <f>VLOOKUP($B14,工业碳排放!$A$2:$AN$26,COLUMN(工业碳排放!L11),FALSE)*$G$2</f>
        <v>996.23300000000006</v>
      </c>
      <c r="N14" s="47">
        <f>VLOOKUP($B14,工业碳排放!$A$2:$AN$26,COLUMN(工业碳排放!M11),FALSE)*$G$2</f>
        <v>996.34</v>
      </c>
      <c r="O14" s="47">
        <f>VLOOKUP($B14,工业碳排放!$A$2:$AN$26,COLUMN(工业碳排放!N11),FALSE)*$G$2</f>
        <v>994.178</v>
      </c>
      <c r="P14" s="47">
        <f>VLOOKUP($B14,工业碳排放!$A$2:$AN$26,COLUMN(工业碳排放!O11),FALSE)*$G$2</f>
        <v>991.99400000000003</v>
      </c>
      <c r="Q14" s="47">
        <f>VLOOKUP($B14,工业碳排放!$A$2:$AN$26,COLUMN(工业碳排放!P11),FALSE)*$G$2</f>
        <v>986.83199999999999</v>
      </c>
      <c r="R14" s="47">
        <f>VLOOKUP($B14,工业碳排放!$A$2:$AN$26,COLUMN(工业碳排放!Q11),FALSE)*$G$2</f>
        <v>982.49300000000005</v>
      </c>
      <c r="S14" s="47">
        <f>VLOOKUP($B14,工业碳排放!$A$2:$AN$26,COLUMN(工业碳排放!R11),FALSE)*$G$2</f>
        <v>976.6</v>
      </c>
      <c r="T14" s="47">
        <f>VLOOKUP($B14,工业碳排放!$A$2:$AN$26,COLUMN(工业碳排放!S11),FALSE)*$G$2</f>
        <v>972.154</v>
      </c>
      <c r="U14" s="47">
        <f>VLOOKUP($B14,工业碳排放!$A$2:$AN$26,COLUMN(工业碳排放!T11),FALSE)*$G$2</f>
        <v>966.67900000000009</v>
      </c>
      <c r="V14" s="47">
        <f>VLOOKUP($B14,工业碳排放!$A$2:$AN$26,COLUMN(工业碳排放!U11),FALSE)*$G$2</f>
        <v>960.88700000000006</v>
      </c>
      <c r="W14" s="47">
        <f>VLOOKUP($B14,工业碳排放!$A$2:$AN$26,COLUMN(工业碳排放!V11),FALSE)*$G$2</f>
        <v>954.77800000000002</v>
      </c>
      <c r="X14" s="47">
        <f>VLOOKUP($B14,工业碳排放!$A$2:$AN$26,COLUMN(工业碳排放!W11),FALSE)*$G$2</f>
        <v>949.06799999999998</v>
      </c>
      <c r="Y14" s="47">
        <f>VLOOKUP($B14,工业碳排放!$A$2:$AN$26,COLUMN(工业碳排放!X11),FALSE)*$G$2</f>
        <v>942.89</v>
      </c>
      <c r="Z14" s="47">
        <f>VLOOKUP($B14,工业碳排放!$A$2:$AN$26,COLUMN(工业碳排放!Y11),FALSE)*$G$2</f>
        <v>935.89200000000005</v>
      </c>
      <c r="AA14" s="47">
        <f>VLOOKUP($B14,工业碳排放!$A$2:$AN$26,COLUMN(工业碳排放!Z11),FALSE)*$G$2</f>
        <v>929.45800000000008</v>
      </c>
      <c r="AB14" s="47">
        <f>VLOOKUP($B14,工业碳排放!$A$2:$AN$26,COLUMN(工业碳排放!AA11),FALSE)*$G$2</f>
        <v>923.95300000000009</v>
      </c>
      <c r="AC14" s="47">
        <f>VLOOKUP($B14,工业碳排放!$A$2:$AN$26,COLUMN(工业碳排放!AB11),FALSE)*$G$2</f>
        <v>916.94500000000005</v>
      </c>
      <c r="AD14" s="47">
        <f>VLOOKUP($B14,工业碳排放!$A$2:$AN$26,COLUMN(工业碳排放!AC11),FALSE)*$G$2</f>
        <v>911.49599999999998</v>
      </c>
      <c r="AE14" s="47">
        <f>VLOOKUP($B14,工业碳排放!$A$2:$AN$26,COLUMN(工业碳排放!AD11),FALSE)*$G$2</f>
        <v>905.09100000000001</v>
      </c>
      <c r="AF14" s="47">
        <f>VLOOKUP($B14,工业碳排放!$A$2:$AN$26,COLUMN(工业碳排放!AE11),FALSE)*$G$2</f>
        <v>899.06799999999998</v>
      </c>
      <c r="AG14" s="47">
        <f>VLOOKUP($B14,工业碳排放!$A$2:$AN$26,COLUMN(工业碳排放!AF11),FALSE)*$G$2</f>
        <v>893.303</v>
      </c>
      <c r="AH14" s="47">
        <f>VLOOKUP($B14,工业碳排放!$A$2:$AN$26,COLUMN(工业碳排放!AG11),FALSE)*$G$2</f>
        <v>887.86700000000008</v>
      </c>
      <c r="AI14" s="47">
        <f>VLOOKUP($B14,工业碳排放!$A$2:$AN$26,COLUMN(工业碳排放!AH11),FALSE)*$G$2</f>
        <v>882.89499999999998</v>
      </c>
      <c r="AJ14" s="47">
        <f>VLOOKUP($B14,工业碳排放!$A$2:$AN$26,COLUMN(工业碳排放!AI11),FALSE)*$G$2</f>
        <v>877.85900000000004</v>
      </c>
      <c r="AK14" s="47">
        <f>VLOOKUP($B14,工业碳排放!$A$2:$AN$26,COLUMN(工业碳排放!AJ11),FALSE)*$G$2</f>
        <v>873.41000000000008</v>
      </c>
      <c r="AL14" s="47">
        <f>VLOOKUP($B14,工业碳排放!$A$2:$AN$26,COLUMN(工业碳排放!AK11),FALSE)*$G$2</f>
        <v>869.10500000000002</v>
      </c>
      <c r="AM14" s="47">
        <f>VLOOKUP($B14,工业碳排放!$A$2:$AN$26,COLUMN(工业碳排放!AL11),FALSE)*$G$2</f>
        <v>865.76900000000001</v>
      </c>
      <c r="AN14" s="47">
        <f>VLOOKUP($B14,工业碳排放!$A$2:$AN$26,COLUMN(工业碳排放!AM11),FALSE)*$G$2</f>
        <v>861.60800000000006</v>
      </c>
      <c r="AO14" s="47">
        <f>VLOOKUP($B14,工业碳排放!$A$2:$AN$26,COLUMN(工业碳排放!AN11),FALSE)*$G$2</f>
        <v>859.00300000000004</v>
      </c>
    </row>
    <row r="15" spans="1:41">
      <c r="A15" s="44">
        <f t="shared" si="1"/>
        <v>21</v>
      </c>
      <c r="B15" s="46" t="s">
        <v>713</v>
      </c>
      <c r="C15" s="44" t="str">
        <f t="shared" si="0"/>
        <v>专业设备制造业</v>
      </c>
      <c r="D15" s="47">
        <f>VLOOKUP($B15,工业碳排放!$A$2:$AN$26,COLUMN(工业碳排放!C12),FALSE)*$G$2</f>
        <v>429.065</v>
      </c>
      <c r="E15" s="47">
        <f>VLOOKUP($B15,工业碳排放!$A$2:$AN$26,COLUMN(工业碳排放!D12),FALSE)*$G$2</f>
        <v>450.01400000000001</v>
      </c>
      <c r="F15" s="47">
        <f>VLOOKUP($B15,工业碳排放!$A$2:$AN$26,COLUMN(工业碳排放!E12),FALSE)*$G$2</f>
        <v>475.63200000000001</v>
      </c>
      <c r="G15" s="47">
        <f>VLOOKUP($B15,工业碳排放!$A$2:$AN$26,COLUMN(工业碳排放!F12),FALSE)*$G$2</f>
        <v>498.61799999999999</v>
      </c>
      <c r="H15" s="47">
        <f>VLOOKUP($B15,工业碳排放!$A$2:$AN$26,COLUMN(工业碳排放!G12),FALSE)*$G$2</f>
        <v>516.83000000000004</v>
      </c>
      <c r="I15" s="47">
        <f>VLOOKUP($B15,工业碳排放!$A$2:$AN$26,COLUMN(工业碳排放!H12),FALSE)*$G$2</f>
        <v>532.41700000000003</v>
      </c>
      <c r="J15" s="47">
        <f>VLOOKUP($B15,工业碳排放!$A$2:$AN$26,COLUMN(工业碳排放!I12),FALSE)*$G$2</f>
        <v>546.15100000000007</v>
      </c>
      <c r="K15" s="47">
        <f>VLOOKUP($B15,工业碳排放!$A$2:$AN$26,COLUMN(工业碳排放!J12),FALSE)*$G$2</f>
        <v>559.79899999999998</v>
      </c>
      <c r="L15" s="47">
        <f>VLOOKUP($B15,工业碳排放!$A$2:$AN$26,COLUMN(工业碳排放!K12),FALSE)*$G$2</f>
        <v>576.77100000000007</v>
      </c>
      <c r="M15" s="47">
        <f>VLOOKUP($B15,工业碳排放!$A$2:$AN$26,COLUMN(工业碳排放!L12),FALSE)*$G$2</f>
        <v>595.78100000000006</v>
      </c>
      <c r="N15" s="47">
        <f>VLOOKUP($B15,工业碳排放!$A$2:$AN$26,COLUMN(工业碳排放!M12),FALSE)*$G$2</f>
        <v>615.303</v>
      </c>
      <c r="O15" s="47">
        <f>VLOOKUP($B15,工业碳排放!$A$2:$AN$26,COLUMN(工业碳排放!N12),FALSE)*$G$2</f>
        <v>634.86300000000006</v>
      </c>
      <c r="P15" s="47">
        <f>VLOOKUP($B15,工业碳排放!$A$2:$AN$26,COLUMN(工业碳排放!O12),FALSE)*$G$2</f>
        <v>655.73599999999999</v>
      </c>
      <c r="Q15" s="47">
        <f>VLOOKUP($B15,工业碳排放!$A$2:$AN$26,COLUMN(工业碳排放!P12),FALSE)*$G$2</f>
        <v>676.73099999999999</v>
      </c>
      <c r="R15" s="47">
        <f>VLOOKUP($B15,工业碳排放!$A$2:$AN$26,COLUMN(工业碳排放!Q12),FALSE)*$G$2</f>
        <v>697.59100000000001</v>
      </c>
      <c r="S15" s="47">
        <f>VLOOKUP($B15,工业碳排放!$A$2:$AN$26,COLUMN(工业碳排放!R12),FALSE)*$G$2</f>
        <v>719.03899999999999</v>
      </c>
      <c r="T15" s="47">
        <f>VLOOKUP($B15,工业碳排放!$A$2:$AN$26,COLUMN(工业碳排放!S12),FALSE)*$G$2</f>
        <v>739.90100000000007</v>
      </c>
      <c r="U15" s="47">
        <f>VLOOKUP($B15,工业碳排放!$A$2:$AN$26,COLUMN(工业碳排放!T12),FALSE)*$G$2</f>
        <v>759.84100000000001</v>
      </c>
      <c r="V15" s="47">
        <f>VLOOKUP($B15,工业碳排放!$A$2:$AN$26,COLUMN(工业碳排放!U12),FALSE)*$G$2</f>
        <v>781.78700000000003</v>
      </c>
      <c r="W15" s="47">
        <f>VLOOKUP($B15,工业碳排放!$A$2:$AN$26,COLUMN(工业碳排放!V12),FALSE)*$G$2</f>
        <v>803.77</v>
      </c>
      <c r="X15" s="47">
        <f>VLOOKUP($B15,工业碳排放!$A$2:$AN$26,COLUMN(工业碳排放!W12),FALSE)*$G$2</f>
        <v>825.80700000000002</v>
      </c>
      <c r="Y15" s="47">
        <f>VLOOKUP($B15,工业碳排放!$A$2:$AN$26,COLUMN(工业碳排放!X12),FALSE)*$G$2</f>
        <v>841.91300000000001</v>
      </c>
      <c r="Z15" s="47">
        <f>VLOOKUP($B15,工业碳排放!$A$2:$AN$26,COLUMN(工业碳排放!Y12),FALSE)*$G$2</f>
        <v>863.89600000000007</v>
      </c>
      <c r="AA15" s="47">
        <f>VLOOKUP($B15,工业碳排放!$A$2:$AN$26,COLUMN(工业碳排放!Z12),FALSE)*$G$2</f>
        <v>885.78899999999999</v>
      </c>
      <c r="AB15" s="47">
        <f>VLOOKUP($B15,工业碳排放!$A$2:$AN$26,COLUMN(工业碳排放!AA12),FALSE)*$G$2</f>
        <v>901.68100000000004</v>
      </c>
      <c r="AC15" s="47">
        <f>VLOOKUP($B15,工业碳排放!$A$2:$AN$26,COLUMN(工业碳排放!AB12),FALSE)*$G$2</f>
        <v>917.65200000000004</v>
      </c>
      <c r="AD15" s="47">
        <f>VLOOKUP($B15,工业碳排放!$A$2:$AN$26,COLUMN(工业碳排放!AC12),FALSE)*$G$2</f>
        <v>938.6</v>
      </c>
      <c r="AE15" s="47">
        <f>VLOOKUP($B15,工业碳排放!$A$2:$AN$26,COLUMN(工业碳排放!AD12),FALSE)*$G$2</f>
        <v>953.75900000000001</v>
      </c>
      <c r="AF15" s="47">
        <f>VLOOKUP($B15,工业碳排放!$A$2:$AN$26,COLUMN(工业碳排放!AE12),FALSE)*$G$2</f>
        <v>968.73300000000006</v>
      </c>
      <c r="AG15" s="47">
        <f>VLOOKUP($B15,工业碳排放!$A$2:$AN$26,COLUMN(工业碳排放!AF12),FALSE)*$G$2</f>
        <v>977.66899999999998</v>
      </c>
      <c r="AH15" s="47">
        <f>VLOOKUP($B15,工业碳排放!$A$2:$AN$26,COLUMN(工业碳排放!AG12),FALSE)*$G$2</f>
        <v>991.74099999999999</v>
      </c>
      <c r="AI15" s="47">
        <f>VLOOKUP($B15,工业碳排放!$A$2:$AN$26,COLUMN(工业碳排放!AH12),FALSE)*$G$2</f>
        <v>999.81200000000001</v>
      </c>
      <c r="AJ15" s="47">
        <f>VLOOKUP($B15,工业碳排放!$A$2:$AN$26,COLUMN(工业碳排放!AI12),FALSE)*$G$2</f>
        <v>1007.61</v>
      </c>
      <c r="AK15" s="47">
        <f>VLOOKUP($B15,工业碳排放!$A$2:$AN$26,COLUMN(工业碳排放!AJ12),FALSE)*$G$2</f>
        <v>1014.72</v>
      </c>
      <c r="AL15" s="47">
        <f>VLOOKUP($B15,工业碳排放!$A$2:$AN$26,COLUMN(工业碳排放!AK12),FALSE)*$G$2</f>
        <v>1021.6600000000001</v>
      </c>
      <c r="AM15" s="47">
        <f>VLOOKUP($B15,工业碳排放!$A$2:$AN$26,COLUMN(工业碳排放!AL12),FALSE)*$G$2</f>
        <v>1022.64</v>
      </c>
      <c r="AN15" s="47">
        <f>VLOOKUP($B15,工业碳排放!$A$2:$AN$26,COLUMN(工业碳排放!AM12),FALSE)*$G$2</f>
        <v>1022.7</v>
      </c>
      <c r="AO15" s="47">
        <f>VLOOKUP($B15,工业碳排放!$A$2:$AN$26,COLUMN(工业碳排放!AN12),FALSE)*$G$2</f>
        <v>1022.6</v>
      </c>
    </row>
    <row r="16" spans="1:41">
      <c r="A16" s="44">
        <f t="shared" si="1"/>
        <v>2</v>
      </c>
      <c r="B16" s="46" t="s">
        <v>718</v>
      </c>
      <c r="C16" s="44" t="str">
        <f t="shared" si="0"/>
        <v>非金属矿物制品</v>
      </c>
      <c r="D16" s="47">
        <f>VLOOKUP($B16,工业碳排放!$A$2:$AN$26,COLUMN(工业碳排放!C13),FALSE)*$G$2</f>
        <v>138068</v>
      </c>
      <c r="E16" s="47">
        <f>VLOOKUP($B16,工业碳排放!$A$2:$AN$26,COLUMN(工业碳排放!D13),FALSE)*$G$2</f>
        <v>138134</v>
      </c>
      <c r="F16" s="47">
        <f>VLOOKUP($B16,工业碳排放!$A$2:$AN$26,COLUMN(工业碳排放!E13),FALSE)*$G$2</f>
        <v>137861</v>
      </c>
      <c r="G16" s="47">
        <f>VLOOKUP($B16,工业碳排放!$A$2:$AN$26,COLUMN(工业碳排放!F13),FALSE)*$G$2</f>
        <v>138547</v>
      </c>
      <c r="H16" s="47">
        <f>VLOOKUP($B16,工业碳排放!$A$2:$AN$26,COLUMN(工业碳排放!G13),FALSE)*$G$2</f>
        <v>137461</v>
      </c>
      <c r="I16" s="47">
        <f>VLOOKUP($B16,工业碳排放!$A$2:$AN$26,COLUMN(工业碳排放!H13),FALSE)*$G$2</f>
        <v>133666</v>
      </c>
      <c r="J16" s="47">
        <f>VLOOKUP($B16,工业碳排放!$A$2:$AN$26,COLUMN(工业碳排放!I13),FALSE)*$G$2</f>
        <v>130442</v>
      </c>
      <c r="K16" s="47">
        <f>VLOOKUP($B16,工业碳排放!$A$2:$AN$26,COLUMN(工业碳排放!J13),FALSE)*$G$2</f>
        <v>127614</v>
      </c>
      <c r="L16" s="47">
        <f>VLOOKUP($B16,工业碳排放!$A$2:$AN$26,COLUMN(工业碳排放!K13),FALSE)*$G$2</f>
        <v>124634</v>
      </c>
      <c r="M16" s="47">
        <f>VLOOKUP($B16,工业碳排放!$A$2:$AN$26,COLUMN(工业碳排放!L13),FALSE)*$G$2</f>
        <v>121687</v>
      </c>
      <c r="N16" s="47">
        <f>VLOOKUP($B16,工业碳排放!$A$2:$AN$26,COLUMN(工业碳排放!M13),FALSE)*$G$2</f>
        <v>118812</v>
      </c>
      <c r="O16" s="47">
        <f>VLOOKUP($B16,工业碳排放!$A$2:$AN$26,COLUMN(工业碳排放!N13),FALSE)*$G$2</f>
        <v>115887</v>
      </c>
      <c r="P16" s="47">
        <f>VLOOKUP($B16,工业碳排放!$A$2:$AN$26,COLUMN(工业碳排放!O13),FALSE)*$G$2</f>
        <v>113160</v>
      </c>
      <c r="Q16" s="47">
        <f>VLOOKUP($B16,工业碳排放!$A$2:$AN$26,COLUMN(工业碳排放!P13),FALSE)*$G$2</f>
        <v>111266</v>
      </c>
      <c r="R16" s="47">
        <f>VLOOKUP($B16,工业碳排放!$A$2:$AN$26,COLUMN(工业碳排放!Q13),FALSE)*$G$2</f>
        <v>109102</v>
      </c>
      <c r="S16" s="47">
        <f>VLOOKUP($B16,工业碳排放!$A$2:$AN$26,COLUMN(工业碳排放!R13),FALSE)*$G$2</f>
        <v>106935</v>
      </c>
      <c r="T16" s="47">
        <f>VLOOKUP($B16,工业碳排放!$A$2:$AN$26,COLUMN(工业碳排放!S13),FALSE)*$G$2</f>
        <v>104760</v>
      </c>
      <c r="U16" s="47">
        <f>VLOOKUP($B16,工业碳排放!$A$2:$AN$26,COLUMN(工业碳排放!T13),FALSE)*$G$2</f>
        <v>102500</v>
      </c>
      <c r="V16" s="47">
        <f>VLOOKUP($B16,工业碳排放!$A$2:$AN$26,COLUMN(工业碳排放!U13),FALSE)*$G$2</f>
        <v>100238</v>
      </c>
      <c r="W16" s="47">
        <f>VLOOKUP($B16,工业碳排放!$A$2:$AN$26,COLUMN(工业碳排放!V13),FALSE)*$G$2</f>
        <v>97895.5</v>
      </c>
      <c r="X16" s="47">
        <f>VLOOKUP($B16,工业碳排放!$A$2:$AN$26,COLUMN(工业碳排放!W13),FALSE)*$G$2</f>
        <v>95627.900000000009</v>
      </c>
      <c r="Y16" s="47">
        <f>VLOOKUP($B16,工业碳排放!$A$2:$AN$26,COLUMN(工业碳排放!X13),FALSE)*$G$2</f>
        <v>93262.5</v>
      </c>
      <c r="Z16" s="47">
        <f>VLOOKUP($B16,工业碳排放!$A$2:$AN$26,COLUMN(工业碳排放!Y13),FALSE)*$G$2</f>
        <v>90990.5</v>
      </c>
      <c r="AA16" s="47">
        <f>VLOOKUP($B16,工业碳排放!$A$2:$AN$26,COLUMN(工业碳排放!Z13),FALSE)*$G$2</f>
        <v>88626.1</v>
      </c>
      <c r="AB16" s="47">
        <f>VLOOKUP($B16,工业碳排放!$A$2:$AN$26,COLUMN(工业碳排放!AA13),FALSE)*$G$2</f>
        <v>86344.3</v>
      </c>
      <c r="AC16" s="47">
        <f>VLOOKUP($B16,工业碳排放!$A$2:$AN$26,COLUMN(工业碳排放!AB13),FALSE)*$G$2</f>
        <v>84061.3</v>
      </c>
      <c r="AD16" s="47">
        <f>VLOOKUP($B16,工业碳排放!$A$2:$AN$26,COLUMN(工业碳排放!AC13),FALSE)*$G$2</f>
        <v>81689.100000000006</v>
      </c>
      <c r="AE16" s="47">
        <f>VLOOKUP($B16,工业碳排放!$A$2:$AN$26,COLUMN(工业碳排放!AD13),FALSE)*$G$2</f>
        <v>79390.100000000006</v>
      </c>
      <c r="AF16" s="47">
        <f>VLOOKUP($B16,工业碳排放!$A$2:$AN$26,COLUMN(工业碳排放!AE13),FALSE)*$G$2</f>
        <v>77632.400000000009</v>
      </c>
      <c r="AG16" s="47">
        <f>VLOOKUP($B16,工业碳排放!$A$2:$AN$26,COLUMN(工业碳排放!AF13),FALSE)*$G$2</f>
        <v>75944.2</v>
      </c>
      <c r="AH16" s="47">
        <f>VLOOKUP($B16,工业碳排放!$A$2:$AN$26,COLUMN(工业碳排放!AG13),FALSE)*$G$2</f>
        <v>74173.600000000006</v>
      </c>
      <c r="AI16" s="47">
        <f>VLOOKUP($B16,工业碳排放!$A$2:$AN$26,COLUMN(工业碳排放!AH13),FALSE)*$G$2</f>
        <v>72395.3</v>
      </c>
      <c r="AJ16" s="47">
        <f>VLOOKUP($B16,工业碳排放!$A$2:$AN$26,COLUMN(工业碳排放!AI13),FALSE)*$G$2</f>
        <v>70700.400000000009</v>
      </c>
      <c r="AK16" s="47">
        <f>VLOOKUP($B16,工业碳排放!$A$2:$AN$26,COLUMN(工业碳排放!AJ13),FALSE)*$G$2</f>
        <v>69489.100000000006</v>
      </c>
      <c r="AL16" s="47">
        <f>VLOOKUP($B16,工业碳排放!$A$2:$AN$26,COLUMN(工业碳排放!AK13),FALSE)*$G$2</f>
        <v>68274.900000000009</v>
      </c>
      <c r="AM16" s="47">
        <f>VLOOKUP($B16,工业碳排放!$A$2:$AN$26,COLUMN(工业碳排放!AL13),FALSE)*$G$2</f>
        <v>67059.400000000009</v>
      </c>
      <c r="AN16" s="47">
        <f>VLOOKUP($B16,工业碳排放!$A$2:$AN$26,COLUMN(工业碳排放!AM13),FALSE)*$G$2</f>
        <v>65842.5</v>
      </c>
      <c r="AO16" s="47">
        <f>VLOOKUP($B16,工业碳排放!$A$2:$AN$26,COLUMN(工业碳排放!AN13),FALSE)*$G$2</f>
        <v>64622.9</v>
      </c>
    </row>
    <row r="17" spans="1:41">
      <c r="A17" s="44">
        <f t="shared" si="1"/>
        <v>1</v>
      </c>
      <c r="B17" s="48" t="s">
        <v>714</v>
      </c>
      <c r="C17" s="44" t="str">
        <f t="shared" si="0"/>
        <v>黑色金属冶炼</v>
      </c>
      <c r="D17" s="47">
        <f>VLOOKUP($B17,工业碳排放!$A$2:$AN$26,COLUMN(工业碳排放!C14),FALSE)*$G$2</f>
        <v>147837</v>
      </c>
      <c r="E17" s="47">
        <f>VLOOKUP($B17,工业碳排放!$A$2:$AN$26,COLUMN(工业碳排放!D14),FALSE)*$G$2</f>
        <v>147825</v>
      </c>
      <c r="F17" s="47">
        <f>VLOOKUP($B17,工业碳排放!$A$2:$AN$26,COLUMN(工业碳排放!E14),FALSE)*$G$2</f>
        <v>154794</v>
      </c>
      <c r="G17" s="47">
        <f>VLOOKUP($B17,工业碳排放!$A$2:$AN$26,COLUMN(工业碳排放!F14),FALSE)*$G$2</f>
        <v>158222</v>
      </c>
      <c r="H17" s="47">
        <f>VLOOKUP($B17,工业碳排放!$A$2:$AN$26,COLUMN(工业碳排放!G14),FALSE)*$G$2</f>
        <v>160521</v>
      </c>
      <c r="I17" s="47">
        <f>VLOOKUP($B17,工业碳排放!$A$2:$AN$26,COLUMN(工业碳排放!H14),FALSE)*$G$2</f>
        <v>161686</v>
      </c>
      <c r="J17" s="47">
        <f>VLOOKUP($B17,工业碳排放!$A$2:$AN$26,COLUMN(工业碳排放!I14),FALSE)*$G$2</f>
        <v>162935</v>
      </c>
      <c r="K17" s="47">
        <f>VLOOKUP($B17,工业碳排放!$A$2:$AN$26,COLUMN(工业碳排放!J14),FALSE)*$G$2</f>
        <v>164271</v>
      </c>
      <c r="L17" s="47">
        <f>VLOOKUP($B17,工业碳排放!$A$2:$AN$26,COLUMN(工业碳排放!K14),FALSE)*$G$2</f>
        <v>164032</v>
      </c>
      <c r="M17" s="47">
        <f>VLOOKUP($B17,工业碳排放!$A$2:$AN$26,COLUMN(工业碳排放!L14),FALSE)*$G$2</f>
        <v>162999</v>
      </c>
      <c r="N17" s="47">
        <f>VLOOKUP($B17,工业碳排放!$A$2:$AN$26,COLUMN(工业碳排放!M14),FALSE)*$G$2</f>
        <v>162825</v>
      </c>
      <c r="O17" s="47">
        <f>VLOOKUP($B17,工业碳排放!$A$2:$AN$26,COLUMN(工业碳排放!N14),FALSE)*$G$2</f>
        <v>161801</v>
      </c>
      <c r="P17" s="47">
        <f>VLOOKUP($B17,工业碳排放!$A$2:$AN$26,COLUMN(工业碳排放!O14),FALSE)*$G$2</f>
        <v>160758</v>
      </c>
      <c r="Q17" s="47">
        <f>VLOOKUP($B17,工业碳排放!$A$2:$AN$26,COLUMN(工业碳排放!P14),FALSE)*$G$2</f>
        <v>158243</v>
      </c>
      <c r="R17" s="47">
        <f>VLOOKUP($B17,工业碳排放!$A$2:$AN$26,COLUMN(工业碳排放!Q14),FALSE)*$G$2</f>
        <v>155720</v>
      </c>
      <c r="S17" s="47">
        <f>VLOOKUP($B17,工业碳排放!$A$2:$AN$26,COLUMN(工业碳排放!R14),FALSE)*$G$2</f>
        <v>152471</v>
      </c>
      <c r="T17" s="47">
        <f>VLOOKUP($B17,工业碳排放!$A$2:$AN$26,COLUMN(工业碳排放!S14),FALSE)*$G$2</f>
        <v>149949</v>
      </c>
      <c r="U17" s="47">
        <f>VLOOKUP($B17,工业碳排放!$A$2:$AN$26,COLUMN(工业碳排放!T14),FALSE)*$G$2</f>
        <v>147505</v>
      </c>
      <c r="V17" s="47">
        <f>VLOOKUP($B17,工业碳排放!$A$2:$AN$26,COLUMN(工业碳排放!U14),FALSE)*$G$2</f>
        <v>143985</v>
      </c>
      <c r="W17" s="47">
        <f>VLOOKUP($B17,工业碳排放!$A$2:$AN$26,COLUMN(工业碳排放!V14),FALSE)*$G$2</f>
        <v>140467</v>
      </c>
      <c r="X17" s="47">
        <f>VLOOKUP($B17,工业碳排放!$A$2:$AN$26,COLUMN(工业碳排放!W14),FALSE)*$G$2</f>
        <v>137013</v>
      </c>
      <c r="Y17" s="47">
        <f>VLOOKUP($B17,工业碳排放!$A$2:$AN$26,COLUMN(工业碳排放!X14),FALSE)*$G$2</f>
        <v>133499</v>
      </c>
      <c r="Z17" s="47">
        <f>VLOOKUP($B17,工业碳排放!$A$2:$AN$26,COLUMN(工业碳排放!Y14),FALSE)*$G$2</f>
        <v>130045</v>
      </c>
      <c r="AA17" s="47">
        <f>VLOOKUP($B17,工业碳排放!$A$2:$AN$26,COLUMN(工业碳排放!Z14),FALSE)*$G$2</f>
        <v>126748</v>
      </c>
      <c r="AB17" s="47">
        <f>VLOOKUP($B17,工业碳排放!$A$2:$AN$26,COLUMN(工业碳排放!AA14),FALSE)*$G$2</f>
        <v>124225</v>
      </c>
      <c r="AC17" s="47">
        <f>VLOOKUP($B17,工业碳排放!$A$2:$AN$26,COLUMN(工业碳排放!AB14),FALSE)*$G$2</f>
        <v>121701</v>
      </c>
      <c r="AD17" s="47">
        <f>VLOOKUP($B17,工业碳排放!$A$2:$AN$26,COLUMN(工业碳排放!AC14),FALSE)*$G$2</f>
        <v>118405</v>
      </c>
      <c r="AE17" s="47">
        <f>VLOOKUP($B17,工业碳排放!$A$2:$AN$26,COLUMN(工业碳排放!AD14),FALSE)*$G$2</f>
        <v>115651</v>
      </c>
      <c r="AF17" s="47">
        <f>VLOOKUP($B17,工业碳排放!$A$2:$AN$26,COLUMN(工业碳排放!AE14),FALSE)*$G$2</f>
        <v>112475</v>
      </c>
      <c r="AG17" s="47">
        <f>VLOOKUP($B17,工业碳排放!$A$2:$AN$26,COLUMN(工业碳排放!AF14),FALSE)*$G$2</f>
        <v>109300</v>
      </c>
      <c r="AH17" s="47">
        <f>VLOOKUP($B17,工业碳排放!$A$2:$AN$26,COLUMN(工业碳排放!AG14),FALSE)*$G$2</f>
        <v>106190</v>
      </c>
      <c r="AI17" s="47">
        <f>VLOOKUP($B17,工业碳排放!$A$2:$AN$26,COLUMN(工业碳排放!AH14),FALSE)*$G$2</f>
        <v>103022</v>
      </c>
      <c r="AJ17" s="47">
        <f>VLOOKUP($B17,工业碳排放!$A$2:$AN$26,COLUMN(工业碳排放!AI14),FALSE)*$G$2</f>
        <v>99924</v>
      </c>
      <c r="AK17" s="47">
        <f>VLOOKUP($B17,工业碳排放!$A$2:$AN$26,COLUMN(工业碳排放!AJ14),FALSE)*$G$2</f>
        <v>97711.8</v>
      </c>
      <c r="AL17" s="47">
        <f>VLOOKUP($B17,工业碳排放!$A$2:$AN$26,COLUMN(工业碳排放!AK14),FALSE)*$G$2</f>
        <v>95593.2</v>
      </c>
      <c r="AM17" s="47">
        <f>VLOOKUP($B17,工业碳排放!$A$2:$AN$26,COLUMN(工业碳排放!AL14),FALSE)*$G$2</f>
        <v>93474.8</v>
      </c>
      <c r="AN17" s="47">
        <f>VLOOKUP($B17,工业碳排放!$A$2:$AN$26,COLUMN(工业碳排放!AM14),FALSE)*$G$2</f>
        <v>91263.400000000009</v>
      </c>
      <c r="AO17" s="47">
        <f>VLOOKUP($B17,工业碳排放!$A$2:$AN$26,COLUMN(工业碳排放!AN14),FALSE)*$G$2</f>
        <v>89144.8</v>
      </c>
    </row>
    <row r="18" spans="1:41">
      <c r="A18" s="44">
        <f t="shared" si="1"/>
        <v>5</v>
      </c>
      <c r="B18" s="46" t="s">
        <v>715</v>
      </c>
      <c r="C18" s="44" t="str">
        <f t="shared" si="0"/>
        <v>有色金属冶炼</v>
      </c>
      <c r="D18" s="47">
        <f>VLOOKUP($B18,工业碳排放!$A$2:$AN$26,COLUMN(工业碳排放!C15),FALSE)*$G$2</f>
        <v>6682.92</v>
      </c>
      <c r="E18" s="47">
        <f>VLOOKUP($B18,工业碳排放!$A$2:$AN$26,COLUMN(工业碳排放!D15),FALSE)*$G$2</f>
        <v>6912.68</v>
      </c>
      <c r="F18" s="47">
        <f>VLOOKUP($B18,工业碳排放!$A$2:$AN$26,COLUMN(工业碳排放!E15),FALSE)*$G$2</f>
        <v>7139.9000000000005</v>
      </c>
      <c r="G18" s="47">
        <f>VLOOKUP($B18,工业碳排放!$A$2:$AN$26,COLUMN(工业碳排放!F15),FALSE)*$G$2</f>
        <v>7234.13</v>
      </c>
      <c r="H18" s="47">
        <f>VLOOKUP($B18,工业碳排放!$A$2:$AN$26,COLUMN(工业碳排放!G15),FALSE)*$G$2</f>
        <v>7319.13</v>
      </c>
      <c r="I18" s="47">
        <f>VLOOKUP($B18,工业碳排放!$A$2:$AN$26,COLUMN(工业碳排放!H15),FALSE)*$G$2</f>
        <v>7382.31</v>
      </c>
      <c r="J18" s="47">
        <f>VLOOKUP($B18,工业碳排放!$A$2:$AN$26,COLUMN(工业碳排放!I15),FALSE)*$G$2</f>
        <v>7444.92</v>
      </c>
      <c r="K18" s="47">
        <f>VLOOKUP($B18,工业碳排放!$A$2:$AN$26,COLUMN(工业碳排放!J15),FALSE)*$G$2</f>
        <v>7517.04</v>
      </c>
      <c r="L18" s="47">
        <f>VLOOKUP($B18,工业碳排放!$A$2:$AN$26,COLUMN(工业碳排放!K15),FALSE)*$G$2</f>
        <v>7557.96</v>
      </c>
      <c r="M18" s="47">
        <f>VLOOKUP($B18,工业碳排放!$A$2:$AN$26,COLUMN(工业碳排放!L15),FALSE)*$G$2</f>
        <v>7596.71</v>
      </c>
      <c r="N18" s="47">
        <f>VLOOKUP($B18,工业碳排放!$A$2:$AN$26,COLUMN(工业碳排放!M15),FALSE)*$G$2</f>
        <v>7648.34</v>
      </c>
      <c r="O18" s="47">
        <f>VLOOKUP($B18,工业碳排放!$A$2:$AN$26,COLUMN(工业碳排放!N15),FALSE)*$G$2</f>
        <v>7679.88</v>
      </c>
      <c r="P18" s="47">
        <f>VLOOKUP($B18,工业碳排放!$A$2:$AN$26,COLUMN(工业碳排放!O15),FALSE)*$G$2</f>
        <v>7726.79</v>
      </c>
      <c r="Q18" s="47">
        <f>VLOOKUP($B18,工业碳排放!$A$2:$AN$26,COLUMN(工业碳排放!P15),FALSE)*$G$2</f>
        <v>7694.87</v>
      </c>
      <c r="R18" s="47">
        <f>VLOOKUP($B18,工业碳排放!$A$2:$AN$26,COLUMN(工业碳排放!Q15),FALSE)*$G$2</f>
        <v>7646.8200000000006</v>
      </c>
      <c r="S18" s="47">
        <f>VLOOKUP($B18,工业碳排放!$A$2:$AN$26,COLUMN(工业碳排放!R15),FALSE)*$G$2</f>
        <v>7607.01</v>
      </c>
      <c r="T18" s="47">
        <f>VLOOKUP($B18,工业碳排放!$A$2:$AN$26,COLUMN(工业碳排放!S15),FALSE)*$G$2</f>
        <v>7564.02</v>
      </c>
      <c r="U18" s="47">
        <f>VLOOKUP($B18,工业碳排放!$A$2:$AN$26,COLUMN(工业碳排放!T15),FALSE)*$G$2</f>
        <v>7524.8600000000006</v>
      </c>
      <c r="V18" s="47">
        <f>VLOOKUP($B18,工业碳排放!$A$2:$AN$26,COLUMN(工业碳排放!U15),FALSE)*$G$2</f>
        <v>7462.2400000000007</v>
      </c>
      <c r="W18" s="47">
        <f>VLOOKUP($B18,工业碳排放!$A$2:$AN$26,COLUMN(工业碳排放!V15),FALSE)*$G$2</f>
        <v>7382.75</v>
      </c>
      <c r="X18" s="47">
        <f>VLOOKUP($B18,工业碳排放!$A$2:$AN$26,COLUMN(工业碳排放!W15),FALSE)*$G$2</f>
        <v>7319.14</v>
      </c>
      <c r="Y18" s="47">
        <f>VLOOKUP($B18,工业碳排放!$A$2:$AN$26,COLUMN(工业碳排放!X15),FALSE)*$G$2</f>
        <v>7240.9900000000007</v>
      </c>
      <c r="Z18" s="47">
        <f>VLOOKUP($B18,工业碳排放!$A$2:$AN$26,COLUMN(工业碳排放!Y15),FALSE)*$G$2</f>
        <v>7177.5700000000006</v>
      </c>
      <c r="AA18" s="47">
        <f>VLOOKUP($B18,工业碳排放!$A$2:$AN$26,COLUMN(工业碳排放!Z15),FALSE)*$G$2</f>
        <v>7076.76</v>
      </c>
      <c r="AB18" s="47">
        <f>VLOOKUP($B18,工业碳排放!$A$2:$AN$26,COLUMN(工业碳排放!AA15),FALSE)*$G$2</f>
        <v>6966.8</v>
      </c>
      <c r="AC18" s="47">
        <f>VLOOKUP($B18,工业碳排放!$A$2:$AN$26,COLUMN(工业碳排放!AB15),FALSE)*$G$2</f>
        <v>6856.2</v>
      </c>
      <c r="AD18" s="47">
        <f>VLOOKUP($B18,工业碳排放!$A$2:$AN$26,COLUMN(工业碳排放!AC15),FALSE)*$G$2</f>
        <v>6761.93</v>
      </c>
      <c r="AE18" s="47">
        <f>VLOOKUP($B18,工业碳排放!$A$2:$AN$26,COLUMN(工业碳排放!AD15),FALSE)*$G$2</f>
        <v>6654.5</v>
      </c>
      <c r="AF18" s="47">
        <f>VLOOKUP($B18,工业碳排放!$A$2:$AN$26,COLUMN(工业碳排放!AE15),FALSE)*$G$2</f>
        <v>6544.76</v>
      </c>
      <c r="AG18" s="47">
        <f>VLOOKUP($B18,工业碳排放!$A$2:$AN$26,COLUMN(工业碳排放!AF15),FALSE)*$G$2</f>
        <v>6449.7300000000005</v>
      </c>
      <c r="AH18" s="47">
        <f>VLOOKUP($B18,工业碳排放!$A$2:$AN$26,COLUMN(工业碳排放!AG15),FALSE)*$G$2</f>
        <v>6339.91</v>
      </c>
      <c r="AI18" s="47">
        <f>VLOOKUP($B18,工业碳排放!$A$2:$AN$26,COLUMN(工业碳排放!AH15),FALSE)*$G$2</f>
        <v>6244.89</v>
      </c>
      <c r="AJ18" s="47">
        <f>VLOOKUP($B18,工业碳排放!$A$2:$AN$26,COLUMN(工业碳排放!AI15),FALSE)*$G$2</f>
        <v>6129.1900000000005</v>
      </c>
      <c r="AK18" s="47">
        <f>VLOOKUP($B18,工业碳排放!$A$2:$AN$26,COLUMN(工业碳排放!AJ15),FALSE)*$G$2</f>
        <v>6034.24</v>
      </c>
      <c r="AL18" s="47">
        <f>VLOOKUP($B18,工业碳排放!$A$2:$AN$26,COLUMN(工业碳排放!AK15),FALSE)*$G$2</f>
        <v>5939.97</v>
      </c>
      <c r="AM18" s="47">
        <f>VLOOKUP($B18,工业碳排放!$A$2:$AN$26,COLUMN(工业碳排放!AL15),FALSE)*$G$2</f>
        <v>5830.17</v>
      </c>
      <c r="AN18" s="47">
        <f>VLOOKUP($B18,工业碳排放!$A$2:$AN$26,COLUMN(工业碳排放!AM15),FALSE)*$G$2</f>
        <v>5735.14</v>
      </c>
      <c r="AO18" s="47">
        <f>VLOOKUP($B18,工业碳排放!$A$2:$AN$26,COLUMN(工业碳排放!AN15),FALSE)*$G$2</f>
        <v>5634.37</v>
      </c>
    </row>
    <row r="19" spans="1:41">
      <c r="A19" s="44">
        <f t="shared" si="1"/>
        <v>9</v>
      </c>
      <c r="B19" s="46" t="s">
        <v>727</v>
      </c>
      <c r="C19" s="44" t="str">
        <f t="shared" si="0"/>
        <v>金属制品业</v>
      </c>
      <c r="D19" s="47">
        <f>VLOOKUP($B19,工业碳排放!$A$2:$AN$26,COLUMN(工业碳排放!C16),FALSE)*$G$2</f>
        <v>3296.69</v>
      </c>
      <c r="E19" s="47">
        <f>VLOOKUP($B19,工业碳排放!$A$2:$AN$26,COLUMN(工业碳排放!D16),FALSE)*$G$2</f>
        <v>3386.2200000000003</v>
      </c>
      <c r="F19" s="47">
        <f>VLOOKUP($B19,工业碳排放!$A$2:$AN$26,COLUMN(工业碳排放!E16),FALSE)*$G$2</f>
        <v>3496.81</v>
      </c>
      <c r="G19" s="47">
        <f>VLOOKUP($B19,工业碳排放!$A$2:$AN$26,COLUMN(工业碳排放!F16),FALSE)*$G$2</f>
        <v>3583.83</v>
      </c>
      <c r="H19" s="47">
        <f>VLOOKUP($B19,工业碳排放!$A$2:$AN$26,COLUMN(工业碳排放!G16),FALSE)*$G$2</f>
        <v>3662.9100000000003</v>
      </c>
      <c r="I19" s="47">
        <f>VLOOKUP($B19,工业碳排放!$A$2:$AN$26,COLUMN(工业碳排放!H16),FALSE)*$G$2</f>
        <v>3726.36</v>
      </c>
      <c r="J19" s="47">
        <f>VLOOKUP($B19,工业碳排放!$A$2:$AN$26,COLUMN(工业碳排放!I16),FALSE)*$G$2</f>
        <v>3767.63</v>
      </c>
      <c r="K19" s="47">
        <f>VLOOKUP($B19,工业碳排放!$A$2:$AN$26,COLUMN(工业碳排放!J16),FALSE)*$G$2</f>
        <v>3823.19</v>
      </c>
      <c r="L19" s="47">
        <f>VLOOKUP($B19,工业碳排放!$A$2:$AN$26,COLUMN(工业碳排放!K16),FALSE)*$G$2</f>
        <v>3893.3</v>
      </c>
      <c r="M19" s="47">
        <f>VLOOKUP($B19,工业碳排放!$A$2:$AN$26,COLUMN(工业碳排放!L16),FALSE)*$G$2</f>
        <v>3966.46</v>
      </c>
      <c r="N19" s="47">
        <f>VLOOKUP($B19,工业碳排放!$A$2:$AN$26,COLUMN(工业碳排放!M16),FALSE)*$G$2</f>
        <v>4036.8500000000004</v>
      </c>
      <c r="O19" s="47">
        <f>VLOOKUP($B19,工业碳排放!$A$2:$AN$26,COLUMN(工业碳排放!N16),FALSE)*$G$2</f>
        <v>4110.03</v>
      </c>
      <c r="P19" s="47">
        <f>VLOOKUP($B19,工业碳排放!$A$2:$AN$26,COLUMN(工业碳排放!O16),FALSE)*$G$2</f>
        <v>4180.08</v>
      </c>
      <c r="Q19" s="47">
        <f>VLOOKUP($B19,工业碳排放!$A$2:$AN$26,COLUMN(工业碳排放!P16),FALSE)*$G$2</f>
        <v>4243.59</v>
      </c>
      <c r="R19" s="47">
        <f>VLOOKUP($B19,工业碳排放!$A$2:$AN$26,COLUMN(工业碳排放!Q16),FALSE)*$G$2</f>
        <v>4316.03</v>
      </c>
      <c r="S19" s="47">
        <f>VLOOKUP($B19,工业碳排放!$A$2:$AN$26,COLUMN(工业碳排放!R16),FALSE)*$G$2</f>
        <v>4378.54</v>
      </c>
      <c r="T19" s="47">
        <f>VLOOKUP($B19,工业碳排放!$A$2:$AN$26,COLUMN(工业碳排放!S16),FALSE)*$G$2</f>
        <v>4426.97</v>
      </c>
      <c r="U19" s="47">
        <f>VLOOKUP($B19,工业碳排放!$A$2:$AN$26,COLUMN(工业碳排放!T16),FALSE)*$G$2</f>
        <v>4483.04</v>
      </c>
      <c r="V19" s="47">
        <f>VLOOKUP($B19,工业碳排放!$A$2:$AN$26,COLUMN(工业碳排放!U16),FALSE)*$G$2</f>
        <v>4529.45</v>
      </c>
      <c r="W19" s="47">
        <f>VLOOKUP($B19,工业碳排放!$A$2:$AN$26,COLUMN(工业碳排放!V16),FALSE)*$G$2</f>
        <v>4585.5700000000006</v>
      </c>
      <c r="X19" s="47">
        <f>VLOOKUP($B19,工业碳排放!$A$2:$AN$26,COLUMN(工业碳排放!W16),FALSE)*$G$2</f>
        <v>4631.9400000000005</v>
      </c>
      <c r="Y19" s="47">
        <f>VLOOKUP($B19,工业碳排放!$A$2:$AN$26,COLUMN(工业碳排放!X16),FALSE)*$G$2</f>
        <v>4671.8900000000003</v>
      </c>
      <c r="Z19" s="47">
        <f>VLOOKUP($B19,工业碳排放!$A$2:$AN$26,COLUMN(工业碳排放!Y16),FALSE)*$G$2</f>
        <v>4711.76</v>
      </c>
      <c r="AA19" s="47">
        <f>VLOOKUP($B19,工业碳排放!$A$2:$AN$26,COLUMN(工业碳排放!Z16),FALSE)*$G$2</f>
        <v>4735.97</v>
      </c>
      <c r="AB19" s="47">
        <f>VLOOKUP($B19,工业碳排放!$A$2:$AN$26,COLUMN(工业碳排放!AA16),FALSE)*$G$2</f>
        <v>4775.08</v>
      </c>
      <c r="AC19" s="47">
        <f>VLOOKUP($B19,工业碳排放!$A$2:$AN$26,COLUMN(工业碳排放!AB16),FALSE)*$G$2</f>
        <v>4799.41</v>
      </c>
      <c r="AD19" s="47">
        <f>VLOOKUP($B19,工业碳排放!$A$2:$AN$26,COLUMN(工业碳排放!AC16),FALSE)*$G$2</f>
        <v>4822.3200000000006</v>
      </c>
      <c r="AE19" s="47">
        <f>VLOOKUP($B19,工业碳排放!$A$2:$AN$26,COLUMN(工业碳排放!AD16),FALSE)*$G$2</f>
        <v>4839.26</v>
      </c>
      <c r="AF19" s="47">
        <f>VLOOKUP($B19,工业碳排放!$A$2:$AN$26,COLUMN(工业碳排放!AE16),FALSE)*$G$2</f>
        <v>4862.09</v>
      </c>
      <c r="AG19" s="47">
        <f>VLOOKUP($B19,工业碳排放!$A$2:$AN$26,COLUMN(工业碳排放!AF16),FALSE)*$G$2</f>
        <v>4878.49</v>
      </c>
      <c r="AH19" s="47">
        <f>VLOOKUP($B19,工业碳排放!$A$2:$AN$26,COLUMN(工业碳排放!AG16),FALSE)*$G$2</f>
        <v>4894.6900000000005</v>
      </c>
      <c r="AI19" s="47">
        <f>VLOOKUP($B19,工业碳排放!$A$2:$AN$26,COLUMN(工业碳排放!AH16),FALSE)*$G$2</f>
        <v>4896.1100000000006</v>
      </c>
      <c r="AJ19" s="47">
        <f>VLOOKUP($B19,工业碳排放!$A$2:$AN$26,COLUMN(工业碳排放!AI16),FALSE)*$G$2</f>
        <v>4902.0600000000004</v>
      </c>
      <c r="AK19" s="47">
        <f>VLOOKUP($B19,工业碳排放!$A$2:$AN$26,COLUMN(工业碳排放!AJ16),FALSE)*$G$2</f>
        <v>4911.74</v>
      </c>
      <c r="AL19" s="47">
        <f>VLOOKUP($B19,工业碳排放!$A$2:$AN$26,COLUMN(工业碳排放!AK16),FALSE)*$G$2</f>
        <v>4911.74</v>
      </c>
      <c r="AM19" s="47">
        <f>VLOOKUP($B19,工业碳排放!$A$2:$AN$26,COLUMN(工业碳排放!AL16),FALSE)*$G$2</f>
        <v>4902.7</v>
      </c>
      <c r="AN19" s="47">
        <f>VLOOKUP($B19,工业碳排放!$A$2:$AN$26,COLUMN(工业碳排放!AM16),FALSE)*$G$2</f>
        <v>4902.05</v>
      </c>
      <c r="AO19" s="47">
        <f>VLOOKUP($B19,工业碳排放!$A$2:$AN$26,COLUMN(工业碳排放!AN16),FALSE)*$G$2</f>
        <v>4895.45</v>
      </c>
    </row>
    <row r="20" spans="1:41">
      <c r="A20" s="44">
        <f t="shared" si="1"/>
        <v>14</v>
      </c>
      <c r="B20" s="46" t="s">
        <v>702</v>
      </c>
      <c r="C20" s="44" t="str">
        <f t="shared" si="0"/>
        <v>电气机械和器材制造业</v>
      </c>
      <c r="D20" s="47">
        <f>VLOOKUP($B20,工业碳排放!$A$2:$AN$26,COLUMN(工业碳排放!C17),FALSE)*$G$2</f>
        <v>1246.6400000000001</v>
      </c>
      <c r="E20" s="47">
        <f>VLOOKUP($B20,工业碳排放!$A$2:$AN$26,COLUMN(工业碳排放!D17),FALSE)*$G$2</f>
        <v>1332.76</v>
      </c>
      <c r="F20" s="47">
        <f>VLOOKUP($B20,工业碳排放!$A$2:$AN$26,COLUMN(工业碳排放!E17),FALSE)*$G$2</f>
        <v>1433.53</v>
      </c>
      <c r="G20" s="47">
        <f>VLOOKUP($B20,工业碳排放!$A$2:$AN$26,COLUMN(工业碳排放!F17),FALSE)*$G$2</f>
        <v>1520.06</v>
      </c>
      <c r="H20" s="47">
        <f>VLOOKUP($B20,工业碳排放!$A$2:$AN$26,COLUMN(工业碳排放!G17),FALSE)*$G$2</f>
        <v>1587.8600000000001</v>
      </c>
      <c r="I20" s="47">
        <f>VLOOKUP($B20,工业碳排放!$A$2:$AN$26,COLUMN(工业碳排放!H17),FALSE)*$G$2</f>
        <v>1647.3500000000001</v>
      </c>
      <c r="J20" s="47">
        <f>VLOOKUP($B20,工业碳排放!$A$2:$AN$26,COLUMN(工业碳排放!I17),FALSE)*$G$2</f>
        <v>1694.64</v>
      </c>
      <c r="K20" s="47">
        <f>VLOOKUP($B20,工业碳排放!$A$2:$AN$26,COLUMN(工业碳排放!J17),FALSE)*$G$2</f>
        <v>1748.23</v>
      </c>
      <c r="L20" s="47">
        <f>VLOOKUP($B20,工业碳排放!$A$2:$AN$26,COLUMN(工业碳排放!K17),FALSE)*$G$2</f>
        <v>1827.3700000000001</v>
      </c>
      <c r="M20" s="47">
        <f>VLOOKUP($B20,工业碳排放!$A$2:$AN$26,COLUMN(工业碳排放!L17),FALSE)*$G$2</f>
        <v>1914.6000000000001</v>
      </c>
      <c r="N20" s="47">
        <f>VLOOKUP($B20,工业碳排放!$A$2:$AN$26,COLUMN(工业碳排放!M17),FALSE)*$G$2</f>
        <v>2008.67</v>
      </c>
      <c r="O20" s="47">
        <f>VLOOKUP($B20,工业碳排放!$A$2:$AN$26,COLUMN(工业碳排放!N17),FALSE)*$G$2</f>
        <v>2109.4</v>
      </c>
      <c r="P20" s="47">
        <f>VLOOKUP($B20,工业碳排放!$A$2:$AN$26,COLUMN(工业碳排放!O17),FALSE)*$G$2</f>
        <v>2216.2000000000003</v>
      </c>
      <c r="Q20" s="47">
        <f>VLOOKUP($B20,工业碳排放!$A$2:$AN$26,COLUMN(工业碳排放!P17),FALSE)*$G$2</f>
        <v>2323.9100000000003</v>
      </c>
      <c r="R20" s="47">
        <f>VLOOKUP($B20,工业碳排放!$A$2:$AN$26,COLUMN(工业碳排放!Q17),FALSE)*$G$2</f>
        <v>2430.75</v>
      </c>
      <c r="S20" s="47">
        <f>VLOOKUP($B20,工业碳排放!$A$2:$AN$26,COLUMN(工业碳排放!R17),FALSE)*$G$2</f>
        <v>2537.2800000000002</v>
      </c>
      <c r="T20" s="47">
        <f>VLOOKUP($B20,工业碳排放!$A$2:$AN$26,COLUMN(工业碳排放!S17),FALSE)*$G$2</f>
        <v>2638.08</v>
      </c>
      <c r="U20" s="47">
        <f>VLOOKUP($B20,工业碳排放!$A$2:$AN$26,COLUMN(工业碳排放!T17),FALSE)*$G$2</f>
        <v>2744.52</v>
      </c>
      <c r="V20" s="47">
        <f>VLOOKUP($B20,工业碳排放!$A$2:$AN$26,COLUMN(工业碳排放!U17),FALSE)*$G$2</f>
        <v>2845.04</v>
      </c>
      <c r="W20" s="47">
        <f>VLOOKUP($B20,工业碳排放!$A$2:$AN$26,COLUMN(工业碳排放!V17),FALSE)*$G$2</f>
        <v>2938.8</v>
      </c>
      <c r="X20" s="47">
        <f>VLOOKUP($B20,工业碳排放!$A$2:$AN$26,COLUMN(工业碳排放!W17),FALSE)*$G$2</f>
        <v>3032.7000000000003</v>
      </c>
      <c r="Y20" s="47">
        <f>VLOOKUP($B20,工业碳排放!$A$2:$AN$26,COLUMN(工业碳排放!X17),FALSE)*$G$2</f>
        <v>3126</v>
      </c>
      <c r="Z20" s="47">
        <f>VLOOKUP($B20,工业碳排放!$A$2:$AN$26,COLUMN(工业碳排放!Y17),FALSE)*$G$2</f>
        <v>3212.4700000000003</v>
      </c>
      <c r="AA20" s="47">
        <f>VLOOKUP($B20,工业碳排放!$A$2:$AN$26,COLUMN(工业碳排放!Z17),FALSE)*$G$2</f>
        <v>3293.06</v>
      </c>
      <c r="AB20" s="47">
        <f>VLOOKUP($B20,工业碳排放!$A$2:$AN$26,COLUMN(工业碳排放!AA17),FALSE)*$G$2</f>
        <v>3373.4500000000003</v>
      </c>
      <c r="AC20" s="47">
        <f>VLOOKUP($B20,工业碳排放!$A$2:$AN$26,COLUMN(工业碳排放!AB17),FALSE)*$G$2</f>
        <v>3440.9700000000003</v>
      </c>
      <c r="AD20" s="47">
        <f>VLOOKUP($B20,工业碳排放!$A$2:$AN$26,COLUMN(工业碳排放!AC17),FALSE)*$G$2</f>
        <v>3507.6400000000003</v>
      </c>
      <c r="AE20" s="47">
        <f>VLOOKUP($B20,工业碳排放!$A$2:$AN$26,COLUMN(工业碳排放!AD17),FALSE)*$G$2</f>
        <v>3567.92</v>
      </c>
      <c r="AF20" s="47">
        <f>VLOOKUP($B20,工业碳排放!$A$2:$AN$26,COLUMN(工业碳排放!AE17),FALSE)*$G$2</f>
        <v>3621.98</v>
      </c>
      <c r="AG20" s="47">
        <f>VLOOKUP($B20,工业碳排放!$A$2:$AN$26,COLUMN(工业碳排放!AF17),FALSE)*$G$2</f>
        <v>3675.1800000000003</v>
      </c>
      <c r="AH20" s="47">
        <f>VLOOKUP($B20,工业碳排放!$A$2:$AN$26,COLUMN(工业碳排放!AG17),FALSE)*$G$2</f>
        <v>3714.84</v>
      </c>
      <c r="AI20" s="47">
        <f>VLOOKUP($B20,工业碳排放!$A$2:$AN$26,COLUMN(工业碳排放!AH17),FALSE)*$G$2</f>
        <v>3748.6400000000003</v>
      </c>
      <c r="AJ20" s="47">
        <f>VLOOKUP($B20,工业碳排放!$A$2:$AN$26,COLUMN(工业碳排放!AI17),FALSE)*$G$2</f>
        <v>3775.6600000000003</v>
      </c>
      <c r="AK20" s="47">
        <f>VLOOKUP($B20,工业碳排放!$A$2:$AN$26,COLUMN(工业碳排放!AJ17),FALSE)*$G$2</f>
        <v>3796.76</v>
      </c>
      <c r="AL20" s="47">
        <f>VLOOKUP($B20,工业碳排放!$A$2:$AN$26,COLUMN(工业碳排放!AK17),FALSE)*$G$2</f>
        <v>3809.3900000000003</v>
      </c>
      <c r="AM20" s="47">
        <f>VLOOKUP($B20,工业碳排放!$A$2:$AN$26,COLUMN(工业碳排放!AL17),FALSE)*$G$2</f>
        <v>3815.32</v>
      </c>
      <c r="AN20" s="47">
        <f>VLOOKUP($B20,工业碳排放!$A$2:$AN$26,COLUMN(工业碳排放!AM17),FALSE)*$G$2</f>
        <v>3815.31</v>
      </c>
      <c r="AO20" s="47">
        <f>VLOOKUP($B20,工业碳排放!$A$2:$AN$26,COLUMN(工业碳排放!AN17),FALSE)*$G$2</f>
        <v>3808.61</v>
      </c>
    </row>
    <row r="21" spans="1:41">
      <c r="A21" s="44">
        <f t="shared" si="1"/>
        <v>19</v>
      </c>
      <c r="B21" s="46" t="s">
        <v>716</v>
      </c>
      <c r="C21" s="44" t="str">
        <f t="shared" si="0"/>
        <v>计算机、通信、其他电子设备</v>
      </c>
      <c r="D21" s="47">
        <f>VLOOKUP($B21,工业碳排放!$A$2:$AN$26,COLUMN(工业碳排放!C18),FALSE)*$G$2</f>
        <v>679.05500000000006</v>
      </c>
      <c r="E21" s="47">
        <f>VLOOKUP($B21,工业碳排放!$A$2:$AN$26,COLUMN(工业碳排放!D18),FALSE)*$G$2</f>
        <v>733.08</v>
      </c>
      <c r="F21" s="47">
        <f>VLOOKUP($B21,工业碳排放!$A$2:$AN$26,COLUMN(工业碳排放!E18),FALSE)*$G$2</f>
        <v>805.67500000000007</v>
      </c>
      <c r="G21" s="47">
        <f>VLOOKUP($B21,工业碳排放!$A$2:$AN$26,COLUMN(工业碳排放!F18),FALSE)*$G$2</f>
        <v>867.05799999999999</v>
      </c>
      <c r="H21" s="47">
        <f>VLOOKUP($B21,工业碳排放!$A$2:$AN$26,COLUMN(工业碳排放!G18),FALSE)*$G$2</f>
        <v>926.077</v>
      </c>
      <c r="I21" s="47">
        <f>VLOOKUP($B21,工业碳排放!$A$2:$AN$26,COLUMN(工业碳排放!H18),FALSE)*$G$2</f>
        <v>972.67000000000007</v>
      </c>
      <c r="J21" s="47">
        <f>VLOOKUP($B21,工业碳排放!$A$2:$AN$26,COLUMN(工业碳排放!I18),FALSE)*$G$2</f>
        <v>1017.32</v>
      </c>
      <c r="K21" s="47">
        <f>VLOOKUP($B21,工业碳排放!$A$2:$AN$26,COLUMN(工业碳排放!J18),FALSE)*$G$2</f>
        <v>1061.69</v>
      </c>
      <c r="L21" s="47">
        <f>VLOOKUP($B21,工业碳排放!$A$2:$AN$26,COLUMN(工业碳排放!K18),FALSE)*$G$2</f>
        <v>1114.32</v>
      </c>
      <c r="M21" s="47">
        <f>VLOOKUP($B21,工业碳排放!$A$2:$AN$26,COLUMN(工业碳排放!L18),FALSE)*$G$2</f>
        <v>1160.45</v>
      </c>
      <c r="N21" s="47">
        <f>VLOOKUP($B21,工业碳排放!$A$2:$AN$26,COLUMN(工业碳排放!M18),FALSE)*$G$2</f>
        <v>1213.3900000000001</v>
      </c>
      <c r="O21" s="47">
        <f>VLOOKUP($B21,工业碳排放!$A$2:$AN$26,COLUMN(工业碳排放!N18),FALSE)*$G$2</f>
        <v>1272.1200000000001</v>
      </c>
      <c r="P21" s="47">
        <f>VLOOKUP($B21,工业碳排放!$A$2:$AN$26,COLUMN(工业碳排放!O18),FALSE)*$G$2</f>
        <v>1325.74</v>
      </c>
      <c r="Q21" s="47">
        <f>VLOOKUP($B21,工业碳排放!$A$2:$AN$26,COLUMN(工业碳排放!P18),FALSE)*$G$2</f>
        <v>1378.6100000000001</v>
      </c>
      <c r="R21" s="47">
        <f>VLOOKUP($B21,工业碳排放!$A$2:$AN$26,COLUMN(工业碳排放!Q18),FALSE)*$G$2</f>
        <v>1430.69</v>
      </c>
      <c r="S21" s="47">
        <f>VLOOKUP($B21,工业碳排放!$A$2:$AN$26,COLUMN(工业碳排放!R18),FALSE)*$G$2</f>
        <v>1483.3400000000001</v>
      </c>
      <c r="T21" s="47">
        <f>VLOOKUP($B21,工业碳排放!$A$2:$AN$26,COLUMN(工业碳排放!S18),FALSE)*$G$2</f>
        <v>1530.06</v>
      </c>
      <c r="U21" s="47">
        <f>VLOOKUP($B21,工业碳排放!$A$2:$AN$26,COLUMN(工业碳排放!T18),FALSE)*$G$2</f>
        <v>1581.79</v>
      </c>
      <c r="V21" s="47">
        <f>VLOOKUP($B21,工业碳排放!$A$2:$AN$26,COLUMN(工业碳排放!U18),FALSE)*$G$2</f>
        <v>1627.51</v>
      </c>
      <c r="W21" s="47">
        <f>VLOOKUP($B21,工业碳排放!$A$2:$AN$26,COLUMN(工业碳排放!V18),FALSE)*$G$2</f>
        <v>1679.02</v>
      </c>
      <c r="X21" s="47">
        <f>VLOOKUP($B21,工业碳排放!$A$2:$AN$26,COLUMN(工业碳排放!W18),FALSE)*$G$2</f>
        <v>1724.42</v>
      </c>
      <c r="Y21" s="47">
        <f>VLOOKUP($B21,工业碳排放!$A$2:$AN$26,COLUMN(工业碳排放!X18),FALSE)*$G$2</f>
        <v>1763.05</v>
      </c>
      <c r="Z21" s="47">
        <f>VLOOKUP($B21,工业碳排放!$A$2:$AN$26,COLUMN(工业碳排放!Y18),FALSE)*$G$2</f>
        <v>1807.3</v>
      </c>
      <c r="AA21" s="47">
        <f>VLOOKUP($B21,工业碳排放!$A$2:$AN$26,COLUMN(工业碳排放!Z18),FALSE)*$G$2</f>
        <v>1844.75</v>
      </c>
      <c r="AB21" s="47">
        <f>VLOOKUP($B21,工业碳排放!$A$2:$AN$26,COLUMN(工业碳排放!AA18),FALSE)*$G$2</f>
        <v>1876.17</v>
      </c>
      <c r="AC21" s="47">
        <f>VLOOKUP($B21,工业碳排放!$A$2:$AN$26,COLUMN(工业碳排放!AB18),FALSE)*$G$2</f>
        <v>1912.63</v>
      </c>
      <c r="AD21" s="47">
        <f>VLOOKUP($B21,工业碳排放!$A$2:$AN$26,COLUMN(工业碳排放!AC18),FALSE)*$G$2</f>
        <v>1943.1000000000001</v>
      </c>
      <c r="AE21" s="47">
        <f>VLOOKUP($B21,工业碳排放!$A$2:$AN$26,COLUMN(工业碳排放!AD18),FALSE)*$G$2</f>
        <v>1966.72</v>
      </c>
      <c r="AF21" s="47">
        <f>VLOOKUP($B21,工业碳排放!$A$2:$AN$26,COLUMN(工业碳排放!AE18),FALSE)*$G$2</f>
        <v>1996.0600000000002</v>
      </c>
      <c r="AG21" s="47">
        <f>VLOOKUP($B21,工业碳排放!$A$2:$AN$26,COLUMN(工业碳排放!AF18),FALSE)*$G$2</f>
        <v>2011.92</v>
      </c>
      <c r="AH21" s="47">
        <f>VLOOKUP($B21,工业碳排放!$A$2:$AN$26,COLUMN(工业碳排放!AG18),FALSE)*$G$2</f>
        <v>2033.51</v>
      </c>
      <c r="AI21" s="47">
        <f>VLOOKUP($B21,工业碳排放!$A$2:$AN$26,COLUMN(工业碳排放!AH18),FALSE)*$G$2</f>
        <v>2048.19</v>
      </c>
      <c r="AJ21" s="47">
        <f>VLOOKUP($B21,工业碳排放!$A$2:$AN$26,COLUMN(工业碳排放!AI18),FALSE)*$G$2</f>
        <v>2056.9900000000002</v>
      </c>
      <c r="AK21" s="47">
        <f>VLOOKUP($B21,工业碳排放!$A$2:$AN$26,COLUMN(工业碳排放!AJ18),FALSE)*$G$2</f>
        <v>2063.98</v>
      </c>
      <c r="AL21" s="47">
        <f>VLOOKUP($B21,工业碳排放!$A$2:$AN$26,COLUMN(工业碳排放!AK18),FALSE)*$G$2</f>
        <v>2071.73</v>
      </c>
      <c r="AM21" s="47">
        <f>VLOOKUP($B21,工业碳排放!$A$2:$AN$26,COLUMN(工业碳排放!AL18),FALSE)*$G$2</f>
        <v>2071.73</v>
      </c>
      <c r="AN21" s="47">
        <f>VLOOKUP($B21,工业碳排放!$A$2:$AN$26,COLUMN(工业碳排放!AM18),FALSE)*$G$2</f>
        <v>2070.9</v>
      </c>
      <c r="AO21" s="47">
        <f>VLOOKUP($B21,工业碳排放!$A$2:$AN$26,COLUMN(工业碳排放!AN18),FALSE)*$G$2</f>
        <v>2063.0700000000002</v>
      </c>
    </row>
    <row r="22" spans="1:41">
      <c r="A22" s="44">
        <f t="shared" si="1"/>
        <v>23</v>
      </c>
      <c r="B22" s="46" t="s">
        <v>703</v>
      </c>
      <c r="C22" s="44" t="str">
        <f t="shared" si="0"/>
        <v>通用设备制造业</v>
      </c>
      <c r="D22" s="47">
        <f>VLOOKUP($B22,工业碳排放!$A$2:$AN$26,COLUMN(工业碳排放!C19),FALSE)*$G$2</f>
        <v>101.40100000000001</v>
      </c>
      <c r="E22" s="47">
        <f>VLOOKUP($B22,工业碳排放!$A$2:$AN$26,COLUMN(工业碳排放!D19),FALSE)*$G$2</f>
        <v>104.75500000000001</v>
      </c>
      <c r="F22" s="47">
        <f>VLOOKUP($B22,工业碳排放!$A$2:$AN$26,COLUMN(工业碳排放!E19),FALSE)*$G$2</f>
        <v>109.51400000000001</v>
      </c>
      <c r="G22" s="47">
        <f>VLOOKUP($B22,工业碳排放!$A$2:$AN$26,COLUMN(工业碳排放!F19),FALSE)*$G$2</f>
        <v>113.988</v>
      </c>
      <c r="H22" s="47">
        <f>VLOOKUP($B22,工业碳排放!$A$2:$AN$26,COLUMN(工业碳排放!G19),FALSE)*$G$2</f>
        <v>118.453</v>
      </c>
      <c r="I22" s="47">
        <f>VLOOKUP($B22,工业碳排放!$A$2:$AN$26,COLUMN(工业碳排放!H19),FALSE)*$G$2</f>
        <v>122.75800000000001</v>
      </c>
      <c r="J22" s="47">
        <f>VLOOKUP($B22,工业碳排放!$A$2:$AN$26,COLUMN(工业碳排放!I19),FALSE)*$G$2</f>
        <v>126.47500000000001</v>
      </c>
      <c r="K22" s="47">
        <f>VLOOKUP($B22,工业碳排放!$A$2:$AN$26,COLUMN(工业碳排放!J19),FALSE)*$G$2</f>
        <v>130.77000000000001</v>
      </c>
      <c r="L22" s="47">
        <f>VLOOKUP($B22,工业碳排放!$A$2:$AN$26,COLUMN(工业碳排放!K19),FALSE)*$G$2</f>
        <v>135.249</v>
      </c>
      <c r="M22" s="47">
        <f>VLOOKUP($B22,工业碳排放!$A$2:$AN$26,COLUMN(工业碳排放!L19),FALSE)*$G$2</f>
        <v>139.726</v>
      </c>
      <c r="N22" s="47">
        <f>VLOOKUP($B22,工业碳排放!$A$2:$AN$26,COLUMN(工业碳排放!M19),FALSE)*$G$2</f>
        <v>144.21899999999999</v>
      </c>
      <c r="O22" s="47">
        <f>VLOOKUP($B22,工业碳排放!$A$2:$AN$26,COLUMN(工业碳排放!N19),FALSE)*$G$2</f>
        <v>148.613</v>
      </c>
      <c r="P22" s="47">
        <f>VLOOKUP($B22,工业碳排放!$A$2:$AN$26,COLUMN(工业碳排放!O19),FALSE)*$G$2</f>
        <v>152.988</v>
      </c>
      <c r="Q22" s="47">
        <f>VLOOKUP($B22,工业碳排放!$A$2:$AN$26,COLUMN(工业碳排放!P19),FALSE)*$G$2</f>
        <v>157.30100000000002</v>
      </c>
      <c r="R22" s="47">
        <f>VLOOKUP($B22,工业碳排放!$A$2:$AN$26,COLUMN(工业碳排放!Q19),FALSE)*$G$2</f>
        <v>160.90700000000001</v>
      </c>
      <c r="S22" s="47">
        <f>VLOOKUP($B22,工业碳排放!$A$2:$AN$26,COLUMN(工业碳排放!R19),FALSE)*$G$2</f>
        <v>165.167</v>
      </c>
      <c r="T22" s="47">
        <f>VLOOKUP($B22,工业碳排放!$A$2:$AN$26,COLUMN(工业碳排放!S19),FALSE)*$G$2</f>
        <v>168.68100000000001</v>
      </c>
      <c r="U22" s="47">
        <f>VLOOKUP($B22,工业碳排放!$A$2:$AN$26,COLUMN(工业碳排放!T19),FALSE)*$G$2</f>
        <v>172.11700000000002</v>
      </c>
      <c r="V22" s="47">
        <f>VLOOKUP($B22,工业碳排放!$A$2:$AN$26,COLUMN(工业碳排放!U19),FALSE)*$G$2</f>
        <v>175.54500000000002</v>
      </c>
      <c r="W22" s="47">
        <f>VLOOKUP($B22,工业碳排放!$A$2:$AN$26,COLUMN(工业碳排放!V19),FALSE)*$G$2</f>
        <v>178.21899999999999</v>
      </c>
      <c r="X22" s="47">
        <f>VLOOKUP($B22,工业碳排放!$A$2:$AN$26,COLUMN(工业碳排放!W19),FALSE)*$G$2</f>
        <v>181.464</v>
      </c>
      <c r="Y22" s="47">
        <f>VLOOKUP($B22,工业碳排放!$A$2:$AN$26,COLUMN(工业碳排放!X19),FALSE)*$G$2</f>
        <v>184.042</v>
      </c>
      <c r="Z22" s="47">
        <f>VLOOKUP($B22,工业碳排放!$A$2:$AN$26,COLUMN(工业碳排放!Y19),FALSE)*$G$2</f>
        <v>186.46700000000001</v>
      </c>
      <c r="AA22" s="47">
        <f>VLOOKUP($B22,工业碳排放!$A$2:$AN$26,COLUMN(工业碳排放!Z19),FALSE)*$G$2</f>
        <v>188.93100000000001</v>
      </c>
      <c r="AB22" s="47">
        <f>VLOOKUP($B22,工业碳排放!$A$2:$AN$26,COLUMN(工业碳排放!AA19),FALSE)*$G$2</f>
        <v>191.25400000000002</v>
      </c>
      <c r="AC22" s="47">
        <f>VLOOKUP($B22,工业碳排放!$A$2:$AN$26,COLUMN(工业碳排放!AB19),FALSE)*$G$2</f>
        <v>193.476</v>
      </c>
      <c r="AD22" s="47">
        <f>VLOOKUP($B22,工业碳排放!$A$2:$AN$26,COLUMN(工业碳排放!AC19),FALSE)*$G$2</f>
        <v>195.62100000000001</v>
      </c>
      <c r="AE22" s="47">
        <f>VLOOKUP($B22,工业碳排放!$A$2:$AN$26,COLUMN(工业碳排放!AD19),FALSE)*$G$2</f>
        <v>197.011</v>
      </c>
      <c r="AF22" s="47">
        <f>VLOOKUP($B22,工业碳排放!$A$2:$AN$26,COLUMN(工业碳排放!AE19),FALSE)*$G$2</f>
        <v>198.39000000000001</v>
      </c>
      <c r="AG22" s="47">
        <f>VLOOKUP($B22,工业碳排放!$A$2:$AN$26,COLUMN(工业碳排放!AF19),FALSE)*$G$2</f>
        <v>199.66800000000001</v>
      </c>
      <c r="AH22" s="47">
        <f>VLOOKUP($B22,工业碳排放!$A$2:$AN$26,COLUMN(工业碳排放!AG19),FALSE)*$G$2</f>
        <v>200.86799999999999</v>
      </c>
      <c r="AI22" s="47">
        <f>VLOOKUP($B22,工业碳排放!$A$2:$AN$26,COLUMN(工业碳排放!AH19),FALSE)*$G$2</f>
        <v>201.90100000000001</v>
      </c>
      <c r="AJ22" s="47">
        <f>VLOOKUP($B22,工业碳排放!$A$2:$AN$26,COLUMN(工业碳排放!AI19),FALSE)*$G$2</f>
        <v>202.327</v>
      </c>
      <c r="AK22" s="47">
        <f>VLOOKUP($B22,工业碳排放!$A$2:$AN$26,COLUMN(工业碳排放!AJ19),FALSE)*$G$2</f>
        <v>203.255</v>
      </c>
      <c r="AL22" s="47">
        <f>VLOOKUP($B22,工业碳排放!$A$2:$AN$26,COLUMN(工业碳排放!AK19),FALSE)*$G$2</f>
        <v>203.36</v>
      </c>
      <c r="AM22" s="47">
        <f>VLOOKUP($B22,工业碳排放!$A$2:$AN$26,COLUMN(工业碳排放!AL19),FALSE)*$G$2</f>
        <v>203.52200000000002</v>
      </c>
      <c r="AN22" s="47">
        <f>VLOOKUP($B22,工业碳排放!$A$2:$AN$26,COLUMN(工业碳排放!AM19),FALSE)*$G$2</f>
        <v>203.608</v>
      </c>
      <c r="AO22" s="47">
        <f>VLOOKUP($B22,工业碳排放!$A$2:$AN$26,COLUMN(工业碳排放!AN19),FALSE)*$G$2</f>
        <v>203.51400000000001</v>
      </c>
    </row>
    <row r="23" spans="1:41">
      <c r="A23" s="44">
        <f t="shared" si="1"/>
        <v>16</v>
      </c>
      <c r="B23" s="46" t="s">
        <v>704</v>
      </c>
      <c r="C23" s="44" t="str">
        <f t="shared" si="0"/>
        <v>汽车制造业</v>
      </c>
      <c r="D23" s="47">
        <f>VLOOKUP($B23,工业碳排放!$A$2:$AN$26,COLUMN(工业碳排放!C20),FALSE)*$G$2</f>
        <v>909.69799999999998</v>
      </c>
      <c r="E23" s="47">
        <f>VLOOKUP($B23,工业碳排放!$A$2:$AN$26,COLUMN(工业碳排放!D20),FALSE)*$G$2</f>
        <v>985.66600000000005</v>
      </c>
      <c r="F23" s="47">
        <f>VLOOKUP($B23,工业碳排放!$A$2:$AN$26,COLUMN(工业碳排放!E20),FALSE)*$G$2</f>
        <v>1061.77</v>
      </c>
      <c r="G23" s="47">
        <f>VLOOKUP($B23,工业碳排放!$A$2:$AN$26,COLUMN(工业碳排放!F20),FALSE)*$G$2</f>
        <v>1068.96</v>
      </c>
      <c r="H23" s="47">
        <f>VLOOKUP($B23,工业碳排放!$A$2:$AN$26,COLUMN(工业碳排放!G20),FALSE)*$G$2</f>
        <v>1089.17</v>
      </c>
      <c r="I23" s="47">
        <f>VLOOKUP($B23,工业碳排放!$A$2:$AN$26,COLUMN(工业碳排放!H20),FALSE)*$G$2</f>
        <v>1116.6600000000001</v>
      </c>
      <c r="J23" s="47">
        <f>VLOOKUP($B23,工业碳排放!$A$2:$AN$26,COLUMN(工业碳排放!I20),FALSE)*$G$2</f>
        <v>1138.17</v>
      </c>
      <c r="K23" s="47">
        <f>VLOOKUP($B23,工业碳排放!$A$2:$AN$26,COLUMN(工业碳排放!J20),FALSE)*$G$2</f>
        <v>1165.32</v>
      </c>
      <c r="L23" s="47">
        <f>VLOOKUP($B23,工业碳排放!$A$2:$AN$26,COLUMN(工业碳排放!K20),FALSE)*$G$2</f>
        <v>1172.74</v>
      </c>
      <c r="M23" s="47">
        <f>VLOOKUP($B23,工业碳排放!$A$2:$AN$26,COLUMN(工业碳排放!L20),FALSE)*$G$2</f>
        <v>1186.77</v>
      </c>
      <c r="N23" s="47">
        <f>VLOOKUP($B23,工业碳排放!$A$2:$AN$26,COLUMN(工业碳排放!M20),FALSE)*$G$2</f>
        <v>1200.19</v>
      </c>
      <c r="O23" s="47">
        <f>VLOOKUP($B23,工业碳排放!$A$2:$AN$26,COLUMN(工业碳排放!N20),FALSE)*$G$2</f>
        <v>1208.3600000000001</v>
      </c>
      <c r="P23" s="47">
        <f>VLOOKUP($B23,工业碳排放!$A$2:$AN$26,COLUMN(工业碳排放!O20),FALSE)*$G$2</f>
        <v>1221.6100000000001</v>
      </c>
      <c r="Q23" s="47">
        <f>VLOOKUP($B23,工业碳排放!$A$2:$AN$26,COLUMN(工业碳排放!P20),FALSE)*$G$2</f>
        <v>1221.6300000000001</v>
      </c>
      <c r="R23" s="47">
        <f>VLOOKUP($B23,工业碳排放!$A$2:$AN$26,COLUMN(工业碳排放!Q20),FALSE)*$G$2</f>
        <v>1221.71</v>
      </c>
      <c r="S23" s="47">
        <f>VLOOKUP($B23,工业碳排放!$A$2:$AN$26,COLUMN(工业碳排放!R20),FALSE)*$G$2</f>
        <v>1221.6400000000001</v>
      </c>
      <c r="T23" s="47">
        <f>VLOOKUP($B23,工业碳排放!$A$2:$AN$26,COLUMN(工业碳排放!S20),FALSE)*$G$2</f>
        <v>1228.31</v>
      </c>
      <c r="U23" s="47">
        <f>VLOOKUP($B23,工业碳排放!$A$2:$AN$26,COLUMN(工业碳排放!T20),FALSE)*$G$2</f>
        <v>1228.27</v>
      </c>
      <c r="V23" s="47">
        <f>VLOOKUP($B23,工业碳排放!$A$2:$AN$26,COLUMN(工业碳排放!U20),FALSE)*$G$2</f>
        <v>1221.4000000000001</v>
      </c>
      <c r="W23" s="47">
        <f>VLOOKUP($B23,工业碳排放!$A$2:$AN$26,COLUMN(工业碳排放!V20),FALSE)*$G$2</f>
        <v>1221.26</v>
      </c>
      <c r="X23" s="47">
        <f>VLOOKUP($B23,工业碳排放!$A$2:$AN$26,COLUMN(工业碳排放!W20),FALSE)*$G$2</f>
        <v>1215.17</v>
      </c>
      <c r="Y23" s="47">
        <f>VLOOKUP($B23,工业碳排放!$A$2:$AN$26,COLUMN(工业碳排放!X20),FALSE)*$G$2</f>
        <v>1214.18</v>
      </c>
      <c r="Z23" s="47">
        <f>VLOOKUP($B23,工业碳排放!$A$2:$AN$26,COLUMN(工业碳排放!Y20),FALSE)*$G$2</f>
        <v>1214.06</v>
      </c>
      <c r="AA23" s="47">
        <f>VLOOKUP($B23,工业碳排放!$A$2:$AN$26,COLUMN(工业碳排放!Z20),FALSE)*$G$2</f>
        <v>1206.99</v>
      </c>
      <c r="AB23" s="47">
        <f>VLOOKUP($B23,工业碳排放!$A$2:$AN$26,COLUMN(工业碳排放!AA20),FALSE)*$G$2</f>
        <v>1199.92</v>
      </c>
      <c r="AC23" s="47">
        <f>VLOOKUP($B23,工业碳排放!$A$2:$AN$26,COLUMN(工业碳排放!AB20),FALSE)*$G$2</f>
        <v>1192.8500000000001</v>
      </c>
      <c r="AD23" s="47">
        <f>VLOOKUP($B23,工业碳排放!$A$2:$AN$26,COLUMN(工业碳排放!AC20),FALSE)*$G$2</f>
        <v>1186.55</v>
      </c>
      <c r="AE23" s="47">
        <f>VLOOKUP($B23,工业碳排放!$A$2:$AN$26,COLUMN(工业碳排放!AD20),FALSE)*$G$2</f>
        <v>1179.48</v>
      </c>
      <c r="AF23" s="47">
        <f>VLOOKUP($B23,工业碳排放!$A$2:$AN$26,COLUMN(工业碳排放!AE20),FALSE)*$G$2</f>
        <v>1172.55</v>
      </c>
      <c r="AG23" s="47">
        <f>VLOOKUP($B23,工业碳排放!$A$2:$AN$26,COLUMN(工业碳排放!AF20),FALSE)*$G$2</f>
        <v>1166.45</v>
      </c>
      <c r="AH23" s="47">
        <f>VLOOKUP($B23,工业碳排放!$A$2:$AN$26,COLUMN(工业碳排放!AG20),FALSE)*$G$2</f>
        <v>1165.3700000000001</v>
      </c>
      <c r="AI23" s="47">
        <f>VLOOKUP($B23,工业碳排放!$A$2:$AN$26,COLUMN(工业碳排放!AH20),FALSE)*$G$2</f>
        <v>1159.27</v>
      </c>
      <c r="AJ23" s="47">
        <f>VLOOKUP($B23,工业碳排放!$A$2:$AN$26,COLUMN(工业碳排放!AI20),FALSE)*$G$2</f>
        <v>1152.32</v>
      </c>
      <c r="AK23" s="47">
        <f>VLOOKUP($B23,工业碳排放!$A$2:$AN$26,COLUMN(工业碳排放!AJ20),FALSE)*$G$2</f>
        <v>1151.24</v>
      </c>
      <c r="AL23" s="47">
        <f>VLOOKUP($B23,工业碳排放!$A$2:$AN$26,COLUMN(工业碳排放!AK20),FALSE)*$G$2</f>
        <v>1145.03</v>
      </c>
      <c r="AM23" s="47">
        <f>VLOOKUP($B23,工业碳排放!$A$2:$AN$26,COLUMN(工业碳排放!AL20),FALSE)*$G$2</f>
        <v>1138.07</v>
      </c>
      <c r="AN23" s="47">
        <f>VLOOKUP($B23,工业碳排放!$A$2:$AN$26,COLUMN(工业碳排放!AM20),FALSE)*$G$2</f>
        <v>1131.8900000000001</v>
      </c>
      <c r="AO23" s="47">
        <f>VLOOKUP($B23,工业碳排放!$A$2:$AN$26,COLUMN(工业碳排放!AN20),FALSE)*$G$2</f>
        <v>1130.79</v>
      </c>
    </row>
    <row r="24" spans="1:41">
      <c r="A24" s="44">
        <f t="shared" si="1"/>
        <v>18</v>
      </c>
      <c r="B24" s="46" t="s">
        <v>705</v>
      </c>
      <c r="C24" s="44" t="str">
        <f t="shared" si="0"/>
        <v>非道路运输设备制造业</v>
      </c>
      <c r="D24" s="47">
        <f>VLOOKUP($B24,工业碳排放!$A$2:$AN$26,COLUMN(工业碳排放!C21),FALSE)*$G$2</f>
        <v>788.20100000000002</v>
      </c>
      <c r="E24" s="47">
        <f>VLOOKUP($B24,工业碳排放!$A$2:$AN$26,COLUMN(工业碳排放!D21),FALSE)*$G$2</f>
        <v>796.49</v>
      </c>
      <c r="F24" s="47">
        <f>VLOOKUP($B24,工业碳排放!$A$2:$AN$26,COLUMN(工业碳排放!E21),FALSE)*$G$2</f>
        <v>817.01200000000006</v>
      </c>
      <c r="G24" s="47">
        <f>VLOOKUP($B24,工业碳排放!$A$2:$AN$26,COLUMN(工业碳排放!F21),FALSE)*$G$2</f>
        <v>831.18500000000006</v>
      </c>
      <c r="H24" s="47">
        <f>VLOOKUP($B24,工业碳排放!$A$2:$AN$26,COLUMN(工业碳排放!G21),FALSE)*$G$2</f>
        <v>838.93400000000008</v>
      </c>
      <c r="I24" s="47">
        <f>VLOOKUP($B24,工业碳排放!$A$2:$AN$26,COLUMN(工业碳排放!H21),FALSE)*$G$2</f>
        <v>852.15800000000002</v>
      </c>
      <c r="J24" s="47">
        <f>VLOOKUP($B24,工业碳排放!$A$2:$AN$26,COLUMN(工业碳排放!I21),FALSE)*$G$2</f>
        <v>859.27100000000007</v>
      </c>
      <c r="K24" s="47">
        <f>VLOOKUP($B24,工业碳排放!$A$2:$AN$26,COLUMN(工业碳排放!J21),FALSE)*$G$2</f>
        <v>860.47</v>
      </c>
      <c r="L24" s="47">
        <f>VLOOKUP($B24,工业碳排放!$A$2:$AN$26,COLUMN(工业碳排放!K21),FALSE)*$G$2</f>
        <v>874.08100000000002</v>
      </c>
      <c r="M24" s="47">
        <f>VLOOKUP($B24,工业碳排放!$A$2:$AN$26,COLUMN(工业碳排放!L21),FALSE)*$G$2</f>
        <v>881.37900000000002</v>
      </c>
      <c r="N24" s="47">
        <f>VLOOKUP($B24,工业碳排放!$A$2:$AN$26,COLUMN(工业碳排放!M21),FALSE)*$G$2</f>
        <v>895.61900000000003</v>
      </c>
      <c r="O24" s="47">
        <f>VLOOKUP($B24,工业碳排放!$A$2:$AN$26,COLUMN(工业碳排放!N21),FALSE)*$G$2</f>
        <v>903.15100000000007</v>
      </c>
      <c r="P24" s="47">
        <f>VLOOKUP($B24,工业碳排放!$A$2:$AN$26,COLUMN(工业碳排放!O21),FALSE)*$G$2</f>
        <v>916.46900000000005</v>
      </c>
      <c r="Q24" s="47">
        <f>VLOOKUP($B24,工业碳排放!$A$2:$AN$26,COLUMN(工业碳排放!P21),FALSE)*$G$2</f>
        <v>923.83100000000002</v>
      </c>
      <c r="R24" s="47">
        <f>VLOOKUP($B24,工业碳排放!$A$2:$AN$26,COLUMN(工业碳排放!Q21),FALSE)*$G$2</f>
        <v>930.25400000000002</v>
      </c>
      <c r="S24" s="47">
        <f>VLOOKUP($B24,工业碳排放!$A$2:$AN$26,COLUMN(工业碳排放!R21),FALSE)*$G$2</f>
        <v>937.46300000000008</v>
      </c>
      <c r="T24" s="47">
        <f>VLOOKUP($B24,工业碳排放!$A$2:$AN$26,COLUMN(工业碳排放!S21),FALSE)*$G$2</f>
        <v>938.69400000000007</v>
      </c>
      <c r="U24" s="47">
        <f>VLOOKUP($B24,工业碳排放!$A$2:$AN$26,COLUMN(工业碳排放!T21),FALSE)*$G$2</f>
        <v>944.96800000000007</v>
      </c>
      <c r="V24" s="47">
        <f>VLOOKUP($B24,工业碳排放!$A$2:$AN$26,COLUMN(工业碳排放!U21),FALSE)*$G$2</f>
        <v>951.91800000000001</v>
      </c>
      <c r="W24" s="47">
        <f>VLOOKUP($B24,工业碳排放!$A$2:$AN$26,COLUMN(工业碳排放!V21),FALSE)*$G$2</f>
        <v>952.096</v>
      </c>
      <c r="X24" s="47">
        <f>VLOOKUP($B24,工业碳排放!$A$2:$AN$26,COLUMN(工业碳排放!W21),FALSE)*$G$2</f>
        <v>952.32299999999998</v>
      </c>
      <c r="Y24" s="47">
        <f>VLOOKUP($B24,工业碳排放!$A$2:$AN$26,COLUMN(工业碳排放!X21),FALSE)*$G$2</f>
        <v>952.41200000000003</v>
      </c>
      <c r="Z24" s="47">
        <f>VLOOKUP($B24,工业碳排放!$A$2:$AN$26,COLUMN(工业碳排放!Y21),FALSE)*$G$2</f>
        <v>959.21400000000006</v>
      </c>
      <c r="AA24" s="47">
        <f>VLOOKUP($B24,工业碳排放!$A$2:$AN$26,COLUMN(工业碳排放!Z21),FALSE)*$G$2</f>
        <v>959.27100000000007</v>
      </c>
      <c r="AB24" s="47">
        <f>VLOOKUP($B24,工业碳排放!$A$2:$AN$26,COLUMN(工业碳排放!AA21),FALSE)*$G$2</f>
        <v>959.26900000000001</v>
      </c>
      <c r="AC24" s="47">
        <f>VLOOKUP($B24,工业碳排放!$A$2:$AN$26,COLUMN(工业碳排放!AB21),FALSE)*$G$2</f>
        <v>959.12900000000002</v>
      </c>
      <c r="AD24" s="47">
        <f>VLOOKUP($B24,工业碳排放!$A$2:$AN$26,COLUMN(工业碳排放!AC21),FALSE)*$G$2</f>
        <v>952.404</v>
      </c>
      <c r="AE24" s="47">
        <f>VLOOKUP($B24,工业碳排放!$A$2:$AN$26,COLUMN(工业碳排放!AD21),FALSE)*$G$2</f>
        <v>952.31299999999999</v>
      </c>
      <c r="AF24" s="47">
        <f>VLOOKUP($B24,工业碳排放!$A$2:$AN$26,COLUMN(工业碳排放!AE21),FALSE)*$G$2</f>
        <v>952.221</v>
      </c>
      <c r="AG24" s="47">
        <f>VLOOKUP($B24,工业碳排放!$A$2:$AN$26,COLUMN(工业碳排放!AF21),FALSE)*$G$2</f>
        <v>951.99099999999999</v>
      </c>
      <c r="AH24" s="47">
        <f>VLOOKUP($B24,工业碳排放!$A$2:$AN$26,COLUMN(工业碳排放!AG21),FALSE)*$G$2</f>
        <v>946.03200000000004</v>
      </c>
      <c r="AI24" s="47">
        <f>VLOOKUP($B24,工业碳排放!$A$2:$AN$26,COLUMN(工业碳排放!AH21),FALSE)*$G$2</f>
        <v>945.03600000000006</v>
      </c>
      <c r="AJ24" s="47">
        <f>VLOOKUP($B24,工业碳排放!$A$2:$AN$26,COLUMN(工业碳排放!AI21),FALSE)*$G$2</f>
        <v>944.94500000000005</v>
      </c>
      <c r="AK24" s="47">
        <f>VLOOKUP($B24,工业碳排放!$A$2:$AN$26,COLUMN(工业碳排放!AJ21),FALSE)*$G$2</f>
        <v>944.62400000000002</v>
      </c>
      <c r="AL24" s="47">
        <f>VLOOKUP($B24,工业碳排放!$A$2:$AN$26,COLUMN(工业碳排放!AK21),FALSE)*$G$2</f>
        <v>938.66500000000008</v>
      </c>
      <c r="AM24" s="47">
        <f>VLOOKUP($B24,工业碳排放!$A$2:$AN$26,COLUMN(工业碳排放!AL21),FALSE)*$G$2</f>
        <v>938.57400000000007</v>
      </c>
      <c r="AN24" s="47">
        <f>VLOOKUP($B24,工业碳排放!$A$2:$AN$26,COLUMN(工业碳排放!AM21),FALSE)*$G$2</f>
        <v>937.57800000000009</v>
      </c>
      <c r="AO24" s="47">
        <f>VLOOKUP($B24,工业碳排放!$A$2:$AN$26,COLUMN(工业碳排放!AN21),FALSE)*$G$2</f>
        <v>937.57600000000002</v>
      </c>
    </row>
    <row r="25" spans="1:41">
      <c r="A25" s="44">
        <f t="shared" si="1"/>
        <v>15</v>
      </c>
      <c r="B25" s="46" t="s">
        <v>706</v>
      </c>
      <c r="C25" s="44" t="str">
        <f t="shared" si="0"/>
        <v>其他制造业、设备维修业</v>
      </c>
      <c r="D25" s="47">
        <f>VLOOKUP($B25,工业碳排放!$A$2:$AN$26,COLUMN(工业碳排放!C22),FALSE)*$G$2</f>
        <v>1163.76</v>
      </c>
      <c r="E25" s="47">
        <f>VLOOKUP($B25,工业碳排放!$A$2:$AN$26,COLUMN(工业碳排放!D22),FALSE)*$G$2</f>
        <v>1195.3500000000001</v>
      </c>
      <c r="F25" s="47">
        <f>VLOOKUP($B25,工业碳排放!$A$2:$AN$26,COLUMN(工业碳排放!E22),FALSE)*$G$2</f>
        <v>1235.97</v>
      </c>
      <c r="G25" s="47">
        <f>VLOOKUP($B25,工业碳排放!$A$2:$AN$26,COLUMN(工业碳排放!F22),FALSE)*$G$2</f>
        <v>1263.31</v>
      </c>
      <c r="H25" s="47">
        <f>VLOOKUP($B25,工业碳排放!$A$2:$AN$26,COLUMN(工业碳排放!G22),FALSE)*$G$2</f>
        <v>1288.6600000000001</v>
      </c>
      <c r="I25" s="47">
        <f>VLOOKUP($B25,工业碳排放!$A$2:$AN$26,COLUMN(工业碳排放!H22),FALSE)*$G$2</f>
        <v>1309.56</v>
      </c>
      <c r="J25" s="47">
        <f>VLOOKUP($B25,工业碳排放!$A$2:$AN$26,COLUMN(工业碳排放!I22),FALSE)*$G$2</f>
        <v>1324.49</v>
      </c>
      <c r="K25" s="47">
        <f>VLOOKUP($B25,工业碳排放!$A$2:$AN$26,COLUMN(工业碳排放!J22),FALSE)*$G$2</f>
        <v>1344.45</v>
      </c>
      <c r="L25" s="47">
        <f>VLOOKUP($B25,工业碳排放!$A$2:$AN$26,COLUMN(工业碳排放!K22),FALSE)*$G$2</f>
        <v>1368.18</v>
      </c>
      <c r="M25" s="47">
        <f>VLOOKUP($B25,工业碳排放!$A$2:$AN$26,COLUMN(工业碳排放!L22),FALSE)*$G$2</f>
        <v>1392.69</v>
      </c>
      <c r="N25" s="47">
        <f>VLOOKUP($B25,工业碳排放!$A$2:$AN$26,COLUMN(工业碳排放!M22),FALSE)*$G$2</f>
        <v>1418.3</v>
      </c>
      <c r="O25" s="47">
        <f>VLOOKUP($B25,工业碳排放!$A$2:$AN$26,COLUMN(工业碳排放!N22),FALSE)*$G$2</f>
        <v>1443.71</v>
      </c>
      <c r="P25" s="47">
        <f>VLOOKUP($B25,工业碳排放!$A$2:$AN$26,COLUMN(工业碳排放!O22),FALSE)*$G$2</f>
        <v>1468.28</v>
      </c>
      <c r="Q25" s="47">
        <f>VLOOKUP($B25,工业碳排放!$A$2:$AN$26,COLUMN(工业碳排放!P22),FALSE)*$G$2</f>
        <v>1492.78</v>
      </c>
      <c r="R25" s="47">
        <f>VLOOKUP($B25,工业碳排放!$A$2:$AN$26,COLUMN(工业碳排放!Q22),FALSE)*$G$2</f>
        <v>1517.16</v>
      </c>
      <c r="S25" s="47">
        <f>VLOOKUP($B25,工业碳排放!$A$2:$AN$26,COLUMN(工业碳排放!R22),FALSE)*$G$2</f>
        <v>1539.8200000000002</v>
      </c>
      <c r="T25" s="47">
        <f>VLOOKUP($B25,工业碳排放!$A$2:$AN$26,COLUMN(工业碳排放!S22),FALSE)*$G$2</f>
        <v>1562.43</v>
      </c>
      <c r="U25" s="47">
        <f>VLOOKUP($B25,工业碳排放!$A$2:$AN$26,COLUMN(工业碳排放!T22),FALSE)*$G$2</f>
        <v>1584.24</v>
      </c>
      <c r="V25" s="47">
        <f>VLOOKUP($B25,工业碳排放!$A$2:$AN$26,COLUMN(工业碳排放!U22),FALSE)*$G$2</f>
        <v>1599.17</v>
      </c>
      <c r="W25" s="47">
        <f>VLOOKUP($B25,工业碳排放!$A$2:$AN$26,COLUMN(工业碳排放!V22),FALSE)*$G$2</f>
        <v>1619.99</v>
      </c>
      <c r="X25" s="47">
        <f>VLOOKUP($B25,工业碳排放!$A$2:$AN$26,COLUMN(工业碳排放!W22),FALSE)*$G$2</f>
        <v>1634.9</v>
      </c>
      <c r="Y25" s="47">
        <f>VLOOKUP($B25,工业碳排放!$A$2:$AN$26,COLUMN(工业碳排放!X22),FALSE)*$G$2</f>
        <v>1648.92</v>
      </c>
      <c r="Z25" s="47">
        <f>VLOOKUP($B25,工业碳排放!$A$2:$AN$26,COLUMN(工业碳排放!Y22),FALSE)*$G$2</f>
        <v>1667.15</v>
      </c>
      <c r="AA25" s="47">
        <f>VLOOKUP($B25,工业碳排放!$A$2:$AN$26,COLUMN(工业碳排放!Z22),FALSE)*$G$2</f>
        <v>1680.2</v>
      </c>
      <c r="AB25" s="47">
        <f>VLOOKUP($B25,工业碳排放!$A$2:$AN$26,COLUMN(工业碳排放!AA22),FALSE)*$G$2</f>
        <v>1691.6200000000001</v>
      </c>
      <c r="AC25" s="47">
        <f>VLOOKUP($B25,工业碳排放!$A$2:$AN$26,COLUMN(工业碳排放!AB22),FALSE)*$G$2</f>
        <v>1702.92</v>
      </c>
      <c r="AD25" s="47">
        <f>VLOOKUP($B25,工业碳排放!$A$2:$AN$26,COLUMN(工业碳排放!AC22),FALSE)*$G$2</f>
        <v>1707.5</v>
      </c>
      <c r="AE25" s="47">
        <f>VLOOKUP($B25,工业碳排放!$A$2:$AN$26,COLUMN(工业碳排放!AD22),FALSE)*$G$2</f>
        <v>1717.8600000000001</v>
      </c>
      <c r="AF25" s="47">
        <f>VLOOKUP($B25,工业碳排放!$A$2:$AN$26,COLUMN(工业碳排放!AE22),FALSE)*$G$2</f>
        <v>1727.3600000000001</v>
      </c>
      <c r="AG25" s="47">
        <f>VLOOKUP($B25,工业碳排放!$A$2:$AN$26,COLUMN(工业碳排放!AF22),FALSE)*$G$2</f>
        <v>1729.25</v>
      </c>
      <c r="AH25" s="47">
        <f>VLOOKUP($B25,工业碳排放!$A$2:$AN$26,COLUMN(工业碳排放!AG22),FALSE)*$G$2</f>
        <v>1731.8600000000001</v>
      </c>
      <c r="AI25" s="47">
        <f>VLOOKUP($B25,工业碳排放!$A$2:$AN$26,COLUMN(工业碳排放!AH22),FALSE)*$G$2</f>
        <v>1738.76</v>
      </c>
      <c r="AJ25" s="47">
        <f>VLOOKUP($B25,工业碳排放!$A$2:$AN$26,COLUMN(工业碳排放!AI22),FALSE)*$G$2</f>
        <v>1739.71</v>
      </c>
      <c r="AK25" s="47">
        <f>VLOOKUP($B25,工业碳排放!$A$2:$AN$26,COLUMN(工业碳排放!AJ22),FALSE)*$G$2</f>
        <v>1739.71</v>
      </c>
      <c r="AL25" s="47">
        <f>VLOOKUP($B25,工业碳排放!$A$2:$AN$26,COLUMN(工业碳排放!AK22),FALSE)*$G$2</f>
        <v>1739.68</v>
      </c>
      <c r="AM25" s="47">
        <f>VLOOKUP($B25,工业碳排放!$A$2:$AN$26,COLUMN(工业碳排放!AL22),FALSE)*$G$2</f>
        <v>1738.75</v>
      </c>
      <c r="AN25" s="47">
        <f>VLOOKUP($B25,工业碳排放!$A$2:$AN$26,COLUMN(工业碳排放!AM22),FALSE)*$G$2</f>
        <v>1731.8600000000001</v>
      </c>
      <c r="AO25" s="47">
        <f>VLOOKUP($B25,工业碳排放!$A$2:$AN$26,COLUMN(工业碳排放!AN22),FALSE)*$G$2</f>
        <v>1729.23</v>
      </c>
    </row>
    <row r="26" spans="1:41">
      <c r="A26" s="44">
        <f t="shared" si="1"/>
        <v>20</v>
      </c>
      <c r="B26" s="46" t="s">
        <v>707</v>
      </c>
      <c r="C26" s="44" t="str">
        <f t="shared" si="0"/>
        <v>燃气生产和供应业</v>
      </c>
      <c r="D26" s="47">
        <f>VLOOKUP($B26,工业碳排放!$A$2:$AN$26,COLUMN(工业碳排放!C23),FALSE)*$G$2</f>
        <v>449.56200000000001</v>
      </c>
      <c r="E26" s="47">
        <f>VLOOKUP($B26,工业碳排放!$A$2:$AN$26,COLUMN(工业碳排放!D23),FALSE)*$G$2</f>
        <v>490.08600000000001</v>
      </c>
      <c r="F26" s="47">
        <f>VLOOKUP($B26,工业碳排放!$A$2:$AN$26,COLUMN(工业碳排放!E23),FALSE)*$G$2</f>
        <v>546.93200000000002</v>
      </c>
      <c r="G26" s="47">
        <f>VLOOKUP($B26,工业碳排放!$A$2:$AN$26,COLUMN(工业碳排放!F23),FALSE)*$G$2</f>
        <v>598.85699999999997</v>
      </c>
      <c r="H26" s="47">
        <f>VLOOKUP($B26,工业碳排放!$A$2:$AN$26,COLUMN(工业碳排放!G23),FALSE)*$G$2</f>
        <v>650.04500000000007</v>
      </c>
      <c r="I26" s="47">
        <f>VLOOKUP($B26,工业碳排放!$A$2:$AN$26,COLUMN(工业碳排放!H23),FALSE)*$G$2</f>
        <v>692.68299999999999</v>
      </c>
      <c r="J26" s="47">
        <f>VLOOKUP($B26,工业碳排放!$A$2:$AN$26,COLUMN(工业碳排放!I23),FALSE)*$G$2</f>
        <v>734.68799999999999</v>
      </c>
      <c r="K26" s="47">
        <f>VLOOKUP($B26,工业碳排放!$A$2:$AN$26,COLUMN(工业碳排放!J23),FALSE)*$G$2</f>
        <v>772.298</v>
      </c>
      <c r="L26" s="47">
        <f>VLOOKUP($B26,工业碳排放!$A$2:$AN$26,COLUMN(工业碳排放!K23),FALSE)*$G$2</f>
        <v>816.59100000000001</v>
      </c>
      <c r="M26" s="47">
        <f>VLOOKUP($B26,工业碳排放!$A$2:$AN$26,COLUMN(工业碳排放!L23),FALSE)*$G$2</f>
        <v>856.91600000000005</v>
      </c>
      <c r="N26" s="47">
        <f>VLOOKUP($B26,工业碳排放!$A$2:$AN$26,COLUMN(工业碳排放!M23),FALSE)*$G$2</f>
        <v>901.07400000000007</v>
      </c>
      <c r="O26" s="47">
        <f>VLOOKUP($B26,工业碳排放!$A$2:$AN$26,COLUMN(工业碳排放!N23),FALSE)*$G$2</f>
        <v>945.24700000000007</v>
      </c>
      <c r="P26" s="47">
        <f>VLOOKUP($B26,工业碳排放!$A$2:$AN$26,COLUMN(工业碳排放!O23),FALSE)*$G$2</f>
        <v>989.25900000000001</v>
      </c>
      <c r="Q26" s="47">
        <f>VLOOKUP($B26,工业碳排放!$A$2:$AN$26,COLUMN(工业碳排放!P23),FALSE)*$G$2</f>
        <v>1037.45</v>
      </c>
      <c r="R26" s="47">
        <f>VLOOKUP($B26,工业碳排放!$A$2:$AN$26,COLUMN(工业碳排放!Q23),FALSE)*$G$2</f>
        <v>1085.33</v>
      </c>
      <c r="S26" s="47">
        <f>VLOOKUP($B26,工业碳排放!$A$2:$AN$26,COLUMN(工业碳排放!R23),FALSE)*$G$2</f>
        <v>1137.29</v>
      </c>
      <c r="T26" s="47">
        <f>VLOOKUP($B26,工业碳排放!$A$2:$AN$26,COLUMN(工业碳排放!S23),FALSE)*$G$2</f>
        <v>1189.1000000000001</v>
      </c>
      <c r="U26" s="47">
        <f>VLOOKUP($B26,工业碳排放!$A$2:$AN$26,COLUMN(工业碳排放!T23),FALSE)*$G$2</f>
        <v>1244.71</v>
      </c>
      <c r="V26" s="47">
        <f>VLOOKUP($B26,工业碳排放!$A$2:$AN$26,COLUMN(工业碳排放!U23),FALSE)*$G$2</f>
        <v>1300.28</v>
      </c>
      <c r="W26" s="47">
        <f>VLOOKUP($B26,工业碳排放!$A$2:$AN$26,COLUMN(工业碳排放!V23),FALSE)*$G$2</f>
        <v>1355.77</v>
      </c>
      <c r="X26" s="47">
        <f>VLOOKUP($B26,工业碳排放!$A$2:$AN$26,COLUMN(工业碳排放!W23),FALSE)*$G$2</f>
        <v>1411.18</v>
      </c>
      <c r="Y26" s="47">
        <f>VLOOKUP($B26,工业碳排放!$A$2:$AN$26,COLUMN(工业碳排放!X23),FALSE)*$G$2</f>
        <v>1466.75</v>
      </c>
      <c r="Z26" s="47">
        <f>VLOOKUP($B26,工业碳排放!$A$2:$AN$26,COLUMN(工业碳排放!Y23),FALSE)*$G$2</f>
        <v>1522.02</v>
      </c>
      <c r="AA26" s="47">
        <f>VLOOKUP($B26,工业碳排放!$A$2:$AN$26,COLUMN(工业碳排放!Z23),FALSE)*$G$2</f>
        <v>1580.94</v>
      </c>
      <c r="AB26" s="47">
        <f>VLOOKUP($B26,工业碳排放!$A$2:$AN$26,COLUMN(工业碳排放!AA23),FALSE)*$G$2</f>
        <v>1636.1000000000001</v>
      </c>
      <c r="AC26" s="47">
        <f>VLOOKUP($B26,工业碳排放!$A$2:$AN$26,COLUMN(工业碳排放!AB23),FALSE)*$G$2</f>
        <v>1690.92</v>
      </c>
      <c r="AD26" s="47">
        <f>VLOOKUP($B26,工业碳排放!$A$2:$AN$26,COLUMN(工业碳排放!AC23),FALSE)*$G$2</f>
        <v>1741.8200000000002</v>
      </c>
      <c r="AE26" s="47">
        <f>VLOOKUP($B26,工业碳排放!$A$2:$AN$26,COLUMN(工业碳排放!AD23),FALSE)*$G$2</f>
        <v>1792.3</v>
      </c>
      <c r="AF26" s="47">
        <f>VLOOKUP($B26,工业碳排放!$A$2:$AN$26,COLUMN(工业碳排放!AE23),FALSE)*$G$2</f>
        <v>1842.67</v>
      </c>
      <c r="AG26" s="47">
        <f>VLOOKUP($B26,工业碳排放!$A$2:$AN$26,COLUMN(工业碳排放!AF23),FALSE)*$G$2</f>
        <v>1885.3600000000001</v>
      </c>
      <c r="AH26" s="47">
        <f>VLOOKUP($B26,工业碳排放!$A$2:$AN$26,COLUMN(工业碳排放!AG23),FALSE)*$G$2</f>
        <v>1927.52</v>
      </c>
      <c r="AI26" s="47">
        <f>VLOOKUP($B26,工业碳排放!$A$2:$AN$26,COLUMN(工业碳排放!AH23),FALSE)*$G$2</f>
        <v>1965.48</v>
      </c>
      <c r="AJ26" s="47">
        <f>VLOOKUP($B26,工业碳排放!$A$2:$AN$26,COLUMN(工业碳排放!AI23),FALSE)*$G$2</f>
        <v>1995.9</v>
      </c>
      <c r="AK26" s="47">
        <f>VLOOKUP($B26,工业碳排放!$A$2:$AN$26,COLUMN(工业碳排放!AJ23),FALSE)*$G$2</f>
        <v>2022.0700000000002</v>
      </c>
      <c r="AL26" s="47">
        <f>VLOOKUP($B26,工业碳排放!$A$2:$AN$26,COLUMN(工业碳排放!AK23),FALSE)*$G$2</f>
        <v>2043.9</v>
      </c>
      <c r="AM26" s="47">
        <f>VLOOKUP($B26,工业碳排放!$A$2:$AN$26,COLUMN(工业碳排放!AL23),FALSE)*$G$2</f>
        <v>2057.73</v>
      </c>
      <c r="AN26" s="47">
        <f>VLOOKUP($B26,工业碳排放!$A$2:$AN$26,COLUMN(工业碳排放!AM23),FALSE)*$G$2</f>
        <v>2068.23</v>
      </c>
      <c r="AO26" s="47">
        <f>VLOOKUP($B26,工业碳排放!$A$2:$AN$26,COLUMN(工业碳排放!AN23),FALSE)*$G$2</f>
        <v>2069.34</v>
      </c>
    </row>
    <row r="27" spans="1:41">
      <c r="A27" s="44">
        <f t="shared" si="1"/>
        <v>13</v>
      </c>
      <c r="B27" s="46" t="s">
        <v>708</v>
      </c>
      <c r="C27" s="44" t="str">
        <f t="shared" si="0"/>
        <v>水的生产和供应业</v>
      </c>
      <c r="D27" s="47">
        <f>VLOOKUP($B27,工业碳排放!$A$2:$AN$26,COLUMN(工业碳排放!C24),FALSE)*$G$2</f>
        <v>1289.26</v>
      </c>
      <c r="E27" s="47">
        <f>VLOOKUP($B27,工业碳排放!$A$2:$AN$26,COLUMN(工业碳排放!D24),FALSE)*$G$2</f>
        <v>1373.03</v>
      </c>
      <c r="F27" s="47">
        <f>VLOOKUP($B27,工业碳排放!$A$2:$AN$26,COLUMN(工业碳排放!E24),FALSE)*$G$2</f>
        <v>1484.55</v>
      </c>
      <c r="G27" s="47">
        <f>VLOOKUP($B27,工业碳排放!$A$2:$AN$26,COLUMN(工业碳排放!F24),FALSE)*$G$2</f>
        <v>1594.5900000000001</v>
      </c>
      <c r="H27" s="47">
        <f>VLOOKUP($B27,工业碳排放!$A$2:$AN$26,COLUMN(工业碳排放!G24),FALSE)*$G$2</f>
        <v>1699.78</v>
      </c>
      <c r="I27" s="47">
        <f>VLOOKUP($B27,工业碳排放!$A$2:$AN$26,COLUMN(工业碳排放!H24),FALSE)*$G$2</f>
        <v>1800.3200000000002</v>
      </c>
      <c r="J27" s="47">
        <f>VLOOKUP($B27,工业碳排放!$A$2:$AN$26,COLUMN(工业碳排放!I24),FALSE)*$G$2</f>
        <v>1899.0700000000002</v>
      </c>
      <c r="K27" s="47">
        <f>VLOOKUP($B27,工业碳排放!$A$2:$AN$26,COLUMN(工业碳排放!J24),FALSE)*$G$2</f>
        <v>1998.02</v>
      </c>
      <c r="L27" s="47">
        <f>VLOOKUP($B27,工业碳排放!$A$2:$AN$26,COLUMN(工业碳排放!K24),FALSE)*$G$2</f>
        <v>2102.73</v>
      </c>
      <c r="M27" s="47">
        <f>VLOOKUP($B27,工业碳排放!$A$2:$AN$26,COLUMN(工业碳排放!L24),FALSE)*$G$2</f>
        <v>2223.3000000000002</v>
      </c>
      <c r="N27" s="47">
        <f>VLOOKUP($B27,工业碳排放!$A$2:$AN$26,COLUMN(工业碳排放!M24),FALSE)*$G$2</f>
        <v>2346.5500000000002</v>
      </c>
      <c r="O27" s="47">
        <f>VLOOKUP($B27,工业碳排放!$A$2:$AN$26,COLUMN(工业碳排放!N24),FALSE)*$G$2</f>
        <v>2473.6800000000003</v>
      </c>
      <c r="P27" s="47">
        <f>VLOOKUP($B27,工业碳排放!$A$2:$AN$26,COLUMN(工业碳排放!O24),FALSE)*$G$2</f>
        <v>2610.38</v>
      </c>
      <c r="Q27" s="47">
        <f>VLOOKUP($B27,工业碳排放!$A$2:$AN$26,COLUMN(工业碳排放!P24),FALSE)*$G$2</f>
        <v>2754.17</v>
      </c>
      <c r="R27" s="47">
        <f>VLOOKUP($B27,工业碳排放!$A$2:$AN$26,COLUMN(工业碳排放!Q24),FALSE)*$G$2</f>
        <v>2908.4100000000003</v>
      </c>
      <c r="S27" s="47">
        <f>VLOOKUP($B27,工业碳排放!$A$2:$AN$26,COLUMN(工业碳排放!R24),FALSE)*$G$2</f>
        <v>3054.37</v>
      </c>
      <c r="T27" s="47">
        <f>VLOOKUP($B27,工业碳排放!$A$2:$AN$26,COLUMN(工业碳排放!S24),FALSE)*$G$2</f>
        <v>3215.85</v>
      </c>
      <c r="U27" s="47">
        <f>VLOOKUP($B27,工业碳排放!$A$2:$AN$26,COLUMN(工业碳排放!T24),FALSE)*$G$2</f>
        <v>3393.6600000000003</v>
      </c>
      <c r="V27" s="47">
        <f>VLOOKUP($B27,工业碳排放!$A$2:$AN$26,COLUMN(工业碳排放!U24),FALSE)*$G$2</f>
        <v>3562.86</v>
      </c>
      <c r="W27" s="47">
        <f>VLOOKUP($B27,工业碳排放!$A$2:$AN$26,COLUMN(工业碳排放!V24),FALSE)*$G$2</f>
        <v>3741.2000000000003</v>
      </c>
      <c r="X27" s="47">
        <f>VLOOKUP($B27,工业碳排放!$A$2:$AN$26,COLUMN(工业碳排放!W24),FALSE)*$G$2</f>
        <v>3926.04</v>
      </c>
      <c r="Y27" s="47">
        <f>VLOOKUP($B27,工业碳排放!$A$2:$AN$26,COLUMN(工业碳排放!X24),FALSE)*$G$2</f>
        <v>4101.76</v>
      </c>
      <c r="Z27" s="47">
        <f>VLOOKUP($B27,工业碳排放!$A$2:$AN$26,COLUMN(工业碳排放!Y24),FALSE)*$G$2</f>
        <v>4287.37</v>
      </c>
      <c r="AA27" s="47">
        <f>VLOOKUP($B27,工业碳排放!$A$2:$AN$26,COLUMN(工业碳排放!Z24),FALSE)*$G$2</f>
        <v>4481.38</v>
      </c>
      <c r="AB27" s="47">
        <f>VLOOKUP($B27,工业碳排放!$A$2:$AN$26,COLUMN(工业碳排放!AA24),FALSE)*$G$2</f>
        <v>4657.45</v>
      </c>
      <c r="AC27" s="47">
        <f>VLOOKUP($B27,工业碳排放!$A$2:$AN$26,COLUMN(工业碳排放!AB24),FALSE)*$G$2</f>
        <v>4835.84</v>
      </c>
      <c r="AD27" s="47">
        <f>VLOOKUP($B27,工业碳排放!$A$2:$AN$26,COLUMN(工业碳排放!AC24),FALSE)*$G$2</f>
        <v>5019.43</v>
      </c>
      <c r="AE27" s="47">
        <f>VLOOKUP($B27,工业碳排放!$A$2:$AN$26,COLUMN(工业碳排放!AD24),FALSE)*$G$2</f>
        <v>5187.29</v>
      </c>
      <c r="AF27" s="47">
        <f>VLOOKUP($B27,工业碳排放!$A$2:$AN$26,COLUMN(工业碳排放!AE24),FALSE)*$G$2</f>
        <v>5348.14</v>
      </c>
      <c r="AG27" s="47">
        <f>VLOOKUP($B27,工业碳排放!$A$2:$AN$26,COLUMN(工业碳排放!AF24),FALSE)*$G$2</f>
        <v>5500.21</v>
      </c>
      <c r="AH27" s="47">
        <f>VLOOKUP($B27,工业碳排放!$A$2:$AN$26,COLUMN(工业碳排放!AG24),FALSE)*$G$2</f>
        <v>5636.6500000000005</v>
      </c>
      <c r="AI27" s="47">
        <f>VLOOKUP($B27,工业碳排放!$A$2:$AN$26,COLUMN(工业碳排放!AH24),FALSE)*$G$2</f>
        <v>5771.71</v>
      </c>
      <c r="AJ27" s="47">
        <f>VLOOKUP($B27,工业碳排放!$A$2:$AN$26,COLUMN(工业碳排放!AI24),FALSE)*$G$2</f>
        <v>5874.06</v>
      </c>
      <c r="AK27" s="47">
        <f>VLOOKUP($B27,工业碳排放!$A$2:$AN$26,COLUMN(工业碳排放!AJ24),FALSE)*$G$2</f>
        <v>5971.08</v>
      </c>
      <c r="AL27" s="47">
        <f>VLOOKUP($B27,工业碳排放!$A$2:$AN$26,COLUMN(工业碳排放!AK24),FALSE)*$G$2</f>
        <v>6041.29</v>
      </c>
      <c r="AM27" s="47">
        <f>VLOOKUP($B27,工业碳排放!$A$2:$AN$26,COLUMN(工业碳排放!AL24),FALSE)*$G$2</f>
        <v>6093.83</v>
      </c>
      <c r="AN27" s="47">
        <f>VLOOKUP($B27,工业碳排放!$A$2:$AN$26,COLUMN(工业碳排放!AM24),FALSE)*$G$2</f>
        <v>6115.4000000000005</v>
      </c>
      <c r="AO27" s="47">
        <f>VLOOKUP($B27,工业碳排放!$A$2:$AN$26,COLUMN(工业碳排放!AN24),FALSE)*$G$2</f>
        <v>6128.24</v>
      </c>
    </row>
    <row r="28" spans="1:41">
      <c r="B28" s="46" t="s">
        <v>709</v>
      </c>
      <c r="C28" s="44" t="str">
        <f t="shared" si="0"/>
        <v>建筑业</v>
      </c>
      <c r="D28" s="47">
        <f>VLOOKUP($B28,工业碳排放!$A$2:$AN$26,COLUMN(工业碳排放!C25),FALSE)*$G$2</f>
        <v>2955.04</v>
      </c>
      <c r="E28" s="47">
        <f>VLOOKUP($B28,工业碳排放!$A$2:$AN$26,COLUMN(工业碳排放!D25),FALSE)*$G$2</f>
        <v>3085.3900000000003</v>
      </c>
      <c r="F28" s="47">
        <f>VLOOKUP($B28,工业碳排放!$A$2:$AN$26,COLUMN(工业碳排放!E25),FALSE)*$G$2</f>
        <v>3191.4</v>
      </c>
      <c r="G28" s="47">
        <f>VLOOKUP($B28,工业碳排放!$A$2:$AN$26,COLUMN(工业碳排放!F25),FALSE)*$G$2</f>
        <v>3325.4700000000003</v>
      </c>
      <c r="H28" s="47">
        <f>VLOOKUP($B28,工业碳排放!$A$2:$AN$26,COLUMN(工业碳排放!G25),FALSE)*$G$2</f>
        <v>3438.38</v>
      </c>
      <c r="I28" s="47">
        <f>VLOOKUP($B28,工业碳排放!$A$2:$AN$26,COLUMN(工业碳排放!H25),FALSE)*$G$2</f>
        <v>3547.11</v>
      </c>
      <c r="J28" s="47">
        <f>VLOOKUP($B28,工业碳排放!$A$2:$AN$26,COLUMN(工业碳排放!I25),FALSE)*$G$2</f>
        <v>3649.7400000000002</v>
      </c>
      <c r="K28" s="47">
        <f>VLOOKUP($B28,工业碳排放!$A$2:$AN$26,COLUMN(工业碳排放!J25),FALSE)*$G$2</f>
        <v>3754.1000000000004</v>
      </c>
      <c r="L28" s="47">
        <f>VLOOKUP($B28,工业碳排放!$A$2:$AN$26,COLUMN(工业碳排放!K25),FALSE)*$G$2</f>
        <v>3844.1600000000003</v>
      </c>
      <c r="M28" s="47">
        <f>VLOOKUP($B28,工业碳排放!$A$2:$AN$26,COLUMN(工业碳排放!L25),FALSE)*$G$2</f>
        <v>3949.9100000000003</v>
      </c>
      <c r="N28" s="47">
        <f>VLOOKUP($B28,工业碳排放!$A$2:$AN$26,COLUMN(工业碳排放!M25),FALSE)*$G$2</f>
        <v>4042.3500000000004</v>
      </c>
      <c r="O28" s="47">
        <f>VLOOKUP($B28,工业碳排放!$A$2:$AN$26,COLUMN(工业碳排放!N25),FALSE)*$G$2</f>
        <v>4134.9800000000005</v>
      </c>
      <c r="P28" s="47">
        <f>VLOOKUP($B28,工业碳排放!$A$2:$AN$26,COLUMN(工业碳排放!O25),FALSE)*$G$2</f>
        <v>4215.13</v>
      </c>
      <c r="Q28" s="47">
        <f>VLOOKUP($B28,工业碳排放!$A$2:$AN$26,COLUMN(工业碳排放!P25),FALSE)*$G$2</f>
        <v>4294.78</v>
      </c>
      <c r="R28" s="47">
        <f>VLOOKUP($B28,工业碳排放!$A$2:$AN$26,COLUMN(工业碳排放!Q25),FALSE)*$G$2</f>
        <v>4365.68</v>
      </c>
      <c r="S28" s="47">
        <f>VLOOKUP($B28,工业碳排放!$A$2:$AN$26,COLUMN(工业碳排放!R25),FALSE)*$G$2</f>
        <v>4433.1000000000004</v>
      </c>
      <c r="T28" s="47">
        <f>VLOOKUP($B28,工业碳排放!$A$2:$AN$26,COLUMN(工业碳排放!S25),FALSE)*$G$2</f>
        <v>4483.16</v>
      </c>
      <c r="U28" s="47">
        <f>VLOOKUP($B28,工业碳排放!$A$2:$AN$26,COLUMN(工业碳排放!T25),FALSE)*$G$2</f>
        <v>4541.62</v>
      </c>
      <c r="V28" s="47">
        <f>VLOOKUP($B28,工业碳排放!$A$2:$AN$26,COLUMN(工业碳排放!U25),FALSE)*$G$2</f>
        <v>4583.37</v>
      </c>
      <c r="W28" s="47">
        <f>VLOOKUP($B28,工业碳排放!$A$2:$AN$26,COLUMN(工业碳排放!V25),FALSE)*$G$2</f>
        <v>4628.24</v>
      </c>
      <c r="X28" s="47">
        <f>VLOOKUP($B28,工业碳排放!$A$2:$AN$26,COLUMN(工业碳排放!W25),FALSE)*$G$2</f>
        <v>4662.28</v>
      </c>
      <c r="Y28" s="47">
        <f>VLOOKUP($B28,工业碳排放!$A$2:$AN$26,COLUMN(工业碳排放!X25),FALSE)*$G$2</f>
        <v>4689.84</v>
      </c>
      <c r="Z28" s="47">
        <f>VLOOKUP($B28,工业碳排放!$A$2:$AN$26,COLUMN(工业碳排放!Y25),FALSE)*$G$2</f>
        <v>4718.6900000000005</v>
      </c>
      <c r="AA28" s="47">
        <f>VLOOKUP($B28,工业碳排放!$A$2:$AN$26,COLUMN(工业碳排放!Z25),FALSE)*$G$2</f>
        <v>4752.0700000000006</v>
      </c>
      <c r="AB28" s="47">
        <f>VLOOKUP($B28,工业碳排放!$A$2:$AN$26,COLUMN(工业碳排放!AA25),FALSE)*$G$2</f>
        <v>4771.26</v>
      </c>
      <c r="AC28" s="47">
        <f>VLOOKUP($B28,工业碳排放!$A$2:$AN$26,COLUMN(工业碳排放!AB25),FALSE)*$G$2</f>
        <v>4792.47</v>
      </c>
      <c r="AD28" s="47">
        <f>VLOOKUP($B28,工业碳排放!$A$2:$AN$26,COLUMN(工业碳排放!AC25),FALSE)*$G$2</f>
        <v>4807.18</v>
      </c>
      <c r="AE28" s="47">
        <f>VLOOKUP($B28,工业碳排放!$A$2:$AN$26,COLUMN(工业碳排放!AD25),FALSE)*$G$2</f>
        <v>4828.3600000000006</v>
      </c>
      <c r="AF28" s="47">
        <f>VLOOKUP($B28,工业碳排放!$A$2:$AN$26,COLUMN(工业碳排放!AE25),FALSE)*$G$2</f>
        <v>4847.5</v>
      </c>
      <c r="AG28" s="47">
        <f>VLOOKUP($B28,工业碳排放!$A$2:$AN$26,COLUMN(工业碳排放!AF25),FALSE)*$G$2</f>
        <v>4868.66</v>
      </c>
      <c r="AH28" s="47">
        <f>VLOOKUP($B28,工业碳排放!$A$2:$AN$26,COLUMN(工业碳排放!AG25),FALSE)*$G$2</f>
        <v>4879.5200000000004</v>
      </c>
      <c r="AI28" s="47">
        <f>VLOOKUP($B28,工业碳排放!$A$2:$AN$26,COLUMN(工业碳排放!AH25),FALSE)*$G$2</f>
        <v>4908.3100000000004</v>
      </c>
      <c r="AJ28" s="47">
        <f>VLOOKUP($B28,工业碳排放!$A$2:$AN$26,COLUMN(工业碳排放!AI25),FALSE)*$G$2</f>
        <v>4927.3900000000003</v>
      </c>
      <c r="AK28" s="47">
        <f>VLOOKUP($B28,工业碳排放!$A$2:$AN$26,COLUMN(工业碳排放!AJ25),FALSE)*$G$2</f>
        <v>4956.7300000000005</v>
      </c>
      <c r="AL28" s="47">
        <f>VLOOKUP($B28,工业碳排放!$A$2:$AN$26,COLUMN(工业碳排放!AK25),FALSE)*$G$2</f>
        <v>4975.79</v>
      </c>
      <c r="AM28" s="47">
        <f>VLOOKUP($B28,工业碳排放!$A$2:$AN$26,COLUMN(工业碳排放!AL25),FALSE)*$G$2</f>
        <v>5009.49</v>
      </c>
      <c r="AN28" s="47">
        <f>VLOOKUP($B28,工业碳排放!$A$2:$AN$26,COLUMN(工业碳排放!AM25),FALSE)*$G$2</f>
        <v>5045.8500000000004</v>
      </c>
      <c r="AO28" s="47">
        <f>VLOOKUP($B28,工业碳排放!$A$2:$AN$26,COLUMN(工业碳排放!AN25),FALSE)*$G$2</f>
        <v>4985.43</v>
      </c>
    </row>
    <row r="29" spans="1:41">
      <c r="B29" s="46" t="s">
        <v>2387</v>
      </c>
      <c r="C29" s="46" t="s">
        <v>2411</v>
      </c>
      <c r="D29" s="47">
        <f>SUM(D4:D28)</f>
        <v>429309.69099999999</v>
      </c>
      <c r="E29" s="47">
        <f t="shared" ref="E29:U29" si="2">SUM(E4:E28)</f>
        <v>433942.99500000005</v>
      </c>
      <c r="F29" s="47">
        <f t="shared" si="2"/>
        <v>445120.712</v>
      </c>
      <c r="G29" s="47">
        <f t="shared" si="2"/>
        <v>452711.62800000008</v>
      </c>
      <c r="H29" s="47">
        <f t="shared" si="2"/>
        <v>456311.11399999988</v>
      </c>
      <c r="I29" s="47">
        <f t="shared" si="2"/>
        <v>456213.52199999988</v>
      </c>
      <c r="J29" s="47">
        <f t="shared" si="2"/>
        <v>456629.93300000002</v>
      </c>
      <c r="K29" s="47">
        <f t="shared" si="2"/>
        <v>457741.76500000001</v>
      </c>
      <c r="L29" s="47">
        <f t="shared" si="2"/>
        <v>455983.32400000002</v>
      </c>
      <c r="M29" s="47">
        <f t="shared" si="2"/>
        <v>453587.08500000008</v>
      </c>
      <c r="N29" s="47">
        <f t="shared" si="2"/>
        <v>452154.84700000001</v>
      </c>
      <c r="O29" s="47">
        <f t="shared" si="2"/>
        <v>449214.98200000008</v>
      </c>
      <c r="P29" s="47">
        <f t="shared" si="2"/>
        <v>446436.07600000006</v>
      </c>
      <c r="Q29" s="47">
        <f t="shared" si="2"/>
        <v>442356.80500000005</v>
      </c>
      <c r="R29" s="47">
        <f t="shared" si="2"/>
        <v>437827.924</v>
      </c>
      <c r="S29" s="47">
        <f t="shared" si="2"/>
        <v>432417.049</v>
      </c>
      <c r="T29" s="47">
        <f t="shared" si="2"/>
        <v>427807.75099999999</v>
      </c>
      <c r="U29" s="47">
        <f t="shared" si="2"/>
        <v>423066.12999999995</v>
      </c>
      <c r="V29" s="47">
        <f t="shared" ref="V29" si="3">SUM(V4:V28)</f>
        <v>416833.75400000002</v>
      </c>
      <c r="W29" s="47">
        <f t="shared" ref="W29" si="4">SUM(W4:W28)</f>
        <v>410425.07000000007</v>
      </c>
      <c r="X29" s="47">
        <f t="shared" ref="X29" si="5">SUM(X4:X28)</f>
        <v>404173.09499999997</v>
      </c>
      <c r="Y29" s="47">
        <f t="shared" ref="Y29" si="6">SUM(Y4:Y28)</f>
        <v>397710.03</v>
      </c>
      <c r="Z29" s="47">
        <f t="shared" ref="Z29" si="7">SUM(Z4:Z28)</f>
        <v>391444.25699999998</v>
      </c>
      <c r="AA29" s="47">
        <f t="shared" ref="AA29" si="8">SUM(AA4:AA28)</f>
        <v>385075.97899999999</v>
      </c>
      <c r="AB29" s="47">
        <f t="shared" ref="AB29" si="9">SUM(AB4:AB28)</f>
        <v>379562.67199999996</v>
      </c>
      <c r="AC29" s="47">
        <f t="shared" ref="AC29" si="10">SUM(AC4:AC28)</f>
        <v>374019.17999999993</v>
      </c>
      <c r="AD29" s="47">
        <f t="shared" ref="AD29" si="11">SUM(AD4:AD28)</f>
        <v>367564.09399999998</v>
      </c>
      <c r="AE29" s="47">
        <f t="shared" ref="AE29" si="12">SUM(AE4:AE28)</f>
        <v>361682.68199999986</v>
      </c>
      <c r="AF29" s="47">
        <f t="shared" ref="AF29" si="13">SUM(AF4:AF28)</f>
        <v>355831.26600000006</v>
      </c>
      <c r="AG29" s="47">
        <f t="shared" ref="AG29" si="14">SUM(AG4:AG28)</f>
        <v>349963.11399999994</v>
      </c>
      <c r="AH29" s="47">
        <f t="shared" ref="AH29" si="15">SUM(AH4:AH28)</f>
        <v>344089.44900000008</v>
      </c>
      <c r="AI29" s="47">
        <f t="shared" ref="AI29" si="16">SUM(AI4:AI28)</f>
        <v>338116.71200000012</v>
      </c>
      <c r="AJ29" s="47">
        <f t="shared" ref="AJ29" si="17">SUM(AJ4:AJ28)</f>
        <v>332248.76600000006</v>
      </c>
      <c r="AK29" s="47">
        <f t="shared" ref="AK29:AL29" si="18">SUM(AK4:AK28)</f>
        <v>327856.984</v>
      </c>
      <c r="AL29" s="47">
        <f t="shared" si="18"/>
        <v>323510.11999999994</v>
      </c>
      <c r="AM29" s="47">
        <f t="shared" ref="AM29" si="19">SUM(AM4:AM28)</f>
        <v>319183.96600000001</v>
      </c>
      <c r="AN29" s="47">
        <f t="shared" ref="AN29" si="20">SUM(AN4:AN28)</f>
        <v>314683.05599999998</v>
      </c>
      <c r="AO29" s="47">
        <f t="shared" ref="AO29" si="21">SUM(AO4:AO28)</f>
        <v>310196.77799999999</v>
      </c>
    </row>
    <row r="30" spans="1:41">
      <c r="B30" s="46" t="s">
        <v>2412</v>
      </c>
      <c r="C30" s="46" t="s">
        <v>2388</v>
      </c>
      <c r="D30" s="47">
        <f>SUM(D5:D28)</f>
        <v>420854.80099999998</v>
      </c>
      <c r="E30" s="47">
        <f t="shared" ref="E30:U30" si="22">SUM(E5:E28)</f>
        <v>425102.64500000002</v>
      </c>
      <c r="F30" s="47">
        <f t="shared" si="22"/>
        <v>436059.01200000005</v>
      </c>
      <c r="G30" s="47">
        <f t="shared" si="22"/>
        <v>443141.4580000001</v>
      </c>
      <c r="H30" s="47">
        <f t="shared" si="22"/>
        <v>446387.81399999995</v>
      </c>
      <c r="I30" s="47">
        <f t="shared" si="22"/>
        <v>445962.82199999993</v>
      </c>
      <c r="J30" s="47">
        <f t="shared" si="22"/>
        <v>446050.73300000001</v>
      </c>
      <c r="K30" s="47">
        <f t="shared" si="22"/>
        <v>446719.66499999998</v>
      </c>
      <c r="L30" s="47">
        <f t="shared" si="22"/>
        <v>444772.72399999999</v>
      </c>
      <c r="M30" s="47">
        <f t="shared" si="22"/>
        <v>442064.58500000008</v>
      </c>
      <c r="N30" s="47">
        <f t="shared" si="22"/>
        <v>440337.04699999996</v>
      </c>
      <c r="O30" s="47">
        <f t="shared" si="22"/>
        <v>437109.68200000009</v>
      </c>
      <c r="P30" s="47">
        <f t="shared" si="22"/>
        <v>434134.07600000006</v>
      </c>
      <c r="Q30" s="47">
        <f t="shared" si="22"/>
        <v>429720.40500000003</v>
      </c>
      <c r="R30" s="47">
        <f t="shared" si="22"/>
        <v>424955.02400000003</v>
      </c>
      <c r="S30" s="47">
        <f t="shared" si="22"/>
        <v>419384.34900000005</v>
      </c>
      <c r="T30" s="47">
        <f t="shared" si="22"/>
        <v>414556.85099999991</v>
      </c>
      <c r="U30" s="47">
        <f t="shared" si="22"/>
        <v>409673.52999999997</v>
      </c>
      <c r="V30" s="47">
        <f t="shared" ref="V30:AO30" si="23">SUM(V5:V28)</f>
        <v>403300.15399999998</v>
      </c>
      <c r="W30" s="47">
        <f t="shared" si="23"/>
        <v>396768.67000000004</v>
      </c>
      <c r="X30" s="47">
        <f t="shared" si="23"/>
        <v>390393.89499999996</v>
      </c>
      <c r="Y30" s="47">
        <f t="shared" si="23"/>
        <v>383817.23000000004</v>
      </c>
      <c r="Z30" s="47">
        <f t="shared" si="23"/>
        <v>377437.85700000002</v>
      </c>
      <c r="AA30" s="47">
        <f t="shared" si="23"/>
        <v>371050.57899999997</v>
      </c>
      <c r="AB30" s="47">
        <f t="shared" si="23"/>
        <v>365433.47199999995</v>
      </c>
      <c r="AC30" s="47">
        <f t="shared" si="23"/>
        <v>359871.07999999996</v>
      </c>
      <c r="AD30" s="47">
        <f t="shared" si="23"/>
        <v>353406.89399999997</v>
      </c>
      <c r="AE30" s="47">
        <f t="shared" si="23"/>
        <v>347439.78199999995</v>
      </c>
      <c r="AF30" s="47">
        <f t="shared" si="23"/>
        <v>341588.36600000004</v>
      </c>
      <c r="AG30" s="47">
        <f t="shared" si="23"/>
        <v>335720.21399999992</v>
      </c>
      <c r="AH30" s="47">
        <f t="shared" si="23"/>
        <v>329846.54900000006</v>
      </c>
      <c r="AI30" s="47">
        <f t="shared" si="23"/>
        <v>323873.81200000009</v>
      </c>
      <c r="AJ30" s="47">
        <f t="shared" si="23"/>
        <v>318014.96600000001</v>
      </c>
      <c r="AK30" s="47">
        <f t="shared" si="23"/>
        <v>313708.88400000002</v>
      </c>
      <c r="AL30" s="47">
        <f t="shared" si="23"/>
        <v>309362.11999999994</v>
      </c>
      <c r="AM30" s="47">
        <f t="shared" si="23"/>
        <v>305045.16600000003</v>
      </c>
      <c r="AN30" s="47">
        <f t="shared" si="23"/>
        <v>300553.95600000001</v>
      </c>
      <c r="AO30" s="47">
        <f t="shared" si="23"/>
        <v>296076.77799999999</v>
      </c>
    </row>
    <row r="32" spans="1:41">
      <c r="A32" s="70" t="s">
        <v>2391</v>
      </c>
      <c r="B32" s="70"/>
      <c r="C32" s="70"/>
      <c r="D32" s="44">
        <v>2023</v>
      </c>
      <c r="E32" s="44">
        <v>2024</v>
      </c>
      <c r="F32" s="44">
        <v>2025</v>
      </c>
      <c r="G32" s="44">
        <v>2026</v>
      </c>
      <c r="H32" s="44">
        <v>2027</v>
      </c>
      <c r="I32" s="44">
        <v>2028</v>
      </c>
      <c r="J32" s="44">
        <v>2029</v>
      </c>
      <c r="K32" s="44">
        <v>2030</v>
      </c>
      <c r="L32" s="44">
        <v>2031</v>
      </c>
      <c r="M32" s="44">
        <v>2032</v>
      </c>
      <c r="N32" s="44">
        <v>2033</v>
      </c>
      <c r="O32" s="44">
        <v>2034</v>
      </c>
      <c r="P32" s="44">
        <v>2035</v>
      </c>
      <c r="Q32" s="44">
        <v>2036</v>
      </c>
      <c r="R32" s="44">
        <v>2037</v>
      </c>
      <c r="S32" s="44">
        <v>2038</v>
      </c>
      <c r="T32" s="44">
        <v>2039</v>
      </c>
      <c r="U32" s="44">
        <v>2040</v>
      </c>
      <c r="V32" s="44">
        <v>2041</v>
      </c>
      <c r="W32" s="44">
        <v>2042</v>
      </c>
      <c r="X32" s="44">
        <v>2043</v>
      </c>
      <c r="Y32" s="44">
        <v>2044</v>
      </c>
      <c r="Z32" s="44">
        <v>2045</v>
      </c>
      <c r="AA32" s="44">
        <v>2046</v>
      </c>
      <c r="AB32" s="44">
        <v>2047</v>
      </c>
      <c r="AC32" s="44">
        <v>2048</v>
      </c>
      <c r="AD32" s="44">
        <v>2049</v>
      </c>
      <c r="AE32" s="44">
        <v>2050</v>
      </c>
      <c r="AF32" s="44">
        <v>2051</v>
      </c>
      <c r="AG32" s="44">
        <v>2052</v>
      </c>
      <c r="AH32" s="44">
        <v>2053</v>
      </c>
      <c r="AI32" s="44">
        <v>2054</v>
      </c>
      <c r="AJ32" s="44">
        <v>2055</v>
      </c>
      <c r="AK32" s="44">
        <v>2056</v>
      </c>
      <c r="AL32" s="44">
        <v>2057</v>
      </c>
      <c r="AM32" s="44">
        <v>2058</v>
      </c>
      <c r="AN32" s="44">
        <v>2059</v>
      </c>
      <c r="AO32" s="44">
        <v>2060</v>
      </c>
    </row>
    <row r="33" spans="1:41">
      <c r="B33" s="46" t="s">
        <v>695</v>
      </c>
      <c r="C33" s="44" t="str">
        <f t="shared" ref="C33:C57" si="24">VLOOKUP(B33,$B$195:$C$219,2,FALSE)</f>
        <v>农林牧渔业</v>
      </c>
      <c r="D33" s="47">
        <f>SUMIFS(工业能源消费!D:D,工业能源消费!$A:$A,$B33)*$K$2</f>
        <v>6707.1189370206348</v>
      </c>
      <c r="E33" s="47">
        <f>SUMIFS(工业能源消费!E:E,工业能源消费!$A:$A,$B33)*$K$2</f>
        <v>7022.7611537215098</v>
      </c>
      <c r="F33" s="47">
        <f>SUMIFS(工业能源消费!F:F,工业能源消费!$A:$A,$B33)*$K$2</f>
        <v>7211.4507939937366</v>
      </c>
      <c r="G33" s="47">
        <f>SUMIFS(工业能源消费!G:G,工业能源消费!$A:$A,$B33)*$K$2</f>
        <v>7621.5296532353914</v>
      </c>
      <c r="H33" s="47">
        <f>SUMIFS(工业能源消费!H:H,工业能源消费!$A:$A,$B33)*$K$2</f>
        <v>7908.1055777609754</v>
      </c>
      <c r="I33" s="47">
        <f>SUMIFS(工业能源消费!I:I,工业能源消费!$A:$A,$B33)*$K$2</f>
        <v>8180.2815887076467</v>
      </c>
      <c r="J33" s="47">
        <f>SUMIFS(工业能源消费!J:J,工业能源消费!$A:$A,$B33)*$K$2</f>
        <v>8448.741492924275</v>
      </c>
      <c r="K33" s="47">
        <f>SUMIFS(工业能源消费!K:K,工业能源消费!$A:$A,$B33)*$K$2</f>
        <v>8815.4880054733385</v>
      </c>
      <c r="L33" s="47">
        <f>SUMIFS(工业能源消费!L:L,工业能源消费!$A:$A,$B33)*$K$2</f>
        <v>8964.0135212991991</v>
      </c>
      <c r="M33" s="47">
        <f>SUMIFS(工业能源消费!M:M,工业能源消费!$A:$A,$B33)*$K$2</f>
        <v>9221.649260019447</v>
      </c>
      <c r="N33" s="47">
        <f>SUMIFS(工业能源消费!N:N,工业能源消费!$A:$A,$B33)*$K$2</f>
        <v>9461.4551042454386</v>
      </c>
      <c r="O33" s="47">
        <f>SUMIFS(工业能源消费!O:O,工业能源消费!$A:$A,$B33)*$K$2</f>
        <v>9693.8595261243772</v>
      </c>
      <c r="P33" s="47">
        <f>SUMIFS(工业能源消费!P:P,工业能源消费!$A:$A,$B33)*$K$2</f>
        <v>9853.5512909149857</v>
      </c>
      <c r="Q33" s="47">
        <f>SUMIFS(工业能源消费!Q:Q,工业能源消费!$A:$A,$B33)*$K$2</f>
        <v>10118.100792193298</v>
      </c>
      <c r="R33" s="47">
        <f>SUMIFS(工业能源消费!R:R,工业能源消费!$A:$A,$B33)*$K$2</f>
        <v>10306.736894602285</v>
      </c>
      <c r="S33" s="47">
        <f>SUMIFS(工业能源消费!S:S,工业能源消费!$A:$A,$B33)*$K$2</f>
        <v>10455.632638363764</v>
      </c>
      <c r="T33" s="47">
        <f>SUMIFS(工业能源消费!T:T,工业能源消费!$A:$A,$B33)*$K$2</f>
        <v>10611.665755644381</v>
      </c>
      <c r="U33" s="47">
        <f>SUMIFS(工业能源消费!U:U,工业能源消费!$A:$A,$B33)*$K$2</f>
        <v>10760.543570631236</v>
      </c>
      <c r="V33" s="47">
        <f>SUMIFS(工业能源消费!V:V,工业能源消费!$A:$A,$B33)*$K$2</f>
        <v>10869.300792193299</v>
      </c>
      <c r="W33" s="47">
        <f>SUMIFS(工业能源消费!W:W,工业能源消费!$A:$A,$B33)*$K$2</f>
        <v>10970.827125418606</v>
      </c>
      <c r="X33" s="47">
        <f>SUMIFS(工业能源消费!X:X,工业能源消费!$A:$A,$B33)*$K$2</f>
        <v>11072.350225054915</v>
      </c>
      <c r="Y33" s="47">
        <f>SUMIFS(工业能源消费!Y:Y,工业能源消费!$A:$A,$B33)*$K$2</f>
        <v>11166.595981419468</v>
      </c>
      <c r="Z33" s="47">
        <f>SUMIFS(工业能源消费!Z:Z,工业能源消费!$A:$A,$B33)*$K$2</f>
        <v>11260.845374671422</v>
      </c>
      <c r="AA33" s="47">
        <f>SUMIFS(工业能源消费!AA:AA,工业能源消费!$A:$A,$B33)*$K$2</f>
        <v>11275.792585790936</v>
      </c>
      <c r="AB33" s="47">
        <f>SUMIFS(工业能源消费!AB:AB,工业能源消费!$A:$A,$B33)*$K$2</f>
        <v>11362.332501530376</v>
      </c>
      <c r="AC33" s="47">
        <f>SUMIFS(工业能源消费!AC:AC,工业能源消费!$A:$A,$B33)*$K$2</f>
        <v>11373.610413740957</v>
      </c>
      <c r="AD33" s="47">
        <f>SUMIFS(工业能源消费!AD:AD,工业能源消费!$A:$A,$B33)*$K$2</f>
        <v>11416.89293867704</v>
      </c>
      <c r="AE33" s="47">
        <f>SUMIFS(工业能源消费!AE:AE,工业能源消费!$A:$A,$B33)*$K$2</f>
        <v>11456.578221886142</v>
      </c>
      <c r="AF33" s="47">
        <f>SUMIFS(工业能源消费!AF:AF,工业能源消费!$A:$A,$B33)*$K$2</f>
        <v>11456.617791941237</v>
      </c>
      <c r="AG33" s="47">
        <f>SUMIFS(工业能源消费!AG:AG,工业能源消费!$A:$A,$B33)*$K$2</f>
        <v>11460.214709589143</v>
      </c>
      <c r="AH33" s="47">
        <f>SUMIFS(工业能源消费!AH:AH,工业能源消费!$A:$A,$B33)*$K$2</f>
        <v>11456.61019408736</v>
      </c>
      <c r="AI33" s="47">
        <f>SUMIFS(工业能源消费!AI:AI,工业能源消费!$A:$A,$B33)*$K$2</f>
        <v>11456.570580821723</v>
      </c>
      <c r="AJ33" s="47">
        <f>SUMIFS(工业能源消费!AJ:AJ,工业能源消费!$A:$A,$B33)*$K$2</f>
        <v>11452.930020525011</v>
      </c>
      <c r="AK33" s="47">
        <f>SUMIFS(工业能源消费!AK:AK,工业能源消费!$A:$A,$B33)*$K$2</f>
        <v>11409.679863886791</v>
      </c>
      <c r="AL33" s="47">
        <f>SUMIFS(工业能源消费!AL:AL,工业能源消费!$A:$A,$B33)*$K$2</f>
        <v>11409.597007669874</v>
      </c>
      <c r="AM33" s="47">
        <f>SUMIFS(工业能源消费!AM:AM,工业能源消费!$A:$A,$B33)*$K$2</f>
        <v>11402.31962838933</v>
      </c>
      <c r="AN33" s="47">
        <f>SUMIFS(工业能源消费!AN:AN,工业能源消费!$A:$A,$B33)*$K$2</f>
        <v>11398.283007453821</v>
      </c>
      <c r="AO33" s="47">
        <f>SUMIFS(工业能源消费!AO:AO,工业能源消费!$A:$A,$B33)*$K$2</f>
        <v>11394.638882287281</v>
      </c>
    </row>
    <row r="34" spans="1:41">
      <c r="A34" s="44">
        <f>RANK(D34,D$34:D$56)</f>
        <v>12</v>
      </c>
      <c r="B34" s="46" t="s">
        <v>696</v>
      </c>
      <c r="C34" s="44" t="str">
        <f t="shared" si="24"/>
        <v>煤炭开采洗选</v>
      </c>
      <c r="D34" s="47">
        <f>SUMIFS(工业能源消费!D:D,工业能源消费!$A:$A,$B34)*$K$2</f>
        <v>2963.4734075114334</v>
      </c>
      <c r="E34" s="47">
        <f>SUMIFS(工业能源消费!E:E,工业能源消费!$A:$A,$B34)*$K$2</f>
        <v>3016.2925353786331</v>
      </c>
      <c r="F34" s="47">
        <f>SUMIFS(工业能源消费!F:F,工业能源消费!$A:$A,$B34)*$K$2</f>
        <v>3063.4111123114048</v>
      </c>
      <c r="G34" s="47">
        <f>SUMIFS(工业能源消费!G:G,工业能源消费!$A:$A,$B34)*$K$2</f>
        <v>3080.3788124302337</v>
      </c>
      <c r="H34" s="47">
        <f>SUMIFS(工业能源消费!H:H,工业能源消费!$A:$A,$B34)*$K$2</f>
        <v>3103.5991898023126</v>
      </c>
      <c r="I34" s="47">
        <f>SUMIFS(工业能源消费!I:I,工业能源消费!$A:$A,$B34)*$K$2</f>
        <v>3081.7085862950566</v>
      </c>
      <c r="J34" s="47">
        <f>SUMIFS(工业能源消费!J:J,工业能源消费!$A:$A,$B34)*$K$2</f>
        <v>3059.9540916783703</v>
      </c>
      <c r="K34" s="47">
        <f>SUMIFS(工业能源消费!K:K,工业能源消费!$A:$A,$B34)*$K$2</f>
        <v>3043.9634532425921</v>
      </c>
      <c r="L34" s="47">
        <f>SUMIFS(工业能源消费!L:L,工业能源消费!$A:$A,$B34)*$K$2</f>
        <v>3009.0152857297189</v>
      </c>
      <c r="M34" s="47">
        <f>SUMIFS(工业能源消费!M:M,工业能源消费!$A:$A,$B34)*$K$2</f>
        <v>3007.0497018472515</v>
      </c>
      <c r="N34" s="47">
        <f>SUMIFS(工业能源消费!N:N,工业能源消费!$A:$A,$B34)*$K$2</f>
        <v>2997.0682154045594</v>
      </c>
      <c r="O34" s="47">
        <f>SUMIFS(工业能源消费!O:O,工业能源消费!$A:$A,$B34)*$K$2</f>
        <v>2967.2472820568228</v>
      </c>
      <c r="P34" s="47">
        <f>SUMIFS(工业能源消费!P:P,工业能源消费!$A:$A,$B34)*$K$2</f>
        <v>2956.0198599258229</v>
      </c>
      <c r="Q34" s="47">
        <f>SUMIFS(工业能源消费!Q:Q,工业能源消费!$A:$A,$B34)*$K$2</f>
        <v>2933.2164693385193</v>
      </c>
      <c r="R34" s="47">
        <f>SUMIFS(工业能源消费!R:R,工业能源消费!$A:$A,$B34)*$K$2</f>
        <v>2904.1156177307271</v>
      </c>
      <c r="S34" s="47">
        <f>SUMIFS(工业能源消费!S:S,工业能源消费!$A:$A,$B34)*$K$2</f>
        <v>2869.9031720139719</v>
      </c>
      <c r="T34" s="47">
        <f>SUMIFS(工业能源消费!T:T,工业能源消费!$A:$A,$B34)*$K$2</f>
        <v>2840.3057452018302</v>
      </c>
      <c r="U34" s="47">
        <f>SUMIFS(工业能源消费!U:U,工业能源消费!$A:$A,$B34)*$K$2</f>
        <v>2806.7506892081674</v>
      </c>
      <c r="V34" s="47">
        <f>SUMIFS(工业能源消费!V:V,工业能源消费!$A:$A,$B34)*$K$2</f>
        <v>2758.8440070577226</v>
      </c>
      <c r="W34" s="47">
        <f>SUMIFS(工业能源消费!W:W,工业能源消费!$A:$A,$B34)*$K$2</f>
        <v>2707.7380537251097</v>
      </c>
      <c r="X34" s="47">
        <f>SUMIFS(工业能源消费!X:X,工业能源消费!$A:$A,$B34)*$K$2</f>
        <v>2656.9560772028381</v>
      </c>
      <c r="Y34" s="47">
        <f>SUMIFS(工业能源消费!Y:Y,工业能源消费!$A:$A,$B34)*$K$2</f>
        <v>2609.055316697275</v>
      </c>
      <c r="Z34" s="47">
        <f>SUMIFS(工业能源消费!Z:Z,工业能源消费!$A:$A,$B34)*$K$2</f>
        <v>2558.2914536746971</v>
      </c>
      <c r="AA34" s="47">
        <f>SUMIFS(工业能源消费!AA:AA,工业能源消费!$A:$A,$B34)*$K$2</f>
        <v>2511.9465964495344</v>
      </c>
      <c r="AB34" s="47">
        <f>SUMIFS(工业能源消费!AB:AB,工业能源消费!$A:$A,$B34)*$K$2</f>
        <v>2464.8408984192151</v>
      </c>
      <c r="AC34" s="47">
        <f>SUMIFS(工业能源消费!AC:AC,工业能源消费!$A:$A,$B34)*$K$2</f>
        <v>2414.97084368586</v>
      </c>
      <c r="AD34" s="47">
        <f>SUMIFS(工业能源消费!AD:AD,工业能源消费!$A:$A,$B34)*$K$2</f>
        <v>2368.3797814266686</v>
      </c>
      <c r="AE34" s="47">
        <f>SUMIFS(工业能源消费!AE:AE,工业能源消费!$A:$A,$B34)*$K$2</f>
        <v>2322.147374239315</v>
      </c>
      <c r="AF34" s="47">
        <f>SUMIFS(工业能源消费!AF:AF,工业能源消费!$A:$A,$B34)*$K$2</f>
        <v>2276.76581757949</v>
      </c>
      <c r="AG34" s="47">
        <f>SUMIFS(工业能源消费!AG:AG,工业能源消费!$A:$A,$B34)*$K$2</f>
        <v>2231.3521878938468</v>
      </c>
      <c r="AH34" s="47">
        <f>SUMIFS(工业能源消费!AH:AH,工业能源消费!$A:$A,$B34)*$K$2</f>
        <v>2185.7080350005408</v>
      </c>
      <c r="AI34" s="47">
        <f>SUMIFS(工业能源消费!AI:AI,工业能源消费!$A:$A,$B34)*$K$2</f>
        <v>2145.6817935976383</v>
      </c>
      <c r="AJ34" s="47">
        <f>SUMIFS(工业能源消费!AJ:AJ,工业能源消费!$A:$A,$B34)*$K$2</f>
        <v>2100.1351118072816</v>
      </c>
      <c r="AK34" s="47">
        <f>SUMIFS(工业能源消费!AK:AK,工业能源消费!$A:$A,$B34)*$K$2</f>
        <v>2048.6005336502112</v>
      </c>
      <c r="AL34" s="47">
        <f>SUMIFS(工业能源消费!AL:AL,工业能源消费!$A:$A,$B34)*$K$2</f>
        <v>1992.6847290338849</v>
      </c>
      <c r="AM34" s="47">
        <f>SUMIFS(工业能源消费!AM:AM,工业能源消费!$A:$A,$B34)*$K$2</f>
        <v>1941.807298620864</v>
      </c>
      <c r="AN34" s="47">
        <f>SUMIFS(工业能源消费!AN:AN,工业能源消费!$A:$A,$B34)*$K$2</f>
        <v>1891.2069867847761</v>
      </c>
      <c r="AO34" s="47">
        <f>SUMIFS(工业能源消费!AO:AO,工业能源消费!$A:$A,$B34)*$K$2</f>
        <v>1834.3116506427573</v>
      </c>
    </row>
    <row r="35" spans="1:41">
      <c r="A35" s="44">
        <f t="shared" ref="A35:A56" si="25">RANK(D35,D$34:D$56)</f>
        <v>11</v>
      </c>
      <c r="B35" s="46" t="s">
        <v>697</v>
      </c>
      <c r="C35" s="44" t="str">
        <f t="shared" si="24"/>
        <v>石油、天然气开采</v>
      </c>
      <c r="D35" s="47">
        <f>SUMIFS(工业能源消费!D:D,工业能源消费!$A:$A,$B35)*$K$2</f>
        <v>3407.1513449281633</v>
      </c>
      <c r="E35" s="47">
        <f>SUMIFS(工业能源消费!E:E,工业能源消费!$A:$A,$B35)*$K$2</f>
        <v>3561.701055057435</v>
      </c>
      <c r="F35" s="47">
        <f>SUMIFS(工业能源消费!F:F,工业能源消费!$A:$A,$B35)*$K$2</f>
        <v>3716.9709409095831</v>
      </c>
      <c r="G35" s="47">
        <f>SUMIFS(工业能源消费!G:G,工业能源消费!$A:$A,$B35)*$K$2</f>
        <v>3778.690000360089</v>
      </c>
      <c r="H35" s="47">
        <f>SUMIFS(工业能源消费!H:H,工业能源消费!$A:$A,$B35)*$K$2</f>
        <v>3852.4720031687743</v>
      </c>
      <c r="I35" s="47">
        <f>SUMIFS(工业能源消费!I:I,工业能源消费!$A:$A,$B35)*$K$2</f>
        <v>3956.573403910555</v>
      </c>
      <c r="J35" s="47">
        <f>SUMIFS(工业能源消费!J:J,工业能源消费!$A:$A,$B35)*$K$2</f>
        <v>4057.0379172518105</v>
      </c>
      <c r="K35" s="47">
        <f>SUMIFS(工业能源消费!K:K,工业能源消费!$A:$A,$B35)*$K$2</f>
        <v>4146.5917683914886</v>
      </c>
      <c r="L35" s="47">
        <f>SUMIFS(工业能源消费!L:L,工业能源消费!$A:$A,$B35)*$K$2</f>
        <v>4212.3078031039586</v>
      </c>
      <c r="M35" s="47">
        <f>SUMIFS(工业能源消费!M:M,工业能源消费!$A:$A,$B35)*$K$2</f>
        <v>4277.6637499549897</v>
      </c>
      <c r="N35" s="47">
        <f>SUMIFS(工业能源消费!N:N,工业能源消费!$A:$A,$B35)*$K$2</f>
        <v>4343.4157934536042</v>
      </c>
      <c r="O35" s="47">
        <f>SUMIFS(工业能源消费!O:O,工业能源消费!$A:$A,$B35)*$K$2</f>
        <v>4405.5426163984021</v>
      </c>
      <c r="P35" s="47">
        <f>SUMIFS(工业能源消费!P:P,工业能源消费!$A:$A,$B35)*$K$2</f>
        <v>4471.2470562817343</v>
      </c>
      <c r="Q35" s="47">
        <f>SUMIFS(工业能源消费!Q:Q,工业能源消费!$A:$A,$B35)*$K$2</f>
        <v>4517.6623096035446</v>
      </c>
      <c r="R35" s="47">
        <f>SUMIFS(工业能源消费!R:R,工业能源消费!$A:$A,$B35)*$K$2</f>
        <v>4564.0416261567834</v>
      </c>
      <c r="S35" s="47">
        <f>SUMIFS(工业能源消费!S:S,工业能源消费!$A:$A,$B35)*$K$2</f>
        <v>4610.4569514961659</v>
      </c>
      <c r="T35" s="47">
        <f>SUMIFS(工业能源消费!T:T,工业能源消费!$A:$A,$B35)*$K$2</f>
        <v>4656.8325951532188</v>
      </c>
      <c r="U35" s="47">
        <f>SUMIFS(工业能源消费!U:U,工业能源消费!$A:$A,$B35)*$K$2</f>
        <v>4703.6036152821298</v>
      </c>
      <c r="V35" s="47">
        <f>SUMIFS(工业能源消费!V:V,工业能源消费!$A:$A,$B35)*$K$2</f>
        <v>4730.2465161499422</v>
      </c>
      <c r="W35" s="47">
        <f>SUMIFS(工业能源消费!W:W,工业能源消费!$A:$A,$B35)*$K$2</f>
        <v>4757.6851751827462</v>
      </c>
      <c r="X35" s="47">
        <f>SUMIFS(工业能源消费!X:X,工业能源消费!$A:$A,$B35)*$K$2</f>
        <v>4785.0878254294057</v>
      </c>
      <c r="Y35" s="47">
        <f>SUMIFS(工业能源消费!Y:Y,工业能源消费!$A:$A,$B35)*$K$2</f>
        <v>4815.7669511360782</v>
      </c>
      <c r="Z35" s="47">
        <f>SUMIFS(工业能源消费!Z:Z,工业能源消费!$A:$A,$B35)*$K$2</f>
        <v>4846.2303842137499</v>
      </c>
      <c r="AA35" s="47">
        <f>SUMIFS(工业能源消费!AA:AA,工业能源消费!$A:$A,$B35)*$K$2</f>
        <v>4873.4135249000765</v>
      </c>
      <c r="AB35" s="47">
        <f>SUMIFS(工业能源消费!AB:AB,工业能源消费!$A:$A,$B35)*$K$2</f>
        <v>4896.6031831766968</v>
      </c>
      <c r="AC35" s="47">
        <f>SUMIFS(工业能源消费!AC:AC,工业能源消费!$A:$A,$B35)*$K$2</f>
        <v>4919.8288502394598</v>
      </c>
      <c r="AD35" s="47">
        <f>SUMIFS(工业能源消费!AD:AD,工业能源消费!$A:$A,$B35)*$K$2</f>
        <v>4946.2592992690234</v>
      </c>
      <c r="AE35" s="47">
        <f>SUMIFS(工业能源消费!AE:AE,工业能源消费!$A:$A,$B35)*$K$2</f>
        <v>4966.2441755788423</v>
      </c>
      <c r="AF35" s="47">
        <f>SUMIFS(工业能源消费!AF:AF,工业能源消费!$A:$A,$B35)*$K$2</f>
        <v>4989.4338338554617</v>
      </c>
      <c r="AG35" s="47">
        <f>SUMIFS(工业能源消费!AG:AG,工业能源消费!$A:$A,$B35)*$K$2</f>
        <v>5016.2207698678494</v>
      </c>
      <c r="AH35" s="47">
        <f>SUMIFS(工业能源消费!AH:AH,工业能源消费!$A:$A,$B35)*$K$2</f>
        <v>5035.849159194845</v>
      </c>
      <c r="AI35" s="47">
        <f>SUMIFS(工业能源消费!AI:AI,工业能源消费!$A:$A,$B35)*$K$2</f>
        <v>5059.0352165928498</v>
      </c>
      <c r="AJ35" s="47">
        <f>SUMIFS(工业能源消费!AJ:AJ,工业能源消费!$A:$A,$B35)*$K$2</f>
        <v>5081.8719887652596</v>
      </c>
      <c r="AK35" s="47">
        <f>SUMIFS(工业能源消费!AK:AK,工业能源消费!$A:$A,$B35)*$K$2</f>
        <v>5089.8587015231733</v>
      </c>
      <c r="AL35" s="47">
        <f>SUMIFS(工业能源消费!AL:AL,工业能源消费!$A:$A,$B35)*$K$2</f>
        <v>5101.0730258183012</v>
      </c>
      <c r="AM35" s="47">
        <f>SUMIFS(工业能源消费!AM:AM,工业能源消费!$A:$A,$B35)*$K$2</f>
        <v>5105.0784631450088</v>
      </c>
      <c r="AN35" s="47">
        <f>SUMIFS(工业能源消费!AN:AN,工业能源消费!$A:$A,$B35)*$K$2</f>
        <v>5113.0831802959938</v>
      </c>
      <c r="AO35" s="47">
        <f>SUMIFS(工业能源消费!AO:AO,工业能源消费!$A:$A,$B35)*$K$2</f>
        <v>5124.2006769651807</v>
      </c>
    </row>
    <row r="36" spans="1:41">
      <c r="A36" s="44">
        <f t="shared" si="25"/>
        <v>15</v>
      </c>
      <c r="B36" s="46" t="s">
        <v>710</v>
      </c>
      <c r="C36" s="44" t="str">
        <f t="shared" si="24"/>
        <v>金属、非金属和其他采矿业</v>
      </c>
      <c r="D36" s="47">
        <f>SUMIFS(工业能源消费!D:D,工业能源消费!$A:$A,$B36)*$K$2</f>
        <v>2436.5885276007352</v>
      </c>
      <c r="E36" s="47">
        <f>SUMIFS(工业能源消费!E:E,工业能源消费!$A:$A,$B36)*$K$2</f>
        <v>2447.4811854092404</v>
      </c>
      <c r="F36" s="47">
        <f>SUMIFS(工业能源消费!F:F,工业能源消费!$A:$A,$B36)*$K$2</f>
        <v>2511.7208598898137</v>
      </c>
      <c r="G36" s="47">
        <f>SUMIFS(工业能源消费!G:G,工业能源消费!$A:$A,$B36)*$K$2</f>
        <v>2542.1482841813408</v>
      </c>
      <c r="H36" s="47">
        <f>SUMIFS(工业能源消费!H:H,工业能源消费!$A:$A,$B36)*$K$2</f>
        <v>2555.6155701991293</v>
      </c>
      <c r="I36" s="47">
        <f>SUMIFS(工业能源消费!I:I,工业能源消费!$A:$A,$B36)*$K$2</f>
        <v>2555.6515789852729</v>
      </c>
      <c r="J36" s="47">
        <f>SUMIFS(工业能源消费!J:J,工业能源消费!$A:$A,$B36)*$K$2</f>
        <v>2563.634726873358</v>
      </c>
      <c r="K36" s="47">
        <f>SUMIFS(工业能源消费!K:K,工业能源消费!$A:$A,$B36)*$K$2</f>
        <v>2571.7058334233561</v>
      </c>
      <c r="L36" s="47">
        <f>SUMIFS(工业能源消费!L:L,工业能源消费!$A:$A,$B36)*$K$2</f>
        <v>2556.6368621943761</v>
      </c>
      <c r="M36" s="47">
        <f>SUMIFS(工业能源消费!M:M,工业能源消费!$A:$A,$B36)*$K$2</f>
        <v>2544.8181844370033</v>
      </c>
      <c r="N36" s="47">
        <f>SUMIFS(工业能源消费!N:N,工业能源消费!$A:$A,$B36)*$K$2</f>
        <v>2533.583702423392</v>
      </c>
      <c r="O36" s="47">
        <f>SUMIFS(工业能源消费!O:O,工业能源消费!$A:$A,$B36)*$K$2</f>
        <v>2521.0136077202842</v>
      </c>
      <c r="P36" s="47">
        <f>SUMIFS(工业能源消费!P:P,工业能源消费!$A:$A,$B36)*$K$2</f>
        <v>2509.1665874473379</v>
      </c>
      <c r="Q36" s="47">
        <f>SUMIFS(工业能源消费!Q:Q,工业能源消费!$A:$A,$B36)*$K$2</f>
        <v>2475.1456915487383</v>
      </c>
      <c r="R36" s="47">
        <f>SUMIFS(工业能源消费!R:R,工业能源消费!$A:$A,$B36)*$K$2</f>
        <v>2433.9052896906851</v>
      </c>
      <c r="S36" s="47">
        <f>SUMIFS(工业能源消费!S:S,工业能源消费!$A:$A,$B36)*$K$2</f>
        <v>2400.4752295560124</v>
      </c>
      <c r="T36" s="47">
        <f>SUMIFS(工业能源消费!T:T,工业能源消费!$A:$A,$B36)*$K$2</f>
        <v>2362.7517410248106</v>
      </c>
      <c r="U36" s="47">
        <f>SUMIFS(工业能源消费!U:U,工业能源消费!$A:$A,$B36)*$K$2</f>
        <v>2328.6901948075338</v>
      </c>
      <c r="V36" s="47">
        <f>SUMIFS(工业能源消费!V:V,工业能源消费!$A:$A,$B36)*$K$2</f>
        <v>2283.0047063483494</v>
      </c>
      <c r="W36" s="47">
        <f>SUMIFS(工业能源消费!W:W,工业能源消费!$A:$A,$B36)*$K$2</f>
        <v>2236.9690180404023</v>
      </c>
      <c r="X36" s="47">
        <f>SUMIFS(工业能源消费!X:X,工业能源消费!$A:$A,$B36)*$K$2</f>
        <v>2190.9856649022367</v>
      </c>
      <c r="Y36" s="47">
        <f>SUMIFS(工业能源消费!Y:Y,工业能源消费!$A:$A,$B36)*$K$2</f>
        <v>2144.9677541320088</v>
      </c>
      <c r="Z36" s="47">
        <f>SUMIFS(工业能源消费!Z:Z,工业能源消费!$A:$A,$B36)*$K$2</f>
        <v>2102.9515753843943</v>
      </c>
      <c r="AA36" s="47">
        <f>SUMIFS(工业能源消费!AA:AA,工业能源消费!$A:$A,$B36)*$K$2</f>
        <v>2057.2260955673191</v>
      </c>
      <c r="AB36" s="47">
        <f>SUMIFS(工业能源消费!AB:AB,工业能源消费!$A:$A,$B36)*$K$2</f>
        <v>2015.1310647798068</v>
      </c>
      <c r="AC36" s="47">
        <f>SUMIFS(工业能源消费!AC:AC,工业能源消费!$A:$A,$B36)*$K$2</f>
        <v>1969.7664686183434</v>
      </c>
      <c r="AD36" s="47">
        <f>SUMIFS(工业能源消费!AD:AD,工业能源消费!$A:$A,$B36)*$K$2</f>
        <v>1927.7512729105906</v>
      </c>
      <c r="AE36" s="47">
        <f>SUMIFS(工业能源消费!AE:AE,工业能源消费!$A:$A,$B36)*$K$2</f>
        <v>1882.2069965071482</v>
      </c>
      <c r="AF36" s="47">
        <f>SUMIFS(工业能源消费!AF:AF,工业能源消费!$A:$A,$B36)*$K$2</f>
        <v>1841.5022649526488</v>
      </c>
      <c r="AG36" s="47">
        <f>SUMIFS(工业能源消费!AG:AG,工业能源消费!$A:$A,$B36)*$K$2</f>
        <v>1796.8689424219515</v>
      </c>
      <c r="AH36" s="47">
        <f>SUMIFS(工业能源消费!AH:AH,工业能源消费!$A:$A,$B36)*$K$2</f>
        <v>1755.8332901227905</v>
      </c>
      <c r="AI36" s="47">
        <f>SUMIFS(工业能源消费!AI:AI,工业能源消费!$A:$A,$B36)*$K$2</f>
        <v>1715.4890857369203</v>
      </c>
      <c r="AJ36" s="47">
        <f>SUMIFS(工业能源消费!AJ:AJ,工业能源消费!$A:$A,$B36)*$K$2</f>
        <v>1674.8135212991974</v>
      </c>
      <c r="AK36" s="47">
        <f>SUMIFS(工业能源消费!AK:AK,工业能源消费!$A:$A,$B36)*$K$2</f>
        <v>1640.0930539051533</v>
      </c>
      <c r="AL36" s="47">
        <f>SUMIFS(工业能源消费!AL:AL,工业能源消费!$A:$A,$B36)*$K$2</f>
        <v>1612.2150516726085</v>
      </c>
      <c r="AM36" s="47">
        <f>SUMIFS(工业能源消费!AM:AM,工业能源消费!$A:$A,$B36)*$K$2</f>
        <v>1581.1318713766163</v>
      </c>
      <c r="AN36" s="47">
        <f>SUMIFS(工业能源消费!AN:AN,工业能源消费!$A:$A,$B36)*$K$2</f>
        <v>1546.0521119153077</v>
      </c>
      <c r="AO36" s="47">
        <f>SUMIFS(工业能源消费!AO:AO,工业能源消费!$A:$A,$B36)*$K$2</f>
        <v>1518.1704691944838</v>
      </c>
    </row>
    <row r="37" spans="1:41">
      <c r="A37" s="44">
        <f t="shared" si="25"/>
        <v>6</v>
      </c>
      <c r="B37" s="46" t="s">
        <v>698</v>
      </c>
      <c r="C37" s="44" t="str">
        <f t="shared" si="24"/>
        <v>食品和烟酒制造业</v>
      </c>
      <c r="D37" s="47">
        <f>SUMIFS(工业能源消费!D:D,工业能源消费!$A:$A,$B37)*$K$2</f>
        <v>5664.2861258147004</v>
      </c>
      <c r="E37" s="47">
        <f>SUMIFS(工业能源消费!E:E,工业能源消费!$A:$A,$B37)*$K$2</f>
        <v>5767.9132908429674</v>
      </c>
      <c r="F37" s="47">
        <f>SUMIFS(工业能源消费!F:F,工业能源消费!$A:$A,$B37)*$K$2</f>
        <v>5912.7712361816302</v>
      </c>
      <c r="G37" s="47">
        <f>SUMIFS(工业能源消费!G:G,工业能源消费!$A:$A,$B37)*$K$2</f>
        <v>6061.2419430341015</v>
      </c>
      <c r="H37" s="47">
        <f>SUMIFS(工业能源消费!H:H,工业能源消费!$A:$A,$B37)*$K$2</f>
        <v>6220.7018112419446</v>
      </c>
      <c r="I37" s="47">
        <f>SUMIFS(工业能源消费!I:I,工业能源消费!$A:$A,$B37)*$K$2</f>
        <v>6376.2676893161952</v>
      </c>
      <c r="J37" s="47">
        <f>SUMIFS(工业能源消费!J:J,工业能源消费!$A:$A,$B37)*$K$2</f>
        <v>6528.3932879622644</v>
      </c>
      <c r="K37" s="47">
        <f>SUMIFS(工业能源消费!K:K,工业能源消费!$A:$A,$B37)*$K$2</f>
        <v>6676.998235569481</v>
      </c>
      <c r="L37" s="47">
        <f>SUMIFS(工业能源消费!L:L,工业能源消费!$A:$A,$B37)*$K$2</f>
        <v>6840.318353678299</v>
      </c>
      <c r="M37" s="47">
        <f>SUMIFS(工业能源消费!M:M,工业能源消费!$A:$A,$B37)*$K$2</f>
        <v>6996.3059306470795</v>
      </c>
      <c r="N37" s="47">
        <f>SUMIFS(工业能源消费!N:N,工业能源消费!$A:$A,$B37)*$K$2</f>
        <v>7137.4330776709539</v>
      </c>
      <c r="O37" s="47">
        <f>SUMIFS(工业能源消费!O:O,工业能源消费!$A:$A,$B37)*$K$2</f>
        <v>7267.6301177487321</v>
      </c>
      <c r="P37" s="47">
        <f>SUMIFS(工业能源消费!P:P,工业能源消费!$A:$A,$B37)*$K$2</f>
        <v>7382.6835907961558</v>
      </c>
      <c r="Q37" s="47">
        <f>SUMIFS(工业能源消费!Q:Q,工业能源消费!$A:$A,$B37)*$K$2</f>
        <v>7482.7474343739896</v>
      </c>
      <c r="R37" s="47">
        <f>SUMIFS(工业能源消费!R:R,工业能源消费!$A:$A,$B37)*$K$2</f>
        <v>7568.1386338266557</v>
      </c>
      <c r="S37" s="47">
        <f>SUMIFS(工业能源消费!S:S,工业能源消费!$A:$A,$B37)*$K$2</f>
        <v>7642.1669007237788</v>
      </c>
      <c r="T37" s="47">
        <f>SUMIFS(工业能源消费!T:T,工业能源消费!$A:$A,$B37)*$K$2</f>
        <v>7704.9238414173078</v>
      </c>
      <c r="U37" s="47">
        <f>SUMIFS(工业能源消费!U:U,工业能源消费!$A:$A,$B37)*$K$2</f>
        <v>7749.3350617550705</v>
      </c>
      <c r="V37" s="47">
        <f>SUMIFS(工业能源消费!V:V,工业能源消费!$A:$A,$B37)*$K$2</f>
        <v>7786.3796406323163</v>
      </c>
      <c r="W37" s="47">
        <f>SUMIFS(工业能源消费!W:W,工业能源消费!$A:$A,$B37)*$K$2</f>
        <v>7811.924885672106</v>
      </c>
      <c r="X37" s="47">
        <f>SUMIFS(工业能源消费!X:X,工业能源消费!$A:$A,$B37)*$K$2</f>
        <v>7830.1304958409874</v>
      </c>
      <c r="Y37" s="47">
        <f>SUMIFS(工业能源消费!Y:Y,工业能源消费!$A:$A,$B37)*$K$2</f>
        <v>7830.1340607108159</v>
      </c>
      <c r="Z37" s="47">
        <f>SUMIFS(工业能源消费!Z:Z,工业能源消费!$A:$A,$B37)*$K$2</f>
        <v>7829.7350473515562</v>
      </c>
      <c r="AA37" s="47">
        <f>SUMIFS(工业能源消费!AA:AA,工业能源消费!$A:$A,$B37)*$K$2</f>
        <v>7818.5661661445411</v>
      </c>
      <c r="AB37" s="47">
        <f>SUMIFS(工业能源消费!AB:AB,工业能源消费!$A:$A,$B37)*$K$2</f>
        <v>7807.0998883727652</v>
      </c>
      <c r="AC37" s="47">
        <f>SUMIFS(工业能源消费!AC:AC,工业能源消费!$A:$A,$B37)*$K$2</f>
        <v>7788.1264988657249</v>
      </c>
      <c r="AD37" s="47">
        <f>SUMIFS(工业能源消费!AD:AD,工业能源消费!$A:$A,$B37)*$K$2</f>
        <v>7762.0745021785333</v>
      </c>
      <c r="AE37" s="47">
        <f>SUMIFS(工业能源消费!AE:AE,工业能源消费!$A:$A,$B37)*$K$2</f>
        <v>7739.3950884015721</v>
      </c>
      <c r="AF37" s="47">
        <f>SUMIFS(工业能源消费!AF:AF,工业能源消费!$A:$A,$B37)*$K$2</f>
        <v>7709.5988621223596</v>
      </c>
      <c r="AG37" s="47">
        <f>SUMIFS(工业能源消费!AG:AG,工业能源消费!$A:$A,$B37)*$K$2</f>
        <v>7676.0332721183986</v>
      </c>
      <c r="AH37" s="47">
        <f>SUMIFS(工业能源消费!AH:AH,工业能源消费!$A:$A,$B37)*$K$2</f>
        <v>7642.5469014439541</v>
      </c>
      <c r="AI37" s="47">
        <f>SUMIFS(工业能源消费!AI:AI,工业能源消费!$A:$A,$B37)*$K$2</f>
        <v>7616.2486046595386</v>
      </c>
      <c r="AJ37" s="47">
        <f>SUMIFS(工业能源消费!AJ:AJ,工业能源消费!$A:$A,$B37)*$K$2</f>
        <v>7586.4877029995341</v>
      </c>
      <c r="AK37" s="47">
        <f>SUMIFS(工业能源消费!AK:AK,工业能源消费!$A:$A,$B37)*$K$2</f>
        <v>7556.6065319938089</v>
      </c>
      <c r="AL37" s="47">
        <f>SUMIFS(工业能源消费!AL:AL,工业能源消费!$A:$A,$B37)*$K$2</f>
        <v>7537.6644701307141</v>
      </c>
      <c r="AM37" s="47">
        <f>SUMIFS(工业能源消费!AM:AM,工业能源消费!$A:$A,$B37)*$K$2</f>
        <v>7519.2240106586023</v>
      </c>
      <c r="AN37" s="47">
        <f>SUMIFS(工业能源消费!AN:AN,工业能源消费!$A:$A,$B37)*$K$2</f>
        <v>7500.4853984372203</v>
      </c>
      <c r="AO37" s="47">
        <f>SUMIFS(工业能源消费!AO:AO,工业能源消费!$A:$A,$B37)*$K$2</f>
        <v>7493.0773108638523</v>
      </c>
    </row>
    <row r="38" spans="1:41">
      <c r="A38" s="44">
        <f t="shared" si="25"/>
        <v>7</v>
      </c>
      <c r="B38" s="46" t="s">
        <v>699</v>
      </c>
      <c r="C38" s="44" t="str">
        <f t="shared" si="24"/>
        <v>纺织和服装业</v>
      </c>
      <c r="D38" s="47">
        <f>SUMIFS(工业能源消费!D:D,工业能源消费!$A:$A,$B38)*$K$2</f>
        <v>4883.353138165714</v>
      </c>
      <c r="E38" s="47">
        <f>SUMIFS(工业能源消费!E:E,工业能源消费!$A:$A,$B38)*$K$2</f>
        <v>4897.6846350509541</v>
      </c>
      <c r="F38" s="47">
        <f>SUMIFS(工业能源消费!F:F,工业能源消费!$A:$A,$B38)*$K$2</f>
        <v>4923.2940837564374</v>
      </c>
      <c r="G38" s="47">
        <f>SUMIFS(工业能源消费!G:G,工业能源消费!$A:$A,$B38)*$K$2</f>
        <v>4952.9041086024999</v>
      </c>
      <c r="H38" s="47">
        <f>SUMIFS(工业能源消费!H:H,工业能源消费!$A:$A,$B38)*$K$2</f>
        <v>4989.8239170357583</v>
      </c>
      <c r="I38" s="47">
        <f>SUMIFS(工业能源消费!I:I,工业能源消费!$A:$A,$B38)*$K$2</f>
        <v>5023.1068380684901</v>
      </c>
      <c r="J38" s="47">
        <f>SUMIFS(工业能源消费!J:J,工业能源消费!$A:$A,$B38)*$K$2</f>
        <v>5041.5109286665956</v>
      </c>
      <c r="K38" s="47">
        <f>SUMIFS(工业能源消费!K:K,工业能源消费!$A:$A,$B38)*$K$2</f>
        <v>5044.9192502970736</v>
      </c>
      <c r="L38" s="47">
        <f>SUMIFS(工业能源消费!L:L,工业能源消费!$A:$A,$B38)*$K$2</f>
        <v>5041.0721400021621</v>
      </c>
      <c r="M38" s="47">
        <f>SUMIFS(工业能源消费!M:M,工业能源消费!$A:$A,$B38)*$K$2</f>
        <v>5014.6003456843482</v>
      </c>
      <c r="N38" s="47">
        <f>SUMIFS(工业能源消费!N:N,工业能源消费!$A:$A,$B38)*$K$2</f>
        <v>4973.9141730582278</v>
      </c>
      <c r="O38" s="47">
        <f>SUMIFS(工业能源消费!O:O,工业能源消费!$A:$A,$B38)*$K$2</f>
        <v>4924.5605379712661</v>
      </c>
      <c r="P38" s="47">
        <f>SUMIFS(工业能源消费!P:P,工业能源消费!$A:$A,$B38)*$K$2</f>
        <v>4867.8373123042038</v>
      </c>
      <c r="Q38" s="47">
        <f>SUMIFS(工业能源消费!Q:Q,工业能源消费!$A:$A,$B38)*$K$2</f>
        <v>4815.1595945410691</v>
      </c>
      <c r="R38" s="47">
        <f>SUMIFS(工业能源消费!R:R,工业能源消费!$A:$A,$B38)*$K$2</f>
        <v>4758.3366965539608</v>
      </c>
      <c r="S38" s="47">
        <f>SUMIFS(工业能源消费!S:S,工业能源消费!$A:$A,$B38)*$K$2</f>
        <v>4700.8829318353692</v>
      </c>
      <c r="T38" s="47">
        <f>SUMIFS(工业能源消费!T:T,工业能源消费!$A:$A,$B38)*$K$2</f>
        <v>4647.4849231212429</v>
      </c>
      <c r="U38" s="47">
        <f>SUMIFS(工业能源消费!U:U,工业能源消费!$A:$A,$B38)*$K$2</f>
        <v>4590.5540671923964</v>
      </c>
      <c r="V38" s="47">
        <f>SUMIFS(工业能源消费!V:V,工业能源消费!$A:$A,$B38)*$K$2</f>
        <v>4541.2697706240333</v>
      </c>
      <c r="W38" s="47">
        <f>SUMIFS(工业能源消费!W:W,工业能源消费!$A:$A,$B38)*$K$2</f>
        <v>4488.0378596377532</v>
      </c>
      <c r="X38" s="47">
        <f>SUMIFS(工业能源消费!X:X,工业能源消费!$A:$A,$B38)*$K$2</f>
        <v>4438.4727053401039</v>
      </c>
      <c r="Y38" s="47">
        <f>SUMIFS(工业能源消费!Y:Y,工业能源消费!$A:$A,$B38)*$K$2</f>
        <v>4385.2967484066121</v>
      </c>
      <c r="Z38" s="47">
        <f>SUMIFS(工业能源消费!Z:Z,工业能源消费!$A:$A,$B38)*$K$2</f>
        <v>4340.1264160455166</v>
      </c>
      <c r="AA38" s="47">
        <f>SUMIFS(工业能源消费!AA:AA,工业能源消费!$A:$A,$B38)*$K$2</f>
        <v>4297.8048107738296</v>
      </c>
      <c r="AB38" s="47">
        <f>SUMIFS(工业能源消费!AB:AB,工业能源消费!$A:$A,$B38)*$K$2</f>
        <v>4252.6529221129967</v>
      </c>
      <c r="AC38" s="47">
        <f>SUMIFS(工业能源消费!AC:AC,工业能源消费!$A:$A,$B38)*$K$2</f>
        <v>4210.777941017609</v>
      </c>
      <c r="AD38" s="47">
        <f>SUMIFS(工业能源消费!AD:AD,工业能源消费!$A:$A,$B38)*$K$2</f>
        <v>4169.2741780994575</v>
      </c>
      <c r="AE38" s="47">
        <f>SUMIFS(工业能源消费!AE:AE,工业能源消费!$A:$A,$B38)*$K$2</f>
        <v>4135.0010154477704</v>
      </c>
      <c r="AF38" s="47">
        <f>SUMIFS(工业能源消费!AF:AF,工业能源消费!$A:$A,$B38)*$K$2</f>
        <v>4100.7710633394563</v>
      </c>
      <c r="AG38" s="47">
        <f>SUMIFS(工业能源消费!AG:AG,工业能源消费!$A:$A,$B38)*$K$2</f>
        <v>4066.5375067516484</v>
      </c>
      <c r="AH38" s="47">
        <f>SUMIFS(工业能源消费!AH:AH,工业能源消费!$A:$A,$B38)*$K$2</f>
        <v>4039.5488855280701</v>
      </c>
      <c r="AI38" s="47">
        <f>SUMIFS(工业能源消费!AI:AI,工业能源消费!$A:$A,$B38)*$K$2</f>
        <v>4012.963638327753</v>
      </c>
      <c r="AJ38" s="47">
        <f>SUMIFS(工业能源消费!AJ:AJ,工业能源消费!$A:$A,$B38)*$K$2</f>
        <v>3994.3254906197121</v>
      </c>
      <c r="AK38" s="47">
        <f>SUMIFS(工业能源消费!AK:AK,工业能源消费!$A:$A,$B38)*$K$2</f>
        <v>3978.6148536242854</v>
      </c>
      <c r="AL38" s="47">
        <f>SUMIFS(工业能源消费!AL:AL,工业能源消费!$A:$A,$B38)*$K$2</f>
        <v>3959.6593964927451</v>
      </c>
      <c r="AM38" s="47">
        <f>SUMIFS(工业能源消费!AM:AM,工业能源消费!$A:$A,$B38)*$K$2</f>
        <v>3944.7409563933611</v>
      </c>
      <c r="AN38" s="47">
        <f>SUMIFS(工业能源消费!AN:AN,工业能源消费!$A:$A,$B38)*$K$2</f>
        <v>3940.3010334521632</v>
      </c>
      <c r="AO38" s="47">
        <f>SUMIFS(工业能源消费!AO:AO,工业能源消费!$A:$A,$B38)*$K$2</f>
        <v>3932.6275611249157</v>
      </c>
    </row>
    <row r="39" spans="1:41">
      <c r="A39" s="44">
        <f t="shared" si="25"/>
        <v>21</v>
      </c>
      <c r="B39" s="46" t="s">
        <v>700</v>
      </c>
      <c r="C39" s="44" t="str">
        <f t="shared" si="24"/>
        <v>木材和家具制造业</v>
      </c>
      <c r="D39" s="47">
        <f>SUMIFS(工业能源消费!D:D,工业能源消费!$A:$A,$B39)*$K$2</f>
        <v>777.9673580353608</v>
      </c>
      <c r="E39" s="47">
        <f>SUMIFS(工业能源消费!E:E,工业能源消费!$A:$A,$B39)*$K$2</f>
        <v>781.60061214936468</v>
      </c>
      <c r="F39" s="47">
        <f>SUMIFS(工业能源消费!F:F,工业能源消费!$A:$A,$B39)*$K$2</f>
        <v>789.77907169349339</v>
      </c>
      <c r="G39" s="47">
        <f>SUMIFS(工业能源消费!G:G,工业能源消费!$A:$A,$B39)*$K$2</f>
        <v>798.42605235677524</v>
      </c>
      <c r="H39" s="47">
        <f>SUMIFS(工业能源消费!H:H,工业能源消费!$A:$A,$B39)*$K$2</f>
        <v>807.90673364300915</v>
      </c>
      <c r="I39" s="47">
        <f>SUMIFS(工业能源消费!I:I,工业能源消费!$A:$A,$B39)*$K$2</f>
        <v>821.13321090346062</v>
      </c>
      <c r="J39" s="47">
        <f>SUMIFS(工业能源消费!J:J,工业能源消费!$A:$A,$B39)*$K$2</f>
        <v>834.36319181880401</v>
      </c>
      <c r="K39" s="47">
        <f>SUMIFS(工业能源消费!K:K,工业能源消费!$A:$A,$B39)*$K$2</f>
        <v>843.54066472219245</v>
      </c>
      <c r="L39" s="47">
        <f>SUMIFS(工业能源消费!L:L,工业能源消费!$A:$A,$B39)*$K$2</f>
        <v>857.75406719239515</v>
      </c>
      <c r="M39" s="47">
        <f>SUMIFS(工业能源消费!M:M,工业能源消费!$A:$A,$B39)*$K$2</f>
        <v>867.85813258435076</v>
      </c>
      <c r="N39" s="47">
        <f>SUMIFS(工业能源消费!N:N,工业能源消费!$A:$A,$B39)*$K$2</f>
        <v>877.51187209679188</v>
      </c>
      <c r="O39" s="47">
        <f>SUMIFS(工业能源消费!O:O,工业能源消费!$A:$A,$B39)*$K$2</f>
        <v>882.60123870224356</v>
      </c>
      <c r="P39" s="47">
        <f>SUMIFS(工业能源消费!P:P,工业能源消费!$A:$A,$B39)*$K$2</f>
        <v>890.77995030787531</v>
      </c>
      <c r="Q39" s="47">
        <f>SUMIFS(工业能源消费!Q:Q,工业能源消费!$A:$A,$B39)*$K$2</f>
        <v>891.26201433149708</v>
      </c>
      <c r="R39" s="47">
        <f>SUMIFS(工业能源消费!R:R,工业能源消费!$A:$A,$B39)*$K$2</f>
        <v>891.21156242123106</v>
      </c>
      <c r="S39" s="47">
        <f>SUMIFS(工业能源消费!S:S,工业能源消费!$A:$A,$B39)*$K$2</f>
        <v>890.2752727665553</v>
      </c>
      <c r="T39" s="47">
        <f>SUMIFS(工业能源消费!T:T,工业能源消费!$A:$A,$B39)*$K$2</f>
        <v>888.808051564582</v>
      </c>
      <c r="U39" s="47">
        <f>SUMIFS(工业能源消费!U:U,工业能源消费!$A:$A,$B39)*$K$2</f>
        <v>883.30833243311395</v>
      </c>
      <c r="V39" s="47">
        <f>SUMIFS(工业能源消费!V:V,工业能源消费!$A:$A,$B39)*$K$2</f>
        <v>877.76924129487622</v>
      </c>
      <c r="W39" s="47">
        <f>SUMIFS(工业能源消费!W:W,工业能源消费!$A:$A,$B39)*$K$2</f>
        <v>871.73446761009711</v>
      </c>
      <c r="X39" s="47">
        <f>SUMIFS(工业能源消费!X:X,工业能源消费!$A:$A,$B39)*$K$2</f>
        <v>862.02652407187372</v>
      </c>
      <c r="Y39" s="47">
        <f>SUMIFS(工业能源消费!Y:Y,工业能源消费!$A:$A,$B39)*$K$2</f>
        <v>855.52350293471625</v>
      </c>
      <c r="Z39" s="47">
        <f>SUMIFS(工业能源消费!Z:Z,工业能源消费!$A:$A,$B39)*$K$2</f>
        <v>845.02338410572202</v>
      </c>
      <c r="AA39" s="47">
        <f>SUMIFS(工业能源消费!AA:AA,工业能源消费!$A:$A,$B39)*$K$2</f>
        <v>834.81508408051582</v>
      </c>
      <c r="AB39" s="47">
        <f>SUMIFS(工业能源消费!AB:AB,工业能源消费!$A:$A,$B39)*$K$2</f>
        <v>824.23992654207643</v>
      </c>
      <c r="AC39" s="47">
        <f>SUMIFS(工业能源消费!AC:AC,工业能源消费!$A:$A,$B39)*$K$2</f>
        <v>813.70728457743712</v>
      </c>
      <c r="AD39" s="47">
        <f>SUMIFS(工业能源消费!AD:AD,工业能源消费!$A:$A,$B39)*$K$2</f>
        <v>803.13586835187812</v>
      </c>
      <c r="AE39" s="47">
        <f>SUMIFS(工业能源消费!AE:AE,工业能源消费!$A:$A,$B39)*$K$2</f>
        <v>792.56894242195119</v>
      </c>
      <c r="AF39" s="47">
        <f>SUMIFS(工业能源消费!AF:AF,工业能源消费!$A:$A,$B39)*$K$2</f>
        <v>782.39365525188168</v>
      </c>
      <c r="AG39" s="47">
        <f>SUMIFS(工业能源消费!AG:AG,工业能源消费!$A:$A,$B39)*$K$2</f>
        <v>771.93397068884826</v>
      </c>
      <c r="AH39" s="47">
        <f>SUMIFS(工业能源消费!AH:AH,工业能源消费!$A:$A,$B39)*$K$2</f>
        <v>765.7962622879985</v>
      </c>
      <c r="AI39" s="47">
        <f>SUMIFS(工业能源消费!AI:AI,工业能源消费!$A:$A,$B39)*$K$2</f>
        <v>755.81012927154245</v>
      </c>
      <c r="AJ39" s="47">
        <f>SUMIFS(工业能源消费!AJ:AJ,工业能源消费!$A:$A,$B39)*$K$2</f>
        <v>749.81740304634354</v>
      </c>
      <c r="AK39" s="47">
        <f>SUMIFS(工业能源消费!AK:AK,工业能源消费!$A:$A,$B39)*$K$2</f>
        <v>744.22439955349125</v>
      </c>
      <c r="AL39" s="47">
        <f>SUMIFS(工业能源消费!AL:AL,工业能源消费!$A:$A,$B39)*$K$2</f>
        <v>739.10042130279805</v>
      </c>
      <c r="AM39" s="47">
        <f>SUMIFS(工业能源消费!AM:AM,工业能源消费!$A:$A,$B39)*$K$2</f>
        <v>733.68926938172933</v>
      </c>
      <c r="AN39" s="47">
        <f>SUMIFS(工业能源消费!AN:AN,工业能源消费!$A:$A,$B39)*$K$2</f>
        <v>732.67481545497117</v>
      </c>
      <c r="AO39" s="47">
        <f>SUMIFS(工业能源消费!AO:AO,工业能源消费!$A:$A,$B39)*$K$2</f>
        <v>732.20138633826673</v>
      </c>
    </row>
    <row r="40" spans="1:41">
      <c r="A40" s="44">
        <f t="shared" si="25"/>
        <v>9</v>
      </c>
      <c r="B40" s="46" t="s">
        <v>701</v>
      </c>
      <c r="C40" s="44" t="str">
        <f t="shared" si="24"/>
        <v>造纸、印刷和文教用品制造业</v>
      </c>
      <c r="D40" s="47">
        <f>SUMIFS(工业能源消费!D:D,工业能源消费!$A:$A,$B40)*$K$2</f>
        <v>3627.2631882179262</v>
      </c>
      <c r="E40" s="47">
        <f>SUMIFS(工业能源消费!E:E,工业能源消费!$A:$A,$B40)*$K$2</f>
        <v>3722.0914983255925</v>
      </c>
      <c r="F40" s="47">
        <f>SUMIFS(工业能源消费!F:F,工业能源消费!$A:$A,$B40)*$K$2</f>
        <v>3816.2288358359451</v>
      </c>
      <c r="G40" s="47">
        <f>SUMIFS(工业能源消费!G:G,工业能源消费!$A:$A,$B40)*$K$2</f>
        <v>3911.4805732598766</v>
      </c>
      <c r="H40" s="47">
        <f>SUMIFS(工业能源消费!H:H,工业能源消费!$A:$A,$B40)*$K$2</f>
        <v>3994.8098015915893</v>
      </c>
      <c r="I40" s="47">
        <f>SUMIFS(工业能源消费!I:I,工业能源消费!$A:$A,$B40)*$K$2</f>
        <v>4055.0194447445188</v>
      </c>
      <c r="J40" s="47">
        <f>SUMIFS(工业能源消费!J:J,工业能源消费!$A:$A,$B40)*$K$2</f>
        <v>4114.8690360447963</v>
      </c>
      <c r="K40" s="47">
        <f>SUMIFS(工业能源消费!K:K,工业能源消费!$A:$A,$B40)*$K$2</f>
        <v>4189.5351276511483</v>
      </c>
      <c r="L40" s="47">
        <f>SUMIFS(工业能源消费!L:L,工业能源消费!$A:$A,$B40)*$K$2</f>
        <v>4223.4257333189307</v>
      </c>
      <c r="M40" s="47">
        <f>SUMIFS(工业能源消费!M:M,工业能源消费!$A:$A,$B40)*$K$2</f>
        <v>4257.9884789888747</v>
      </c>
      <c r="N40" s="47">
        <f>SUMIFS(工业能源消费!N:N,工业能源消费!$A:$A,$B40)*$K$2</f>
        <v>4299.566206474381</v>
      </c>
      <c r="O40" s="47">
        <f>SUMIFS(工业能源消费!O:O,工业能源消费!$A:$A,$B40)*$K$2</f>
        <v>4330.1084271362224</v>
      </c>
      <c r="P40" s="47">
        <f>SUMIFS(工业能源消费!P:P,工业能源消费!$A:$A,$B40)*$K$2</f>
        <v>4363.5001667206807</v>
      </c>
      <c r="Q40" s="47">
        <f>SUMIFS(工业能源消费!Q:Q,工业能源消费!$A:$A,$B40)*$K$2</f>
        <v>4363.984521263189</v>
      </c>
      <c r="R40" s="47">
        <f>SUMIFS(工业能源消费!R:R,工业能源消费!$A:$A,$B40)*$K$2</f>
        <v>4356.8066014907645</v>
      </c>
      <c r="S40" s="47">
        <f>SUMIFS(工业能源消费!S:S,工业能源消费!$A:$A,$B40)*$K$2</f>
        <v>4353.4825933527791</v>
      </c>
      <c r="T40" s="47">
        <f>SUMIFS(工业能源消费!T:T,工业能源消费!$A:$A,$B40)*$K$2</f>
        <v>4353.0304299449081</v>
      </c>
      <c r="U40" s="47">
        <f>SUMIFS(工业能源消费!U:U,工业能源消费!$A:$A,$B40)*$K$2</f>
        <v>4334.9931601310727</v>
      </c>
      <c r="V40" s="47">
        <f>SUMIFS(工业能源消费!V:V,工业能源消费!$A:$A,$B40)*$K$2</f>
        <v>4308.5061765870887</v>
      </c>
      <c r="W40" s="47">
        <f>SUMIFS(工业能源消费!W:W,工业能源消费!$A:$A,$B40)*$K$2</f>
        <v>4275.593281480682</v>
      </c>
      <c r="X40" s="47">
        <f>SUMIFS(工业能源消费!X:X,工业能源消费!$A:$A,$B40)*$K$2</f>
        <v>4241.9064135249009</v>
      </c>
      <c r="Y40" s="47">
        <f>SUMIFS(工业能源消费!Y:Y,工业能源消费!$A:$A,$B40)*$K$2</f>
        <v>4215.4652698858536</v>
      </c>
      <c r="Z40" s="47">
        <f>SUMIFS(工业能源消费!Z:Z,工业能源消费!$A:$A,$B40)*$K$2</f>
        <v>4185.3547589211776</v>
      </c>
      <c r="AA40" s="47">
        <f>SUMIFS(工业能源消费!AA:AA,工业能源消费!$A:$A,$B40)*$K$2</f>
        <v>4133.2811929710861</v>
      </c>
      <c r="AB40" s="47">
        <f>SUMIFS(工业能源消费!AB:AB,工业能源消费!$A:$A,$B40)*$K$2</f>
        <v>4092.3024377948232</v>
      </c>
      <c r="AC40" s="47">
        <f>SUMIFS(工业能源消费!AC:AC,工业能源消费!$A:$A,$B40)*$K$2</f>
        <v>4046.32422311044</v>
      </c>
      <c r="AD40" s="47">
        <f>SUMIFS(工业能源消费!AD:AD,工业能源消费!$A:$A,$B40)*$K$2</f>
        <v>4000.347016672069</v>
      </c>
      <c r="AE40" s="47">
        <f>SUMIFS(工业能源消费!AE:AE,工业能源消费!$A:$A,$B40)*$K$2</f>
        <v>3955.0905981059391</v>
      </c>
      <c r="AF40" s="47">
        <f>SUMIFS(工业能源消费!AF:AF,工业能源消费!$A:$A,$B40)*$K$2</f>
        <v>3896.4385510064467</v>
      </c>
      <c r="AG40" s="47">
        <f>SUMIFS(工业能源消费!AG:AG,工业能源消费!$A:$A,$B40)*$K$2</f>
        <v>3838.1135717114985</v>
      </c>
      <c r="AH40" s="47">
        <f>SUMIFS(工业能源消费!AH:AH,工业能源消费!$A:$A,$B40)*$K$2</f>
        <v>3779.8216484822306</v>
      </c>
      <c r="AI40" s="47">
        <f>SUMIFS(工业能源消费!AI:AI,工业能源消费!$A:$A,$B40)*$K$2</f>
        <v>3721.526340427065</v>
      </c>
      <c r="AJ40" s="47">
        <f>SUMIFS(工业能源消费!AJ:AJ,工业能源消费!$A:$A,$B40)*$K$2</f>
        <v>3666.8650750783199</v>
      </c>
      <c r="AK40" s="47">
        <f>SUMIFS(工业能源消费!AK:AK,工业能源消费!$A:$A,$B40)*$K$2</f>
        <v>3600.254870188327</v>
      </c>
      <c r="AL40" s="47">
        <f>SUMIFS(工业能源消费!AL:AL,工业能源消费!$A:$A,$B40)*$K$2</f>
        <v>3533.6783695221643</v>
      </c>
      <c r="AM40" s="47">
        <f>SUMIFS(工业能源消费!AM:AM,工业能源消费!$A:$A,$B40)*$K$2</f>
        <v>3463.8603579273354</v>
      </c>
      <c r="AN40" s="47">
        <f>SUMIFS(工业能源消费!AN:AN,工业能源消费!$A:$A,$B40)*$K$2</f>
        <v>3400.9171797918702</v>
      </c>
      <c r="AO40" s="47">
        <f>SUMIFS(工业能源消费!AO:AO,工业能源消费!$A:$A,$B40)*$K$2</f>
        <v>3334.0120989521452</v>
      </c>
    </row>
    <row r="41" spans="1:41">
      <c r="A41" s="44">
        <f t="shared" si="25"/>
        <v>4</v>
      </c>
      <c r="B41" s="46" t="s">
        <v>719</v>
      </c>
      <c r="C41" s="44" t="str">
        <f t="shared" si="24"/>
        <v>石油、煤炭加工业</v>
      </c>
      <c r="D41" s="47">
        <f>SUMIFS(工业能源消费!D:D,工业能源消费!$A:$A,$B41)*$K$2</f>
        <v>19437.673832415116</v>
      </c>
      <c r="E41" s="47">
        <f>SUMIFS(工业能源消费!E:E,工业能源消费!$A:$A,$B41)*$K$2</f>
        <v>19793.580569659003</v>
      </c>
      <c r="F41" s="47">
        <f>SUMIFS(工业能源消费!F:F,工业能源消费!$A:$A,$B41)*$K$2</f>
        <v>20130.83158690721</v>
      </c>
      <c r="G41" s="47">
        <f>SUMIFS(工业能源消费!G:G,工业能源消费!$A:$A,$B41)*$K$2</f>
        <v>20529.65129091499</v>
      </c>
      <c r="H41" s="47">
        <f>SUMIFS(工业能源消费!H:H,工业能源消费!$A:$A,$B41)*$K$2</f>
        <v>20805.059198444425</v>
      </c>
      <c r="I41" s="47">
        <f>SUMIFS(工业能源消费!I:I,工业能源消费!$A:$A,$B41)*$K$2</f>
        <v>20942.74613805769</v>
      </c>
      <c r="J41" s="47">
        <f>SUMIFS(工业能源消费!J:J,工业能源消费!$A:$A,$B41)*$K$2</f>
        <v>21098.979583018263</v>
      </c>
      <c r="K41" s="47">
        <f>SUMIFS(工业能源消费!K:K,工业能源消费!$A:$A,$B41)*$K$2</f>
        <v>21292.995858989598</v>
      </c>
      <c r="L41" s="47">
        <f>SUMIFS(工业能源消费!L:L,工业能源消费!$A:$A,$B41)*$K$2</f>
        <v>21192.911022289445</v>
      </c>
      <c r="M41" s="47">
        <f>SUMIFS(工业能源消费!M:M,工业能源消费!$A:$A,$B41)*$K$2</f>
        <v>21099.480285189591</v>
      </c>
      <c r="N41" s="47">
        <f>SUMIFS(工业能源消费!N:N,工业能源消费!$A:$A,$B41)*$K$2</f>
        <v>20998.620539411622</v>
      </c>
      <c r="O41" s="47">
        <f>SUMIFS(工业能源消费!O:O,工业能源消费!$A:$A,$B41)*$K$2</f>
        <v>20854.201037053048</v>
      </c>
      <c r="P41" s="47">
        <f>SUMIFS(工业能源消费!P:P,工业能源消费!$A:$A,$B41)*$K$2</f>
        <v>20737.305714594368</v>
      </c>
      <c r="Q41" s="47">
        <f>SUMIFS(工业能源消费!Q:Q,工业能源消费!$A:$A,$B41)*$K$2</f>
        <v>20402.51791437111</v>
      </c>
      <c r="R41" s="47">
        <f>SUMIFS(工业能源消费!R:R,工业能源消费!$A:$A,$B41)*$K$2</f>
        <v>20049.443556227725</v>
      </c>
      <c r="S41" s="47">
        <f>SUMIFS(工业能源消费!S:S,工业能源消费!$A:$A,$B41)*$K$2</f>
        <v>19691.835367829757</v>
      </c>
      <c r="T41" s="47">
        <f>SUMIFS(工业能源消费!T:T,工业能源消费!$A:$A,$B41)*$K$2</f>
        <v>19336.581541896227</v>
      </c>
      <c r="U41" s="47">
        <f>SUMIFS(工业能源消费!U:U,工业能源消费!$A:$A,$B41)*$K$2</f>
        <v>18978.839940945596</v>
      </c>
      <c r="V41" s="47">
        <f>SUMIFS(工业能源消费!V:V,工业能源消费!$A:$A,$B41)*$K$2</f>
        <v>18531.108242411152</v>
      </c>
      <c r="W41" s="47">
        <f>SUMIFS(工业能源消费!W:W,工业能源消费!$A:$A,$B41)*$K$2</f>
        <v>18089.406971301003</v>
      </c>
      <c r="X41" s="47">
        <f>SUMIFS(工业能源消费!X:X,工业能源消费!$A:$A,$B41)*$K$2</f>
        <v>17642.445284649461</v>
      </c>
      <c r="Y41" s="47">
        <f>SUMIFS(工业能源消费!Y:Y,工业能源消费!$A:$A,$B41)*$K$2</f>
        <v>17194.054373267081</v>
      </c>
      <c r="Z41" s="47">
        <f>SUMIFS(工业能源消费!Z:Z,工业能源消费!$A:$A,$B41)*$K$2</f>
        <v>16749.735515465778</v>
      </c>
      <c r="AA41" s="47">
        <f>SUMIFS(工业能源消费!AA:AA,工业能源消费!$A:$A,$B41)*$K$2</f>
        <v>16386.584566634265</v>
      </c>
      <c r="AB41" s="47">
        <f>SUMIFS(工业能源消费!AB:AB,工业能源消费!$A:$A,$B41)*$K$2</f>
        <v>16022.31781354651</v>
      </c>
      <c r="AC41" s="47">
        <f>SUMIFS(工业能源消费!AC:AC,工业能源消费!$A:$A,$B41)*$K$2</f>
        <v>15652.17381441072</v>
      </c>
      <c r="AD41" s="47">
        <f>SUMIFS(工业能源消费!AD:AD,工业能源消费!$A:$A,$B41)*$K$2</f>
        <v>15281.148932339494</v>
      </c>
      <c r="AE41" s="47">
        <f>SUMIFS(工业能源消费!AE:AE,工业能源消费!$A:$A,$B41)*$K$2</f>
        <v>14904.192935076162</v>
      </c>
      <c r="AF41" s="47">
        <f>SUMIFS(工业能源消费!AF:AF,工业能源消费!$A:$A,$B41)*$K$2</f>
        <v>14502.437002628645</v>
      </c>
      <c r="AG41" s="47">
        <f>SUMIFS(工业能源消费!AG:AG,工业能源消费!$A:$A,$B41)*$K$2</f>
        <v>14097.681466277776</v>
      </c>
      <c r="AH41" s="47">
        <f>SUMIFS(工业能源消费!AH:AH,工业能源消费!$A:$A,$B41)*$K$2</f>
        <v>13692.481185409244</v>
      </c>
      <c r="AI41" s="47">
        <f>SUMIFS(工业能源消费!AI:AI,工业能源消费!$A:$A,$B41)*$K$2</f>
        <v>13284.421158762741</v>
      </c>
      <c r="AJ41" s="47">
        <f>SUMIFS(工业能源消费!AJ:AJ,工业能源消费!$A:$A,$B41)*$K$2</f>
        <v>12879.583594397036</v>
      </c>
      <c r="AK41" s="47">
        <f>SUMIFS(工业能源消费!AK:AK,工业能源消费!$A:$A,$B41)*$K$2</f>
        <v>12613.696589967956</v>
      </c>
      <c r="AL41" s="47">
        <f>SUMIFS(工业能源消费!AL:AL,工业能源消费!$A:$A,$B41)*$K$2</f>
        <v>12324.281012567069</v>
      </c>
      <c r="AM41" s="47">
        <f>SUMIFS(工业能源消费!AM:AM,工业能源消费!$A:$A,$B41)*$K$2</f>
        <v>12048.546577364879</v>
      </c>
      <c r="AN41" s="47">
        <f>SUMIFS(工业能源消费!AN:AN,工业能源消费!$A:$A,$B41)*$K$2</f>
        <v>11773.657988549208</v>
      </c>
      <c r="AO41" s="47">
        <f>SUMIFS(工业能源消费!AO:AO,工业能源消费!$A:$A,$B41)*$K$2</f>
        <v>11496.142774837062</v>
      </c>
    </row>
    <row r="42" spans="1:41">
      <c r="A42" s="44">
        <f t="shared" si="25"/>
        <v>2</v>
      </c>
      <c r="B42" s="46" t="s">
        <v>711</v>
      </c>
      <c r="C42" s="44" t="str">
        <f t="shared" si="24"/>
        <v>化学工业</v>
      </c>
      <c r="D42" s="47">
        <f>SUMIFS(工业能源消费!D:D,工业能源消费!$A:$A,$B42)*$K$2</f>
        <v>37088.071369414145</v>
      </c>
      <c r="E42" s="47">
        <f>SUMIFS(工业能源消费!E:E,工业能源消费!$A:$A,$B42)*$K$2</f>
        <v>39164.950970436796</v>
      </c>
      <c r="F42" s="47">
        <f>SUMIFS(工业能源消费!F:F,工业能源消费!$A:$A,$B42)*$K$2</f>
        <v>41132.456609412708</v>
      </c>
      <c r="G42" s="47">
        <f>SUMIFS(工业能源消费!G:G,工业能源消费!$A:$A,$B42)*$K$2</f>
        <v>42436.545615930299</v>
      </c>
      <c r="H42" s="47">
        <f>SUMIFS(工业能源消费!H:H,工业能源消费!$A:$A,$B42)*$K$2</f>
        <v>43591.222213820183</v>
      </c>
      <c r="I42" s="47">
        <f>SUMIFS(工业能源消费!I:I,工业能源消费!$A:$A,$B42)*$K$2</f>
        <v>44670.250869612195</v>
      </c>
      <c r="J42" s="47">
        <f>SUMIFS(工业能源消费!J:J,工业能源消费!$A:$A,$B42)*$K$2</f>
        <v>45684.754751359345</v>
      </c>
      <c r="K42" s="47">
        <f>SUMIFS(工业能源消费!K:K,工业能源消费!$A:$A,$B42)*$K$2</f>
        <v>46709.023816211171</v>
      </c>
      <c r="L42" s="47">
        <f>SUMIFS(工业能源消费!L:L,工业能源消费!$A:$A,$B42)*$K$2</f>
        <v>47252.862550862425</v>
      </c>
      <c r="M42" s="47">
        <f>SUMIFS(工业能源消费!M:M,工业能源消费!$A:$A,$B42)*$K$2</f>
        <v>47747.335259803403</v>
      </c>
      <c r="N42" s="47">
        <f>SUMIFS(工业能源消费!N:N,工业能源消费!$A:$A,$B42)*$K$2</f>
        <v>48284.119131468091</v>
      </c>
      <c r="O42" s="47">
        <f>SUMIFS(工业能源消费!O:O,工业能源消费!$A:$A,$B42)*$K$2</f>
        <v>48798.964257678883</v>
      </c>
      <c r="P42" s="47">
        <f>SUMIFS(工业能源消费!P:P,工业能源消费!$A:$A,$B42)*$K$2</f>
        <v>49272.04116164345</v>
      </c>
      <c r="Q42" s="47">
        <f>SUMIFS(工业能源消费!Q:Q,工业能源消费!$A:$A,$B42)*$K$2</f>
        <v>49406.927993230362</v>
      </c>
      <c r="R42" s="47">
        <f>SUMIFS(工业能源消费!R:R,工业能源消费!$A:$A,$B42)*$K$2</f>
        <v>49482.624367145596</v>
      </c>
      <c r="S42" s="47">
        <f>SUMIFS(工业能源消费!S:S,工业能源消费!$A:$A,$B42)*$K$2</f>
        <v>49572.887461740676</v>
      </c>
      <c r="T42" s="47">
        <f>SUMIFS(工业能源消费!T:T,工业能源消费!$A:$A,$B42)*$K$2</f>
        <v>49684.805034028315</v>
      </c>
      <c r="U42" s="47">
        <f>SUMIFS(工业能源消费!U:U,工业能源消费!$A:$A,$B42)*$K$2</f>
        <v>49774.572842173504</v>
      </c>
      <c r="V42" s="47">
        <f>SUMIFS(工业能源消费!V:V,工业能源消费!$A:$A,$B42)*$K$2</f>
        <v>49659.08142306724</v>
      </c>
      <c r="W42" s="47">
        <f>SUMIFS(工业能源消费!W:W,工业能源消费!$A:$A,$B42)*$K$2</f>
        <v>49492.733444960584</v>
      </c>
      <c r="X42" s="47">
        <f>SUMIFS(工业能源消费!X:X,工业能源消费!$A:$A,$B42)*$K$2</f>
        <v>49352.139325195363</v>
      </c>
      <c r="Y42" s="47">
        <f>SUMIFS(工业能源消费!Y:Y,工业能源消费!$A:$A,$B42)*$K$2</f>
        <v>49252.257653667504</v>
      </c>
      <c r="Z42" s="47">
        <f>SUMIFS(工业能源消费!Z:Z,工业能源消费!$A:$A,$B42)*$K$2</f>
        <v>49103.837784019313</v>
      </c>
      <c r="AA42" s="47">
        <f>SUMIFS(工业能源消费!AA:AA,工业能源消费!$A:$A,$B42)*$K$2</f>
        <v>48840.57620179325</v>
      </c>
      <c r="AB42" s="47">
        <f>SUMIFS(工业能源消费!AB:AB,工业能源消费!$A:$A,$B42)*$K$2</f>
        <v>48581.347657628474</v>
      </c>
      <c r="AC42" s="47">
        <f>SUMIFS(工业能源消费!AC:AC,工业能源消费!$A:$A,$B42)*$K$2</f>
        <v>48375.697450577951</v>
      </c>
      <c r="AD42" s="47">
        <f>SUMIFS(工业能源消费!AD:AD,工业能源消费!$A:$A,$B42)*$K$2</f>
        <v>48075.578740412675</v>
      </c>
      <c r="AE42" s="47">
        <f>SUMIFS(工业能源消费!AE:AE,工业能源消费!$A:$A,$B42)*$K$2</f>
        <v>47815.648467826162</v>
      </c>
      <c r="AF42" s="47">
        <f>SUMIFS(工业能源消费!AF:AF,工业能源消费!$A:$A,$B42)*$K$2</f>
        <v>47545.214255878447</v>
      </c>
      <c r="AG42" s="47">
        <f>SUMIFS(工业能源消费!AG:AG,工业能源消费!$A:$A,$B42)*$K$2</f>
        <v>47213.417532677988</v>
      </c>
      <c r="AH42" s="47">
        <f>SUMIFS(工业能源消费!AH:AH,工业能源消费!$A:$A,$B42)*$K$2</f>
        <v>46984.011105109661</v>
      </c>
      <c r="AI42" s="47">
        <f>SUMIFS(工业能源消费!AI:AI,工业能源消费!$A:$A,$B42)*$K$2</f>
        <v>46688.885711713672</v>
      </c>
      <c r="AJ42" s="47">
        <f>SUMIFS(工业能源消费!AJ:AJ,工业能源消费!$A:$A,$B42)*$K$2</f>
        <v>46380.868711965733</v>
      </c>
      <c r="AK42" s="47">
        <f>SUMIFS(工业能源消费!AK:AK,工业能源消费!$A:$A,$B42)*$K$2</f>
        <v>46111.136210435361</v>
      </c>
      <c r="AL42" s="47">
        <f>SUMIFS(工业能源消费!AL:AL,工业能源消费!$A:$A,$B42)*$K$2</f>
        <v>45852.198548845932</v>
      </c>
      <c r="AM42" s="47">
        <f>SUMIFS(工业能源消费!AM:AM,工业能源消费!$A:$A,$B42)*$K$2</f>
        <v>45551.361146519761</v>
      </c>
      <c r="AN42" s="47">
        <f>SUMIFS(工业能源消费!AN:AN,工业能源消费!$A:$A,$B42)*$K$2</f>
        <v>45255.904256238537</v>
      </c>
      <c r="AO42" s="47">
        <f>SUMIFS(工业能源消费!AO:AO,工业能源消费!$A:$A,$B42)*$K$2</f>
        <v>45023.40306074683</v>
      </c>
    </row>
    <row r="43" spans="1:41">
      <c r="A43" s="44">
        <f t="shared" si="25"/>
        <v>13</v>
      </c>
      <c r="B43" s="46" t="s">
        <v>712</v>
      </c>
      <c r="C43" s="44" t="str">
        <f t="shared" si="24"/>
        <v>橡胶和塑料制品业</v>
      </c>
      <c r="D43" s="47">
        <f>SUMIFS(工业能源消费!D:D,工业能源消费!$A:$A,$B43)*$K$2</f>
        <v>2618.356883079472</v>
      </c>
      <c r="E43" s="47">
        <f>SUMIFS(工业能源消费!E:E,工业能源消费!$A:$A,$B43)*$K$2</f>
        <v>2680.4919520362973</v>
      </c>
      <c r="F43" s="47">
        <f>SUMIFS(工业能源消费!F:F,工业能源消费!$A:$A,$B43)*$K$2</f>
        <v>2760.7345792373344</v>
      </c>
      <c r="G43" s="47">
        <f>SUMIFS(工业能源消费!G:G,工业能源消费!$A:$A,$B43)*$K$2</f>
        <v>2834.6103489251386</v>
      </c>
      <c r="H43" s="47">
        <f>SUMIFS(工业能源消费!H:H,工业能源消费!$A:$A,$B43)*$K$2</f>
        <v>2894.8000792193302</v>
      </c>
      <c r="I43" s="47">
        <f>SUMIFS(工业能源消费!I:I,工业能源消费!$A:$A,$B43)*$K$2</f>
        <v>2945.1397861078112</v>
      </c>
      <c r="J43" s="47">
        <f>SUMIFS(工业能源消费!J:J,工业能源消费!$A:$A,$B43)*$K$2</f>
        <v>2981.2546541356101</v>
      </c>
      <c r="K43" s="47">
        <f>SUMIFS(工业能源消费!K:K,工业能源消费!$A:$A,$B43)*$K$2</f>
        <v>3007.7249657556454</v>
      </c>
      <c r="L43" s="47">
        <f>SUMIFS(工业能源消费!L:L,工业能源消费!$A:$A,$B43)*$K$2</f>
        <v>3029.8324523783813</v>
      </c>
      <c r="M43" s="47">
        <f>SUMIFS(工业能源消费!M:M,工业能源消费!$A:$A,$B43)*$K$2</f>
        <v>3041.7998645709563</v>
      </c>
      <c r="N43" s="47">
        <f>SUMIFS(工业能源消费!N:N,工业能源消费!$A:$A,$B43)*$K$2</f>
        <v>3049.4138165712443</v>
      </c>
      <c r="O43" s="47">
        <f>SUMIFS(工业能源消费!O:O,工业能源消费!$A:$A,$B43)*$K$2</f>
        <v>3051.5326097727852</v>
      </c>
      <c r="P43" s="47">
        <f>SUMIFS(工业能源消费!P:P,工业能源消费!$A:$A,$B43)*$K$2</f>
        <v>3045.979514673581</v>
      </c>
      <c r="Q43" s="47">
        <f>SUMIFS(工业能源消费!Q:Q,工业能源消费!$A:$A,$B43)*$K$2</f>
        <v>3039.0798353678306</v>
      </c>
      <c r="R43" s="47">
        <f>SUMIFS(工业能源消费!R:R,工业能源消费!$A:$A,$B43)*$K$2</f>
        <v>3032.3692736307667</v>
      </c>
      <c r="S43" s="47">
        <f>SUMIFS(工业能源消费!S:S,工业能源消费!$A:$A,$B43)*$K$2</f>
        <v>3024.8238835115776</v>
      </c>
      <c r="T43" s="47">
        <f>SUMIFS(工业能源消费!T:T,工业能源消费!$A:$A,$B43)*$K$2</f>
        <v>3014.000865903281</v>
      </c>
      <c r="U43" s="47">
        <f>SUMIFS(工业能源消费!U:U,工业能源消费!$A:$A,$B43)*$K$2</f>
        <v>3006.7342563105403</v>
      </c>
      <c r="V43" s="47">
        <f>SUMIFS(工业能源消费!V:V,工业能源消费!$A:$A,$B43)*$K$2</f>
        <v>2995.4003824133097</v>
      </c>
      <c r="W43" s="47">
        <f>SUMIFS(工业能源消费!W:W,工业能源消费!$A:$A,$B43)*$K$2</f>
        <v>2980.191315148897</v>
      </c>
      <c r="X43" s="47">
        <f>SUMIFS(工业能源消费!X:X,工业能源消费!$A:$A,$B43)*$K$2</f>
        <v>2968.9445107486235</v>
      </c>
      <c r="Y43" s="47">
        <f>SUMIFS(工业能源消费!Y:Y,工业能源消费!$A:$A,$B43)*$K$2</f>
        <v>2957.3377265852878</v>
      </c>
      <c r="Z43" s="47">
        <f>SUMIFS(工业能源消费!Z:Z,工业能源消费!$A:$A,$B43)*$K$2</f>
        <v>2945.7717404126615</v>
      </c>
      <c r="AA43" s="47">
        <f>SUMIFS(工业能源消费!AA:AA,工业能源消费!$A:$A,$B43)*$K$2</f>
        <v>2930.5151057578055</v>
      </c>
      <c r="AB43" s="47">
        <f>SUMIFS(工业能源消费!AB:AB,工业能源消费!$A:$A,$B43)*$K$2</f>
        <v>2919.3188218285268</v>
      </c>
      <c r="AC43" s="47">
        <f>SUMIFS(工业能源消费!AC:AC,工业能源消费!$A:$A,$B43)*$K$2</f>
        <v>2903.8054445644743</v>
      </c>
      <c r="AD43" s="47">
        <f>SUMIFS(工业能源消费!AD:AD,工业能源消费!$A:$A,$B43)*$K$2</f>
        <v>2892.5515466133743</v>
      </c>
      <c r="AE43" s="47">
        <f>SUMIFS(工业能源消费!AE:AE,工业能源消费!$A:$A,$B43)*$K$2</f>
        <v>2880.9998560008648</v>
      </c>
      <c r="AF43" s="47">
        <f>SUMIFS(工业能源消费!AF:AF,工业能源消费!$A:$A,$B43)*$K$2</f>
        <v>2869.5207951100074</v>
      </c>
      <c r="AG43" s="47">
        <f>SUMIFS(工业能源消费!AG:AG,工业能源消费!$A:$A,$B43)*$K$2</f>
        <v>2855.0298873285087</v>
      </c>
      <c r="AH43" s="47">
        <f>SUMIFS(工业能源消费!AH:AH,工业能源消费!$A:$A,$B43)*$K$2</f>
        <v>2847.4760721976168</v>
      </c>
      <c r="AI43" s="47">
        <f>SUMIFS(工业能源消费!AI:AI,工业能源消费!$A:$A,$B43)*$K$2</f>
        <v>2836.9280904900802</v>
      </c>
      <c r="AJ43" s="47">
        <f>SUMIFS(工业能源消费!AJ:AJ,工业能源消费!$A:$A,$B43)*$K$2</f>
        <v>2825.9599582658175</v>
      </c>
      <c r="AK43" s="47">
        <f>SUMIFS(工业能源消费!AK:AK,工业能源消费!$A:$A,$B43)*$K$2</f>
        <v>2819.3489611825294</v>
      </c>
      <c r="AL43" s="47">
        <f>SUMIFS(工业能源消费!AL:AL,工业能源消费!$A:$A,$B43)*$K$2</f>
        <v>2812.8033200100831</v>
      </c>
      <c r="AM43" s="47">
        <f>SUMIFS(工业能源消费!AM:AM,工业能源消费!$A:$A,$B43)*$K$2</f>
        <v>2807.0107666270578</v>
      </c>
      <c r="AN43" s="47">
        <f>SUMIFS(工业能源消费!AN:AN,工业能源消费!$A:$A,$B43)*$K$2</f>
        <v>2804.1688451982291</v>
      </c>
      <c r="AO43" s="47">
        <f>SUMIFS(工业能源消费!AO:AO,工业能源消费!$A:$A,$B43)*$K$2</f>
        <v>2798.8064167656917</v>
      </c>
    </row>
    <row r="44" spans="1:41">
      <c r="A44" s="44">
        <f t="shared" si="25"/>
        <v>20</v>
      </c>
      <c r="B44" s="46" t="s">
        <v>713</v>
      </c>
      <c r="C44" s="44" t="str">
        <f t="shared" si="24"/>
        <v>专业设备制造业</v>
      </c>
      <c r="D44" s="47">
        <f>SUMIFS(工业能源消费!D:D,工业能源消费!$A:$A,$B44)*$K$2</f>
        <v>973.78009434301998</v>
      </c>
      <c r="E44" s="47">
        <f>SUMIFS(工业能源消费!E:E,工业能源消费!$A:$A,$B44)*$K$2</f>
        <v>1023.7509632350296</v>
      </c>
      <c r="F44" s="47">
        <f>SUMIFS(工业能源消费!F:F,工业能源消费!$A:$A,$B44)*$K$2</f>
        <v>1087.7023873825217</v>
      </c>
      <c r="G44" s="47">
        <f>SUMIFS(工业能源消费!G:G,工业能源消费!$A:$A,$B44)*$K$2</f>
        <v>1146.2935076158585</v>
      </c>
      <c r="H44" s="47">
        <f>SUMIFS(工业能源消费!H:H,工业能源消费!$A:$A,$B44)*$K$2</f>
        <v>1194.2949119585182</v>
      </c>
      <c r="I44" s="47">
        <f>SUMIFS(工业能源消费!I:I,工业能源消费!$A:$A,$B44)*$K$2</f>
        <v>1233.4417197796265</v>
      </c>
      <c r="J44" s="47">
        <f>SUMIFS(工业能源消费!J:J,工业能源消费!$A:$A,$B44)*$K$2</f>
        <v>1275.0641676569087</v>
      </c>
      <c r="K44" s="47">
        <f>SUMIFS(工业能源消费!K:K,工业能源消费!$A:$A,$B44)*$K$2</f>
        <v>1309.4581397861082</v>
      </c>
      <c r="L44" s="47">
        <f>SUMIFS(工业能源消费!L:L,工业能源消费!$A:$A,$B44)*$K$2</f>
        <v>1353.0745021785319</v>
      </c>
      <c r="M44" s="47">
        <f>SUMIFS(工业能源消费!M:M,工业能源消费!$A:$A,$B44)*$K$2</f>
        <v>1398.2054301249509</v>
      </c>
      <c r="N44" s="47">
        <f>SUMIFS(工业能源消费!N:N,工业能源消费!$A:$A,$B44)*$K$2</f>
        <v>1447.2616758489075</v>
      </c>
      <c r="O44" s="47">
        <f>SUMIFS(工业能源消费!O:O,工业能源消费!$A:$A,$B44)*$K$2</f>
        <v>1496.3509056209718</v>
      </c>
      <c r="P44" s="47">
        <f>SUMIFS(工业能源消费!P:P,工业能源消费!$A:$A,$B44)*$K$2</f>
        <v>1549.8178315508987</v>
      </c>
      <c r="Q44" s="47">
        <f>SUMIFS(工业能源消费!Q:Q,工业能源消费!$A:$A,$B44)*$K$2</f>
        <v>1599.663389867128</v>
      </c>
      <c r="R44" s="47">
        <f>SUMIFS(工业能源消费!R:R,工业能源消费!$A:$A,$B44)*$K$2</f>
        <v>1653.4884951928275</v>
      </c>
      <c r="S44" s="47">
        <f>SUMIFS(工业能源消费!S:S,工业能源消费!$A:$A,$B44)*$K$2</f>
        <v>1707.2926434049912</v>
      </c>
      <c r="T44" s="47">
        <f>SUMIFS(工业能源消费!T:T,工业能源消费!$A:$A,$B44)*$K$2</f>
        <v>1760.7374599402258</v>
      </c>
      <c r="U44" s="47">
        <f>SUMIFS(工业能源消费!U:U,工业能源消费!$A:$A,$B44)*$K$2</f>
        <v>1813.8979150912828</v>
      </c>
      <c r="V44" s="47">
        <f>SUMIFS(工业能源消费!V:V,工业能源消费!$A:$A,$B44)*$K$2</f>
        <v>1868.0334521623281</v>
      </c>
      <c r="W44" s="47">
        <f>SUMIFS(工业能源消费!W:W,工业能源消费!$A:$A,$B44)*$K$2</f>
        <v>1922.1794677901412</v>
      </c>
      <c r="X44" s="47">
        <f>SUMIFS(工业能源消费!X:X,工业能源消费!$A:$A,$B44)*$K$2</f>
        <v>1976.3576032551948</v>
      </c>
      <c r="Y44" s="47">
        <f>SUMIFS(工业能源消费!Y:Y,工业能源消费!$A:$A,$B44)*$K$2</f>
        <v>2023.3047783659217</v>
      </c>
      <c r="Z44" s="47">
        <f>SUMIFS(工业能源消费!Z:Z,工业能源消费!$A:$A,$B44)*$K$2</f>
        <v>2077.4174138489798</v>
      </c>
      <c r="AA44" s="47">
        <f>SUMIFS(工业能源消费!AA:AA,工业能源消费!$A:$A,$B44)*$K$2</f>
        <v>2127.9283785243606</v>
      </c>
      <c r="AB44" s="47">
        <f>SUMIFS(工业能源消费!AB:AB,工业能源消费!$A:$A,$B44)*$K$2</f>
        <v>2174.7405927046207</v>
      </c>
      <c r="AC44" s="47">
        <f>SUMIFS(工业能源消费!AC:AC,工业能源消费!$A:$A,$B44)*$K$2</f>
        <v>2221.624824457168</v>
      </c>
      <c r="AD44" s="47">
        <f>SUMIFS(工业能源消费!AD:AD,工业能源消费!$A:$A,$B44)*$K$2</f>
        <v>2267.6547117496675</v>
      </c>
      <c r="AE44" s="47">
        <f>SUMIFS(工业能源消费!AE:AE,工业能源消费!$A:$A,$B44)*$K$2</f>
        <v>2310.1557740088588</v>
      </c>
      <c r="AF44" s="47">
        <f>SUMIFS(工业能源消费!AF:AF,工业能源消费!$A:$A,$B44)*$K$2</f>
        <v>2348.925497821469</v>
      </c>
      <c r="AG44" s="47">
        <f>SUMIFS(工业能源消费!AG:AG,工业能源消费!$A:$A,$B44)*$K$2</f>
        <v>2384.0217132980451</v>
      </c>
      <c r="AH44" s="47">
        <f>SUMIFS(工业能源消费!AH:AH,工业能源消费!$A:$A,$B44)*$K$2</f>
        <v>2414.7714882431319</v>
      </c>
      <c r="AI44" s="47">
        <f>SUMIFS(工业能源消费!AI:AI,工业能源消费!$A:$A,$B44)*$K$2</f>
        <v>2445.4555831622924</v>
      </c>
      <c r="AJ44" s="47">
        <f>SUMIFS(工业能源消费!AJ:AJ,工业能源消费!$A:$A,$B44)*$K$2</f>
        <v>2468.8080731698542</v>
      </c>
      <c r="AK44" s="47">
        <f>SUMIFS(工业能源消费!AK:AK,工业能源消费!$A:$A,$B44)*$K$2</f>
        <v>2487.8393287962267</v>
      </c>
      <c r="AL44" s="47">
        <f>SUMIFS(工业能源消费!AL:AL,工业能源消费!$A:$A,$B44)*$K$2</f>
        <v>2506.7440495480905</v>
      </c>
      <c r="AM44" s="47">
        <f>SUMIFS(工业能源消费!AM:AM,工业能源消费!$A:$A,$B44)*$K$2</f>
        <v>2518.4105361708262</v>
      </c>
      <c r="AN44" s="47">
        <f>SUMIFS(工业能源消费!AN:AN,工业能源消费!$A:$A,$B44)*$K$2</f>
        <v>2522.0364048827919</v>
      </c>
      <c r="AO44" s="47">
        <f>SUMIFS(工业能源消费!AO:AO,工业能源消费!$A:$A,$B44)*$K$2</f>
        <v>2525.2301321522459</v>
      </c>
    </row>
    <row r="45" spans="1:41">
      <c r="A45" s="44">
        <f t="shared" si="25"/>
        <v>3</v>
      </c>
      <c r="B45" s="46" t="s">
        <v>718</v>
      </c>
      <c r="C45" s="44" t="str">
        <f t="shared" si="24"/>
        <v>非金属矿物制品</v>
      </c>
      <c r="D45" s="47">
        <f>SUMIFS(工业能源消费!D:D,工业能源消费!$A:$A,$B45)*$K$2</f>
        <v>24163.659716970946</v>
      </c>
      <c r="E45" s="47">
        <f>SUMIFS(工业能源消费!E:E,工业能源消费!$A:$A,$B45)*$K$2</f>
        <v>24228.967772136406</v>
      </c>
      <c r="F45" s="47">
        <f>SUMIFS(工业能源消费!F:F,工业能源消费!$A:$A,$B45)*$K$2</f>
        <v>24240.520362968571</v>
      </c>
      <c r="G45" s="47">
        <f>SUMIFS(工业能源消费!G:G,工业能源消费!$A:$A,$B45)*$K$2</f>
        <v>24432.260271506253</v>
      </c>
      <c r="H45" s="47">
        <f>SUMIFS(工业能源消费!H:H,工业能源消费!$A:$A,$B45)*$K$2</f>
        <v>24319.26552878903</v>
      </c>
      <c r="I45" s="47">
        <f>SUMIFS(工业能源消费!I:I,工业能源消费!$A:$A,$B45)*$K$2</f>
        <v>23962.42119477153</v>
      </c>
      <c r="J45" s="47">
        <f>SUMIFS(工业能源消费!J:J,工业能源消费!$A:$A,$B45)*$K$2</f>
        <v>23826.381585106774</v>
      </c>
      <c r="K45" s="47">
        <f>SUMIFS(工业能源消费!K:K,工业能源消费!$A:$A,$B45)*$K$2</f>
        <v>23701.230708292831</v>
      </c>
      <c r="L45" s="47">
        <f>SUMIFS(工业能源消费!L:L,工业能源消费!$A:$A,$B45)*$K$2</f>
        <v>23596.445608728536</v>
      </c>
      <c r="M45" s="47">
        <f>SUMIFS(工业能源消费!M:M,工业能源消费!$A:$A,$B45)*$K$2</f>
        <v>23442.358755536356</v>
      </c>
      <c r="N45" s="47">
        <f>SUMIFS(工业能源消费!N:N,工业能源消费!$A:$A,$B45)*$K$2</f>
        <v>23282.769939865335</v>
      </c>
      <c r="O45" s="47">
        <f>SUMIFS(工业能源消费!O:O,工业能源消费!$A:$A,$B45)*$K$2</f>
        <v>23083.556155701997</v>
      </c>
      <c r="P45" s="47">
        <f>SUMIFS(工业能源消费!P:P,工业能源消费!$A:$A,$B45)*$K$2</f>
        <v>22944.074538187324</v>
      </c>
      <c r="Q45" s="47">
        <f>SUMIFS(工业能源消费!Q:Q,工业能源消费!$A:$A,$B45)*$K$2</f>
        <v>22629.24136689353</v>
      </c>
      <c r="R45" s="47">
        <f>SUMIFS(工业能源消费!R:R,工业能源消费!$A:$A,$B45)*$K$2</f>
        <v>22178.713334053515</v>
      </c>
      <c r="S45" s="47">
        <f>SUMIFS(工业能源消费!S:S,工业能源消费!$A:$A,$B45)*$K$2</f>
        <v>21729.413848979155</v>
      </c>
      <c r="T45" s="47">
        <f>SUMIFS(工业能源消费!T:T,工业能源消费!$A:$A,$B45)*$K$2</f>
        <v>21244.496309099424</v>
      </c>
      <c r="U45" s="47">
        <f>SUMIFS(工业能源消费!U:U,工业能源消费!$A:$A,$B45)*$K$2</f>
        <v>20757.899931583313</v>
      </c>
      <c r="V45" s="47">
        <f>SUMIFS(工业能源消费!V:V,工业能源消费!$A:$A,$B45)*$K$2</f>
        <v>20269.830830722702</v>
      </c>
      <c r="W45" s="47">
        <f>SUMIFS(工业能源消费!W:W,工业能源消费!$A:$A,$B45)*$K$2</f>
        <v>19785.822440675529</v>
      </c>
      <c r="X45" s="47">
        <f>SUMIFS(工业能源消费!X:X,工业能源消费!$A:$A,$B45)*$K$2</f>
        <v>19297.840337042242</v>
      </c>
      <c r="Y45" s="47">
        <f>SUMIFS(工业能源消费!Y:Y,工业能源消费!$A:$A,$B45)*$K$2</f>
        <v>18776.048863922802</v>
      </c>
      <c r="Z45" s="47">
        <f>SUMIFS(工业能源消费!Z:Z,工业能源消费!$A:$A,$B45)*$K$2</f>
        <v>18325.825681466282</v>
      </c>
      <c r="AA45" s="47">
        <f>SUMIFS(工业能源消费!AA:AA,工业能源消费!$A:$A,$B45)*$K$2</f>
        <v>17815.911418386091</v>
      </c>
      <c r="AB45" s="47">
        <f>SUMIFS(工业能源消费!AB:AB,工业能源消费!$A:$A,$B45)*$K$2</f>
        <v>17352.746246084051</v>
      </c>
      <c r="AC45" s="47">
        <f>SUMIFS(工业能源消费!AC:AC,工业能源消费!$A:$A,$B45)*$K$2</f>
        <v>16886.298800907425</v>
      </c>
      <c r="AD45" s="47">
        <f>SUMIFS(工业能源消费!AD:AD,工业能源消费!$A:$A,$B45)*$K$2</f>
        <v>16384.155017824352</v>
      </c>
      <c r="AE45" s="47">
        <f>SUMIFS(工业能源消费!AE:AE,工业能源消费!$A:$A,$B45)*$K$2</f>
        <v>15919.17961182529</v>
      </c>
      <c r="AF45" s="47">
        <f>SUMIFS(工业能源消费!AF:AF,工业能源消费!$A:$A,$B45)*$K$2</f>
        <v>15538.184473011419</v>
      </c>
      <c r="AG45" s="47">
        <f>SUMIFS(工业能源消费!AG:AG,工业能源消费!$A:$A,$B45)*$K$2</f>
        <v>15193.283641208458</v>
      </c>
      <c r="AH45" s="47">
        <f>SUMIFS(工业能源消费!AH:AH,工业能源消费!$A:$A,$B45)*$K$2</f>
        <v>14818.828022037382</v>
      </c>
      <c r="AI45" s="47">
        <f>SUMIFS(工业能源消费!AI:AI,工业能源消费!$A:$A,$B45)*$K$2</f>
        <v>14442.029527204642</v>
      </c>
      <c r="AJ45" s="47">
        <f>SUMIFS(工业能源消费!AJ:AJ,工业能源消费!$A:$A,$B45)*$K$2</f>
        <v>14099.1710057254</v>
      </c>
      <c r="AK45" s="47">
        <f>SUMIFS(工业能源消费!AK:AK,工业能源消费!$A:$A,$B45)*$K$2</f>
        <v>13836.454718951427</v>
      </c>
      <c r="AL45" s="47">
        <f>SUMIFS(工业能源消费!AL:AL,工业能源消费!$A:$A,$B45)*$K$2</f>
        <v>13579.224406755251</v>
      </c>
      <c r="AM45" s="47">
        <f>SUMIFS(工业能源消费!AM:AM,工业能源消费!$A:$A,$B45)*$K$2</f>
        <v>13322.187209679165</v>
      </c>
      <c r="AN45" s="47">
        <f>SUMIFS(工业能源消费!AN:AN,工业能源消费!$A:$A,$B45)*$K$2</f>
        <v>13066.276907565449</v>
      </c>
      <c r="AO45" s="47">
        <f>SUMIFS(工业能源消费!AO:AO,工业能源消费!$A:$A,$B45)*$K$2</f>
        <v>12806.296316301181</v>
      </c>
    </row>
    <row r="46" spans="1:41">
      <c r="A46" s="44">
        <f t="shared" si="25"/>
        <v>1</v>
      </c>
      <c r="B46" s="48" t="s">
        <v>714</v>
      </c>
      <c r="C46" s="44" t="str">
        <f t="shared" si="24"/>
        <v>黑色金属冶炼</v>
      </c>
      <c r="D46" s="47">
        <f>SUMIFS(工业能源消费!D:D,工业能源消费!$A:$A,$B46)*$K$2</f>
        <v>64927.643585034763</v>
      </c>
      <c r="E46" s="47">
        <f>SUMIFS(工业能源消费!E:E,工业能源消费!$A:$A,$B46)*$K$2</f>
        <v>64917.78041842211</v>
      </c>
      <c r="F46" s="47">
        <f>SUMIFS(工业能源消费!F:F,工业能源消费!$A:$A,$B46)*$K$2</f>
        <v>67965.280688488012</v>
      </c>
      <c r="G46" s="47">
        <f>SUMIFS(工业能源消费!G:G,工业能源消费!$A:$A,$B46)*$K$2</f>
        <v>69480.460912462659</v>
      </c>
      <c r="H46" s="47">
        <f>SUMIFS(工业能源消费!H:H,工业能源消费!$A:$A,$B46)*$K$2</f>
        <v>70491.334197544216</v>
      </c>
      <c r="I46" s="47">
        <f>SUMIFS(工业能源消费!I:I,工业能源消费!$A:$A,$B46)*$K$2</f>
        <v>71027.145007381812</v>
      </c>
      <c r="J46" s="47">
        <f>SUMIFS(工业能源消费!J:J,工业能源消费!$A:$A,$B46)*$K$2</f>
        <v>71602.257894926384</v>
      </c>
      <c r="K46" s="47">
        <f>SUMIFS(工业能源消费!K:K,工业能源消费!$A:$A,$B46)*$K$2</f>
        <v>72200.228403730522</v>
      </c>
      <c r="L46" s="47">
        <f>SUMIFS(工业能源消费!L:L,工业能源消费!$A:$A,$B46)*$K$2</f>
        <v>72081.250477116439</v>
      </c>
      <c r="M46" s="47">
        <f>SUMIFS(工业能源消费!M:M,工业能源消费!$A:$A,$B46)*$K$2</f>
        <v>71645.623492132101</v>
      </c>
      <c r="N46" s="47">
        <f>SUMIFS(工业能源消费!N:N,工业能源消费!$A:$A,$B46)*$K$2</f>
        <v>71556.547153505468</v>
      </c>
      <c r="O46" s="47">
        <f>SUMIFS(工业能源消费!O:O,工业能源消费!$A:$A,$B46)*$K$2</f>
        <v>71124.834647654046</v>
      </c>
      <c r="P46" s="47">
        <f>SUMIFS(工业能源消费!P:P,工业能源消费!$A:$A,$B46)*$K$2</f>
        <v>70680.981527492724</v>
      </c>
      <c r="Q46" s="47">
        <f>SUMIFS(工业能源消费!Q:Q,工业能源消费!$A:$A,$B46)*$K$2</f>
        <v>69540.522163407892</v>
      </c>
      <c r="R46" s="47">
        <f>SUMIFS(工业能源消费!R:R,工业能源消费!$A:$A,$B46)*$K$2</f>
        <v>68438.271506247547</v>
      </c>
      <c r="S46" s="47">
        <f>SUMIFS(工业能源消费!S:S,工业能源消费!$A:$A,$B46)*$K$2</f>
        <v>67046.82578949265</v>
      </c>
      <c r="T46" s="47">
        <f>SUMIFS(工业能源消费!T:T,工业能源消费!$A:$A,$B46)*$K$2</f>
        <v>65904.884663858</v>
      </c>
      <c r="U46" s="47">
        <f>SUMIFS(工业能源消费!U:U,工业能源消费!$A:$A,$B46)*$K$2</f>
        <v>64838.806632818421</v>
      </c>
      <c r="V46" s="47">
        <f>SUMIFS(工业能源消费!V:V,工业能源消费!$A:$A,$B46)*$K$2</f>
        <v>63312.063267437268</v>
      </c>
      <c r="W46" s="47">
        <f>SUMIFS(工业能源消费!W:W,工业能源消费!$A:$A,$B46)*$K$2</f>
        <v>61749.669727413508</v>
      </c>
      <c r="X46" s="47">
        <f>SUMIFS(工业能源消费!X:X,工业能源消费!$A:$A,$B46)*$K$2</f>
        <v>60258.972957401624</v>
      </c>
      <c r="Y46" s="47">
        <f>SUMIFS(工业能源消费!Y:Y,工业能源消费!$A:$A,$B46)*$K$2</f>
        <v>58699.690684527042</v>
      </c>
      <c r="Z46" s="47">
        <f>SUMIFS(工业能源消费!Z:Z,工业能源消费!$A:$A,$B46)*$K$2</f>
        <v>57205.342983688031</v>
      </c>
      <c r="AA46" s="47">
        <f>SUMIFS(工业能源消费!AA:AA,工业能源消费!$A:$A,$B46)*$K$2</f>
        <v>55761.976162183586</v>
      </c>
      <c r="AB46" s="47">
        <f>SUMIFS(工业能源消费!AB:AB,工业能源消费!$A:$A,$B46)*$K$2</f>
        <v>54662.687335709925</v>
      </c>
      <c r="AC46" s="47">
        <f>SUMIFS(工业能源消费!AC:AC,工业能源消费!$A:$A,$B46)*$K$2</f>
        <v>53523.775881315058</v>
      </c>
      <c r="AD46" s="47">
        <f>SUMIFS(工业能源消费!AD:AD,工业能源消费!$A:$A,$B46)*$K$2</f>
        <v>52080.734975333995</v>
      </c>
      <c r="AE46" s="47">
        <f>SUMIFS(工业能源消费!AE:AE,工业能源消费!$A:$A,$B46)*$K$2</f>
        <v>50885.700983039875</v>
      </c>
      <c r="AF46" s="47">
        <f>SUMIFS(工业能源消费!AF:AF,工业能源消费!$A:$A,$B46)*$K$2</f>
        <v>49495.148608260432</v>
      </c>
      <c r="AG46" s="47">
        <f>SUMIFS(工业能源消费!AG:AG,工业能源消费!$A:$A,$B46)*$K$2</f>
        <v>48101.068056605822</v>
      </c>
      <c r="AH46" s="47">
        <f>SUMIFS(工业能源消费!AH:AH,工业能源消费!$A:$A,$B46)*$K$2</f>
        <v>46742.961002484619</v>
      </c>
      <c r="AI46" s="47">
        <f>SUMIFS(工业能源消费!AI:AI,工业能源消费!$A:$A,$B46)*$K$2</f>
        <v>45352.626840949204</v>
      </c>
      <c r="AJ46" s="47">
        <f>SUMIFS(工业能源消费!AJ:AJ,工业能源消费!$A:$A,$B46)*$K$2</f>
        <v>43993.113247632435</v>
      </c>
      <c r="AK46" s="47">
        <f>SUMIFS(工业能源消费!AK:AK,工业能源消费!$A:$A,$B46)*$K$2</f>
        <v>43004.908213604132</v>
      </c>
      <c r="AL46" s="47">
        <f>SUMIFS(工业能源消费!AL:AL,工业能源消费!$A:$A,$B46)*$K$2</f>
        <v>42090.888120701464</v>
      </c>
      <c r="AM46" s="47">
        <f>SUMIFS(工业能源消费!AM:AM,工业能源消费!$A:$A,$B46)*$K$2</f>
        <v>41137.374023261684</v>
      </c>
      <c r="AN46" s="47">
        <f>SUMIFS(工业能源消费!AN:AN,工业能源消费!$A:$A,$B46)*$K$2</f>
        <v>40185.553058946396</v>
      </c>
      <c r="AO46" s="47">
        <f>SUMIFS(工业能源消费!AO:AO,工业能源消费!$A:$A,$B46)*$K$2</f>
        <v>39235.555507543853</v>
      </c>
    </row>
    <row r="47" spans="1:41">
      <c r="A47" s="44">
        <f t="shared" si="25"/>
        <v>5</v>
      </c>
      <c r="B47" s="46" t="s">
        <v>715</v>
      </c>
      <c r="C47" s="44" t="str">
        <f t="shared" si="24"/>
        <v>有色金属冶炼</v>
      </c>
      <c r="D47" s="47">
        <f>SUMIFS(工业能源消费!D:D,工业能源消费!$A:$A,$B47)*$K$2</f>
        <v>14273.32145043391</v>
      </c>
      <c r="E47" s="47">
        <f>SUMIFS(工业能源消费!E:E,工业能源消费!$A:$A,$B47)*$K$2</f>
        <v>14814.44600482518</v>
      </c>
      <c r="F47" s="47">
        <f>SUMIFS(工业能源消费!F:F,工业能源消费!$A:$A,$B47)*$K$2</f>
        <v>15359.156314140655</v>
      </c>
      <c r="G47" s="47">
        <f>SUMIFS(工业能源消费!G:G,工业能源消费!$A:$A,$B47)*$K$2</f>
        <v>15634.673940441471</v>
      </c>
      <c r="H47" s="47">
        <f>SUMIFS(工业能源消费!H:H,工业能源消费!$A:$A,$B47)*$K$2</f>
        <v>15906.464657376404</v>
      </c>
      <c r="I47" s="47">
        <f>SUMIFS(工业能源消费!I:I,工业能源消费!$A:$A,$B47)*$K$2</f>
        <v>16127.360952072309</v>
      </c>
      <c r="J47" s="47">
        <f>SUMIFS(工业能源消费!J:J,工业能源消费!$A:$A,$B47)*$K$2</f>
        <v>16348.259410896262</v>
      </c>
      <c r="K47" s="47">
        <f>SUMIFS(工业能源消费!K:K,工业能源消费!$A:$A,$B47)*$K$2</f>
        <v>16577.432490727741</v>
      </c>
      <c r="L47" s="47">
        <f>SUMIFS(工业能源消费!L:L,工业能源消费!$A:$A,$B47)*$K$2</f>
        <v>16676.842612797525</v>
      </c>
      <c r="M47" s="47">
        <f>SUMIFS(工业能源消费!M:M,工业能源消费!$A:$A,$B47)*$K$2</f>
        <v>16811.551060458758</v>
      </c>
      <c r="N47" s="47">
        <f>SUMIFS(工业能源消费!N:N,工业能源消费!$A:$A,$B47)*$K$2</f>
        <v>16920.095913002777</v>
      </c>
      <c r="O47" s="47">
        <f>SUMIFS(工业能源消费!O:O,工业能源消费!$A:$A,$B47)*$K$2</f>
        <v>17051.229066292181</v>
      </c>
      <c r="P47" s="47">
        <f>SUMIFS(工业能源消费!P:P,工业能源消费!$A:$A,$B47)*$K$2</f>
        <v>17151.568474307736</v>
      </c>
      <c r="Q47" s="47">
        <f>SUMIFS(工业能源消费!Q:Q,工业能源消费!$A:$A,$B47)*$K$2</f>
        <v>17093.584332577153</v>
      </c>
      <c r="R47" s="47">
        <f>SUMIFS(工业能源消费!R:R,工业能源消费!$A:$A,$B47)*$K$2</f>
        <v>17065.536991826011</v>
      </c>
      <c r="S47" s="47">
        <f>SUMIFS(工业能源消费!S:S,工业能源消费!$A:$A,$B47)*$K$2</f>
        <v>16998.10024485975</v>
      </c>
      <c r="T47" s="47">
        <f>SUMIFS(工业能源消费!T:T,工业能源消费!$A:$A,$B47)*$K$2</f>
        <v>16931.939123546148</v>
      </c>
      <c r="U47" s="47">
        <f>SUMIFS(工业能源消费!U:U,工业能源消费!$A:$A,$B47)*$K$2</f>
        <v>16867.496975261969</v>
      </c>
      <c r="V47" s="47">
        <f>SUMIFS(工业能源消费!V:V,工业能源消费!$A:$A,$B47)*$K$2</f>
        <v>16717.407986748771</v>
      </c>
      <c r="W47" s="47">
        <f>SUMIFS(工业能源消费!W:W,工业能源消费!$A:$A,$B47)*$K$2</f>
        <v>16596.080281588711</v>
      </c>
      <c r="X47" s="47">
        <f>SUMIFS(工业能源消费!X:X,工业能源消费!$A:$A,$B47)*$K$2</f>
        <v>16482.813265636818</v>
      </c>
      <c r="Y47" s="47">
        <f>SUMIFS(工业能源消费!Y:Y,工业能源消费!$A:$A,$B47)*$K$2</f>
        <v>16326.662853336218</v>
      </c>
      <c r="Z47" s="47">
        <f>SUMIFS(工业能源消费!Z:Z,工业能源消费!$A:$A,$B47)*$K$2</f>
        <v>16209.77469662598</v>
      </c>
      <c r="AA47" s="47">
        <f>SUMIFS(工业能源消费!AA:AA,工业能源消费!$A:$A,$B47)*$K$2</f>
        <v>16002.606787656192</v>
      </c>
      <c r="AB47" s="47">
        <f>SUMIFS(工业能源消费!AB:AB,工业能源消费!$A:$A,$B47)*$K$2</f>
        <v>15787.914842821652</v>
      </c>
      <c r="AC47" s="47">
        <f>SUMIFS(工业能源消费!AC:AC,工业能源消费!$A:$A,$B47)*$K$2</f>
        <v>15573.22469842642</v>
      </c>
      <c r="AD47" s="47">
        <f>SUMIFS(工业能源消费!AD:AD,工业能源消费!$A:$A,$B47)*$K$2</f>
        <v>15366.141086024994</v>
      </c>
      <c r="AE47" s="47">
        <f>SUMIFS(工业能源消费!AE:AE,工业能源消费!$A:$A,$B47)*$K$2</f>
        <v>15155.062262792126</v>
      </c>
      <c r="AF47" s="47">
        <f>SUMIFS(工业能源消费!AF:AF,工业能源消费!$A:$A,$B47)*$K$2</f>
        <v>14940.77610096864</v>
      </c>
      <c r="AG47" s="47">
        <f>SUMIFS(工业能源消费!AG:AG,工业能源消费!$A:$A,$B47)*$K$2</f>
        <v>14733.29772424472</v>
      </c>
      <c r="AH47" s="47">
        <f>SUMIFS(工业能源消费!AH:AH,工业能源消费!$A:$A,$B47)*$K$2</f>
        <v>14518.976129775669</v>
      </c>
      <c r="AI47" s="47">
        <f>SUMIFS(工业能源消费!AI:AI,工业能源消费!$A:$A,$B47)*$K$2</f>
        <v>14315.138064887837</v>
      </c>
      <c r="AJ47" s="47">
        <f>SUMIFS(工业能源消费!AJ:AJ,工业能源消费!$A:$A,$B47)*$K$2</f>
        <v>14097.174862266396</v>
      </c>
      <c r="AK47" s="47">
        <f>SUMIFS(工业能源消费!AK:AK,工业能源消费!$A:$A,$B47)*$K$2</f>
        <v>13893.288830074542</v>
      </c>
      <c r="AL47" s="47">
        <f>SUMIFS(工业能源消费!AL:AL,工业能源消费!$A:$A,$B47)*$K$2</f>
        <v>13686.171153361423</v>
      </c>
      <c r="AM47" s="47">
        <f>SUMIFS(工业能源消费!AM:AM,工业能源消费!$A:$A,$B47)*$K$2</f>
        <v>13471.85387994671</v>
      </c>
      <c r="AN47" s="47">
        <f>SUMIFS(工业能源消费!AN:AN,工业能源消费!$A:$A,$B47)*$K$2</f>
        <v>13267.937524756044</v>
      </c>
      <c r="AO47" s="47">
        <f>SUMIFS(工业能源消费!AO:AO,工业能源消费!$A:$A,$B47)*$K$2</f>
        <v>13057.184473011419</v>
      </c>
    </row>
    <row r="48" spans="1:41">
      <c r="A48" s="44">
        <f t="shared" si="25"/>
        <v>8</v>
      </c>
      <c r="B48" s="46" t="s">
        <v>727</v>
      </c>
      <c r="C48" s="44" t="str">
        <f t="shared" si="24"/>
        <v>金属制品业</v>
      </c>
      <c r="D48" s="47">
        <f>SUMIFS(工业能源消费!D:D,工业能源消费!$A:$A,$B48)*$K$2</f>
        <v>3760.635194987578</v>
      </c>
      <c r="E48" s="47">
        <f>SUMIFS(工业能源消费!E:E,工业能源消费!$A:$A,$B48)*$K$2</f>
        <v>3870.6924489575467</v>
      </c>
      <c r="F48" s="47">
        <f>SUMIFS(工业能源消费!F:F,工业能源消费!$A:$A,$B48)*$K$2</f>
        <v>4004.393071909547</v>
      </c>
      <c r="G48" s="47">
        <f>SUMIFS(工业能源消费!G:G,工业能源消费!$A:$A,$B48)*$K$2</f>
        <v>4118.3968888408781</v>
      </c>
      <c r="H48" s="47">
        <f>SUMIFS(工业能源消费!H:H,工业能源消费!$A:$A,$B48)*$K$2</f>
        <v>4216.8089013719355</v>
      </c>
      <c r="I48" s="47">
        <f>SUMIFS(工业能源消费!I:I,工业能源消费!$A:$A,$B48)*$K$2</f>
        <v>4296.640380252783</v>
      </c>
      <c r="J48" s="47">
        <f>SUMIFS(工业能源消费!J:J,工业能源消费!$A:$A,$B48)*$K$2</f>
        <v>4361.2761513809382</v>
      </c>
      <c r="K48" s="47">
        <f>SUMIFS(工业能源消费!K:K,工业能源消费!$A:$A,$B48)*$K$2</f>
        <v>4432.826545677146</v>
      </c>
      <c r="L48" s="47">
        <f>SUMIFS(工业能源消费!L:L,工业能源消费!$A:$A,$B48)*$K$2</f>
        <v>4516.8640668323078</v>
      </c>
      <c r="M48" s="47">
        <f>SUMIFS(工业能源消费!M:M,工业能源消费!$A:$A,$B48)*$K$2</f>
        <v>4604.4319613985826</v>
      </c>
      <c r="N48" s="47">
        <f>SUMIFS(工业能源消费!N:N,工业能源消费!$A:$A,$B48)*$K$2</f>
        <v>4692.3661733462977</v>
      </c>
      <c r="O48" s="47">
        <f>SUMIFS(工业能源消费!O:O,工业能源消费!$A:$A,$B48)*$K$2</f>
        <v>4779.960570379174</v>
      </c>
      <c r="P48" s="47">
        <f>SUMIFS(工业能源消费!P:P,工业能源消费!$A:$A,$B48)*$K$2</f>
        <v>4867.4942565986112</v>
      </c>
      <c r="Q48" s="47">
        <f>SUMIFS(工业能源消费!Q:Q,工业能源消费!$A:$A,$B48)*$K$2</f>
        <v>4947.4952288358372</v>
      </c>
      <c r="R48" s="47">
        <f>SUMIFS(工业能源消费!R:R,工业能源消费!$A:$A,$B48)*$K$2</f>
        <v>5030.9213928198496</v>
      </c>
      <c r="S48" s="47">
        <f>SUMIFS(工业能源消费!S:S,工业能源消费!$A:$A,$B48)*$K$2</f>
        <v>5106.6295055993678</v>
      </c>
      <c r="T48" s="47">
        <f>SUMIFS(工业能源消费!T:T,工业能源消费!$A:$A,$B48)*$K$2</f>
        <v>5175.4013179215744</v>
      </c>
      <c r="U48" s="47">
        <f>SUMIFS(工业能源消费!U:U,工业能源消费!$A:$A,$B48)*$K$2</f>
        <v>5243.8188758056976</v>
      </c>
      <c r="V48" s="47">
        <f>SUMIFS(工业能源消费!V:V,工业能源消费!$A:$A,$B48)*$K$2</f>
        <v>5304.3699902776289</v>
      </c>
      <c r="W48" s="47">
        <f>SUMIFS(工业能源消费!W:W,工业能源消费!$A:$A,$B48)*$K$2</f>
        <v>5368.8763818371699</v>
      </c>
      <c r="X48" s="47">
        <f>SUMIFS(工业能源消费!X:X,工业能源消费!$A:$A,$B48)*$K$2</f>
        <v>5429.4412876741935</v>
      </c>
      <c r="Y48" s="47">
        <f>SUMIFS(工业能源消费!Y:Y,工业能源消费!$A:$A,$B48)*$K$2</f>
        <v>5478.858593496815</v>
      </c>
      <c r="Z48" s="47">
        <f>SUMIFS(工业能源消费!Z:Z,工业能源消费!$A:$A,$B48)*$K$2</f>
        <v>5528.2435634294779</v>
      </c>
      <c r="AA48" s="47">
        <f>SUMIFS(工业能源消费!AA:AA,工业能源消费!$A:$A,$B48)*$K$2</f>
        <v>5569.7213640128202</v>
      </c>
      <c r="AB48" s="47">
        <f>SUMIFS(工业能源消费!AB:AB,工业能源消费!$A:$A,$B48)*$K$2</f>
        <v>5615.1572143603053</v>
      </c>
      <c r="AC48" s="47">
        <f>SUMIFS(工业能源消费!AC:AC,工业能源消费!$A:$A,$B48)*$K$2</f>
        <v>5649.7940297432588</v>
      </c>
      <c r="AD48" s="47">
        <f>SUMIFS(工业能源消费!AD:AD,工业能源消费!$A:$A,$B48)*$K$2</f>
        <v>5683.3534982535757</v>
      </c>
      <c r="AE48" s="47">
        <f>SUMIFS(工业能源消费!AE:AE,工业能源消费!$A:$A,$B48)*$K$2</f>
        <v>5710.0360087861454</v>
      </c>
      <c r="AF48" s="47">
        <f>SUMIFS(工业能源消费!AF:AF,工业能源消费!$A:$A,$B48)*$K$2</f>
        <v>5739.9593100716593</v>
      </c>
      <c r="AG48" s="47">
        <f>SUMIFS(工业能源消费!AG:AG,工业能源消费!$A:$A,$B48)*$K$2</f>
        <v>5762.680854128409</v>
      </c>
      <c r="AH48" s="47">
        <f>SUMIFS(工业能源消费!AH:AH,工业能源消费!$A:$A,$B48)*$K$2</f>
        <v>5781.4414317093388</v>
      </c>
      <c r="AI48" s="47">
        <f>SUMIFS(工业能源消费!AI:AI,工业能源消费!$A:$A,$B48)*$K$2</f>
        <v>5792.9646033632225</v>
      </c>
      <c r="AJ48" s="47">
        <f>SUMIFS(工业能源消费!AJ:AJ,工业能源消费!$A:$A,$B48)*$K$2</f>
        <v>5807.400165640418</v>
      </c>
      <c r="AK48" s="47">
        <f>SUMIFS(工业能源消费!AK:AK,工业能源消费!$A:$A,$B48)*$K$2</f>
        <v>5818.5592884663874</v>
      </c>
      <c r="AL48" s="47">
        <f>SUMIFS(工业能源消费!AL:AL,工业能源消费!$A:$A,$B48)*$K$2</f>
        <v>5822.1565662021549</v>
      </c>
      <c r="AM48" s="47">
        <f>SUMIFS(工业能源消费!AM:AM,工业能源消费!$A:$A,$B48)*$K$2</f>
        <v>5822.1565662021549</v>
      </c>
      <c r="AN48" s="47">
        <f>SUMIFS(工业能源消费!AN:AN,工业能源消费!$A:$A,$B48)*$K$2</f>
        <v>5825.3969968672372</v>
      </c>
      <c r="AO48" s="47">
        <f>SUMIFS(工业能源消费!AO:AO,工业能源消费!$A:$A,$B48)*$K$2</f>
        <v>5821.396420726659</v>
      </c>
    </row>
    <row r="49" spans="1:41">
      <c r="A49" s="44">
        <f t="shared" si="25"/>
        <v>10</v>
      </c>
      <c r="B49" s="46" t="s">
        <v>702</v>
      </c>
      <c r="C49" s="44" t="str">
        <f t="shared" si="24"/>
        <v>电气机械和器材制造业</v>
      </c>
      <c r="D49" s="47">
        <f>SUMIFS(工业能源消费!D:D,工业能源消费!$A:$A,$B49)*$K$2</f>
        <v>3500.0900219653604</v>
      </c>
      <c r="E49" s="47">
        <f>SUMIFS(工业能源消费!E:E,工业能源消费!$A:$A,$B49)*$K$2</f>
        <v>3750.6391559540539</v>
      </c>
      <c r="F49" s="47">
        <f>SUMIFS(工业能源消费!F:F,工业能源消费!$A:$A,$B49)*$K$2</f>
        <v>4058.8023477728575</v>
      </c>
      <c r="G49" s="47">
        <f>SUMIFS(工业能源消费!G:G,工业能源消费!$A:$A,$B49)*$K$2</f>
        <v>4331.4968852399998</v>
      </c>
      <c r="H49" s="47">
        <f>SUMIFS(工业能源消费!H:H,工业能源消费!$A:$A,$B49)*$K$2</f>
        <v>4555.3274999099795</v>
      </c>
      <c r="I49" s="47">
        <f>SUMIFS(工业能源消费!I:I,工业能源消费!$A:$A,$B49)*$K$2</f>
        <v>4747.7224442764045</v>
      </c>
      <c r="J49" s="47">
        <f>SUMIFS(工业能源消费!J:J,工业能源消费!$A:$A,$B49)*$K$2</f>
        <v>4925.1377336070018</v>
      </c>
      <c r="K49" s="47">
        <f>SUMIFS(工业能源消费!K:K,工业能源消费!$A:$A,$B49)*$K$2</f>
        <v>5106.6291815202921</v>
      </c>
      <c r="L49" s="47">
        <f>SUMIFS(工业能源消费!L:L,工业能源消费!$A:$A,$B49)*$K$2</f>
        <v>5341.9480753303824</v>
      </c>
      <c r="M49" s="47">
        <f>SUMIFS(工业能源消费!M:M,工业能源消费!$A:$A,$B49)*$K$2</f>
        <v>5619.0182204457906</v>
      </c>
      <c r="N49" s="47">
        <f>SUMIFS(工业能源消费!N:N,工业能源消费!$A:$A,$B49)*$K$2</f>
        <v>5901.3097115696246</v>
      </c>
      <c r="O49" s="47">
        <f>SUMIFS(工业能源消费!O:O,工业能源消费!$A:$A,$B49)*$K$2</f>
        <v>6223.9899535486675</v>
      </c>
      <c r="P49" s="47">
        <f>SUMIFS(工业能源消费!P:P,工业能源消费!$A:$A,$B49)*$K$2</f>
        <v>6550.6256886680367</v>
      </c>
      <c r="Q49" s="47">
        <f>SUMIFS(工业能源消费!Q:Q,工业能源消费!$A:$A,$B49)*$K$2</f>
        <v>6877.4528464945461</v>
      </c>
      <c r="R49" s="47">
        <f>SUMIFS(工业能源消费!R:R,工业能源消费!$A:$A,$B49)*$K$2</f>
        <v>7204.0327319866064</v>
      </c>
      <c r="S49" s="47">
        <f>SUMIFS(工业能源消费!S:S,工业能源消费!$A:$A,$B49)*$K$2</f>
        <v>7530.0384933923897</v>
      </c>
      <c r="T49" s="47">
        <f>SUMIFS(工业能源消费!T:T,工业能源消费!$A:$A,$B49)*$K$2</f>
        <v>7852.2915271326228</v>
      </c>
      <c r="U49" s="47">
        <f>SUMIFS(工业能源消费!U:U,工业能源消费!$A:$A,$B49)*$K$2</f>
        <v>8177.7449497677453</v>
      </c>
      <c r="V49" s="47">
        <f>SUMIFS(工业能源消费!V:V,工业能源消费!$A:$A,$B49)*$K$2</f>
        <v>8500.0035648698304</v>
      </c>
      <c r="W49" s="47">
        <f>SUMIFS(工业能源消费!W:W,工业能源消费!$A:$A,$B49)*$K$2</f>
        <v>8781.4832019012665</v>
      </c>
      <c r="X49" s="47">
        <f>SUMIFS(工业能源消费!X:X,工业能源消费!$A:$A,$B49)*$K$2</f>
        <v>9098.7732886824415</v>
      </c>
      <c r="Y49" s="47">
        <f>SUMIFS(工业能源消费!Y:Y,工业能源消费!$A:$A,$B49)*$K$2</f>
        <v>9379.8081091786426</v>
      </c>
      <c r="Z49" s="47">
        <f>SUMIFS(工业能源消费!Z:Z,工业能源消费!$A:$A,$B49)*$K$2</f>
        <v>9656.0946670987742</v>
      </c>
      <c r="AA49" s="47">
        <f>SUMIFS(工业能源消费!AA:AA,工业能源消费!$A:$A,$B49)*$K$2</f>
        <v>9928.3922437074671</v>
      </c>
      <c r="AB49" s="47">
        <f>SUMIFS(工业能源消费!AB:AB,工业能源消费!$A:$A,$B49)*$K$2</f>
        <v>10200.14615966296</v>
      </c>
      <c r="AC49" s="47">
        <f>SUMIFS(工业能源消费!AC:AC,工业能源消费!$A:$A,$B49)*$K$2</f>
        <v>10427.901299917183</v>
      </c>
      <c r="AD49" s="47">
        <f>SUMIFS(工业能源消费!AD:AD,工业能源消费!$A:$A,$B49)*$K$2</f>
        <v>10654.468582334091</v>
      </c>
      <c r="AE49" s="47">
        <f>SUMIFS(工业能源消费!AE:AE,工业能源消费!$A:$A,$B49)*$K$2</f>
        <v>10876.426632098235</v>
      </c>
      <c r="AF49" s="47">
        <f>SUMIFS(工业能源消费!AF:AF,工业能源消费!$A:$A,$B49)*$K$2</f>
        <v>11058.235389435025</v>
      </c>
      <c r="AG49" s="47">
        <f>SUMIFS(工业能源消费!AG:AG,工业能源消费!$A:$A,$B49)*$K$2</f>
        <v>11238.855460732422</v>
      </c>
      <c r="AH49" s="47">
        <f>SUMIFS(工业能源消费!AH:AH,工业能源消费!$A:$A,$B49)*$K$2</f>
        <v>11374.355442728029</v>
      </c>
      <c r="AI49" s="47">
        <f>SUMIFS(工业能源消费!AI:AI,工业能源消费!$A:$A,$B49)*$K$2</f>
        <v>11506.259263260239</v>
      </c>
      <c r="AJ49" s="47">
        <f>SUMIFS(工业能源消费!AJ:AJ,工业能源消费!$A:$A,$B49)*$K$2</f>
        <v>11634.05044830939</v>
      </c>
      <c r="AK49" s="47">
        <f>SUMIFS(工业能源消费!AK:AK,工业能源消费!$A:$A,$B49)*$K$2</f>
        <v>11718.563033380147</v>
      </c>
      <c r="AL49" s="47">
        <f>SUMIFS(工业能源消费!AL:AL,工业能源消费!$A:$A,$B49)*$K$2</f>
        <v>11801.887364516946</v>
      </c>
      <c r="AM49" s="47">
        <f>SUMIFS(工业能源消费!AM:AM,工业能源消费!$A:$A,$B49)*$K$2</f>
        <v>11841.565409960032</v>
      </c>
      <c r="AN49" s="47">
        <f>SUMIFS(工业能源消费!AN:AN,工业能源消费!$A:$A,$B49)*$K$2</f>
        <v>11841.529005077242</v>
      </c>
      <c r="AO49" s="47">
        <f>SUMIFS(工业能源消费!AO:AO,工业能源消费!$A:$A,$B49)*$K$2</f>
        <v>11873.501170285554</v>
      </c>
    </row>
    <row r="50" spans="1:41">
      <c r="A50" s="44">
        <f t="shared" si="25"/>
        <v>16</v>
      </c>
      <c r="B50" s="46" t="s">
        <v>716</v>
      </c>
      <c r="C50" s="44" t="str">
        <f t="shared" si="24"/>
        <v>计算机、通信、其他电子设备</v>
      </c>
      <c r="D50" s="47">
        <f>SUMIFS(工业能源消费!D:D,工业能源消费!$A:$A,$B50)*$K$2</f>
        <v>2277.2784559432507</v>
      </c>
      <c r="E50" s="47">
        <f>SUMIFS(工业能源消费!E:E,工业能源消费!$A:$A,$B50)*$K$2</f>
        <v>2474.5597925893926</v>
      </c>
      <c r="F50" s="47">
        <f>SUMIFS(工业能源消费!F:F,工业能源消费!$A:$A,$B50)*$K$2</f>
        <v>2731.3384465809663</v>
      </c>
      <c r="G50" s="47">
        <f>SUMIFS(工业能源消费!G:G,工业能源消费!$A:$A,$B50)*$K$2</f>
        <v>2973.4615246120061</v>
      </c>
      <c r="H50" s="47">
        <f>SUMIFS(工业能源消费!H:H,工业能源消费!$A:$A,$B50)*$K$2</f>
        <v>3191.7827950019814</v>
      </c>
      <c r="I50" s="47">
        <f>SUMIFS(工业能源消费!I:I,工业能源消费!$A:$A,$B50)*$K$2</f>
        <v>3387.3825213352065</v>
      </c>
      <c r="J50" s="47">
        <f>SUMIFS(工业能源消费!J:J,工业能源消费!$A:$A,$B50)*$K$2</f>
        <v>3566.634258759138</v>
      </c>
      <c r="K50" s="47">
        <f>SUMIFS(工业能源消费!K:K,工业能源消费!$A:$A,$B50)*$K$2</f>
        <v>3742.1730222174219</v>
      </c>
      <c r="L50" s="47">
        <f>SUMIFS(工业能源消费!L:L,工业能源消费!$A:$A,$B50)*$K$2</f>
        <v>3934.3262396024638</v>
      </c>
      <c r="M50" s="47">
        <f>SUMIFS(工业能源消费!M:M,工业能源消费!$A:$A,$B50)*$K$2</f>
        <v>4126.2076986784787</v>
      </c>
      <c r="N50" s="47">
        <f>SUMIFS(工业能源消费!N:N,工业能源消费!$A:$A,$B50)*$K$2</f>
        <v>4326.2934716070731</v>
      </c>
      <c r="O50" s="47">
        <f>SUMIFS(工业能源消费!O:O,工业能源消费!$A:$A,$B50)*$K$2</f>
        <v>4544.1281912786735</v>
      </c>
      <c r="P50" s="47">
        <f>SUMIFS(工业能源消费!P:P,工业能源消费!$A:$A,$B50)*$K$2</f>
        <v>4726.2970364769017</v>
      </c>
      <c r="Q50" s="47">
        <f>SUMIFS(工业能源消费!Q:Q,工业能源消费!$A:$A,$B50)*$K$2</f>
        <v>4944.1654963811179</v>
      </c>
      <c r="R50" s="47">
        <f>SUMIFS(工业能源消费!R:R,工业能源消费!$A:$A,$B50)*$K$2</f>
        <v>5125.5723596557573</v>
      </c>
      <c r="S50" s="47">
        <f>SUMIFS(工业能源消费!S:S,工业能源消费!$A:$A,$B50)*$K$2</f>
        <v>5342.7811385978193</v>
      </c>
      <c r="T50" s="47">
        <f>SUMIFS(工业能源消费!T:T,工业能源消费!$A:$A,$B50)*$K$2</f>
        <v>5520.7112095351276</v>
      </c>
      <c r="U50" s="47">
        <f>SUMIFS(工业能源消费!U:U,工业能源消费!$A:$A,$B50)*$K$2</f>
        <v>5737.1789996759226</v>
      </c>
      <c r="V50" s="47">
        <f>SUMIFS(工业能源消费!V:V,工业能源消费!$A:$A,$B50)*$K$2</f>
        <v>5913.9304310251719</v>
      </c>
      <c r="W50" s="47">
        <f>SUMIFS(工业能源消费!W:W,工业能源消费!$A:$A,$B50)*$K$2</f>
        <v>6094.327319866049</v>
      </c>
      <c r="X50" s="47">
        <f>SUMIFS(工业能源消费!X:X,工业能源消费!$A:$A,$B50)*$K$2</f>
        <v>6306.6260487558984</v>
      </c>
      <c r="Y50" s="47">
        <f>SUMIFS(工业能源消费!Y:Y,工业能源消费!$A:$A,$B50)*$K$2</f>
        <v>6478.5666702675471</v>
      </c>
      <c r="Z50" s="47">
        <f>SUMIFS(工业能源消费!Z:Z,工业能源消费!$A:$A,$B50)*$K$2</f>
        <v>6617.6281372654948</v>
      </c>
      <c r="AA50" s="47">
        <f>SUMIFS(工业能源消费!AA:AA,工业能源消费!$A:$A,$B50)*$K$2</f>
        <v>6788.6333945482711</v>
      </c>
      <c r="AB50" s="47">
        <f>SUMIFS(工业能源消费!AB:AB,工业能源消费!$A:$A,$B50)*$K$2</f>
        <v>6955.5700911022304</v>
      </c>
      <c r="AC50" s="47">
        <f>SUMIFS(工业能源消费!AC:AC,工业能源消费!$A:$A,$B50)*$K$2</f>
        <v>7089.0545533110098</v>
      </c>
      <c r="AD50" s="47">
        <f>SUMIFS(工业能源消费!AD:AD,工业能源消费!$A:$A,$B50)*$K$2</f>
        <v>7218.7938136905423</v>
      </c>
      <c r="AE50" s="47">
        <f>SUMIFS(工业能源消费!AE:AE,工业能源消费!$A:$A,$B50)*$K$2</f>
        <v>7344.1764430521071</v>
      </c>
      <c r="AF50" s="47">
        <f>SUMIFS(工业能源消费!AF:AF,工业能源消费!$A:$A,$B50)*$K$2</f>
        <v>7436.2512333009272</v>
      </c>
      <c r="AG50" s="47">
        <f>SUMIFS(工业能源消费!AG:AG,工业能源消费!$A:$A,$B50)*$K$2</f>
        <v>7556.376183788846</v>
      </c>
      <c r="AH50" s="47">
        <f>SUMIFS(工业能源消费!AH:AH,工业能源消费!$A:$A,$B50)*$K$2</f>
        <v>7643.2653847538822</v>
      </c>
      <c r="AI50" s="47">
        <f>SUMIFS(工业能源消费!AI:AI,工业能源消费!$A:$A,$B50)*$K$2</f>
        <v>7725.7619099060194</v>
      </c>
      <c r="AJ50" s="47">
        <f>SUMIFS(工业能源消费!AJ:AJ,工业能源消费!$A:$A,$B50)*$K$2</f>
        <v>7768.215872672934</v>
      </c>
      <c r="AK50" s="47">
        <f>SUMIFS(工业能源消费!AK:AK,工业能源消费!$A:$A,$B50)*$K$2</f>
        <v>7809.4783047063502</v>
      </c>
      <c r="AL50" s="47">
        <f>SUMIFS(工业能源消费!AL:AL,工业能源消费!$A:$A,$B50)*$K$2</f>
        <v>7850.6719959670181</v>
      </c>
      <c r="AM50" s="47">
        <f>SUMIFS(工业能源消费!AM:AM,工业能源消费!$A:$A,$B50)*$K$2</f>
        <v>7886.6807821108368</v>
      </c>
      <c r="AN50" s="47">
        <f>SUMIFS(工业能源消费!AN:AN,工业能源消费!$A:$A,$B50)*$K$2</f>
        <v>7921.8973389507064</v>
      </c>
      <c r="AO50" s="47">
        <f>SUMIFS(工业能源消费!AO:AO,工业能源消费!$A:$A,$B50)*$K$2</f>
        <v>7916.7116776493485</v>
      </c>
    </row>
    <row r="51" spans="1:41">
      <c r="A51" s="44">
        <f t="shared" si="25"/>
        <v>19</v>
      </c>
      <c r="B51" s="46" t="s">
        <v>703</v>
      </c>
      <c r="C51" s="44" t="str">
        <f t="shared" si="24"/>
        <v>通用设备制造业</v>
      </c>
      <c r="D51" s="47">
        <f>SUMIFS(工业能源消费!D:D,工业能源消费!$A:$A,$B51)*$K$2</f>
        <v>1043.6282452918515</v>
      </c>
      <c r="E51" s="47">
        <f>SUMIFS(工业能源消费!E:E,工业能源消费!$A:$A,$B51)*$K$2</f>
        <v>1063.6203233588999</v>
      </c>
      <c r="F51" s="47">
        <f>SUMIFS(工业能源消费!F:F,工业能源消费!$A:$A,$B51)*$K$2</f>
        <v>1091.7287818227651</v>
      </c>
      <c r="G51" s="47">
        <f>SUMIFS(工业能源消费!G:G,工业能源消费!$A:$A,$B51)*$K$2</f>
        <v>1119.6355910842249</v>
      </c>
      <c r="H51" s="47">
        <f>SUMIFS(工业能源消费!H:H,工业能源消费!$A:$A,$B51)*$K$2</f>
        <v>1147.5351985884558</v>
      </c>
      <c r="I51" s="47">
        <f>SUMIFS(工业能源消费!I:I,工业能源消费!$A:$A,$B51)*$K$2</f>
        <v>1179.0032767995394</v>
      </c>
      <c r="J51" s="47">
        <f>SUMIFS(工业能源消费!J:J,工业能源消费!$A:$A,$B51)*$K$2</f>
        <v>1206.4671779914302</v>
      </c>
      <c r="K51" s="47">
        <f>SUMIFS(工业能源消费!K:K,工业能源消费!$A:$A,$B51)*$K$2</f>
        <v>1237.9736451694216</v>
      </c>
      <c r="L51" s="47">
        <f>SUMIFS(工业能源消费!L:L,工业能源消费!$A:$A,$B51)*$K$2</f>
        <v>1265.9264016420009</v>
      </c>
      <c r="M51" s="47">
        <f>SUMIFS(工业能源消费!M:M,工业能源消费!$A:$A,$B51)*$K$2</f>
        <v>1297.5038673436322</v>
      </c>
      <c r="N51" s="47">
        <f>SUMIFS(工业能源消费!N:N,工业能源消费!$A:$A,$B51)*$K$2</f>
        <v>1325.6550754384073</v>
      </c>
      <c r="O51" s="47">
        <f>SUMIFS(工业能源消费!O:O,工业能源消费!$A:$A,$B51)*$K$2</f>
        <v>1349.9132476324226</v>
      </c>
      <c r="P51" s="47">
        <f>SUMIFS(工业能源消费!P:P,工业能源消费!$A:$A,$B51)*$K$2</f>
        <v>1374.1181988405174</v>
      </c>
      <c r="Q51" s="47">
        <f>SUMIFS(工业能源消费!Q:Q,工业能源消费!$A:$A,$B51)*$K$2</f>
        <v>1394.7721219977677</v>
      </c>
      <c r="R51" s="47">
        <f>SUMIFS(工业能源消费!R:R,工业能源消费!$A:$A,$B51)*$K$2</f>
        <v>1411.2693025098129</v>
      </c>
      <c r="S51" s="47">
        <f>SUMIFS(工业能源消费!S:S,工业能源消费!$A:$A,$B51)*$K$2</f>
        <v>1428.0658060566782</v>
      </c>
      <c r="T51" s="47">
        <f>SUMIFS(工业能源消费!T:T,工业能源消费!$A:$A,$B51)*$K$2</f>
        <v>1440.8637895646541</v>
      </c>
      <c r="U51" s="47">
        <f>SUMIFS(工业能源消费!U:U,工业能源消费!$A:$A,$B51)*$K$2</f>
        <v>1453.5701487162871</v>
      </c>
      <c r="V51" s="47">
        <f>SUMIFS(工业能源消费!V:V,工业能源消费!$A:$A,$B51)*$K$2</f>
        <v>1462.7232112635486</v>
      </c>
      <c r="W51" s="47">
        <f>SUMIFS(工业能源消费!W:W,工业能源消费!$A:$A,$B51)*$K$2</f>
        <v>1467.8194807533041</v>
      </c>
      <c r="X51" s="47">
        <f>SUMIFS(工业能源消费!X:X,工业能源消费!$A:$A,$B51)*$K$2</f>
        <v>1473.2842065463976</v>
      </c>
      <c r="Y51" s="47">
        <f>SUMIFS(工业能源消费!Y:Y,工业能源消费!$A:$A,$B51)*$K$2</f>
        <v>1478.3174354542512</v>
      </c>
      <c r="Z51" s="47">
        <f>SUMIFS(工业能源消费!Z:Z,工业能源消费!$A:$A,$B51)*$K$2</f>
        <v>1479.6814878830439</v>
      </c>
      <c r="AA51" s="47">
        <f>SUMIFS(工业能源消费!AA:AA,工业能源消费!$A:$A,$B51)*$K$2</f>
        <v>1481.0745417881967</v>
      </c>
      <c r="AB51" s="47">
        <f>SUMIFS(工业能源消费!AB:AB,工业能源消费!$A:$A,$B51)*$K$2</f>
        <v>1478.7950271866339</v>
      </c>
      <c r="AC51" s="47">
        <f>SUMIFS(工业能源消费!AC:AC,工业能源消费!$A:$A,$B51)*$K$2</f>
        <v>1480.0336466097731</v>
      </c>
      <c r="AD51" s="47">
        <f>SUMIFS(工业能源消费!AD:AD,工业能源消费!$A:$A,$B51)*$K$2</f>
        <v>1477.6026214396315</v>
      </c>
      <c r="AE51" s="47">
        <f>SUMIFS(工业能源消费!AE:AE,工业能源消费!$A:$A,$B51)*$K$2</f>
        <v>1474.7651651002848</v>
      </c>
      <c r="AF51" s="47">
        <f>SUMIFS(工业能源消费!AF:AF,工业能源消费!$A:$A,$B51)*$K$2</f>
        <v>1468.2911814482738</v>
      </c>
      <c r="AG51" s="47">
        <f>SUMIFS(工业能源消费!AG:AG,工业能源消费!$A:$A,$B51)*$K$2</f>
        <v>1465.4068848799111</v>
      </c>
      <c r="AH51" s="47">
        <f>SUMIFS(工业能源消费!AH:AH,工业能源消费!$A:$A,$B51)*$K$2</f>
        <v>1462.4505995462896</v>
      </c>
      <c r="AI51" s="47">
        <f>SUMIFS(工业能源消费!AI:AI,工业能源消费!$A:$A,$B51)*$K$2</f>
        <v>1455.8105793813695</v>
      </c>
      <c r="AJ51" s="47">
        <f>SUMIFS(工业能源消费!AJ:AJ,工业能源消费!$A:$A,$B51)*$K$2</f>
        <v>1452.4073097835876</v>
      </c>
      <c r="AK51" s="47">
        <f>SUMIFS(工业能源消费!AK:AK,工业能源消费!$A:$A,$B51)*$K$2</f>
        <v>1449.2888696842033</v>
      </c>
      <c r="AL51" s="47">
        <f>SUMIFS(工业能源消费!AL:AL,工业能源消费!$A:$A,$B51)*$K$2</f>
        <v>1445.7276007345797</v>
      </c>
      <c r="AM51" s="47">
        <f>SUMIFS(工业能源消费!AM:AM,工业能源消费!$A:$A,$B51)*$K$2</f>
        <v>1442.2023405710997</v>
      </c>
      <c r="AN51" s="47">
        <f>SUMIFS(工业能源消费!AN:AN,工业能源消费!$A:$A,$B51)*$K$2</f>
        <v>1438.6050196247888</v>
      </c>
      <c r="AO51" s="47">
        <f>SUMIFS(工业能源消费!AO:AO,工业能源消费!$A:$A,$B51)*$K$2</f>
        <v>1438.5618090814162</v>
      </c>
    </row>
    <row r="52" spans="1:41">
      <c r="A52" s="44">
        <f t="shared" si="25"/>
        <v>14</v>
      </c>
      <c r="B52" s="46" t="s">
        <v>704</v>
      </c>
      <c r="C52" s="44" t="str">
        <f t="shared" si="24"/>
        <v>汽车制造业</v>
      </c>
      <c r="D52" s="47">
        <f>SUMIFS(工业能源消费!D:D,工业能源消费!$A:$A,$B52)*$K$2</f>
        <v>2535.6899751539381</v>
      </c>
      <c r="E52" s="47">
        <f>SUMIFS(工业能源消费!E:E,工业能源消费!$A:$A,$B52)*$K$2</f>
        <v>2757.0169709409101</v>
      </c>
      <c r="F52" s="47">
        <f>SUMIFS(工业能源消费!F:F,工业能源消费!$A:$A,$B52)*$K$2</f>
        <v>2978.4087717403054</v>
      </c>
      <c r="G52" s="47">
        <f>SUMIFS(工业能源消费!G:G,工业能源消费!$A:$A,$B52)*$K$2</f>
        <v>3023.3123402110123</v>
      </c>
      <c r="H52" s="47">
        <f>SUMIFS(工业能源消费!H:H,工业能源消费!$A:$A,$B52)*$K$2</f>
        <v>3094.7358395448496</v>
      </c>
      <c r="I52" s="47">
        <f>SUMIFS(工业能源消费!I:I,工业能源消费!$A:$A,$B52)*$K$2</f>
        <v>3192.730402218142</v>
      </c>
      <c r="J52" s="47">
        <f>SUMIFS(工业能源消费!J:J,工业能源消费!$A:$A,$B52)*$K$2</f>
        <v>3283.473695581723</v>
      </c>
      <c r="K52" s="47">
        <f>SUMIFS(工业能源消费!K:K,工业能源消费!$A:$A,$B52)*$K$2</f>
        <v>3373.9050160239108</v>
      </c>
      <c r="L52" s="47">
        <f>SUMIFS(工业能源消费!L:L,工业能源消费!$A:$A,$B52)*$K$2</f>
        <v>3412.1318965827672</v>
      </c>
      <c r="M52" s="47">
        <f>SUMIFS(工业能源消费!M:M,工业能源消费!$A:$A,$B52)*$K$2</f>
        <v>3453.9136581325852</v>
      </c>
      <c r="N52" s="47">
        <f>SUMIFS(工业能源消费!N:N,工业能源消费!$A:$A,$B52)*$K$2</f>
        <v>3499.3752151524982</v>
      </c>
      <c r="O52" s="47">
        <f>SUMIFS(工业能源消费!O:O,工业能源消费!$A:$A,$B52)*$K$2</f>
        <v>3537.5825897519003</v>
      </c>
      <c r="P52" s="47">
        <f>SUMIFS(工业能源消费!P:P,工业能源消费!$A:$A,$B52)*$K$2</f>
        <v>3582.9180620071306</v>
      </c>
      <c r="Q52" s="47">
        <f>SUMIFS(工业能源消费!Q:Q,工业能源消费!$A:$A,$B52)*$K$2</f>
        <v>3593.781340247021</v>
      </c>
      <c r="R52" s="47">
        <f>SUMIFS(工业能源消费!R:R,工业能源消费!$A:$A,$B52)*$K$2</f>
        <v>3600.9539843721877</v>
      </c>
      <c r="S52" s="47">
        <f>SUMIFS(工业能源消费!S:S,工业能源消费!$A:$A,$B52)*$K$2</f>
        <v>3611.5352634042715</v>
      </c>
      <c r="T52" s="47">
        <f>SUMIFS(工业能源消费!T:T,工业能源消费!$A:$A,$B52)*$K$2</f>
        <v>3622.5655431925397</v>
      </c>
      <c r="U52" s="47">
        <f>SUMIFS(工业能源消费!U:U,工业能源消费!$A:$A,$B52)*$K$2</f>
        <v>3633.6131360051863</v>
      </c>
      <c r="V52" s="47">
        <f>SUMIFS(工业能源消费!V:V,工业能源消费!$A:$A,$B52)*$K$2</f>
        <v>3629.1016888120712</v>
      </c>
      <c r="W52" s="47">
        <f>SUMIFS(工业能源消费!W:W,工业能源消费!$A:$A,$B52)*$K$2</f>
        <v>3632.2222750351093</v>
      </c>
      <c r="X52" s="47">
        <f>SUMIFS(工业能源消费!X:X,工业能源消费!$A:$A,$B52)*$K$2</f>
        <v>3628.1323502934724</v>
      </c>
      <c r="Y52" s="47">
        <f>SUMIFS(工业能源消费!Y:Y,工业能源消费!$A:$A,$B52)*$K$2</f>
        <v>3630.8944834539639</v>
      </c>
      <c r="Z52" s="47">
        <f>SUMIFS(工业能源消费!Z:Z,工业能源消费!$A:$A,$B52)*$K$2</f>
        <v>3630.8273090634125</v>
      </c>
      <c r="AA52" s="47">
        <f>SUMIFS(工业能源消费!AA:AA,工业能源消费!$A:$A,$B52)*$K$2</f>
        <v>3618.7358683518787</v>
      </c>
      <c r="AB52" s="47">
        <f>SUMIFS(工业能源消费!AB:AB,工业能源消费!$A:$A,$B52)*$K$2</f>
        <v>3606.6556335745931</v>
      </c>
      <c r="AC52" s="47">
        <f>SUMIFS(工业能源消费!AC:AC,工业能源消费!$A:$A,$B52)*$K$2</f>
        <v>3590.9742717223012</v>
      </c>
      <c r="AD52" s="47">
        <f>SUMIFS(工业能源消费!AD:AD,工业能源消费!$A:$A,$B52)*$K$2</f>
        <v>3579.2539483634014</v>
      </c>
      <c r="AE52" s="47">
        <f>SUMIFS(工业能源消费!AE:AE,工业能源消费!$A:$A,$B52)*$K$2</f>
        <v>3567.1703719707616</v>
      </c>
      <c r="AF52" s="47">
        <f>SUMIFS(工业能源消费!AF:AF,工业能源消费!$A:$A,$B52)*$K$2</f>
        <v>3559.1177991429918</v>
      </c>
      <c r="AG52" s="47">
        <f>SUMIFS(工业能源消费!AG:AG,工业能源消费!$A:$A,$B52)*$K$2</f>
        <v>3555.0506067480474</v>
      </c>
      <c r="AH52" s="47">
        <f>SUMIFS(工业能源消费!AH:AH,工业能源消费!$A:$A,$B52)*$K$2</f>
        <v>3550.5909906017077</v>
      </c>
      <c r="AI52" s="47">
        <f>SUMIFS(工业能源消费!AI:AI,工业能源消费!$A:$A,$B52)*$K$2</f>
        <v>3542.5593028699013</v>
      </c>
      <c r="AJ52" s="47">
        <f>SUMIFS(工业能源消费!AJ:AJ,工业能源消费!$A:$A,$B52)*$K$2</f>
        <v>3534.4988369162083</v>
      </c>
      <c r="AK52" s="47">
        <f>SUMIFS(工业能源消费!AK:AK,工业能源消费!$A:$A,$B52)*$K$2</f>
        <v>3530.0356559000406</v>
      </c>
      <c r="AL52" s="47">
        <f>SUMIFS(工业能源消费!AL:AL,工业能源消费!$A:$A,$B52)*$K$2</f>
        <v>3521.9561845090211</v>
      </c>
      <c r="AM52" s="47">
        <f>SUMIFS(工业能源消费!AM:AM,工业能源消费!$A:$A,$B52)*$K$2</f>
        <v>3513.8922329048296</v>
      </c>
      <c r="AN52" s="47">
        <f>SUMIFS(工业能源消费!AN:AN,工业能源消费!$A:$A,$B52)*$K$2</f>
        <v>3505.8282776997598</v>
      </c>
      <c r="AO52" s="47">
        <f>SUMIFS(工业能源消费!AO:AO,工业能源消费!$A:$A,$B52)*$K$2</f>
        <v>3497.7493068308677</v>
      </c>
    </row>
    <row r="53" spans="1:41">
      <c r="A53" s="44">
        <f t="shared" si="25"/>
        <v>23</v>
      </c>
      <c r="B53" s="46" t="s">
        <v>705</v>
      </c>
      <c r="C53" s="44" t="str">
        <f t="shared" si="24"/>
        <v>非道路运输设备制造业</v>
      </c>
      <c r="D53" s="47">
        <f>SUMIFS(工业能源消费!D:D,工业能源消费!$A:$A,$B53)*$K$2</f>
        <v>681.12167368838016</v>
      </c>
      <c r="E53" s="47">
        <f>SUMIFS(工业能源消费!E:E,工业能源消费!$A:$A,$B53)*$K$2</f>
        <v>690.11061899103402</v>
      </c>
      <c r="F53" s="47">
        <f>SUMIFS(工业能源消费!F:F,工业能源消费!$A:$A,$B53)*$K$2</f>
        <v>707.63429476792351</v>
      </c>
      <c r="G53" s="47">
        <f>SUMIFS(工业能源消费!G:G,工业能源消费!$A:$A,$B53)*$K$2</f>
        <v>720.19131468078228</v>
      </c>
      <c r="H53" s="47">
        <f>SUMIFS(工业能源消费!H:H,工业能源消费!$A:$A,$B53)*$K$2</f>
        <v>728.49807352994151</v>
      </c>
      <c r="I53" s="47">
        <f>SUMIFS(工业能源消费!I:I,工业能源消费!$A:$A,$B53)*$K$2</f>
        <v>739.4366425407801</v>
      </c>
      <c r="J53" s="47">
        <f>SUMIFS(工业能源消费!J:J,工业能源消费!$A:$A,$B53)*$K$2</f>
        <v>746.26974181700359</v>
      </c>
      <c r="K53" s="47">
        <f>SUMIFS(工业能源消费!K:K,工业能源消费!$A:$A,$B53)*$K$2</f>
        <v>749.10993554427296</v>
      </c>
      <c r="L53" s="47">
        <f>SUMIFS(工业能源消费!L:L,工业能源消费!$A:$A,$B53)*$K$2</f>
        <v>760.62392495768984</v>
      </c>
      <c r="M53" s="47">
        <f>SUMIFS(工业能源消费!M:M,工业能源消费!$A:$A,$B53)*$K$2</f>
        <v>768.00057686075422</v>
      </c>
      <c r="N53" s="47">
        <f>SUMIFS(工业能源消费!N:N,工业能源消费!$A:$A,$B53)*$K$2</f>
        <v>779.44813186417502</v>
      </c>
      <c r="O53" s="47">
        <f>SUMIFS(工业能源消费!O:O,工业能源消费!$A:$A,$B53)*$K$2</f>
        <v>786.89690936588545</v>
      </c>
      <c r="P53" s="47">
        <f>SUMIFS(工业能源消费!P:P,工业能源消费!$A:$A,$B53)*$K$2</f>
        <v>797.54971264988683</v>
      </c>
      <c r="Q53" s="47">
        <f>SUMIFS(工业能源消费!Q:Q,工业能源消费!$A:$A,$B53)*$K$2</f>
        <v>804.53336502106538</v>
      </c>
      <c r="R53" s="47">
        <f>SUMIFS(工业能源消费!R:R,工业能源消费!$A:$A,$B53)*$K$2</f>
        <v>810.68460156278149</v>
      </c>
      <c r="S53" s="47">
        <f>SUMIFS(工业能源消费!S:S,工业能源消费!$A:$A,$B53)*$K$2</f>
        <v>816.83475748082549</v>
      </c>
      <c r="T53" s="47">
        <f>SUMIFS(工业能源消费!T:T,工业能源消费!$A:$A,$B53)*$K$2</f>
        <v>819.31190954592944</v>
      </c>
      <c r="U53" s="47">
        <f>SUMIFS(工业能源消费!U:U,工业能源消费!$A:$A,$B53)*$K$2</f>
        <v>824.63714054229251</v>
      </c>
      <c r="V53" s="47">
        <f>SUMIFS(工业能源消费!V:V,工业能源消费!$A:$A,$B53)*$K$2</f>
        <v>829.8868251053259</v>
      </c>
      <c r="W53" s="47">
        <f>SUMIFS(工业能源消费!W:W,工业能源消费!$A:$A,$B53)*$K$2</f>
        <v>831.11065535990804</v>
      </c>
      <c r="X53" s="47">
        <f>SUMIFS(工业能源消费!X:X,工业能源消费!$A:$A,$B53)*$K$2</f>
        <v>832.33095711353587</v>
      </c>
      <c r="Y53" s="47">
        <f>SUMIFS(工业能源消费!Y:Y,工业能源消费!$A:$A,$B53)*$K$2</f>
        <v>832.76263044182804</v>
      </c>
      <c r="Z53" s="47">
        <f>SUMIFS(工业能源消费!Z:Z,工业能源消费!$A:$A,$B53)*$K$2</f>
        <v>837.51506967700141</v>
      </c>
      <c r="AA53" s="47">
        <f>SUMIFS(工业能源消费!AA:AA,工业能源消费!$A:$A,$B53)*$K$2</f>
        <v>837.58269417737949</v>
      </c>
      <c r="AB53" s="47">
        <f>SUMIFS(工业能源消费!AB:AB,工业能源消费!$A:$A,$B53)*$K$2</f>
        <v>837.90605307695103</v>
      </c>
      <c r="AC53" s="47">
        <f>SUMIFS(工业能源消费!AC:AC,工业能源消费!$A:$A,$B53)*$K$2</f>
        <v>837.83702423391333</v>
      </c>
      <c r="AD53" s="47">
        <f>SUMIFS(工业能源消费!AD:AD,工业能源消费!$A:$A,$B53)*$K$2</f>
        <v>833.80295992222125</v>
      </c>
      <c r="AE53" s="47">
        <f>SUMIFS(工业能源消费!AE:AE,工业能源消费!$A:$A,$B53)*$K$2</f>
        <v>833.76587087249311</v>
      </c>
      <c r="AF53" s="47">
        <f>SUMIFS(工业能源消费!AF:AF,工业能源消费!$A:$A,$B53)*$K$2</f>
        <v>833.33268517518297</v>
      </c>
      <c r="AG53" s="47">
        <f>SUMIFS(工业能源消费!AG:AG,工业能源消费!$A:$A,$B53)*$K$2</f>
        <v>833.1912786719962</v>
      </c>
      <c r="AH53" s="47">
        <f>SUMIFS(工业能源消费!AH:AH,工业能源消费!$A:$A,$B53)*$K$2</f>
        <v>829.15721436030412</v>
      </c>
      <c r="AI53" s="47">
        <f>SUMIFS(工业能源消费!AI:AI,工业能源消费!$A:$A,$B53)*$K$2</f>
        <v>828.25926326023568</v>
      </c>
      <c r="AJ53" s="47">
        <f>SUMIFS(工业能源消费!AJ:AJ,工业能源消费!$A:$A,$B53)*$K$2</f>
        <v>827.82607756292555</v>
      </c>
      <c r="AK53" s="47">
        <f>SUMIFS(工业能源消费!AK:AK,工业能源消费!$A:$A,$B53)*$K$2</f>
        <v>827.64866227359494</v>
      </c>
      <c r="AL53" s="47">
        <f>SUMIFS(工业能源消费!AL:AL,工业能源消费!$A:$A,$B53)*$K$2</f>
        <v>823.61459796190297</v>
      </c>
      <c r="AM53" s="47">
        <f>SUMIFS(工业能源消费!AM:AM,工业能源消费!$A:$A,$B53)*$K$2</f>
        <v>823.541500126031</v>
      </c>
      <c r="AN53" s="47">
        <f>SUMIFS(工业能源消费!AN:AN,工业能源消费!$A:$A,$B53)*$K$2</f>
        <v>822.67995390875399</v>
      </c>
      <c r="AO53" s="47">
        <f>SUMIFS(工业能源消费!AO:AO,工业能源消费!$A:$A,$B53)*$K$2</f>
        <v>822.67887364516969</v>
      </c>
    </row>
    <row r="54" spans="1:41">
      <c r="A54" s="44">
        <f t="shared" si="25"/>
        <v>17</v>
      </c>
      <c r="B54" s="46" t="s">
        <v>706</v>
      </c>
      <c r="C54" s="44" t="str">
        <f t="shared" si="24"/>
        <v>其他制造业、设备维修业</v>
      </c>
      <c r="D54" s="47">
        <f>SUMIFS(工业能源消费!D:D,工业能源消费!$A:$A,$B54)*$K$2</f>
        <v>2128.0973317489475</v>
      </c>
      <c r="E54" s="47">
        <f>SUMIFS(工业能源消费!E:E,工业能源消费!$A:$A,$B54)*$K$2</f>
        <v>2195.2675812898351</v>
      </c>
      <c r="F54" s="47">
        <f>SUMIFS(工业能源消费!F:F,工业能源消费!$A:$A,$B54)*$K$2</f>
        <v>2278.236973821613</v>
      </c>
      <c r="G54" s="47">
        <f>SUMIFS(工业能源消费!G:G,工业能源消费!$A:$A,$B54)*$K$2</f>
        <v>2342.9400093622849</v>
      </c>
      <c r="H54" s="47">
        <f>SUMIFS(工业能源消费!H:H,工业能源消费!$A:$A,$B54)*$K$2</f>
        <v>2403.1092146483747</v>
      </c>
      <c r="I54" s="47">
        <f>SUMIFS(工业能源消费!I:I,工业能源消费!$A:$A,$B54)*$K$2</f>
        <v>2454.132584350582</v>
      </c>
      <c r="J54" s="47">
        <f>SUMIFS(工业能源消费!J:J,工业能源消费!$A:$A,$B54)*$K$2</f>
        <v>2494.2289078535168</v>
      </c>
      <c r="K54" s="47">
        <f>SUMIFS(工业能源消费!K:K,工业能源消费!$A:$A,$B54)*$K$2</f>
        <v>2537.6936372474888</v>
      </c>
      <c r="L54" s="47">
        <f>SUMIFS(工业能源消费!L:L,工业能源消费!$A:$A,$B54)*$K$2</f>
        <v>2590.0192791041022</v>
      </c>
      <c r="M54" s="47">
        <f>SUMIFS(工业能源消费!M:M,工业能源消费!$A:$A,$B54)*$K$2</f>
        <v>2642.7134888912901</v>
      </c>
      <c r="N54" s="47">
        <f>SUMIFS(工业能源消费!N:N,工业能源消费!$A:$A,$B54)*$K$2</f>
        <v>2696.0975514025431</v>
      </c>
      <c r="O54" s="47">
        <f>SUMIFS(工业能源消费!O:O,工业能源消费!$A:$A,$B54)*$K$2</f>
        <v>2749.1629901696019</v>
      </c>
      <c r="P54" s="47">
        <f>SUMIFS(工业能源消费!P:P,工业能源消费!$A:$A,$B54)*$K$2</f>
        <v>2801.7796694393437</v>
      </c>
      <c r="Q54" s="47">
        <f>SUMIFS(工业能源消费!Q:Q,工业能源消费!$A:$A,$B54)*$K$2</f>
        <v>2854.4123906233126</v>
      </c>
      <c r="R54" s="47">
        <f>SUMIFS(工业能源消费!R:R,工业能源消费!$A:$A,$B54)*$K$2</f>
        <v>2903.3054265240726</v>
      </c>
      <c r="S54" s="47">
        <f>SUMIFS(工业能源消费!S:S,工业能源消费!$A:$A,$B54)*$K$2</f>
        <v>2954.9455187065651</v>
      </c>
      <c r="T54" s="47">
        <f>SUMIFS(工业能源消费!T:T,工业能源消费!$A:$A,$B54)*$K$2</f>
        <v>2999.3653091354299</v>
      </c>
      <c r="U54" s="47">
        <f>SUMIFS(工业能源消费!U:U,工业能源消费!$A:$A,$B54)*$K$2</f>
        <v>3043.473227467503</v>
      </c>
      <c r="V54" s="47">
        <f>SUMIFS(工业能源消费!V:V,工业能源消费!$A:$A,$B54)*$K$2</f>
        <v>3083.5873393107927</v>
      </c>
      <c r="W54" s="47">
        <f>SUMIFS(工业能源消费!W:W,工业能源消费!$A:$A,$B54)*$K$2</f>
        <v>3127.258399049369</v>
      </c>
      <c r="X54" s="47">
        <f>SUMIFS(工业能源消费!X:X,工业能源消费!$A:$A,$B54)*$K$2</f>
        <v>3163.7229844081962</v>
      </c>
      <c r="Y54" s="47">
        <f>SUMIFS(工业能源消费!Y:Y,工业能源消费!$A:$A,$B54)*$K$2</f>
        <v>3196.2458679917909</v>
      </c>
      <c r="Z54" s="47">
        <f>SUMIFS(工业能源消费!Z:Z,工业能源消费!$A:$A,$B54)*$K$2</f>
        <v>3231.6132296280302</v>
      </c>
      <c r="AA54" s="47">
        <f>SUMIFS(工业能源消费!AA:AA,工业能源消费!$A:$A,$B54)*$K$2</f>
        <v>3263.6685391235469</v>
      </c>
      <c r="AB54" s="47">
        <f>SUMIFS(工业能源消费!AB:AB,工业能源消费!$A:$A,$B54)*$K$2</f>
        <v>3291.3918116020318</v>
      </c>
      <c r="AC54" s="47">
        <f>SUMIFS(工业能源消费!AC:AC,工业能源消费!$A:$A,$B54)*$K$2</f>
        <v>3319.054337258292</v>
      </c>
      <c r="AD54" s="47">
        <f>SUMIFS(工业能源消费!AD:AD,工业能源消费!$A:$A,$B54)*$K$2</f>
        <v>3339.1404702747477</v>
      </c>
      <c r="AE54" s="47">
        <f>SUMIFS(工业能源消费!AE:AE,工业能源消费!$A:$A,$B54)*$K$2</f>
        <v>3362.7556083684426</v>
      </c>
      <c r="AF54" s="47">
        <f>SUMIFS(工业能源消费!AF:AF,工业能源消费!$A:$A,$B54)*$K$2</f>
        <v>3382.4244355622782</v>
      </c>
      <c r="AG54" s="47">
        <f>SUMIFS(工业能源消费!AG:AG,工业能源消费!$A:$A,$B54)*$K$2</f>
        <v>3397.7032515933897</v>
      </c>
      <c r="AH54" s="47">
        <f>SUMIFS(工业能源消费!AH:AH,工业能源消费!$A:$A,$B54)*$K$2</f>
        <v>3409.6807821108359</v>
      </c>
      <c r="AI54" s="47">
        <f>SUMIFS(工业能源消费!AI:AI,工业能源消费!$A:$A,$B54)*$K$2</f>
        <v>3424.5745201829254</v>
      </c>
      <c r="AJ54" s="47">
        <f>SUMIFS(工业能源消费!AJ:AJ,工业能源消费!$A:$A,$B54)*$K$2</f>
        <v>3432.1971841129243</v>
      </c>
      <c r="AK54" s="47">
        <f>SUMIFS(工业能源消费!AK:AK,工业能源消费!$A:$A,$B54)*$K$2</f>
        <v>3439.4033704223839</v>
      </c>
      <c r="AL54" s="47">
        <f>SUMIFS(工业能源消费!AL:AL,工业能源消费!$A:$A,$B54)*$K$2</f>
        <v>3446.588419574377</v>
      </c>
      <c r="AM54" s="47">
        <f>SUMIFS(工业能源消费!AM:AM,工业能源消费!$A:$A,$B54)*$K$2</f>
        <v>3449.7764574556199</v>
      </c>
      <c r="AN54" s="47">
        <f>SUMIFS(工业能源消费!AN:AN,工业能源消费!$A:$A,$B54)*$K$2</f>
        <v>3445.6867235605496</v>
      </c>
      <c r="AO54" s="47">
        <f>SUMIFS(工业能源消费!AO:AO,工业能源消费!$A:$A,$B54)*$K$2</f>
        <v>3448.1007885924173</v>
      </c>
    </row>
    <row r="55" spans="1:41">
      <c r="A55" s="44">
        <f t="shared" si="25"/>
        <v>22</v>
      </c>
      <c r="B55" s="46" t="s">
        <v>707</v>
      </c>
      <c r="C55" s="44" t="str">
        <f t="shared" si="24"/>
        <v>燃气生产和供应业</v>
      </c>
      <c r="D55" s="47">
        <f>SUMIFS(工业能源消费!D:D,工业能源消费!$A:$A,$B55)*$K$2</f>
        <v>692.79727715962713</v>
      </c>
      <c r="E55" s="47">
        <f>SUMIFS(工业能源消费!E:E,工业能源消费!$A:$A,$B55)*$K$2</f>
        <v>756.6430930467036</v>
      </c>
      <c r="F55" s="47">
        <f>SUMIFS(工业能源消费!F:F,工业能源消费!$A:$A,$B55)*$K$2</f>
        <v>843.37842000648175</v>
      </c>
      <c r="G55" s="47">
        <f>SUMIFS(工业能源消费!G:G,工业能源消费!$A:$A,$B55)*$K$2</f>
        <v>926.3852648806311</v>
      </c>
      <c r="H55" s="47">
        <f>SUMIFS(工业能源消费!H:H,工业能源消费!$A:$A,$B55)*$K$2</f>
        <v>1004.6491866695476</v>
      </c>
      <c r="I55" s="47">
        <f>SUMIFS(工业能源消费!I:I,工业能源消费!$A:$A,$B55)*$K$2</f>
        <v>1073.3699527564729</v>
      </c>
      <c r="J55" s="47">
        <f>SUMIFS(工业能源消费!J:J,工业能源消费!$A:$A,$B55)*$K$2</f>
        <v>1139.9214760001444</v>
      </c>
      <c r="K55" s="47">
        <f>SUMIFS(工业能源消费!K:K,工业能源消费!$A:$A,$B55)*$K$2</f>
        <v>1199.4738662993773</v>
      </c>
      <c r="L55" s="47">
        <f>SUMIFS(工业能源消费!L:L,工业能源消费!$A:$A,$B55)*$K$2</f>
        <v>1267.8135013503297</v>
      </c>
      <c r="M55" s="47">
        <f>SUMIFS(工业能源消费!M:M,工业能源消费!$A:$A,$B55)*$K$2</f>
        <v>1334.0491719059453</v>
      </c>
      <c r="N55" s="47">
        <f>SUMIFS(工业能源消费!N:N,工业能源消费!$A:$A,$B55)*$K$2</f>
        <v>1399.0420643116925</v>
      </c>
      <c r="O55" s="47">
        <f>SUMIFS(工业能源消费!O:O,工业能源消费!$A:$A,$B55)*$K$2</f>
        <v>1470.6026668827199</v>
      </c>
      <c r="P55" s="47">
        <f>SUMIFS(工业能源消费!P:P,工业能源消费!$A:$A,$B55)*$K$2</f>
        <v>1540.4471505167264</v>
      </c>
      <c r="Q55" s="47">
        <f>SUMIFS(工业能源消费!Q:Q,工业能源消费!$A:$A,$B55)*$K$2</f>
        <v>1612.8570390695334</v>
      </c>
      <c r="R55" s="47">
        <f>SUMIFS(工业能源消费!R:R,工业能源消费!$A:$A,$B55)*$K$2</f>
        <v>1692.3471530733502</v>
      </c>
      <c r="S55" s="47">
        <f>SUMIFS(工业能源消费!S:S,工业能源消费!$A:$A,$B55)*$K$2</f>
        <v>1770.7027546721404</v>
      </c>
      <c r="T55" s="47">
        <f>SUMIFS(工业能源消费!T:T,工业能源消费!$A:$A,$B55)*$K$2</f>
        <v>1856.1227748370607</v>
      </c>
      <c r="U55" s="47">
        <f>SUMIFS(工业能源消费!U:U,工业能源消费!$A:$A,$B55)*$K$2</f>
        <v>1936.6505919844446</v>
      </c>
      <c r="V55" s="47">
        <f>SUMIFS(工业能源消费!V:V,工业能源消费!$A:$A,$B55)*$K$2</f>
        <v>2024.3856242123084</v>
      </c>
      <c r="W55" s="47">
        <f>SUMIFS(工业能源消费!W:W,工业能源消费!$A:$A,$B55)*$K$2</f>
        <v>2112.0749018760584</v>
      </c>
      <c r="X55" s="47">
        <f>SUMIFS(工业能源消费!X:X,工业能源消费!$A:$A,$B55)*$K$2</f>
        <v>2199.7114371106554</v>
      </c>
      <c r="Y55" s="47">
        <f>SUMIFS(工业能源消费!Y:Y,工业能源消费!$A:$A,$B55)*$K$2</f>
        <v>2287.4248255374318</v>
      </c>
      <c r="Z55" s="47">
        <f>SUMIFS(工业能源消费!Z:Z,工业能源消费!$A:$A,$B55)*$K$2</f>
        <v>2378.5849825357395</v>
      </c>
      <c r="AA55" s="47">
        <f>SUMIFS(工业能源消费!AA:AA,工业能源消费!$A:$A,$B55)*$K$2</f>
        <v>2468.3913920996729</v>
      </c>
      <c r="AB55" s="47">
        <f>SUMIFS(工业能源消费!AB:AB,工业能源消费!$A:$A,$B55)*$K$2</f>
        <v>2555.8647452378386</v>
      </c>
      <c r="AC55" s="47">
        <f>SUMIFS(工业能源消费!AC:AC,工业能源消费!$A:$A,$B55)*$K$2</f>
        <v>2643.1586986424695</v>
      </c>
      <c r="AD55" s="47">
        <f>SUMIFS(工业能源消费!AD:AD,工业能源消费!$A:$A,$B55)*$K$2</f>
        <v>2724.457646825826</v>
      </c>
      <c r="AE55" s="47">
        <f>SUMIFS(工业能源消费!AE:AE,工业能源消费!$A:$A,$B55)*$K$2</f>
        <v>2805.5264232472732</v>
      </c>
      <c r="AF55" s="47">
        <f>SUMIFS(工业能源消费!AF:AF,工业能源消费!$A:$A,$B55)*$K$2</f>
        <v>2886.537402686256</v>
      </c>
      <c r="AG55" s="47">
        <f>SUMIFS(工业能源消费!AG:AG,工业能源消费!$A:$A,$B55)*$K$2</f>
        <v>2952.0420525008108</v>
      </c>
      <c r="AH55" s="47">
        <f>SUMIFS(工业能源消费!AH:AH,工业能源消费!$A:$A,$B55)*$K$2</f>
        <v>3020.8619145871598</v>
      </c>
      <c r="AI55" s="47">
        <f>SUMIFS(工业能源消费!AI:AI,工业能源消费!$A:$A,$B55)*$K$2</f>
        <v>3079.9283608800556</v>
      </c>
      <c r="AJ55" s="47">
        <f>SUMIFS(工业能源消费!AJ:AJ,工业能源消费!$A:$A,$B55)*$K$2</f>
        <v>3127.2273101436758</v>
      </c>
      <c r="AK55" s="47">
        <f>SUMIFS(工业能源消费!AK:AK,工业能源消费!$A:$A,$B55)*$K$2</f>
        <v>3171.8500392495775</v>
      </c>
      <c r="AL55" s="47">
        <f>SUMIFS(工业能源消费!AL:AL,工业能源消费!$A:$A,$B55)*$K$2</f>
        <v>3206.876353750316</v>
      </c>
      <c r="AM55" s="47">
        <f>SUMIFS(工业能源消费!AM:AM,工业能源消费!$A:$A,$B55)*$K$2</f>
        <v>3233.028788304347</v>
      </c>
      <c r="AN55" s="47">
        <f>SUMIFS(工业能源消费!AN:AN,工业能源消费!$A:$A,$B55)*$K$2</f>
        <v>3247.0823967448064</v>
      </c>
      <c r="AO55" s="47">
        <f>SUMIFS(工业能源消费!AO:AO,工业能源消费!$A:$A,$B55)*$K$2</f>
        <v>3250.5085700911031</v>
      </c>
    </row>
    <row r="56" spans="1:41">
      <c r="A56" s="44">
        <f t="shared" si="25"/>
        <v>18</v>
      </c>
      <c r="B56" s="46" t="s">
        <v>708</v>
      </c>
      <c r="C56" s="44" t="str">
        <f t="shared" si="24"/>
        <v>水的生产和供应业</v>
      </c>
      <c r="D56" s="47">
        <f>SUMIFS(工业能源消费!D:D,工业能源消费!$A:$A,$B56)*$K$2</f>
        <v>1595.2360375931733</v>
      </c>
      <c r="E56" s="47">
        <f>SUMIFS(工业能源消费!E:E,工业能源消费!$A:$A,$B56)*$K$2</f>
        <v>1712.8875445608733</v>
      </c>
      <c r="F56" s="47">
        <f>SUMIFS(工业能源消费!F:F,工业能源消费!$A:$A,$B56)*$K$2</f>
        <v>1867.3796406323147</v>
      </c>
      <c r="G56" s="47">
        <f>SUMIFS(工业能源消费!G:G,工业能源消费!$A:$A,$B56)*$K$2</f>
        <v>2017.7883403550472</v>
      </c>
      <c r="H56" s="47">
        <f>SUMIFS(工业能源消费!H:H,工业能源消费!$A:$A,$B56)*$K$2</f>
        <v>2158.2946238882291</v>
      </c>
      <c r="I56" s="47">
        <f>SUMIFS(工业能源消费!I:I,工业能源消费!$A:$A,$B56)*$K$2</f>
        <v>2285.3696301897667</v>
      </c>
      <c r="J56" s="47">
        <f>SUMIFS(工业能源消费!J:J,工业能源消费!$A:$A,$B56)*$K$2</f>
        <v>2408.0155557956145</v>
      </c>
      <c r="K56" s="47">
        <f>SUMIFS(工业能源消费!K:K,工业能源消费!$A:$A,$B56)*$K$2</f>
        <v>2526.8445500702178</v>
      </c>
      <c r="L56" s="47">
        <f>SUMIFS(工业能源消费!L:L,工业能源消费!$A:$A,$B56)*$K$2</f>
        <v>2652.371178567571</v>
      </c>
      <c r="M56" s="47">
        <f>SUMIFS(工业能源消费!M:M,工业能源消费!$A:$A,$B56)*$K$2</f>
        <v>2783.3351337726413</v>
      </c>
      <c r="N56" s="47">
        <f>SUMIFS(工业能源消费!N:N,工业能源消费!$A:$A,$B56)*$K$2</f>
        <v>2915.1272910590192</v>
      </c>
      <c r="O56" s="47">
        <f>SUMIFS(工业能源消费!O:O,工业能源消费!$A:$A,$B56)*$K$2</f>
        <v>3052.7168629145522</v>
      </c>
      <c r="P56" s="47">
        <f>SUMIFS(工业能源消费!P:P,工业能源消费!$A:$A,$B56)*$K$2</f>
        <v>3195.779770263945</v>
      </c>
      <c r="Q56" s="47">
        <f>SUMIFS(工业能源消费!Q:Q,工业能源消费!$A:$A,$B56)*$K$2</f>
        <v>3342.91167044759</v>
      </c>
      <c r="R56" s="47">
        <f>SUMIFS(工业能源消费!R:R,工业能源消费!$A:$A,$B56)*$K$2</f>
        <v>3498.4336178027447</v>
      </c>
      <c r="S56" s="47">
        <f>SUMIFS(工业能源消费!S:S,工业能源消费!$A:$A,$B56)*$K$2</f>
        <v>3654.3156530193378</v>
      </c>
      <c r="T56" s="47">
        <f>SUMIFS(工业能源消费!T:T,工业能源消费!$A:$A,$B56)*$K$2</f>
        <v>3817.8675596845642</v>
      </c>
      <c r="U56" s="47">
        <f>SUMIFS(工业能源消费!U:U,工业能源消费!$A:$A,$B56)*$K$2</f>
        <v>3993.0142954881003</v>
      </c>
      <c r="V56" s="47">
        <f>SUMIFS(工业能源消费!V:V,工业能源消费!$A:$A,$B56)*$K$2</f>
        <v>4168.9532245868004</v>
      </c>
      <c r="W56" s="47">
        <f>SUMIFS(工业能源消费!W:W,工业能源消费!$A:$A,$B56)*$K$2</f>
        <v>4344.9281624716441</v>
      </c>
      <c r="X56" s="47">
        <f>SUMIFS(工业能源消费!X:X,工业能源消费!$A:$A,$B56)*$K$2</f>
        <v>4528.1408663713955</v>
      </c>
      <c r="Y56" s="47">
        <f>SUMIFS(工业能源消费!Y:Y,工业能源消费!$A:$A,$B56)*$K$2</f>
        <v>4708.1487883043474</v>
      </c>
      <c r="Z56" s="47">
        <f>SUMIFS(工业能源消费!Z:Z,工业能源消费!$A:$A,$B56)*$K$2</f>
        <v>4892.1176767131192</v>
      </c>
      <c r="AA56" s="47">
        <f>SUMIFS(工业能源消费!AA:AA,工业能源消费!$A:$A,$B56)*$K$2</f>
        <v>5079.7234525224167</v>
      </c>
      <c r="AB56" s="47">
        <f>SUMIFS(工业能源消费!AB:AB,工业能源消费!$A:$A,$B56)*$K$2</f>
        <v>5260.0554535306628</v>
      </c>
      <c r="AC56" s="47">
        <f>SUMIFS(工业能源消费!AC:AC,工业能源消费!$A:$A,$B56)*$K$2</f>
        <v>5435.9583738432193</v>
      </c>
      <c r="AD56" s="47">
        <f>SUMIFS(工业能源消费!AD:AD,工业能源消费!$A:$A,$B56)*$K$2</f>
        <v>5612.2573908033573</v>
      </c>
      <c r="AE56" s="47">
        <f>SUMIFS(工业能源消费!AE:AE,工业能源消费!$A:$A,$B56)*$K$2</f>
        <v>5780.2023693781293</v>
      </c>
      <c r="AF56" s="47">
        <f>SUMIFS(工业能源消费!AF:AF,工业能源消费!$A:$A,$B56)*$K$2</f>
        <v>5936.6245363868802</v>
      </c>
      <c r="AG56" s="47">
        <f>SUMIFS(工业能源消费!AG:AG,工业能源消费!$A:$A,$B56)*$K$2</f>
        <v>6084.3685859349698</v>
      </c>
      <c r="AH56" s="47">
        <f>SUMIFS(工业能源消费!AH:AH,工业能源消费!$A:$A,$B56)*$K$2</f>
        <v>6220.5538151308938</v>
      </c>
      <c r="AI56" s="47">
        <f>SUMIFS(工业能源消费!AI:AI,工业能源消费!$A:$A,$B56)*$K$2</f>
        <v>6348.4210147275953</v>
      </c>
      <c r="AJ56" s="47">
        <f>SUMIFS(工业能源消费!AJ:AJ,工业能源消费!$A:$A,$B56)*$K$2</f>
        <v>6453.2065824061092</v>
      </c>
      <c r="AK56" s="47">
        <f>SUMIFS(工业能源消费!AK:AK,工业能源消费!$A:$A,$B56)*$K$2</f>
        <v>6545.3170573619982</v>
      </c>
      <c r="AL56" s="47">
        <f>SUMIFS(工业能源消费!AL:AL,工业能源消费!$A:$A,$B56)*$K$2</f>
        <v>6617.5506823664991</v>
      </c>
      <c r="AM56" s="47">
        <f>SUMIFS(工业能源消费!AM:AM,工业能源消费!$A:$A,$B56)*$K$2</f>
        <v>6669.5473695581741</v>
      </c>
      <c r="AN56" s="47">
        <f>SUMIFS(工业能源消费!AN:AN,工业能源消费!$A:$A,$B56)*$K$2</f>
        <v>6697.3821612473457</v>
      </c>
      <c r="AO56" s="47">
        <f>SUMIFS(工业能源消费!AO:AO,工业能源消费!$A:$A,$B56)*$K$2</f>
        <v>6708.5808937380734</v>
      </c>
    </row>
    <row r="57" spans="1:41">
      <c r="B57" s="46" t="s">
        <v>709</v>
      </c>
      <c r="C57" s="44" t="str">
        <f t="shared" si="24"/>
        <v>建筑业</v>
      </c>
      <c r="D57" s="47">
        <f>SUMIFS(工业能源消费!D:D,工业能源消费!$A:$A,$B57)*$K$2</f>
        <v>2865.4016780094348</v>
      </c>
      <c r="E57" s="47">
        <f>SUMIFS(工业能源消费!E:E,工业能源消费!$A:$A,$B57)*$K$2</f>
        <v>3005.2003888948911</v>
      </c>
      <c r="F57" s="47">
        <f>SUMIFS(工业能源消费!F:F,工业能源消费!$A:$A,$B57)*$K$2</f>
        <v>3125.7016311980133</v>
      </c>
      <c r="G57" s="47">
        <f>SUMIFS(工业能源消费!G:G,工业能源消费!$A:$A,$B57)*$K$2</f>
        <v>3270.8296424327546</v>
      </c>
      <c r="H57" s="47">
        <f>SUMIFS(工业能源消费!H:H,工业能源消费!$A:$A,$B57)*$K$2</f>
        <v>3394.9879370566427</v>
      </c>
      <c r="I57" s="47">
        <f>SUMIFS(工业能源消费!I:I,工业能源消费!$A:$A,$B57)*$K$2</f>
        <v>3516.7620899499489</v>
      </c>
      <c r="J57" s="47">
        <f>SUMIFS(工业能源消费!J:J,工业能源消费!$A:$A,$B57)*$K$2</f>
        <v>3628.220805876635</v>
      </c>
      <c r="K57" s="47">
        <f>SUMIFS(工业能源消费!K:K,工业能源消费!$A:$A,$B57)*$K$2</f>
        <v>3751.9409455907253</v>
      </c>
      <c r="L57" s="47">
        <f>SUMIFS(工业能源消费!L:L,工业能源消费!$A:$A,$B57)*$K$2</f>
        <v>3846.388390767348</v>
      </c>
      <c r="M57" s="47">
        <f>SUMIFS(工业能源消费!M:M,工业能源消费!$A:$A,$B57)*$K$2</f>
        <v>3956.0262143963137</v>
      </c>
      <c r="N57" s="47">
        <f>SUMIFS(工业能源消费!N:N,工业能源消费!$A:$A,$B57)*$K$2</f>
        <v>4055.9125706672439</v>
      </c>
      <c r="O57" s="47">
        <f>SUMIFS(工业能源消费!O:O,工业能源消费!$A:$A,$B57)*$K$2</f>
        <v>4151.3460084260569</v>
      </c>
      <c r="P57" s="47">
        <f>SUMIFS(工业能源消费!P:P,工业能源消费!$A:$A,$B57)*$K$2</f>
        <v>4230.2974325735495</v>
      </c>
      <c r="Q57" s="47">
        <f>SUMIFS(工业能源消费!Q:Q,工业能源消费!$A:$A,$B57)*$K$2</f>
        <v>4319.8156350149447</v>
      </c>
      <c r="R57" s="47">
        <f>SUMIFS(工业能源消费!R:R,工业能源消费!$A:$A,$B57)*$K$2</f>
        <v>4395.0183644809349</v>
      </c>
      <c r="S57" s="47">
        <f>SUMIFS(工业能源消费!S:S,工业能源消费!$A:$A,$B57)*$K$2</f>
        <v>4463.539303590077</v>
      </c>
      <c r="T57" s="47">
        <f>SUMIFS(工业能源消费!T:T,工业能源消费!$A:$A,$B57)*$K$2</f>
        <v>4524.7419970472811</v>
      </c>
      <c r="U57" s="47">
        <f>SUMIFS(工业能源消费!U:U,工业能源消费!$A:$A,$B57)*$K$2</f>
        <v>4585.5748802707876</v>
      </c>
      <c r="V57" s="47">
        <f>SUMIFS(工业能源消费!V:V,工业能源消费!$A:$A,$B57)*$K$2</f>
        <v>4634.8676677109224</v>
      </c>
      <c r="W57" s="47">
        <f>SUMIFS(工业能源消费!W:W,工业能源消费!$A:$A,$B57)*$K$2</f>
        <v>4682.1205574160103</v>
      </c>
      <c r="X57" s="47">
        <f>SUMIFS(工业能源消费!X:X,工业能源消费!$A:$A,$B57)*$K$2</f>
        <v>4723.8320550214266</v>
      </c>
      <c r="Y57" s="47">
        <f>SUMIFS(工业能源消费!Y:Y,工业能源消费!$A:$A,$B57)*$K$2</f>
        <v>4759.9016960138288</v>
      </c>
      <c r="Z57" s="47">
        <f>SUMIFS(工业能源消费!Z:Z,工业能源消费!$A:$A,$B57)*$K$2</f>
        <v>4792.0078499153806</v>
      </c>
      <c r="AA57" s="47">
        <f>SUMIFS(工业能源消费!AA:AA,工业能源消费!$A:$A,$B57)*$K$2</f>
        <v>4829.3648050124239</v>
      </c>
      <c r="AB57" s="47">
        <f>SUMIFS(工业能源消费!AB:AB,工业能源消费!$A:$A,$B57)*$K$2</f>
        <v>4853.5324619207095</v>
      </c>
      <c r="AC57" s="47">
        <f>SUMIFS(工业能源消费!AC:AC,工业能源消费!$A:$A,$B57)*$K$2</f>
        <v>4881.6542436354484</v>
      </c>
      <c r="AD57" s="47">
        <f>SUMIFS(工业能源消费!AD:AD,工业能源消费!$A:$A,$B57)*$K$2</f>
        <v>4903.8014475532045</v>
      </c>
      <c r="AE57" s="47">
        <f>SUMIFS(工业能源消费!AE:AE,工业能源消费!$A:$A,$B57)*$K$2</f>
        <v>4928.3122681934401</v>
      </c>
      <c r="AF57" s="47">
        <f>SUMIFS(工业能源消费!AF:AF,工业能源消费!$A:$A,$B57)*$K$2</f>
        <v>4956.0573980051149</v>
      </c>
      <c r="AG57" s="47">
        <f>SUMIFS(工业能源消费!AG:AG,工业能源消费!$A:$A,$B57)*$K$2</f>
        <v>4980.5552554823389</v>
      </c>
      <c r="AH57" s="47">
        <f>SUMIFS(工业能源消费!AH:AH,工业能源消费!$A:$A,$B57)*$K$2</f>
        <v>5000.3651290914995</v>
      </c>
      <c r="AI57" s="47">
        <f>SUMIFS(工业能源消费!AI:AI,工业能源消费!$A:$A,$B57)*$K$2</f>
        <v>5032.4111483201914</v>
      </c>
      <c r="AJ57" s="47">
        <f>SUMIFS(工业能源消费!AJ:AJ,工业能源消费!$A:$A,$B57)*$K$2</f>
        <v>5056.1686651542987</v>
      </c>
      <c r="AK57" s="47">
        <f>SUMIFS(工业能源消费!AK:AK,工业能源消费!$A:$A,$B57)*$K$2</f>
        <v>5092.1590868171843</v>
      </c>
      <c r="AL57" s="47">
        <f>SUMIFS(工业能源消费!AL:AL,工业能源消费!$A:$A,$B57)*$K$2</f>
        <v>5123.8252133520591</v>
      </c>
      <c r="AM57" s="47">
        <f>SUMIFS(工业能源消费!AM:AM,工业能源消费!$A:$A,$B57)*$K$2</f>
        <v>5161.7824349141201</v>
      </c>
      <c r="AN57" s="47">
        <f>SUMIFS(工业能源消费!AN:AN,工业能源消费!$A:$A,$B57)*$K$2</f>
        <v>5204.9548089733908</v>
      </c>
      <c r="AO57" s="47">
        <f>SUMIFS(工业能源消费!AO:AO,工业能源消费!$A:$A,$B57)*$K$2</f>
        <v>5146.0664002016501</v>
      </c>
    </row>
    <row r="58" spans="1:41">
      <c r="B58" s="46" t="s">
        <v>2387</v>
      </c>
      <c r="C58" s="46" t="s">
        <v>2411</v>
      </c>
      <c r="D58" s="47">
        <f t="shared" ref="D58:AO58" si="26">SUM(D33:D57)</f>
        <v>215029.68485052756</v>
      </c>
      <c r="E58" s="47">
        <f t="shared" si="26"/>
        <v>220118.13253527068</v>
      </c>
      <c r="F58" s="47">
        <f t="shared" si="26"/>
        <v>228309.31184336191</v>
      </c>
      <c r="G58" s="47">
        <f t="shared" si="26"/>
        <v>234085.7331169566</v>
      </c>
      <c r="H58" s="47">
        <f t="shared" si="26"/>
        <v>238531.20466180556</v>
      </c>
      <c r="I58" s="47">
        <f t="shared" si="26"/>
        <v>241830.79793338384</v>
      </c>
      <c r="J58" s="47">
        <f t="shared" si="26"/>
        <v>245225.10222498293</v>
      </c>
      <c r="K58" s="47">
        <f t="shared" si="26"/>
        <v>248789.40706762453</v>
      </c>
      <c r="L58" s="47">
        <f t="shared" si="26"/>
        <v>250476.17594760729</v>
      </c>
      <c r="M58" s="47">
        <f t="shared" si="26"/>
        <v>251959.48792380543</v>
      </c>
      <c r="N58" s="47">
        <f t="shared" si="26"/>
        <v>253753.40357091933</v>
      </c>
      <c r="O58" s="47">
        <f t="shared" si="26"/>
        <v>255099.53202398185</v>
      </c>
      <c r="P58" s="47">
        <f t="shared" si="26"/>
        <v>256343.86155518357</v>
      </c>
      <c r="Q58" s="47">
        <f t="shared" si="26"/>
        <v>256001.01295704153</v>
      </c>
      <c r="R58" s="47">
        <f t="shared" si="26"/>
        <v>255356.27938158519</v>
      </c>
      <c r="S58" s="47">
        <f t="shared" si="26"/>
        <v>254373.84312444643</v>
      </c>
      <c r="T58" s="47">
        <f t="shared" si="26"/>
        <v>253572.49101894072</v>
      </c>
      <c r="U58" s="47">
        <f t="shared" si="26"/>
        <v>252825.30343134934</v>
      </c>
      <c r="V58" s="47">
        <f t="shared" si="26"/>
        <v>251060.05600302477</v>
      </c>
      <c r="W58" s="47">
        <f t="shared" si="26"/>
        <v>249178.81485121176</v>
      </c>
      <c r="X58" s="47">
        <f t="shared" si="26"/>
        <v>247441.42469727423</v>
      </c>
      <c r="Y58" s="47">
        <f t="shared" si="26"/>
        <v>245483.09161913517</v>
      </c>
      <c r="Z58" s="47">
        <f t="shared" si="26"/>
        <v>243630.57818310475</v>
      </c>
      <c r="AA58" s="47">
        <f t="shared" si="26"/>
        <v>241534.23297295748</v>
      </c>
      <c r="AB58" s="47">
        <f t="shared" si="26"/>
        <v>239871.3507843074</v>
      </c>
      <c r="AC58" s="47">
        <f t="shared" si="26"/>
        <v>238029.13391743193</v>
      </c>
      <c r="AD58" s="47">
        <f t="shared" si="26"/>
        <v>235769.01224734442</v>
      </c>
      <c r="AE58" s="47">
        <f t="shared" si="26"/>
        <v>233803.30946422534</v>
      </c>
      <c r="AF58" s="47">
        <f t="shared" si="26"/>
        <v>231550.55994494262</v>
      </c>
      <c r="AG58" s="47">
        <f t="shared" si="26"/>
        <v>229261.30536714569</v>
      </c>
      <c r="AH58" s="47">
        <f t="shared" si="26"/>
        <v>226973.94208602505</v>
      </c>
      <c r="AI58" s="47">
        <f t="shared" si="26"/>
        <v>224585.7603327572</v>
      </c>
      <c r="AJ58" s="47">
        <f t="shared" si="26"/>
        <v>222145.12422026583</v>
      </c>
      <c r="AK58" s="47">
        <f t="shared" si="26"/>
        <v>220236.90902959928</v>
      </c>
      <c r="AL58" s="47">
        <f t="shared" si="26"/>
        <v>218398.83806236726</v>
      </c>
      <c r="AM58" s="47">
        <f t="shared" si="26"/>
        <v>216392.76987757013</v>
      </c>
      <c r="AN58" s="47">
        <f t="shared" si="26"/>
        <v>214349.58138237736</v>
      </c>
      <c r="AO58" s="47">
        <f t="shared" si="26"/>
        <v>212229.71462856937</v>
      </c>
    </row>
    <row r="59" spans="1:41">
      <c r="B59" s="46" t="s">
        <v>2412</v>
      </c>
      <c r="C59" s="46" t="s">
        <v>2388</v>
      </c>
      <c r="D59" s="47">
        <f>SUM(D34:D57)</f>
        <v>208322.56591350693</v>
      </c>
      <c r="E59" s="47">
        <f t="shared" ref="E59:AO59" si="27">SUM(E34:E57)</f>
        <v>213095.37138154914</v>
      </c>
      <c r="F59" s="47">
        <f t="shared" si="27"/>
        <v>221097.86104936816</v>
      </c>
      <c r="G59" s="47">
        <f t="shared" si="27"/>
        <v>226464.20346372123</v>
      </c>
      <c r="H59" s="47">
        <f t="shared" si="27"/>
        <v>230623.0990840446</v>
      </c>
      <c r="I59" s="47">
        <f t="shared" si="27"/>
        <v>233650.5163446762</v>
      </c>
      <c r="J59" s="47">
        <f t="shared" si="27"/>
        <v>236776.36073205867</v>
      </c>
      <c r="K59" s="47">
        <f t="shared" si="27"/>
        <v>239973.9190621512</v>
      </c>
      <c r="L59" s="47">
        <f t="shared" si="27"/>
        <v>241512.16242630812</v>
      </c>
      <c r="M59" s="47">
        <f t="shared" si="27"/>
        <v>242737.83866378595</v>
      </c>
      <c r="N59" s="47">
        <f t="shared" si="27"/>
        <v>244291.94846667393</v>
      </c>
      <c r="O59" s="47">
        <f t="shared" si="27"/>
        <v>245405.67249785748</v>
      </c>
      <c r="P59" s="47">
        <f t="shared" si="27"/>
        <v>246490.31026426857</v>
      </c>
      <c r="Q59" s="47">
        <f t="shared" si="27"/>
        <v>245882.91216484821</v>
      </c>
      <c r="R59" s="47">
        <f t="shared" si="27"/>
        <v>245049.54248698289</v>
      </c>
      <c r="S59" s="47">
        <f t="shared" si="27"/>
        <v>243918.21048608265</v>
      </c>
      <c r="T59" s="47">
        <f t="shared" si="27"/>
        <v>242960.82526329634</v>
      </c>
      <c r="U59" s="47">
        <f t="shared" si="27"/>
        <v>242064.7598607181</v>
      </c>
      <c r="V59" s="47">
        <f t="shared" si="27"/>
        <v>240190.75521083147</v>
      </c>
      <c r="W59" s="47">
        <f t="shared" si="27"/>
        <v>238207.98772579315</v>
      </c>
      <c r="X59" s="47">
        <f t="shared" si="27"/>
        <v>236369.0744722193</v>
      </c>
      <c r="Y59" s="47">
        <f t="shared" si="27"/>
        <v>234316.49563771574</v>
      </c>
      <c r="Z59" s="47">
        <f t="shared" si="27"/>
        <v>232369.73280843333</v>
      </c>
      <c r="AA59" s="47">
        <f t="shared" si="27"/>
        <v>230258.44038716654</v>
      </c>
      <c r="AB59" s="47">
        <f t="shared" si="27"/>
        <v>228509.01828277705</v>
      </c>
      <c r="AC59" s="47">
        <f t="shared" si="27"/>
        <v>226655.52350369102</v>
      </c>
      <c r="AD59" s="47">
        <f t="shared" si="27"/>
        <v>224352.11930866737</v>
      </c>
      <c r="AE59" s="47">
        <f t="shared" si="27"/>
        <v>222346.73124233921</v>
      </c>
      <c r="AF59" s="47">
        <f t="shared" si="27"/>
        <v>220093.94215300141</v>
      </c>
      <c r="AG59" s="47">
        <f t="shared" si="27"/>
        <v>217801.09065755655</v>
      </c>
      <c r="AH59" s="47">
        <f t="shared" si="27"/>
        <v>215517.33189193768</v>
      </c>
      <c r="AI59" s="47">
        <f t="shared" si="27"/>
        <v>213129.18975193548</v>
      </c>
      <c r="AJ59" s="47">
        <f t="shared" si="27"/>
        <v>210692.19419974077</v>
      </c>
      <c r="AK59" s="47">
        <f t="shared" si="27"/>
        <v>208827.22916571249</v>
      </c>
      <c r="AL59" s="47">
        <f t="shared" si="27"/>
        <v>206989.2410546974</v>
      </c>
      <c r="AM59" s="47">
        <f t="shared" si="27"/>
        <v>204990.45024918081</v>
      </c>
      <c r="AN59" s="47">
        <f t="shared" si="27"/>
        <v>202951.29837492353</v>
      </c>
      <c r="AO59" s="47">
        <f t="shared" si="27"/>
        <v>200835.07574628209</v>
      </c>
    </row>
    <row r="61" spans="1:41">
      <c r="A61" s="70" t="s">
        <v>2407</v>
      </c>
      <c r="B61" s="70"/>
      <c r="C61" s="70"/>
      <c r="D61" s="44">
        <v>2023</v>
      </c>
      <c r="E61" s="44">
        <v>2024</v>
      </c>
      <c r="F61" s="44">
        <v>2025</v>
      </c>
      <c r="G61" s="44">
        <v>2026</v>
      </c>
      <c r="H61" s="44">
        <v>2027</v>
      </c>
      <c r="I61" s="44">
        <v>2028</v>
      </c>
      <c r="J61" s="44">
        <v>2029</v>
      </c>
      <c r="K61" s="44">
        <v>2030</v>
      </c>
      <c r="L61" s="44">
        <v>2031</v>
      </c>
      <c r="M61" s="44">
        <v>2032</v>
      </c>
      <c r="N61" s="44">
        <v>2033</v>
      </c>
      <c r="O61" s="44">
        <v>2034</v>
      </c>
      <c r="P61" s="44">
        <v>2035</v>
      </c>
      <c r="Q61" s="44">
        <v>2036</v>
      </c>
      <c r="R61" s="44">
        <v>2037</v>
      </c>
      <c r="S61" s="44">
        <v>2038</v>
      </c>
      <c r="T61" s="44">
        <v>2039</v>
      </c>
      <c r="U61" s="44">
        <v>2040</v>
      </c>
      <c r="V61" s="44">
        <v>2041</v>
      </c>
      <c r="W61" s="44">
        <v>2042</v>
      </c>
      <c r="X61" s="44">
        <v>2043</v>
      </c>
      <c r="Y61" s="44">
        <v>2044</v>
      </c>
      <c r="Z61" s="44">
        <v>2045</v>
      </c>
      <c r="AA61" s="44">
        <v>2046</v>
      </c>
      <c r="AB61" s="44">
        <v>2047</v>
      </c>
      <c r="AC61" s="44">
        <v>2048</v>
      </c>
      <c r="AD61" s="44">
        <v>2049</v>
      </c>
      <c r="AE61" s="44">
        <v>2050</v>
      </c>
      <c r="AF61" s="44">
        <v>2051</v>
      </c>
      <c r="AG61" s="44">
        <v>2052</v>
      </c>
      <c r="AH61" s="44">
        <v>2053</v>
      </c>
      <c r="AI61" s="44">
        <v>2054</v>
      </c>
      <c r="AJ61" s="44">
        <v>2055</v>
      </c>
      <c r="AK61" s="44">
        <v>2056</v>
      </c>
      <c r="AL61" s="44">
        <v>2057</v>
      </c>
      <c r="AM61" s="44">
        <v>2058</v>
      </c>
      <c r="AN61" s="44">
        <v>2059</v>
      </c>
      <c r="AO61" s="44">
        <v>2060</v>
      </c>
    </row>
    <row r="62" spans="1:41">
      <c r="B62" s="46" t="s">
        <v>695</v>
      </c>
      <c r="C62" s="44" t="str">
        <f t="shared" ref="C62:C86" si="28">VLOOKUP(B62,$B$195:$C$219,2,FALSE)</f>
        <v>农林牧渔业</v>
      </c>
      <c r="D62" s="47">
        <f>SUMIFS(分行业增加值!C:C,分行业增加值!$A:$A,$B62)*$O$2</f>
        <v>88538.778448547659</v>
      </c>
      <c r="E62" s="47">
        <f>SUMIFS(分行业增加值!D:D,分行业增加值!$A:$A,$B62)*$O$2</f>
        <v>92991.665379739527</v>
      </c>
      <c r="F62" s="47">
        <f>SUMIFS(分行业增加值!E:E,分行业增加值!$A:$A,$B62)*$O$2</f>
        <v>95867.461024466815</v>
      </c>
      <c r="G62" s="47">
        <f>SUMIFS(分行业增加值!F:F,分行业增加值!$A:$A,$B62)*$O$2</f>
        <v>101722.71395697548</v>
      </c>
      <c r="H62" s="47">
        <f>SUMIFS(分行业增加值!G:G,分行业增加值!$A:$A,$B62)*$O$2</f>
        <v>105962.40996188627</v>
      </c>
      <c r="I62" s="47">
        <f>SUMIFS(分行业增加值!H:H,分行业增加值!$A:$A,$B62)*$O$2</f>
        <v>110094.53256362771</v>
      </c>
      <c r="J62" s="47">
        <f>SUMIFS(分行业增加值!I:I,分行业增加值!$A:$A,$B62)*$O$2</f>
        <v>114102.7827617196</v>
      </c>
      <c r="K62" s="47">
        <f>SUMIFS(分行业增加值!J:J,分行业增加值!$A:$A,$B62)*$O$2</f>
        <v>119612.49688404793</v>
      </c>
      <c r="L62" s="47">
        <f>SUMIFS(分行业增加值!K:K,分行业增加值!$A:$A,$B62)*$O$2</f>
        <v>121687.03366516836</v>
      </c>
      <c r="M62" s="47">
        <f>SUMIFS(分行业增加值!L:L,分行业增加值!$A:$A,$B62)*$O$2</f>
        <v>125238.25988979531</v>
      </c>
      <c r="N62" s="47">
        <f>SUMIFS(分行业增加值!M:M,分行业增加值!$A:$A,$B62)*$O$2</f>
        <v>128614.10886925527</v>
      </c>
      <c r="O62" s="47">
        <f>SUMIFS(分行业增加值!N:N,分行业增加值!$A:$A,$B62)*$O$2</f>
        <v>131806.1051232985</v>
      </c>
      <c r="P62" s="47">
        <f>SUMIFS(分行业增加值!O:O,分行业增加值!$A:$A,$B62)*$O$2</f>
        <v>134121.86711152596</v>
      </c>
      <c r="Q62" s="47">
        <f>SUMIFS(分行业增加值!P:P,分行业增加值!$A:$A,$B62)*$O$2</f>
        <v>137614.4169344242</v>
      </c>
      <c r="R62" s="47">
        <f>SUMIFS(分行业增加值!Q:Q,分行业增加值!$A:$A,$B62)*$O$2</f>
        <v>140221.60505123771</v>
      </c>
      <c r="S62" s="47">
        <f>SUMIFS(分行业增加值!R:R,分行业增加值!$A:$A,$B62)*$O$2</f>
        <v>142628.6414421543</v>
      </c>
      <c r="T62" s="47">
        <f>SUMIFS(分行业增加值!S:S,分行业增加值!$A:$A,$B62)*$O$2</f>
        <v>144835.526107174</v>
      </c>
      <c r="U62" s="47">
        <f>SUMIFS(分行业增加值!T:T,分行业增加值!$A:$A,$B62)*$O$2</f>
        <v>146843.56296633519</v>
      </c>
      <c r="V62" s="47">
        <f>SUMIFS(分行业增加值!U:U,分行业增加值!$A:$A,$B62)*$O$2</f>
        <v>148656.66377975314</v>
      </c>
      <c r="W62" s="47">
        <f>SUMIFS(分行业增加值!V:V,分行业增加值!$A:$A,$B62)*$O$2</f>
        <v>150278.74030754308</v>
      </c>
      <c r="X62" s="47">
        <f>SUMIFS(分行业增加值!W:W,分行业增加值!$A:$A,$B62)*$O$2</f>
        <v>151716.31214989713</v>
      </c>
      <c r="Y62" s="47">
        <f>SUMIFS(分行业增加值!X:X,分行业增加值!$A:$A,$B62)*$O$2</f>
        <v>152975.89890700733</v>
      </c>
      <c r="Z62" s="47">
        <f>SUMIFS(分行业增加值!Y:Y,分行业增加值!$A:$A,$B62)*$O$2</f>
        <v>154065.97605912341</v>
      </c>
      <c r="AA62" s="47">
        <f>SUMIFS(分行业增加值!Z:Z,分行业增加值!$A:$A,$B62)*$O$2</f>
        <v>154995.01908649507</v>
      </c>
      <c r="AB62" s="47">
        <f>SUMIFS(分行业增加值!AA:AA,分行业增加值!$A:$A,$B62)*$O$2</f>
        <v>155774.11130944884</v>
      </c>
      <c r="AC62" s="47">
        <f>SUMIFS(分行业增加值!AB:AB,分行业增加值!$A:$A,$B62)*$O$2</f>
        <v>156413.03212827284</v>
      </c>
      <c r="AD62" s="47">
        <f>SUMIFS(分行业增加值!AC:AC,分行业增加值!$A:$A,$B62)*$O$2</f>
        <v>156923.51682331285</v>
      </c>
      <c r="AE62" s="47">
        <f>SUMIFS(分行业增加值!AD:AD,分行业增加值!$A:$A,$B62)*$O$2</f>
        <v>157317.30067491459</v>
      </c>
      <c r="AF62" s="47">
        <f>SUMIFS(分行业增加值!AE:AE,分行业增加值!$A:$A,$B62)*$O$2</f>
        <v>157606.77092344302</v>
      </c>
      <c r="AG62" s="47">
        <f>SUMIFS(分行业增加值!AF:AF,分行业增加值!$A:$A,$B62)*$O$2</f>
        <v>157803.6628492439</v>
      </c>
      <c r="AH62" s="47">
        <f>SUMIFS(分行业增加值!AG:AG,分行业增加值!$A:$A,$B62)*$O$2</f>
        <v>157921.66761272057</v>
      </c>
      <c r="AI62" s="47">
        <f>SUMIFS(分行业增加值!AH:AH,分行业增加值!$A:$A,$B62)*$O$2</f>
        <v>157973.17245423803</v>
      </c>
      <c r="AJ62" s="47">
        <f>SUMIFS(分行业增加值!AI:AI,分行业增加值!$A:$A,$B62)*$O$2</f>
        <v>157971.21657418041</v>
      </c>
      <c r="AK62" s="47">
        <f>SUMIFS(分行业增加值!AJ:AJ,分行业增加值!$A:$A,$B62)*$O$2</f>
        <v>157929.49113295108</v>
      </c>
      <c r="AL62" s="47">
        <f>SUMIFS(分行业增加值!AK:AK,分行业增加值!$A:$A,$B62)*$O$2</f>
        <v>157860.38337091502</v>
      </c>
      <c r="AM62" s="47">
        <f>SUMIFS(分行业增加值!AL:AL,分行业增加值!$A:$A,$B62)*$O$2</f>
        <v>157777.58444847557</v>
      </c>
      <c r="AN62" s="47">
        <f>SUMIFS(分行业增加值!AM:AM,分行业增加值!$A:$A,$B62)*$O$2</f>
        <v>157694.13356601691</v>
      </c>
      <c r="AO62" s="47">
        <f>SUMIFS(分行业增加值!AN:AN,分行业增加值!$A:$A,$B62)*$O$2</f>
        <v>157636.1091243074</v>
      </c>
    </row>
    <row r="63" spans="1:41">
      <c r="A63" s="44">
        <f>RANK(D63,D$63:D$85)</f>
        <v>4</v>
      </c>
      <c r="B63" s="46" t="s">
        <v>696</v>
      </c>
      <c r="C63" s="44" t="str">
        <f t="shared" si="28"/>
        <v>煤炭开采洗选</v>
      </c>
      <c r="D63" s="47">
        <f>SUMIFS(分行业增加值!C:C,分行业增加值!$A:$A,$B63)*$O$2</f>
        <v>22958.641684412214</v>
      </c>
      <c r="E63" s="47">
        <f>SUMIFS(分行业增加值!D:D,分行业增加值!$A:$A,$B63)*$O$2</f>
        <v>22994.043113455216</v>
      </c>
      <c r="F63" s="47">
        <f>SUMIFS(分行业增加值!E:E,分行业增加值!$A:$A,$B63)*$O$2</f>
        <v>23634.985008338779</v>
      </c>
      <c r="G63" s="47">
        <f>SUMIFS(分行业增加值!F:F,分行业增加值!$A:$A,$B63)*$O$2</f>
        <v>23934.886617174543</v>
      </c>
      <c r="H63" s="47">
        <f>SUMIFS(分行业增加值!G:G,分行业增加值!$A:$A,$B63)*$O$2</f>
        <v>24382.326778357114</v>
      </c>
      <c r="I63" s="47">
        <f>SUMIFS(分行业增加值!H:H,分行业增加值!$A:$A,$B63)*$O$2</f>
        <v>24755.508693351876</v>
      </c>
      <c r="J63" s="47">
        <f>SUMIFS(分行业增加值!I:I,分行业增加值!$A:$A,$B63)*$O$2</f>
        <v>25024.051025263725</v>
      </c>
      <c r="K63" s="47">
        <f>SUMIFS(分行业增加值!J:J,分行业增加值!$A:$A,$B63)*$O$2</f>
        <v>25532.840624253789</v>
      </c>
      <c r="L63" s="47">
        <f>SUMIFS(分行业增加值!K:K,分行业增加值!$A:$A,$B63)*$O$2</f>
        <v>25678.618884548738</v>
      </c>
      <c r="M63" s="47">
        <f>SUMIFS(分行业增加值!L:L,分行业增加值!$A:$A,$B63)*$O$2</f>
        <v>25835.545661172149</v>
      </c>
      <c r="N63" s="47">
        <f>SUMIFS(分行业增加值!M:M,分行业增加值!$A:$A,$B63)*$O$2</f>
        <v>25824.918712859057</v>
      </c>
      <c r="O63" s="47">
        <f>SUMIFS(分行业增加值!N:N,分行业增加值!$A:$A,$B63)*$O$2</f>
        <v>25857.060341806016</v>
      </c>
      <c r="P63" s="47">
        <f>SUMIFS(分行业增加值!O:O,分行业增加值!$A:$A,$B63)*$O$2</f>
        <v>25789.060911802604</v>
      </c>
      <c r="Q63" s="47">
        <f>SUMIFS(分行业增加值!P:P,分行业增加值!$A:$A,$B63)*$O$2</f>
        <v>25535.709248338306</v>
      </c>
      <c r="R63" s="47">
        <f>SUMIFS(分行业增加值!Q:Q,分行业增加值!$A:$A,$B63)*$O$2</f>
        <v>25251.976247978906</v>
      </c>
      <c r="S63" s="47">
        <f>SUMIFS(分行业增加值!R:R,分行业增加值!$A:$A,$B63)*$O$2</f>
        <v>24956.899143285285</v>
      </c>
      <c r="T63" s="47">
        <f>SUMIFS(分行业增加值!S:S,分行业增加值!$A:$A,$B63)*$O$2</f>
        <v>24751.270953227024</v>
      </c>
      <c r="U63" s="47">
        <f>SUMIFS(分行业增加值!T:T,分行业增加值!$A:$A,$B63)*$O$2</f>
        <v>24458.149728591026</v>
      </c>
      <c r="V63" s="47">
        <f>SUMIFS(分行业增加值!U:U,分行业增加值!$A:$A,$B63)*$O$2</f>
        <v>24079.882525446439</v>
      </c>
      <c r="W63" s="47">
        <f>SUMIFS(分行业增加值!V:V,分行业增加值!$A:$A,$B63)*$O$2</f>
        <v>23693.139842052147</v>
      </c>
      <c r="X63" s="47">
        <f>SUMIFS(分行业增加值!W:W,分行业增加值!$A:$A,$B63)*$O$2</f>
        <v>23273.99474570321</v>
      </c>
      <c r="Y63" s="47">
        <f>SUMIFS(分行业增加值!X:X,分行业增加值!$A:$A,$B63)*$O$2</f>
        <v>22895.010386537495</v>
      </c>
      <c r="Z63" s="47">
        <f>SUMIFS(分行业增加值!Y:Y,分行业增加值!$A:$A,$B63)*$O$2</f>
        <v>22448.939341395257</v>
      </c>
      <c r="AA63" s="47">
        <f>SUMIFS(分行业增加值!Z:Z,分行业增加值!$A:$A,$B63)*$O$2</f>
        <v>22057.11136985114</v>
      </c>
      <c r="AB63" s="47">
        <f>SUMIFS(分行业增加值!AA:AA,分行业增加值!$A:$A,$B63)*$O$2</f>
        <v>21688.558370992756</v>
      </c>
      <c r="AC63" s="47">
        <f>SUMIFS(分行业增加值!AB:AB,分行业增加值!$A:$A,$B63)*$O$2</f>
        <v>21291.188739285371</v>
      </c>
      <c r="AD63" s="47">
        <f>SUMIFS(分行业增加值!AC:AC,分行业增加值!$A:$A,$B63)*$O$2</f>
        <v>20874.129914997899</v>
      </c>
      <c r="AE63" s="47">
        <f>SUMIFS(分行业增加值!AD:AD,分行业增加值!$A:$A,$B63)*$O$2</f>
        <v>20471.870583146454</v>
      </c>
      <c r="AF63" s="47">
        <f>SUMIFS(分行业增加值!AE:AE,分行业增加值!$A:$A,$B63)*$O$2</f>
        <v>20013.607885645022</v>
      </c>
      <c r="AG63" s="47">
        <f>SUMIFS(分行业增加值!AF:AF,分行业增加值!$A:$A,$B63)*$O$2</f>
        <v>19570.601052593065</v>
      </c>
      <c r="AH63" s="47">
        <f>SUMIFS(分行业增加值!AG:AG,分行业增加值!$A:$A,$B63)*$O$2</f>
        <v>19125.116771468114</v>
      </c>
      <c r="AI63" s="47">
        <f>SUMIFS(分行业增加值!AH:AH,分行业增加值!$A:$A,$B63)*$O$2</f>
        <v>18688.042774590951</v>
      </c>
      <c r="AJ63" s="47">
        <f>SUMIFS(分行业增加值!AI:AI,分行业增加值!$A:$A,$B63)*$O$2</f>
        <v>18237.66879332194</v>
      </c>
      <c r="AK63" s="47">
        <f>SUMIFS(分行业增加值!AJ:AJ,分行业增加值!$A:$A,$B63)*$O$2</f>
        <v>17874.722650628748</v>
      </c>
      <c r="AL63" s="47">
        <f>SUMIFS(分行业增加值!AK:AK,分行业增加值!$A:$A,$B63)*$O$2</f>
        <v>17448.340798066598</v>
      </c>
      <c r="AM63" s="47">
        <f>SUMIFS(分行业增加值!AL:AL,分行业增加值!$A:$A,$B63)*$O$2</f>
        <v>17058.142726570502</v>
      </c>
      <c r="AN63" s="47">
        <f>SUMIFS(分行业增加值!AM:AM,分行业增加值!$A:$A,$B63)*$O$2</f>
        <v>16663.837306953395</v>
      </c>
      <c r="AO63" s="47">
        <f>SUMIFS(分行业增加值!AN:AN,分行业增加值!$A:$A,$B63)*$O$2</f>
        <v>16343.659741520258</v>
      </c>
    </row>
    <row r="64" spans="1:41">
      <c r="A64" s="44">
        <f t="shared" ref="A64:A85" si="29">RANK(D64,D$63:D$85)</f>
        <v>19</v>
      </c>
      <c r="B64" s="46" t="s">
        <v>697</v>
      </c>
      <c r="C64" s="44" t="str">
        <f t="shared" si="28"/>
        <v>石油、天然气开采</v>
      </c>
      <c r="D64" s="47">
        <f>SUMIFS(分行业增加值!C:C,分行业增加值!$A:$A,$B64)*$O$2</f>
        <v>8607.1761735863911</v>
      </c>
      <c r="E64" s="47">
        <f>SUMIFS(分行业增加值!D:D,分行业增加值!$A:$A,$B64)*$O$2</f>
        <v>9287.3660616262841</v>
      </c>
      <c r="F64" s="47">
        <f>SUMIFS(分行业增加值!E:E,分行业增加值!$A:$A,$B64)*$O$2</f>
        <v>9688.9082374566024</v>
      </c>
      <c r="G64" s="47">
        <f>SUMIFS(分行业增加值!F:F,分行业增加值!$A:$A,$B64)*$O$2</f>
        <v>10118.745478120556</v>
      </c>
      <c r="H64" s="47">
        <f>SUMIFS(分行业增加值!G:G,分行业增加值!$A:$A,$B64)*$O$2</f>
        <v>10051.006832124825</v>
      </c>
      <c r="I64" s="47">
        <f>SUMIFS(分行业增加值!H:H,分行业增加值!$A:$A,$B64)*$O$2</f>
        <v>10247.572777916092</v>
      </c>
      <c r="J64" s="47">
        <f>SUMIFS(分行业增加值!I:I,分行业增加值!$A:$A,$B64)*$O$2</f>
        <v>10566.902795324258</v>
      </c>
      <c r="K64" s="47">
        <f>SUMIFS(分行业增加值!J:J,分行业增加值!$A:$A,$B64)*$O$2</f>
        <v>11101.705599080729</v>
      </c>
      <c r="L64" s="47">
        <f>SUMIFS(分行业增加值!K:K,分行业增加值!$A:$A,$B64)*$O$2</f>
        <v>11230.141722864741</v>
      </c>
      <c r="M64" s="47">
        <f>SUMIFS(分行业增加值!L:L,分行业增加值!$A:$A,$B64)*$O$2</f>
        <v>11523.849711518025</v>
      </c>
      <c r="N64" s="47">
        <f>SUMIFS(分行业增加值!M:M,分行业增加值!$A:$A,$B64)*$O$2</f>
        <v>11619.035874322419</v>
      </c>
      <c r="O64" s="47">
        <f>SUMIFS(分行业增加值!N:N,分行业增加值!$A:$A,$B64)*$O$2</f>
        <v>11860.130689425605</v>
      </c>
      <c r="P64" s="47">
        <f>SUMIFS(分行业增加值!O:O,分行业增加值!$A:$A,$B64)*$O$2</f>
        <v>12060.738787335962</v>
      </c>
      <c r="Q64" s="47">
        <f>SUMIFS(分行业增加值!P:P,分行业增加值!$A:$A,$B64)*$O$2</f>
        <v>11972.267812729411</v>
      </c>
      <c r="R64" s="47">
        <f>SUMIFS(分行业增加值!Q:Q,分行业增加值!$A:$A,$B64)*$O$2</f>
        <v>11995.868765424748</v>
      </c>
      <c r="S64" s="47">
        <f>SUMIFS(分行业增加值!R:R,分行业增加值!$A:$A,$B64)*$O$2</f>
        <v>11950.361956084016</v>
      </c>
      <c r="T64" s="47">
        <f>SUMIFS(分行业增加值!S:S,分行业增加值!$A:$A,$B64)*$O$2</f>
        <v>12018.752562098955</v>
      </c>
      <c r="U64" s="47">
        <f>SUMIFS(分行业增加值!T:T,分行业增加值!$A:$A,$B64)*$O$2</f>
        <v>11741.473965929716</v>
      </c>
      <c r="V64" s="47">
        <f>SUMIFS(分行业增加值!U:U,分行业增加值!$A:$A,$B64)*$O$2</f>
        <v>11899.704662591541</v>
      </c>
      <c r="W64" s="47">
        <f>SUMIFS(分行业增加值!V:V,分行业增加值!$A:$A,$B64)*$O$2</f>
        <v>11816.514564140578</v>
      </c>
      <c r="X64" s="47">
        <f>SUMIFS(分行业增加值!W:W,分行业增加值!$A:$A,$B64)*$O$2</f>
        <v>11674.322083951272</v>
      </c>
      <c r="Y64" s="47">
        <f>SUMIFS(分行业增加值!X:X,分行业增加值!$A:$A,$B64)*$O$2</f>
        <v>11472.866438015946</v>
      </c>
      <c r="Z64" s="47">
        <f>SUMIFS(分行业增加值!Y:Y,分行业增加值!$A:$A,$B64)*$O$2</f>
        <v>11458.197337583761</v>
      </c>
      <c r="AA64" s="47">
        <f>SUMIFS(分行业增加值!Z:Z,分行业增加值!$A:$A,$B64)*$O$2</f>
        <v>11435.183148905713</v>
      </c>
      <c r="AB64" s="47">
        <f>SUMIFS(分行业增加值!AA:AA,分行业增加值!$A:$A,$B64)*$O$2</f>
        <v>11411.712588214217</v>
      </c>
      <c r="AC64" s="47">
        <f>SUMIFS(分行业增加值!AB:AB,分行业增加值!$A:$A,$B64)*$O$2</f>
        <v>11224.665258703391</v>
      </c>
      <c r="AD64" s="47">
        <f>SUMIFS(分行业增加值!AC:AC,分行业增加值!$A:$A,$B64)*$O$2</f>
        <v>10985.135147646306</v>
      </c>
      <c r="AE64" s="47">
        <f>SUMIFS(分行业增加值!AD:AD,分行业增加值!$A:$A,$B64)*$O$2</f>
        <v>10868.695088215725</v>
      </c>
      <c r="AF64" s="47">
        <f>SUMIFS(分行业增加值!AE:AE,分行业增加值!$A:$A,$B64)*$O$2</f>
        <v>10773.900101422856</v>
      </c>
      <c r="AG64" s="47">
        <f>SUMIFS(分行业增加值!AF:AF,分行业增加值!$A:$A,$B64)*$O$2</f>
        <v>10638.618397437158</v>
      </c>
      <c r="AH64" s="47">
        <f>SUMIFS(分行业增加值!AG:AG,分行业增加值!$A:$A,$B64)*$O$2</f>
        <v>10429.013251261729</v>
      </c>
      <c r="AI64" s="47">
        <f>SUMIFS(分行业增加值!AH:AH,分行业增加值!$A:$A,$B64)*$O$2</f>
        <v>10284.08253899175</v>
      </c>
      <c r="AJ64" s="47">
        <f>SUMIFS(分行业增加值!AI:AI,分行业增加值!$A:$A,$B64)*$O$2</f>
        <v>10061.959760447524</v>
      </c>
      <c r="AK64" s="47">
        <f>SUMIFS(分行业增加值!AJ:AJ,分行业增加值!$A:$A,$B64)*$O$2</f>
        <v>10005.304434778333</v>
      </c>
      <c r="AL64" s="47">
        <f>SUMIFS(分行业增加值!AK:AK,分行业增加值!$A:$A,$B64)*$O$2</f>
        <v>9877.4550750116086</v>
      </c>
      <c r="AM64" s="47">
        <f>SUMIFS(分行业增加值!AL:AL,分行业增加值!$A:$A,$B64)*$O$2</f>
        <v>9809.3252530043537</v>
      </c>
      <c r="AN64" s="47">
        <f>SUMIFS(分行业增加值!AM:AM,分行业增加值!$A:$A,$B64)*$O$2</f>
        <v>9672.8048249821604</v>
      </c>
      <c r="AO64" s="47">
        <f>SUMIFS(分行业增加值!AN:AN,分行业增加值!$A:$A,$B64)*$O$2</f>
        <v>9593.6568786502885</v>
      </c>
    </row>
    <row r="65" spans="1:41">
      <c r="A65" s="44">
        <f t="shared" si="29"/>
        <v>18</v>
      </c>
      <c r="B65" s="46" t="s">
        <v>710</v>
      </c>
      <c r="C65" s="44" t="str">
        <f t="shared" si="28"/>
        <v>金属、非金属和其他采矿业</v>
      </c>
      <c r="D65" s="47">
        <f>SUMIFS(分行业增加值!C:C,分行业增加值!$A:$A,$B65)*$O$2</f>
        <v>9514.6393243222556</v>
      </c>
      <c r="E65" s="47">
        <f>SUMIFS(分行业增加值!D:D,分行业增加值!$A:$A,$B65)*$O$2</f>
        <v>9591.3098225811391</v>
      </c>
      <c r="F65" s="47">
        <f>SUMIFS(分行业增加值!E:E,分行业增加值!$A:$A,$B65)*$O$2</f>
        <v>9719.7459463651503</v>
      </c>
      <c r="G65" s="47">
        <f>SUMIFS(分行业增加值!F:F,分行业增加值!$A:$A,$B65)*$O$2</f>
        <v>9889.4511393650391</v>
      </c>
      <c r="H65" s="47">
        <f>SUMIFS(分行业增加值!G:G,分行业增加值!$A:$A,$B65)*$O$2</f>
        <v>10087.19061319088</v>
      </c>
      <c r="I65" s="47">
        <f>SUMIFS(分行业增加值!H:H,分行业增加值!$A:$A,$B65)*$O$2</f>
        <v>10300.968303489242</v>
      </c>
      <c r="J65" s="47">
        <f>SUMIFS(分行业增加值!I:I,分行业增加值!$A:$A,$B65)*$O$2</f>
        <v>10520.026869943191</v>
      </c>
      <c r="K65" s="47">
        <f>SUMIFS(分行业增加值!J:J,分行业增加值!$A:$A,$B65)*$O$2</f>
        <v>10734.456520260761</v>
      </c>
      <c r="L65" s="47">
        <f>SUMIFS(分行业增加值!K:K,分行业增加值!$A:$A,$B65)*$O$2</f>
        <v>10936.238146205693</v>
      </c>
      <c r="M65" s="47">
        <f>SUMIFS(分行业增加值!L:L,分行业增加值!$A:$A,$B65)*$O$2</f>
        <v>11122.046751680024</v>
      </c>
      <c r="N65" s="47">
        <f>SUMIFS(分行业增加值!M:M,分行业增加值!$A:$A,$B65)*$O$2</f>
        <v>11289.404888610763</v>
      </c>
      <c r="O65" s="47">
        <f>SUMIFS(分行业增加值!N:N,分行业增加值!$A:$A,$B65)*$O$2</f>
        <v>11435.900304926841</v>
      </c>
      <c r="P65" s="47">
        <f>SUMIFS(分行业增加值!O:O,分行业增加值!$A:$A,$B65)*$O$2</f>
        <v>11558.794768547583</v>
      </c>
      <c r="Q65" s="47">
        <f>SUMIFS(分行业增加值!P:P,分行业增加值!$A:$A,$B65)*$O$2</f>
        <v>11655.936811409601</v>
      </c>
      <c r="R65" s="47">
        <f>SUMIFS(分行业增加值!Q:Q,分行业增加值!$A:$A,$B65)*$O$2</f>
        <v>11728.630353551314</v>
      </c>
      <c r="S65" s="47">
        <f>SUMIFS(分行业增加值!R:R,分行业增加值!$A:$A,$B65)*$O$2</f>
        <v>11778.896471032265</v>
      </c>
      <c r="T65" s="47">
        <f>SUMIFS(分行业增加值!S:S,分行业增加值!$A:$A,$B65)*$O$2</f>
        <v>11808.886631915841</v>
      </c>
      <c r="U65" s="47">
        <f>SUMIFS(分行业增加值!T:T,分行业增加值!$A:$A,$B65)*$O$2</f>
        <v>11820.75230426543</v>
      </c>
      <c r="V65" s="47">
        <f>SUMIFS(分行业增加值!U:U,分行业增加值!$A:$A,$B65)*$O$2</f>
        <v>11816.579760142498</v>
      </c>
      <c r="W65" s="47">
        <f>SUMIFS(分行业增加值!V:V,分行业增加值!$A:$A,$B65)*$O$2</f>
        <v>11798.650859614272</v>
      </c>
      <c r="X65" s="47">
        <f>SUMIFS(分行业增加值!W:W,分行业增加值!$A:$A,$B65)*$O$2</f>
        <v>11768.660698730697</v>
      </c>
      <c r="Y65" s="47">
        <f>SUMIFS(分行业增加值!X:X,分行业增加值!$A:$A,$B65)*$O$2</f>
        <v>11728.825941557077</v>
      </c>
      <c r="Z65" s="47">
        <f>SUMIFS(分行业增加值!Y:Y,分行业增加值!$A:$A,$B65)*$O$2</f>
        <v>11680.906880145276</v>
      </c>
      <c r="AA65" s="47">
        <f>SUMIFS(分行业增加值!Z:Z,分行业增加值!$A:$A,$B65)*$O$2</f>
        <v>11626.468218541393</v>
      </c>
      <c r="AB65" s="47">
        <f>SUMIFS(分行业增加值!AA:AA,分行业增加值!$A:$A,$B65)*$O$2</f>
        <v>11567.335444799211</v>
      </c>
      <c r="AC65" s="47">
        <f>SUMIFS(分行业增加值!AB:AB,分行业增加值!$A:$A,$B65)*$O$2</f>
        <v>11504.812478957147</v>
      </c>
      <c r="AD65" s="47">
        <f>SUMIFS(分行业增加值!AC:AC,分行业增加值!$A:$A,$B65)*$O$2</f>
        <v>11440.333633057457</v>
      </c>
      <c r="AE65" s="47">
        <f>SUMIFS(分行业增加值!AD:AD,分行业增加值!$A:$A,$B65)*$O$2</f>
        <v>11375.072435134718</v>
      </c>
      <c r="AF65" s="47">
        <f>SUMIFS(分行业增加值!AE:AE,分行业增加值!$A:$A,$B65)*$O$2</f>
        <v>11310.398001229267</v>
      </c>
      <c r="AG65" s="47">
        <f>SUMIFS(分行业增加值!AF:AF,分行业增加值!$A:$A,$B65)*$O$2</f>
        <v>11247.418663373757</v>
      </c>
      <c r="AH65" s="47">
        <f>SUMIFS(分行业增加值!AG:AG,分行业增加值!$A:$A,$B65)*$O$2</f>
        <v>11187.177557598921</v>
      </c>
      <c r="AI65" s="47">
        <f>SUMIFS(分行业增加值!AH:AH,分行业增加值!$A:$A,$B65)*$O$2</f>
        <v>11130.913407941254</v>
      </c>
      <c r="AJ65" s="47">
        <f>SUMIFS(分行业增加值!AI:AI,分行业增加值!$A:$A,$B65)*$O$2</f>
        <v>11079.799742435334</v>
      </c>
      <c r="AK65" s="47">
        <f>SUMIFS(分行业增加值!AJ:AJ,分行业增加值!$A:$A,$B65)*$O$2</f>
        <v>11035.140481119573</v>
      </c>
      <c r="AL65" s="47">
        <f>SUMIFS(分行业增加值!AK:AK,分行业增加值!$A:$A,$B65)*$O$2</f>
        <v>10997.848368020865</v>
      </c>
      <c r="AM65" s="47">
        <f>SUMIFS(分行业增加值!AL:AL,分行业增加值!$A:$A,$B65)*$O$2</f>
        <v>10969.227323177627</v>
      </c>
      <c r="AN65" s="47">
        <f>SUMIFS(分行业增加值!AM:AM,分行业增加值!$A:$A,$B65)*$O$2</f>
        <v>10950.907246637877</v>
      </c>
      <c r="AO65" s="47">
        <f>SUMIFS(分行业增加值!AN:AN,分行业增加值!$A:$A,$B65)*$O$2</f>
        <v>10944.452842447716</v>
      </c>
    </row>
    <row r="66" spans="1:41">
      <c r="A66" s="44">
        <f t="shared" si="29"/>
        <v>1</v>
      </c>
      <c r="B66" s="46" t="s">
        <v>698</v>
      </c>
      <c r="C66" s="44" t="str">
        <f t="shared" si="28"/>
        <v>食品和烟酒制造业</v>
      </c>
      <c r="D66" s="47">
        <f>SUMIFS(分行业增加值!C:C,分行业增加值!$A:$A,$B66)*$O$2</f>
        <v>31646.85648838618</v>
      </c>
      <c r="E66" s="47">
        <f>SUMIFS(分行业增加值!D:D,分行业增加值!$A:$A,$B66)*$O$2</f>
        <v>32382.593370062612</v>
      </c>
      <c r="F66" s="47">
        <f>SUMIFS(分行业增加值!E:E,分行业增加值!$A:$A,$B66)*$O$2</f>
        <v>33369.40005513611</v>
      </c>
      <c r="G66" s="47">
        <f>SUMIFS(分行业增加值!F:F,分行业增加值!$A:$A,$B66)*$O$2</f>
        <v>34427.987538324436</v>
      </c>
      <c r="H66" s="47">
        <f>SUMIFS(分行业增加值!G:G,分行业增加值!$A:$A,$B66)*$O$2</f>
        <v>35509.458818186962</v>
      </c>
      <c r="I66" s="47">
        <f>SUMIFS(分行业增加值!H:H,分行业增加值!$A:$A,$B66)*$O$2</f>
        <v>36599.079598289594</v>
      </c>
      <c r="J66" s="47">
        <f>SUMIFS(分行业增加值!I:I,分行业增加值!$A:$A,$B66)*$O$2</f>
        <v>37681.268034173248</v>
      </c>
      <c r="K66" s="47">
        <f>SUMIFS(分行业增加值!J:J,分行业增加值!$A:$A,$B66)*$O$2</f>
        <v>38739.203557342364</v>
      </c>
      <c r="L66" s="47">
        <f>SUMIFS(分行业增加值!K:K,分行业增加值!$A:$A,$B66)*$O$2</f>
        <v>39756.782755322492</v>
      </c>
      <c r="M66" s="47">
        <f>SUMIFS(分行业增加值!L:L,分行业增加值!$A:$A,$B66)*$O$2</f>
        <v>40724.878187844719</v>
      </c>
      <c r="N66" s="47">
        <f>SUMIFS(分行业增加值!M:M,分行业增加值!$A:$A,$B66)*$O$2</f>
        <v>41635.796726682391</v>
      </c>
      <c r="O66" s="47">
        <f>SUMIFS(分行业增加值!N:N,分行业增加值!$A:$A,$B66)*$O$2</f>
        <v>42482.106027616523</v>
      </c>
      <c r="P66" s="47">
        <f>SUMIFS(分行业增加值!O:O,分行业增加值!$A:$A,$B66)*$O$2</f>
        <v>43256.243354424318</v>
      </c>
      <c r="Q66" s="47">
        <f>SUMIFS(分行业增加值!P:P,分行业增加值!$A:$A,$B66)*$O$2</f>
        <v>43952.210674929054</v>
      </c>
      <c r="R66" s="47">
        <f>SUMIFS(分行业增加值!Q:Q,分行业增加值!$A:$A,$B66)*$O$2</f>
        <v>44570.007989130725</v>
      </c>
      <c r="S66" s="47">
        <f>SUMIFS(分行业增加值!R:R,分行业增加值!$A:$A,$B66)*$O$2</f>
        <v>45111.656373088881</v>
      </c>
      <c r="T66" s="47">
        <f>SUMIFS(分行业增加值!S:S,分行业增加值!$A:$A,$B66)*$O$2</f>
        <v>45579.698470878429</v>
      </c>
      <c r="U66" s="47">
        <f>SUMIFS(分行业增加值!T:T,分行业增加值!$A:$A,$B66)*$O$2</f>
        <v>45977.263690591579</v>
      </c>
      <c r="V66" s="47">
        <f>SUMIFS(分行业增加值!U:U,分行业增加值!$A:$A,$B66)*$O$2</f>
        <v>46307.93781233397</v>
      </c>
      <c r="W66" s="47">
        <f>SUMIFS(分行业增加值!V:V,分行业增加值!$A:$A,$B66)*$O$2</f>
        <v>46575.828184226608</v>
      </c>
      <c r="X66" s="47">
        <f>SUMIFS(分行业增加值!W:W,分行业增加值!$A:$A,$B66)*$O$2</f>
        <v>46785.302938398199</v>
      </c>
      <c r="Y66" s="47">
        <f>SUMIFS(分行业增加值!X:X,分行业增加值!$A:$A,$B66)*$O$2</f>
        <v>46940.860598981271</v>
      </c>
      <c r="Z66" s="47">
        <f>SUMIFS(分行业增加值!Y:Y,分行业增加值!$A:$A,$B66)*$O$2</f>
        <v>47047.456062121804</v>
      </c>
      <c r="AA66" s="47">
        <f>SUMIFS(分行业增加值!Z:Z,分行业增加值!$A:$A,$B66)*$O$2</f>
        <v>47110.044223965793</v>
      </c>
      <c r="AB66" s="47">
        <f>SUMIFS(分行业增加值!AA:AA,分行业增加值!$A:$A,$B66)*$O$2</f>
        <v>47133.710372663045</v>
      </c>
      <c r="AC66" s="47">
        <f>SUMIFS(分行业增加值!AB:AB,分行业增加值!$A:$A,$B66)*$O$2</f>
        <v>47123.670188367243</v>
      </c>
      <c r="AD66" s="47">
        <f>SUMIFS(分行业增加值!AC:AC,分行业增加值!$A:$A,$B66)*$O$2</f>
        <v>47085.139351232036</v>
      </c>
      <c r="AE66" s="47">
        <f>SUMIFS(分行业增加值!AD:AD,分行业增加值!$A:$A,$B66)*$O$2</f>
        <v>47023.203149407258</v>
      </c>
      <c r="AF66" s="47">
        <f>SUMIFS(分行业增加值!AE:AE,分行业增加值!$A:$A,$B66)*$O$2</f>
        <v>46943.207655050421</v>
      </c>
      <c r="AG66" s="47">
        <f>SUMIFS(分行业增加值!AF:AF,分行业增加值!$A:$A,$B66)*$O$2</f>
        <v>46850.172960309414</v>
      </c>
      <c r="AH66" s="47">
        <f>SUMIFS(分行业增加值!AG:AG,分行业增加值!$A:$A,$B66)*$O$2</f>
        <v>46749.314745337906</v>
      </c>
      <c r="AI66" s="47">
        <f>SUMIFS(分行业增加值!AH:AH,分行业增加值!$A:$A,$B66)*$O$2</f>
        <v>46645.653102283803</v>
      </c>
      <c r="AJ66" s="47">
        <f>SUMIFS(分行业增加值!AI:AI,分行业增加值!$A:$A,$B66)*$O$2</f>
        <v>46544.208123295015</v>
      </c>
      <c r="AK66" s="47">
        <f>SUMIFS(分行业增加值!AJ:AJ,分行业增加值!$A:$A,$B66)*$O$2</f>
        <v>46449.934704517509</v>
      </c>
      <c r="AL66" s="47">
        <f>SUMIFS(分行业增加值!AK:AK,分行业增加值!$A:$A,$B66)*$O$2</f>
        <v>46367.918134101121</v>
      </c>
      <c r="AM66" s="47">
        <f>SUMIFS(分行业增加值!AL:AL,分行业增加值!$A:$A,$B66)*$O$2</f>
        <v>46303.048112189907</v>
      </c>
      <c r="AN66" s="47">
        <f>SUMIFS(分行业增加值!AM:AM,分行业增加值!$A:$A,$B66)*$O$2</f>
        <v>46260.409926933688</v>
      </c>
      <c r="AO66" s="47">
        <f>SUMIFS(分行业增加值!AN:AN,分行业增加值!$A:$A,$B66)*$O$2</f>
        <v>46245.023670480376</v>
      </c>
    </row>
    <row r="67" spans="1:41">
      <c r="A67" s="44">
        <f t="shared" si="29"/>
        <v>13</v>
      </c>
      <c r="B67" s="46" t="s">
        <v>699</v>
      </c>
      <c r="C67" s="44" t="str">
        <f t="shared" si="28"/>
        <v>纺织和服装业</v>
      </c>
      <c r="D67" s="47">
        <f>SUMIFS(分行业增加值!C:C,分行业增加值!$A:$A,$B67)*$O$2</f>
        <v>12988.4778946692</v>
      </c>
      <c r="E67" s="47">
        <f>SUMIFS(分行业增加值!D:D,分行业增加值!$A:$A,$B67)*$O$2</f>
        <v>13040.634696205856</v>
      </c>
      <c r="F67" s="47">
        <f>SUMIFS(分行业增加值!E:E,分行业增加值!$A:$A,$B67)*$O$2</f>
        <v>13129.366454820089</v>
      </c>
      <c r="G67" s="47">
        <f>SUMIFS(分行业增加值!F:F,分行业增加值!$A:$A,$B67)*$O$2</f>
        <v>13252.065330435069</v>
      </c>
      <c r="H67" s="47">
        <f>SUMIFS(分行业增加值!G:G,分行业增加值!$A:$A,$B67)*$O$2</f>
        <v>13392.823498582115</v>
      </c>
      <c r="I67" s="47">
        <f>SUMIFS(分行业增加值!H:H,分行业增加值!$A:$A,$B67)*$O$2</f>
        <v>13531.886570679218</v>
      </c>
      <c r="J67" s="47">
        <f>SUMIFS(分行业增加值!I:I,分行业增加值!$A:$A,$B67)*$O$2</f>
        <v>13648.913394127087</v>
      </c>
      <c r="K67" s="47">
        <f>SUMIFS(分行业增加值!J:J,分行业增加值!$A:$A,$B67)*$O$2</f>
        <v>13722.976052309137</v>
      </c>
      <c r="L67" s="47">
        <f>SUMIFS(分行业增加值!K:K,分行业增加值!$A:$A,$B67)*$O$2</f>
        <v>13738.42750476437</v>
      </c>
      <c r="M67" s="47">
        <f>SUMIFS(分行业增加值!L:L,分行业增加值!$A:$A,$B67)*$O$2</f>
        <v>13701.200587667583</v>
      </c>
      <c r="N67" s="47">
        <f>SUMIFS(分行业增加值!M:M,分行业增加值!$A:$A,$B67)*$O$2</f>
        <v>13622.900189360682</v>
      </c>
      <c r="O67" s="47">
        <f>SUMIFS(分行业增加值!N:N,分行业增加值!$A:$A,$B67)*$O$2</f>
        <v>13515.522374197093</v>
      </c>
      <c r="P67" s="47">
        <f>SUMIFS(分行业增加值!O:O,分行业增加值!$A:$A,$B67)*$O$2</f>
        <v>13390.541638514886</v>
      </c>
      <c r="Q67" s="47">
        <f>SUMIFS(分行业增加值!P:P,分行业增加值!$A:$A,$B67)*$O$2</f>
        <v>13257.737382602179</v>
      </c>
      <c r="R67" s="47">
        <f>SUMIFS(分行业增加值!Q:Q,分行业增加值!$A:$A,$B67)*$O$2</f>
        <v>13119.782642537728</v>
      </c>
      <c r="S67" s="47">
        <f>SUMIFS(分行业增加值!R:R,分行业增加值!$A:$A,$B67)*$O$2</f>
        <v>12977.916142358028</v>
      </c>
      <c r="T67" s="47">
        <f>SUMIFS(分行业增加值!S:S,分行业增加值!$A:$A,$B67)*$O$2</f>
        <v>12833.246214095734</v>
      </c>
      <c r="U67" s="47">
        <f>SUMIFS(分行业增加值!T:T,分行业增加值!$A:$A,$B67)*$O$2</f>
        <v>12686.946385785417</v>
      </c>
      <c r="V67" s="47">
        <f>SUMIFS(分行业增加值!U:U,分行业增加值!$A:$A,$B67)*$O$2</f>
        <v>12540.124989459737</v>
      </c>
      <c r="W67" s="47">
        <f>SUMIFS(分行业增加值!V:V,分行业增加值!$A:$A,$B67)*$O$2</f>
        <v>12393.759965147499</v>
      </c>
      <c r="X67" s="47">
        <f>SUMIFS(分行业增加值!W:W,分行业增加值!$A:$A,$B67)*$O$2</f>
        <v>12248.894448879442</v>
      </c>
      <c r="Y67" s="47">
        <f>SUMIFS(分行业增加值!X:X,分行业增加值!$A:$A,$B67)*$O$2</f>
        <v>12106.571576686296</v>
      </c>
      <c r="Z67" s="47">
        <f>SUMIFS(分行业增加值!Y:Y,分行业增加值!$A:$A,$B67)*$O$2</f>
        <v>11967.573700591112</v>
      </c>
      <c r="AA67" s="47">
        <f>SUMIFS(分行业增加值!Z:Z,分行业增加值!$A:$A,$B67)*$O$2</f>
        <v>11832.878760622702</v>
      </c>
      <c r="AB67" s="47">
        <f>SUMIFS(分行业增加值!AA:AA,分行业增加值!$A:$A,$B67)*$O$2</f>
        <v>11703.203912802195</v>
      </c>
      <c r="AC67" s="47">
        <f>SUMIFS(分行业增加值!AB:AB,分行业增加值!$A:$A,$B67)*$O$2</f>
        <v>11579.331509152642</v>
      </c>
      <c r="AD67" s="47">
        <f>SUMIFS(分行业增加值!AC:AC,分行业增加值!$A:$A,$B67)*$O$2</f>
        <v>11461.913509693248</v>
      </c>
      <c r="AE67" s="47">
        <f>SUMIFS(分行业增加值!AD:AD,分行业增加值!$A:$A,$B67)*$O$2</f>
        <v>11351.732266447065</v>
      </c>
      <c r="AF67" s="47">
        <f>SUMIFS(分行业增加值!AE:AE,分行业增加值!$A:$A,$B67)*$O$2</f>
        <v>11249.30934742946</v>
      </c>
      <c r="AG67" s="47">
        <f>SUMIFS(分行业增加值!AF:AF,分行业增加值!$A:$A,$B67)*$O$2</f>
        <v>11155.231516657721</v>
      </c>
      <c r="AH67" s="47">
        <f>SUMIFS(分行业增加值!AG:AG,分行业增加值!$A:$A,$B67)*$O$2</f>
        <v>11070.150734151053</v>
      </c>
      <c r="AI67" s="47">
        <f>SUMIFS(分行业增加值!AH:AH,分行业增加值!$A:$A,$B67)*$O$2</f>
        <v>10994.523371922904</v>
      </c>
      <c r="AJ67" s="47">
        <f>SUMIFS(分行业增加值!AI:AI,分行业增加值!$A:$A,$B67)*$O$2</f>
        <v>10928.936193990561</v>
      </c>
      <c r="AK67" s="47">
        <f>SUMIFS(分行业增加值!AJ:AJ,分行业增加值!$A:$A,$B67)*$O$2</f>
        <v>10873.975964371311</v>
      </c>
      <c r="AL67" s="47">
        <f>SUMIFS(分行业增加值!AK:AK,分行业增加值!$A:$A,$B67)*$O$2</f>
        <v>10830.164251080521</v>
      </c>
      <c r="AM67" s="47">
        <f>SUMIFS(分行业增加值!AL:AL,分行业增加值!$A:$A,$B67)*$O$2</f>
        <v>10798.022622133558</v>
      </c>
      <c r="AN67" s="47">
        <f>SUMIFS(分行业增加值!AM:AM,分行业增加值!$A:$A,$B67)*$O$2</f>
        <v>10778.268233551551</v>
      </c>
      <c r="AO67" s="47">
        <f>SUMIFS(分行业增加值!AN:AN,分行业增加值!$A:$A,$B67)*$O$2</f>
        <v>10771.553045353707</v>
      </c>
    </row>
    <row r="68" spans="1:41">
      <c r="A68" s="44">
        <f t="shared" si="29"/>
        <v>20</v>
      </c>
      <c r="B68" s="46" t="s">
        <v>700</v>
      </c>
      <c r="C68" s="44" t="str">
        <f t="shared" si="28"/>
        <v>木材和家具制造业</v>
      </c>
      <c r="D68" s="47">
        <f>SUMIFS(分行业增加值!C:C,分行业增加值!$A:$A,$B68)*$O$2</f>
        <v>5362.8601280016856</v>
      </c>
      <c r="E68" s="47">
        <f>SUMIFS(分行业增加值!D:D,分行业增加值!$A:$A,$B68)*$O$2</f>
        <v>5400.980230324788</v>
      </c>
      <c r="F68" s="47">
        <f>SUMIFS(分行业增加值!E:E,分行业增加值!$A:$A,$B68)*$O$2</f>
        <v>5461.9254529203681</v>
      </c>
      <c r="G68" s="47">
        <f>SUMIFS(分行业增加值!F:F,分行业增加值!$A:$A,$B68)*$O$2</f>
        <v>5543.1531517135154</v>
      </c>
      <c r="H68" s="47">
        <f>SUMIFS(分行业增加值!G:G,分行业增加值!$A:$A,$B68)*$O$2</f>
        <v>5639.5910777547897</v>
      </c>
      <c r="I68" s="47">
        <f>SUMIFS(分行业增加值!H:H,分行业增加值!$A:$A,$B68)*$O$2</f>
        <v>5745.2477184676673</v>
      </c>
      <c r="J68" s="47">
        <f>SUMIFS(分行业增加值!I:I,分行业增加值!$A:$A,$B68)*$O$2</f>
        <v>5853.7077872631398</v>
      </c>
      <c r="K68" s="47">
        <f>SUMIFS(分行业增加值!J:J,分行业增加值!$A:$A,$B68)*$O$2</f>
        <v>5958.0800667381773</v>
      </c>
      <c r="L68" s="47">
        <f>SUMIFS(分行业增加值!K:K,分行业增加值!$A:$A,$B68)*$O$2</f>
        <v>6052.0861819078054</v>
      </c>
      <c r="M68" s="47">
        <f>SUMIFS(分行业增加值!L:L,分行业增加值!$A:$A,$B68)*$O$2</f>
        <v>6133.6528999109405</v>
      </c>
      <c r="N68" s="47">
        <f>SUMIFS(分行业增加值!M:M,分行业增加值!$A:$A,$B68)*$O$2</f>
        <v>6201.8348787197319</v>
      </c>
      <c r="O68" s="47">
        <f>SUMIFS(分行业增加值!N:N,分行业增加值!$A:$A,$B68)*$O$2</f>
        <v>6255.7519723082487</v>
      </c>
      <c r="P68" s="47">
        <f>SUMIFS(分行业增加值!O:O,分行业增加值!$A:$A,$B68)*$O$2</f>
        <v>6294.615309053248</v>
      </c>
      <c r="Q68" s="47">
        <f>SUMIFS(分行业增加值!P:P,分行业增加值!$A:$A,$B68)*$O$2</f>
        <v>6317.981556141669</v>
      </c>
      <c r="R68" s="47">
        <f>SUMIFS(分行业增加值!Q:Q,分行业增加值!$A:$A,$B68)*$O$2</f>
        <v>6326.600467595601</v>
      </c>
      <c r="S68" s="47">
        <f>SUMIFS(分行业增加值!R:R,分行业增加值!$A:$A,$B68)*$O$2</f>
        <v>6321.5803754476983</v>
      </c>
      <c r="T68" s="47">
        <f>SUMIFS(分行业增加值!S:S,分行业增加值!$A:$A,$B68)*$O$2</f>
        <v>6304.1404449338797</v>
      </c>
      <c r="U68" s="47">
        <f>SUMIFS(分行业增加值!T:T,分行业增加值!$A:$A,$B68)*$O$2</f>
        <v>6275.5519980916006</v>
      </c>
      <c r="V68" s="47">
        <f>SUMIFS(分行业增加值!U:U,分行业增加值!$A:$A,$B68)*$O$2</f>
        <v>6237.1254745594706</v>
      </c>
      <c r="W68" s="47">
        <f>SUMIFS(分行业增加值!V:V,分行业增加值!$A:$A,$B68)*$O$2</f>
        <v>6190.1973923768655</v>
      </c>
      <c r="X68" s="47">
        <f>SUMIFS(分行业增加值!W:W,分行业增加值!$A:$A,$B68)*$O$2</f>
        <v>6136.1107891833553</v>
      </c>
      <c r="Y68" s="47">
        <f>SUMIFS(分行业增加值!X:X,分行业增加值!$A:$A,$B68)*$O$2</f>
        <v>6076.1956634181233</v>
      </c>
      <c r="Z68" s="47">
        <f>SUMIFS(分行业增加值!Y:Y,分行业增加值!$A:$A,$B68)*$O$2</f>
        <v>6011.7494155193954</v>
      </c>
      <c r="AA68" s="47">
        <f>SUMIFS(分行业增加值!Z:Z,分行业增加值!$A:$A,$B68)*$O$2</f>
        <v>5944.0433675246259</v>
      </c>
      <c r="AB68" s="47">
        <f>SUMIFS(分行业增加值!AA:AA,分行业增加值!$A:$A,$B68)*$O$2</f>
        <v>5874.2901650695421</v>
      </c>
      <c r="AC68" s="47">
        <f>SUMIFS(分行业增加值!AB:AB,分行业增加值!$A:$A,$B68)*$O$2</f>
        <v>5803.6698557889122</v>
      </c>
      <c r="AD68" s="47">
        <f>SUMIFS(分行业增加值!AC:AC,分行业增加值!$A:$A,$B68)*$O$2</f>
        <v>5733.3038109157733</v>
      </c>
      <c r="AE68" s="47">
        <f>SUMIFS(分行业增加值!AD:AD,分行业增加值!$A:$A,$B68)*$O$2</f>
        <v>5664.2547252814347</v>
      </c>
      <c r="AF68" s="47">
        <f>SUMIFS(分行业增加值!AE:AE,分行业增加值!$A:$A,$B68)*$O$2</f>
        <v>5597.5396565158617</v>
      </c>
      <c r="AG68" s="47">
        <f>SUMIFS(分行业增加值!AF:AF,分行业增加值!$A:$A,$B68)*$O$2</f>
        <v>5534.1300250476743</v>
      </c>
      <c r="AH68" s="47">
        <f>SUMIFS(分行业增加值!AG:AG,分行业增加值!$A:$A,$B68)*$O$2</f>
        <v>5474.9516141041477</v>
      </c>
      <c r="AI68" s="47">
        <f>SUMIFS(分行业增加值!AH:AH,分行业增加值!$A:$A,$B68)*$O$2</f>
        <v>5420.8976089115977</v>
      </c>
      <c r="AJ68" s="47">
        <f>SUMIFS(分行业增加值!AI:AI,分行业增加值!$A:$A,$B68)*$O$2</f>
        <v>5372.8220770951866</v>
      </c>
      <c r="AK68" s="47">
        <f>SUMIFS(分行业增加值!AJ:AJ,分行业增加值!$A:$A,$B68)*$O$2</f>
        <v>5331.5790862800768</v>
      </c>
      <c r="AL68" s="47">
        <f>SUMIFS(分行业增加值!AK:AK,分行业增加值!$A:$A,$B68)*$O$2</f>
        <v>5297.9966256906637</v>
      </c>
      <c r="AM68" s="47">
        <f>SUMIFS(分行业增加值!AL:AL,分行业增加值!$A:$A,$B68)*$O$2</f>
        <v>5272.9222433519171</v>
      </c>
      <c r="AN68" s="47">
        <f>SUMIFS(分行业增加值!AM:AM,分行业增加值!$A:$A,$B68)*$O$2</f>
        <v>5257.2165264891919</v>
      </c>
      <c r="AO68" s="47">
        <f>SUMIFS(分行业增加值!AN:AN,分行业增加值!$A:$A,$B68)*$O$2</f>
        <v>5251.7726603288038</v>
      </c>
    </row>
    <row r="69" spans="1:41">
      <c r="A69" s="44">
        <f t="shared" si="29"/>
        <v>8</v>
      </c>
      <c r="B69" s="46" t="s">
        <v>701</v>
      </c>
      <c r="C69" s="44" t="str">
        <f t="shared" si="28"/>
        <v>造纸、印刷和文教用品制造业</v>
      </c>
      <c r="D69" s="47">
        <f>SUMIFS(分行业增加值!C:C,分行业增加值!$A:$A,$B69)*$O$2</f>
        <v>15949.419517905071</v>
      </c>
      <c r="E69" s="47">
        <f>SUMIFS(分行业增加值!D:D,分行业增加值!$A:$A,$B69)*$O$2</f>
        <v>16243.714270575643</v>
      </c>
      <c r="F69" s="47">
        <f>SUMIFS(分行业增加值!E:E,分行业增加值!$A:$A,$B69)*$O$2</f>
        <v>16635.216262110156</v>
      </c>
      <c r="G69" s="47">
        <f>SUMIFS(分行业增加值!F:F,分行业增加值!$A:$A,$B69)*$O$2</f>
        <v>17050.775578353449</v>
      </c>
      <c r="H69" s="47">
        <f>SUMIFS(分行业增加值!G:G,分行业增加值!$A:$A,$B69)*$O$2</f>
        <v>17465.487346571772</v>
      </c>
      <c r="I69" s="47">
        <f>SUMIFS(分行业增加值!H:H,分行业增加值!$A:$A,$B69)*$O$2</f>
        <v>17865.986386371358</v>
      </c>
      <c r="J69" s="47">
        <f>SUMIFS(分行业增加值!I:I,分行业增加值!$A:$A,$B69)*$O$2</f>
        <v>18237.864381327705</v>
      </c>
      <c r="K69" s="47">
        <f>SUMIFS(分行业增加值!J:J,分行业增加值!$A:$A,$B69)*$O$2</f>
        <v>18566.126250999023</v>
      </c>
      <c r="L69" s="47">
        <f>SUMIFS(分行业增加值!K:K,分行业增加值!$A:$A,$B69)*$O$2</f>
        <v>18838.645539028043</v>
      </c>
      <c r="M69" s="47">
        <f>SUMIFS(分行业增加值!L:L,分行业增加值!$A:$A,$B69)*$O$2</f>
        <v>19058.486457505038</v>
      </c>
      <c r="N69" s="47">
        <f>SUMIFS(分行业增加值!M:M,分行业增加值!$A:$A,$B69)*$O$2</f>
        <v>19232.624978635544</v>
      </c>
      <c r="O69" s="47">
        <f>SUMIFS(分行业增加值!N:N,分行业增加值!$A:$A,$B69)*$O$2</f>
        <v>19368.623838642372</v>
      </c>
      <c r="P69" s="47">
        <f>SUMIFS(分行业增加值!O:O,分行业增加值!$A:$A,$B69)*$O$2</f>
        <v>19473.850185742569</v>
      </c>
      <c r="Q69" s="47">
        <f>SUMIFS(分行业增加值!P:P,分行业增加值!$A:$A,$B69)*$O$2</f>
        <v>19554.758424126307</v>
      </c>
      <c r="R69" s="47">
        <f>SUMIFS(分行业增加值!Q:Q,分行业增加值!$A:$A,$B69)*$O$2</f>
        <v>19613.304433851201</v>
      </c>
      <c r="S69" s="47">
        <f>SUMIFS(分行业增加值!R:R,分行业增加值!$A:$A,$B69)*$O$2</f>
        <v>19650.59654694991</v>
      </c>
      <c r="T69" s="47">
        <f>SUMIFS(分行业增加值!S:S,分行业增加值!$A:$A,$B69)*$O$2</f>
        <v>19668.003879462765</v>
      </c>
      <c r="U69" s="47">
        <f>SUMIFS(分行业增加值!T:T,分行业增加值!$A:$A,$B69)*$O$2</f>
        <v>19666.830351428191</v>
      </c>
      <c r="V69" s="47">
        <f>SUMIFS(分行业增加值!U:U,分行业增加值!$A:$A,$B69)*$O$2</f>
        <v>19648.705862894203</v>
      </c>
      <c r="W69" s="47">
        <f>SUMIFS(分行业增加值!V:V,分行业增加值!$A:$A,$B69)*$O$2</f>
        <v>19615.325509910745</v>
      </c>
      <c r="X69" s="47">
        <f>SUMIFS(分行业增加值!W:W,分行业增加值!$A:$A,$B69)*$O$2</f>
        <v>19568.253996523916</v>
      </c>
      <c r="Y69" s="47">
        <f>SUMIFS(分行业增加值!X:X,分行业增加值!$A:$A,$B69)*$O$2</f>
        <v>19509.382006789416</v>
      </c>
      <c r="Z69" s="47">
        <f>SUMIFS(分行业增加值!Y:Y,分行业增加值!$A:$A,$B69)*$O$2</f>
        <v>19440.535028761031</v>
      </c>
      <c r="AA69" s="47">
        <f>SUMIFS(分行业增加值!Z:Z,分行业增加值!$A:$A,$B69)*$O$2</f>
        <v>19363.473354490627</v>
      </c>
      <c r="AB69" s="47">
        <f>SUMIFS(分行业增加值!AA:AA,分行业增加值!$A:$A,$B69)*$O$2</f>
        <v>19280.087668033899</v>
      </c>
      <c r="AC69" s="47">
        <f>SUMIFS(分行业增加值!AB:AB,分行业增加值!$A:$A,$B69)*$O$2</f>
        <v>19192.203457444637</v>
      </c>
      <c r="AD69" s="47">
        <f>SUMIFS(分行业增加值!AC:AC,分行业增加值!$A:$A,$B69)*$O$2</f>
        <v>19101.5810147747</v>
      </c>
      <c r="AE69" s="47">
        <f>SUMIFS(分行业增加值!AD:AD,分行业增加值!$A:$A,$B69)*$O$2</f>
        <v>19010.111024079793</v>
      </c>
      <c r="AF69" s="47">
        <f>SUMIFS(分行业增加值!AE:AE,分行业增加值!$A:$A,$B69)*$O$2</f>
        <v>18919.423385407936</v>
      </c>
      <c r="AG69" s="47">
        <f>SUMIFS(分行业增加值!AF:AF,分行业增加值!$A:$A,$B69)*$O$2</f>
        <v>18831.408782814829</v>
      </c>
      <c r="AH69" s="47">
        <f>SUMIFS(分行业增加值!AG:AG,分行业增加值!$A:$A,$B69)*$O$2</f>
        <v>18747.631920346579</v>
      </c>
      <c r="AI69" s="47">
        <f>SUMIFS(分行业增加值!AH:AH,分行业增加值!$A:$A,$B69)*$O$2</f>
        <v>18669.787894053123</v>
      </c>
      <c r="AJ69" s="47">
        <f>SUMIFS(分行业增加值!AI:AI,分行业增加值!$A:$A,$B69)*$O$2</f>
        <v>18599.506603982481</v>
      </c>
      <c r="AK69" s="47">
        <f>SUMIFS(分行业增加值!AJ:AJ,分行业增加值!$A:$A,$B69)*$O$2</f>
        <v>18538.417950182673</v>
      </c>
      <c r="AL69" s="47">
        <f>SUMIFS(分行业增加值!AK:AK,分行业增加值!$A:$A,$B69)*$O$2</f>
        <v>18488.086636699802</v>
      </c>
      <c r="AM69" s="47">
        <f>SUMIFS(分行业增加值!AL:AL,分行业增加值!$A:$A,$B69)*$O$2</f>
        <v>18450.207759583809</v>
      </c>
      <c r="AN69" s="47">
        <f>SUMIFS(分行业增加值!AM:AM,分行业增加值!$A:$A,$B69)*$O$2</f>
        <v>18426.215630876944</v>
      </c>
      <c r="AO69" s="47">
        <f>SUMIFS(分行业增加值!AN:AN,分行业增加值!$A:$A,$B69)*$O$2</f>
        <v>18417.870542631081</v>
      </c>
    </row>
    <row r="70" spans="1:41">
      <c r="A70" s="44">
        <f t="shared" si="29"/>
        <v>10</v>
      </c>
      <c r="B70" s="46" t="s">
        <v>719</v>
      </c>
      <c r="C70" s="44" t="str">
        <f t="shared" si="28"/>
        <v>石油、煤炭加工业</v>
      </c>
      <c r="D70" s="47">
        <f>SUMIFS(分行业增加值!C:C,分行业增加值!$A:$A,$B70)*$O$2</f>
        <v>14484.856530755816</v>
      </c>
      <c r="E70" s="47">
        <f>SUMIFS(分行业增加值!D:D,分行业增加值!$A:$A,$B70)*$O$2</f>
        <v>15767.913848557513</v>
      </c>
      <c r="F70" s="47">
        <f>SUMIFS(分行业增加值!E:E,分行业增加值!$A:$A,$B70)*$O$2</f>
        <v>16736.400457091266</v>
      </c>
      <c r="G70" s="47">
        <f>SUMIFS(分行业增加值!F:F,分行业增加值!$A:$A,$B70)*$O$2</f>
        <v>17514.319152010466</v>
      </c>
      <c r="H70" s="47">
        <f>SUMIFS(分行业增加值!G:G,分行业增加值!$A:$A,$B70)*$O$2</f>
        <v>18241.645749439111</v>
      </c>
      <c r="I70" s="47">
        <f>SUMIFS(分行业增加值!H:H,分行业增加值!$A:$A,$B70)*$O$2</f>
        <v>18929.398373701821</v>
      </c>
      <c r="J70" s="47">
        <f>SUMIFS(分行业增加值!I:I,分行业增加值!$A:$A,$B70)*$O$2</f>
        <v>19367.189526600112</v>
      </c>
      <c r="K70" s="47">
        <f>SUMIFS(分行业增加值!J:J,分行业增加值!$A:$A,$B70)*$O$2</f>
        <v>19866.134529300132</v>
      </c>
      <c r="L70" s="47">
        <f>SUMIFS(分行业增加值!K:K,分行业增加值!$A:$A,$B70)*$O$2</f>
        <v>20583.22535442721</v>
      </c>
      <c r="M70" s="47">
        <f>SUMIFS(分行业增加值!L:L,分行业增加值!$A:$A,$B70)*$O$2</f>
        <v>20644.835576242382</v>
      </c>
      <c r="N70" s="47">
        <f>SUMIFS(分行业增加值!M:M,分行业增加值!$A:$A,$B70)*$O$2</f>
        <v>20875.890207049761</v>
      </c>
      <c r="O70" s="47">
        <f>SUMIFS(分行业增加值!N:N,分行业增加值!$A:$A,$B70)*$O$2</f>
        <v>21017.821903231383</v>
      </c>
      <c r="P70" s="47">
        <f>SUMIFS(分行业增加值!O:O,分行业增加值!$A:$A,$B70)*$O$2</f>
        <v>21184.397688139074</v>
      </c>
      <c r="Q70" s="47">
        <f>SUMIFS(分行业增加值!P:P,分行业增加值!$A:$A,$B70)*$O$2</f>
        <v>20791.135404552697</v>
      </c>
      <c r="R70" s="47">
        <f>SUMIFS(分行业增加值!Q:Q,分行业增加值!$A:$A,$B70)*$O$2</f>
        <v>20594.634654763351</v>
      </c>
      <c r="S70" s="47">
        <f>SUMIFS(分行业增加值!R:R,分行业增加值!$A:$A,$B70)*$O$2</f>
        <v>20671.370349024157</v>
      </c>
      <c r="T70" s="47">
        <f>SUMIFS(分行业增加值!S:S,分行业增加值!$A:$A,$B70)*$O$2</f>
        <v>20690.016405573508</v>
      </c>
      <c r="U70" s="47">
        <f>SUMIFS(分行业增加值!T:T,分行业增加值!$A:$A,$B70)*$O$2</f>
        <v>20390.636364753114</v>
      </c>
      <c r="V70" s="47">
        <f>SUMIFS(分行业增加值!U:U,分行业增加值!$A:$A,$B70)*$O$2</f>
        <v>20465.807354967816</v>
      </c>
      <c r="W70" s="47">
        <f>SUMIFS(分行业增加值!V:V,分行业增加值!$A:$A,$B70)*$O$2</f>
        <v>20358.951107819594</v>
      </c>
      <c r="X70" s="47">
        <f>SUMIFS(分行业增加值!W:W,分行业增加值!$A:$A,$B70)*$O$2</f>
        <v>20192.570910917668</v>
      </c>
      <c r="Y70" s="47">
        <f>SUMIFS(分行业增加值!X:X,分行业增加值!$A:$A,$B70)*$O$2</f>
        <v>20045.879906595826</v>
      </c>
      <c r="Z70" s="47">
        <f>SUMIFS(分行业增加值!Y:Y,分行业增加值!$A:$A,$B70)*$O$2</f>
        <v>19991.245656986182</v>
      </c>
      <c r="AA70" s="47">
        <f>SUMIFS(分行业增加值!Z:Z,分行业增加值!$A:$A,$B70)*$O$2</f>
        <v>20036.491682319229</v>
      </c>
      <c r="AB70" s="47">
        <f>SUMIFS(分行业增加值!AA:AA,分行业增加值!$A:$A,$B70)*$O$2</f>
        <v>20021.757385885125</v>
      </c>
      <c r="AC70" s="47">
        <f>SUMIFS(分行业增加值!AB:AB,分行业增加值!$A:$A,$B70)*$O$2</f>
        <v>19998.808393208998</v>
      </c>
      <c r="AD70" s="47">
        <f>SUMIFS(分行业增加值!AC:AC,分行业增加值!$A:$A,$B70)*$O$2</f>
        <v>19879.043337680454</v>
      </c>
      <c r="AE70" s="47">
        <f>SUMIFS(分行业增加值!AD:AD,分行业增加值!$A:$A,$B70)*$O$2</f>
        <v>19892.082538064617</v>
      </c>
      <c r="AF70" s="47">
        <f>SUMIFS(分行业增加值!AE:AE,分行业增加值!$A:$A,$B70)*$O$2</f>
        <v>19889.409501985865</v>
      </c>
      <c r="AG70" s="47">
        <f>SUMIFS(分行业增加值!AF:AF,分行业增加值!$A:$A,$B70)*$O$2</f>
        <v>19821.866443995896</v>
      </c>
      <c r="AH70" s="47">
        <f>SUMIFS(分行业增加值!AG:AG,分行业增加值!$A:$A,$B70)*$O$2</f>
        <v>19786.856190964416</v>
      </c>
      <c r="AI70" s="47">
        <f>SUMIFS(分行业增加值!AH:AH,分行业增加值!$A:$A,$B70)*$O$2</f>
        <v>19744.869965727412</v>
      </c>
      <c r="AJ70" s="47">
        <f>SUMIFS(分行业增加值!AI:AI,分行业增加值!$A:$A,$B70)*$O$2</f>
        <v>19683.259743912236</v>
      </c>
      <c r="AK70" s="47">
        <f>SUMIFS(分行业增加值!AJ:AJ,分行业增加值!$A:$A,$B70)*$O$2</f>
        <v>19638.535286594557</v>
      </c>
      <c r="AL70" s="47">
        <f>SUMIFS(分行业增加值!AK:AK,分行业增加值!$A:$A,$B70)*$O$2</f>
        <v>19625.756870218076</v>
      </c>
      <c r="AM70" s="47">
        <f>SUMIFS(分行业增加值!AL:AL,分行业增加值!$A:$A,$B70)*$O$2</f>
        <v>19623.605402154688</v>
      </c>
      <c r="AN70" s="47">
        <f>SUMIFS(分行业增加值!AM:AM,分行业增加值!$A:$A,$B70)*$O$2</f>
        <v>19609.914241751318</v>
      </c>
      <c r="AO70" s="47">
        <f>SUMIFS(分行业增加值!AN:AN,分行业增加值!$A:$A,$B70)*$O$2</f>
        <v>19648.184294878836</v>
      </c>
    </row>
    <row r="71" spans="1:41">
      <c r="A71" s="44">
        <f t="shared" si="29"/>
        <v>5</v>
      </c>
      <c r="B71" s="46" t="s">
        <v>711</v>
      </c>
      <c r="C71" s="44" t="str">
        <f t="shared" si="28"/>
        <v>化学工业</v>
      </c>
      <c r="D71" s="47">
        <f>SUMIFS(分行业增加值!C:C,分行业增加值!$A:$A,$B71)*$O$2</f>
        <v>21856.177291931181</v>
      </c>
      <c r="E71" s="47">
        <f>SUMIFS(分行业增加值!D:D,分行业增加值!$A:$A,$B71)*$O$2</f>
        <v>22783.72081125866</v>
      </c>
      <c r="F71" s="47">
        <f>SUMIFS(分行业增加值!E:E,分行业增加值!$A:$A,$B71)*$O$2</f>
        <v>23925.498392897942</v>
      </c>
      <c r="G71" s="47">
        <f>SUMIFS(分行业增加值!F:F,分行业增加值!$A:$A,$B71)*$O$2</f>
        <v>24963.875115490813</v>
      </c>
      <c r="H71" s="47">
        <f>SUMIFS(分行业增加值!G:G,分行业增加值!$A:$A,$B71)*$O$2</f>
        <v>25841.674085352704</v>
      </c>
      <c r="I71" s="47">
        <f>SUMIFS(分行业增加值!H:H,分行业增加值!$A:$A,$B71)*$O$2</f>
        <v>26581.518315150148</v>
      </c>
      <c r="J71" s="47">
        <f>SUMIFS(分行业增加值!I:I,分行业增加值!$A:$A,$B71)*$O$2</f>
        <v>27214.115121787843</v>
      </c>
      <c r="K71" s="47">
        <f>SUMIFS(分行业增加值!J:J,分行业增加值!$A:$A,$B71)*$O$2</f>
        <v>27776.626226360662</v>
      </c>
      <c r="L71" s="47">
        <f>SUMIFS(分行业增加值!K:K,分行业增加值!$A:$A,$B71)*$O$2</f>
        <v>28304.84423392313</v>
      </c>
      <c r="M71" s="47">
        <f>SUMIFS(分行业增加值!L:L,分行业增加值!$A:$A,$B71)*$O$2</f>
        <v>28810.374032817152</v>
      </c>
      <c r="N71" s="47">
        <f>SUMIFS(分行业增加值!M:M,分行业增加值!$A:$A,$B71)*$O$2</f>
        <v>29298.561695200238</v>
      </c>
      <c r="O71" s="47">
        <f>SUMIFS(分行业增加值!N:N,分行业增加值!$A:$A,$B71)*$O$2</f>
        <v>29774.622901226052</v>
      </c>
      <c r="P71" s="47">
        <f>SUMIFS(分行业增加值!O:O,分行业增加值!$A:$A,$B71)*$O$2</f>
        <v>30243.121371029047</v>
      </c>
      <c r="Q71" s="47">
        <f>SUMIFS(分行业增加值!P:P,分行业增加值!$A:$A,$B71)*$O$2</f>
        <v>30707.056120697591</v>
      </c>
      <c r="R71" s="47">
        <f>SUMIFS(分行业增加值!Q:Q,分行业增加值!$A:$A,$B71)*$O$2</f>
        <v>31166.753130241275</v>
      </c>
      <c r="S71" s="47">
        <f>SUMIFS(分行业增加值!R:R,分行业增加值!$A:$A,$B71)*$O$2</f>
        <v>31622.01681165435</v>
      </c>
      <c r="T71" s="47">
        <f>SUMIFS(分行业增加值!S:S,分行业增加值!$A:$A,$B71)*$O$2</f>
        <v>32072.390792923361</v>
      </c>
      <c r="U71" s="47">
        <f>SUMIFS(分行业增加值!T:T,分行业增加值!$A:$A,$B71)*$O$2</f>
        <v>32517.288310031021</v>
      </c>
      <c r="V71" s="47">
        <f>SUMIFS(分行业增加值!U:U,分行业增加值!$A:$A,$B71)*$O$2</f>
        <v>32955.927010954285</v>
      </c>
      <c r="W71" s="47">
        <f>SUMIFS(分行业增加值!V:V,分行业增加值!$A:$A,$B71)*$O$2</f>
        <v>33387.589739672017</v>
      </c>
      <c r="X71" s="47">
        <f>SUMIFS(分行业增加值!W:W,分行业增加值!$A:$A,$B71)*$O$2</f>
        <v>33811.102968149651</v>
      </c>
      <c r="Y71" s="47">
        <f>SUMIFS(分行业增加值!X:X,分行业增加值!$A:$A,$B71)*$O$2</f>
        <v>34225.358364354535</v>
      </c>
      <c r="Z71" s="47">
        <f>SUMIFS(分行业增加值!Y:Y,分行业增加值!$A:$A,$B71)*$O$2</f>
        <v>34628.986812246316</v>
      </c>
      <c r="AA71" s="47">
        <f>SUMIFS(分行业增加值!Z:Z,分行业增加值!$A:$A,$B71)*$O$2</f>
        <v>35020.358411776986</v>
      </c>
      <c r="AB71" s="47">
        <f>SUMIFS(分行业增加值!AA:AA,分行业增加值!$A:$A,$B71)*$O$2</f>
        <v>35397.973654902366</v>
      </c>
      <c r="AC71" s="47">
        <f>SUMIFS(分行业增加值!AB:AB,分行业增加值!$A:$A,$B71)*$O$2</f>
        <v>35760.007053568668</v>
      </c>
      <c r="AD71" s="47">
        <f>SUMIFS(分行业增加值!AC:AC,分行业增加值!$A:$A,$B71)*$O$2</f>
        <v>36104.43753171635</v>
      </c>
      <c r="AE71" s="47">
        <f>SUMIFS(分行业增加值!AD:AD,分行业增加值!$A:$A,$B71)*$O$2</f>
        <v>36429.309209287785</v>
      </c>
      <c r="AF71" s="47">
        <f>SUMIFS(分行业增加值!AE:AE,分行业增加值!$A:$A,$B71)*$O$2</f>
        <v>36732.535814221512</v>
      </c>
      <c r="AG71" s="47">
        <f>SUMIFS(分行业增加值!AF:AF,分行业增加值!$A:$A,$B71)*$O$2</f>
        <v>37011.965878454132</v>
      </c>
      <c r="AH71" s="47">
        <f>SUMIFS(分行业增加值!AG:AG,分行业增加值!$A:$A,$B71)*$O$2</f>
        <v>37265.513129924198</v>
      </c>
      <c r="AI71" s="47">
        <f>SUMIFS(分行业增加值!AH:AH,分行业增加值!$A:$A,$B71)*$O$2</f>
        <v>37490.960904566382</v>
      </c>
      <c r="AJ71" s="47">
        <f>SUMIFS(分行业增加值!AI:AI,分行业增加值!$A:$A,$B71)*$O$2</f>
        <v>37686.288126321153</v>
      </c>
      <c r="AK71" s="47">
        <f>SUMIFS(分行业增加值!AJ:AJ,分行业增加值!$A:$A,$B71)*$O$2</f>
        <v>37849.538915130885</v>
      </c>
      <c r="AL71" s="47">
        <f>SUMIFS(分行业增加值!AK:AK,分行业增加值!$A:$A,$B71)*$O$2</f>
        <v>37978.952978943707</v>
      </c>
      <c r="AM71" s="47">
        <f>SUMIFS(分行业增加值!AL:AL,分行业增加值!$A:$A,$B71)*$O$2</f>
        <v>38072.900417711608</v>
      </c>
      <c r="AN71" s="47">
        <f>SUMIFS(分行业增加值!AM:AM,分行业增加值!$A:$A,$B71)*$O$2</f>
        <v>38130.012115394245</v>
      </c>
      <c r="AO71" s="47">
        <f>SUMIFS(分行业增加值!AN:AN,分行业增加值!$A:$A,$B71)*$O$2</f>
        <v>38149.24493596088</v>
      </c>
    </row>
    <row r="72" spans="1:41">
      <c r="A72" s="44">
        <f t="shared" si="29"/>
        <v>17</v>
      </c>
      <c r="B72" s="46" t="s">
        <v>712</v>
      </c>
      <c r="C72" s="44" t="str">
        <f t="shared" si="28"/>
        <v>橡胶和塑料制品业</v>
      </c>
      <c r="D72" s="47">
        <f>SUMIFS(分行业增加值!C:C,分行业增加值!$A:$A,$B72)*$O$2</f>
        <v>9540.9133130963455</v>
      </c>
      <c r="E72" s="47">
        <f>SUMIFS(分行业增加值!D:D,分行业增加值!$A:$A,$B72)*$O$2</f>
        <v>9945.7804850246248</v>
      </c>
      <c r="F72" s="47">
        <f>SUMIFS(分行业增加值!E:E,分行业增加值!$A:$A,$B72)*$O$2</f>
        <v>10444.20391970928</v>
      </c>
      <c r="G72" s="47">
        <f>SUMIFS(分行业增加值!F:F,分行业增加值!$A:$A,$B72)*$O$2</f>
        <v>10897.511721064726</v>
      </c>
      <c r="H72" s="47">
        <f>SUMIFS(分行业增加值!G:G,分行业增加值!$A:$A,$B72)*$O$2</f>
        <v>11280.668624353373</v>
      </c>
      <c r="I72" s="47">
        <f>SUMIFS(分行业增加值!H:H,分行业增加值!$A:$A,$B72)*$O$2</f>
        <v>11603.649617869107</v>
      </c>
      <c r="J72" s="47">
        <f>SUMIFS(分行业增加值!I:I,分行业增加值!$A:$A,$B72)*$O$2</f>
        <v>11879.819882005691</v>
      </c>
      <c r="K72" s="47">
        <f>SUMIFS(分行业增加值!J:J,分行业增加值!$A:$A,$B72)*$O$2</f>
        <v>12125.348025239491</v>
      </c>
      <c r="L72" s="47">
        <f>SUMIFS(分行业增加值!K:K,分行业增加值!$A:$A,$B72)*$O$2</f>
        <v>12355.946284033425</v>
      </c>
      <c r="M72" s="47">
        <f>SUMIFS(分行业增加值!L:L,分行业增加值!$A:$A,$B72)*$O$2</f>
        <v>12576.634750535393</v>
      </c>
      <c r="N72" s="47">
        <f>SUMIFS(分行业增加值!M:M,分行业增加值!$A:$A,$B72)*$O$2</f>
        <v>12789.760480814548</v>
      </c>
      <c r="O72" s="47">
        <f>SUMIFS(分行业增加值!N:N,分行业增加值!$A:$A,$B72)*$O$2</f>
        <v>12997.540138936194</v>
      </c>
      <c r="P72" s="47">
        <f>SUMIFS(分行业增加值!O:O,分行业增加值!$A:$A,$B72)*$O$2</f>
        <v>13202.059996961802</v>
      </c>
      <c r="Q72" s="47">
        <f>SUMIFS(分行业增加值!P:P,分行业增加值!$A:$A,$B72)*$O$2</f>
        <v>13404.558778927862</v>
      </c>
      <c r="R72" s="47">
        <f>SUMIFS(分行业增加值!Q:Q,分行业增加值!$A:$A,$B72)*$O$2</f>
        <v>13605.29726884206</v>
      </c>
      <c r="S72" s="47">
        <f>SUMIFS(分行业增加值!R:R,分行业增加值!$A:$A,$B72)*$O$2</f>
        <v>13804.014682696714</v>
      </c>
      <c r="T72" s="47">
        <f>SUMIFS(分行业增加值!S:S,分行业增加值!$A:$A,$B72)*$O$2</f>
        <v>14000.58062848798</v>
      </c>
      <c r="U72" s="47">
        <f>SUMIFS(分行业增加值!T:T,分行业增加值!$A:$A,$B72)*$O$2</f>
        <v>14194.799518210097</v>
      </c>
      <c r="V72" s="47">
        <f>SUMIFS(分行业增加值!U:U,分行业增加值!$A:$A,$B72)*$O$2</f>
        <v>14386.280175851538</v>
      </c>
      <c r="W72" s="47">
        <f>SUMIFS(分行业增加值!V:V,分行业增加值!$A:$A,$B72)*$O$2</f>
        <v>14574.696621402703</v>
      </c>
      <c r="X72" s="47">
        <f>SUMIFS(分行业增加值!W:W,分行业增加值!$A:$A,$B72)*$O$2</f>
        <v>14759.592482850143</v>
      </c>
      <c r="Y72" s="47">
        <f>SUMIFS(分行业增加值!X:X,分行业增加值!$A:$A,$B72)*$O$2</f>
        <v>14940.446192178491</v>
      </c>
      <c r="Z72" s="47">
        <f>SUMIFS(分行业增加值!Y:Y,分行业增加值!$A:$A,$B72)*$O$2</f>
        <v>15116.605789368541</v>
      </c>
      <c r="AA72" s="47">
        <f>SUMIFS(分行业增加值!Z:Z,分行业增加值!$A:$A,$B72)*$O$2</f>
        <v>15287.484510403006</v>
      </c>
      <c r="AB72" s="47">
        <f>SUMIFS(分行业增加值!AA:AA,分行业增加值!$A:$A,$B72)*$O$2</f>
        <v>15452.300003258833</v>
      </c>
      <c r="AC72" s="47">
        <f>SUMIFS(分行业增加值!AB:AB,分行业增加值!$A:$A,$B72)*$O$2</f>
        <v>15610.335111914897</v>
      </c>
      <c r="AD72" s="47">
        <f>SUMIFS(分行业增加值!AC:AC,分行业增加值!$A:$A,$B72)*$O$2</f>
        <v>15760.677092344304</v>
      </c>
      <c r="AE72" s="47">
        <f>SUMIFS(分行业增加值!AD:AD,分行业增加值!$A:$A,$B72)*$O$2</f>
        <v>15902.543592524004</v>
      </c>
      <c r="AF72" s="47">
        <f>SUMIFS(分行业增加值!AE:AE,分行业增加值!$A:$A,$B72)*$O$2</f>
        <v>16034.891476423263</v>
      </c>
      <c r="AG72" s="47">
        <f>SUMIFS(分行业增加值!AF:AF,分行业增加值!$A:$A,$B72)*$O$2</f>
        <v>16156.873196017114</v>
      </c>
      <c r="AH72" s="47">
        <f>SUMIFS(分行业增加值!AG:AG,分行业增加值!$A:$A,$B72)*$O$2</f>
        <v>16267.576007278663</v>
      </c>
      <c r="AI72" s="47">
        <f>SUMIFS(分行业增加值!AH:AH,分行业增加值!$A:$A,$B72)*$O$2</f>
        <v>16365.956774177177</v>
      </c>
      <c r="AJ72" s="47">
        <f>SUMIFS(分行业增加值!AI:AI,分行业增加值!$A:$A,$B72)*$O$2</f>
        <v>16451.233144689606</v>
      </c>
      <c r="AK72" s="47">
        <f>SUMIFS(分行业增加值!AJ:AJ,分行业增加值!$A:$A,$B72)*$O$2</f>
        <v>16522.492374789061</v>
      </c>
      <c r="AL72" s="47">
        <f>SUMIFS(分行业增加值!AK:AK,分行业增加值!$A:$A,$B72)*$O$2</f>
        <v>16579.017308454411</v>
      </c>
      <c r="AM72" s="47">
        <f>SUMIFS(分行业增加值!AL:AL,分行业增加值!$A:$A,$B72)*$O$2</f>
        <v>16620.025593662605</v>
      </c>
      <c r="AN72" s="47">
        <f>SUMIFS(分行业增加值!AM:AM,分行业增加值!$A:$A,$B72)*$O$2</f>
        <v>16644.930466396356</v>
      </c>
      <c r="AO72" s="47">
        <f>SUMIFS(分行业增加值!AN:AN,分行业增加值!$A:$A,$B72)*$O$2</f>
        <v>16653.340750644144</v>
      </c>
    </row>
    <row r="73" spans="1:41">
      <c r="A73" s="44">
        <f t="shared" si="29"/>
        <v>3</v>
      </c>
      <c r="B73" s="46" t="s">
        <v>713</v>
      </c>
      <c r="C73" s="44" t="str">
        <f t="shared" si="28"/>
        <v>专业设备制造业</v>
      </c>
      <c r="D73" s="47">
        <f>SUMIFS(分行业增加值!C:C,分行业增加值!$A:$A,$B73)*$O$2</f>
        <v>23398.845089381575</v>
      </c>
      <c r="E73" s="47">
        <f>SUMIFS(分行业增加值!D:D,分行业增加值!$A:$A,$B73)*$O$2</f>
        <v>23994.280174924406</v>
      </c>
      <c r="F73" s="47">
        <f>SUMIFS(分行业增加值!E:E,分行业增加值!$A:$A,$B73)*$O$2</f>
        <v>24724.410200435646</v>
      </c>
      <c r="G73" s="47">
        <f>SUMIFS(分行业增加值!F:F,分行业增加值!$A:$A,$B73)*$O$2</f>
        <v>25393.973140162449</v>
      </c>
      <c r="H73" s="47">
        <f>SUMIFS(分行业增加值!G:G,分行业增加值!$A:$A,$B73)*$O$2</f>
        <v>25957.331792760237</v>
      </c>
      <c r="I73" s="47">
        <f>SUMIFS(分行业增加值!H:H,分行业增加值!$A:$A,$B73)*$O$2</f>
        <v>26409.53126208303</v>
      </c>
      <c r="J73" s="47">
        <f>SUMIFS(分行业增加值!I:I,分行业增加值!$A:$A,$B73)*$O$2</f>
        <v>26747.702924046313</v>
      </c>
      <c r="K73" s="47">
        <f>SUMIFS(分行业增加值!J:J,分行业增加值!$A:$A,$B73)*$O$2</f>
        <v>26970.216878602063</v>
      </c>
      <c r="L73" s="47">
        <f>SUMIFS(分行业增加值!K:K,分行业增加值!$A:$A,$B73)*$O$2</f>
        <v>27080.398121848248</v>
      </c>
      <c r="M73" s="47">
        <f>SUMIFS(分行业增加值!L:L,分行业增加值!$A:$A,$B73)*$O$2</f>
        <v>27095.458398291958</v>
      </c>
      <c r="N73" s="47">
        <f>SUMIFS(分行业增加值!M:M,分行业增加值!$A:$A,$B73)*$O$2</f>
        <v>27036.847192565139</v>
      </c>
      <c r="O73" s="47">
        <f>SUMIFS(分行业增加值!N:N,分行业增加值!$A:$A,$B73)*$O$2</f>
        <v>26926.600753317038</v>
      </c>
      <c r="P73" s="47">
        <f>SUMIFS(分行业增加值!O:O,分行业增加值!$A:$A,$B73)*$O$2</f>
        <v>26786.820525198804</v>
      </c>
      <c r="Q73" s="47">
        <f>SUMIFS(分行业增加值!P:P,分行业增加值!$A:$A,$B73)*$O$2</f>
        <v>26635.89178075211</v>
      </c>
      <c r="R73" s="47">
        <f>SUMIFS(分行业增加值!Q:Q,分行业增加值!$A:$A,$B73)*$O$2</f>
        <v>26478.443436113335</v>
      </c>
      <c r="S73" s="47">
        <f>SUMIFS(分行业增加值!R:R,分行业增加值!$A:$A,$B73)*$O$2</f>
        <v>26315.779411320895</v>
      </c>
      <c r="T73" s="47">
        <f>SUMIFS(分行业增加值!S:S,分行业增加值!$A:$A,$B73)*$O$2</f>
        <v>26149.138430411283</v>
      </c>
      <c r="U73" s="47">
        <f>SUMIFS(分行业增加值!T:T,分行业增加值!$A:$A,$B73)*$O$2</f>
        <v>25979.759217420997</v>
      </c>
      <c r="V73" s="47">
        <f>SUMIFS(分行业增加值!U:U,分行业增加值!$A:$A,$B73)*$O$2</f>
        <v>25808.750104382692</v>
      </c>
      <c r="W73" s="47">
        <f>SUMIFS(分行业增加值!V:V,分行业增加值!$A:$A,$B73)*$O$2</f>
        <v>25637.349815332862</v>
      </c>
      <c r="X73" s="47">
        <f>SUMIFS(分行业增加值!W:W,分行业增加值!$A:$A,$B73)*$O$2</f>
        <v>25466.601486302239</v>
      </c>
      <c r="Y73" s="47">
        <f>SUMIFS(分行业增加值!X:X,分行业增加值!$A:$A,$B73)*$O$2</f>
        <v>25297.678645325399</v>
      </c>
      <c r="Z73" s="47">
        <f>SUMIFS(分行业增加值!Y:Y,分行业增加值!$A:$A,$B73)*$O$2</f>
        <v>25131.559232431155</v>
      </c>
      <c r="AA73" s="47">
        <f>SUMIFS(分行业增加值!Z:Z,分行业增加值!$A:$A,$B73)*$O$2</f>
        <v>24969.351579652161</v>
      </c>
      <c r="AB73" s="47">
        <f>SUMIFS(分行业增加值!AA:AA,分行业增加值!$A:$A,$B73)*$O$2</f>
        <v>24812.033627017227</v>
      </c>
      <c r="AC73" s="47">
        <f>SUMIFS(分行业增加值!AB:AB,分行业增加值!$A:$A,$B73)*$O$2</f>
        <v>24660.648510557086</v>
      </c>
      <c r="AD73" s="47">
        <f>SUMIFS(分行业增加值!AC:AC,分行业增加值!$A:$A,$B73)*$O$2</f>
        <v>24516.043778296713</v>
      </c>
      <c r="AE73" s="47">
        <f>SUMIFS(分行业增加值!AD:AD,分行业增加值!$A:$A,$B73)*$O$2</f>
        <v>24379.262566266836</v>
      </c>
      <c r="AF73" s="47">
        <f>SUMIFS(分行业增加值!AE:AE,分行业增加值!$A:$A,$B73)*$O$2</f>
        <v>24251.152422492429</v>
      </c>
      <c r="AG73" s="47">
        <f>SUMIFS(分行业增加值!AF:AF,分行业增加值!$A:$A,$B73)*$O$2</f>
        <v>24132.691287002304</v>
      </c>
      <c r="AH73" s="47">
        <f>SUMIFS(分行业增加值!AG:AG,分行业增加值!$A:$A,$B73)*$O$2</f>
        <v>24024.791903823349</v>
      </c>
      <c r="AI73" s="47">
        <f>SUMIFS(分行业增加值!AH:AH,分行业增加值!$A:$A,$B73)*$O$2</f>
        <v>23928.301820980538</v>
      </c>
      <c r="AJ73" s="47">
        <f>SUMIFS(分行业增加值!AI:AI,分行业增加值!$A:$A,$B73)*$O$2</f>
        <v>23844.133782500761</v>
      </c>
      <c r="AK73" s="47">
        <f>SUMIFS(分行业增加值!AJ:AJ,分行业增加值!$A:$A,$B73)*$O$2</f>
        <v>23773.200532410912</v>
      </c>
      <c r="AL73" s="47">
        <f>SUMIFS(分行业增加值!AK:AK,分行业增加值!$A:$A,$B73)*$O$2</f>
        <v>23716.34961873596</v>
      </c>
      <c r="AM73" s="47">
        <f>SUMIFS(分行业增加值!AL:AL,分行业增加值!$A:$A,$B73)*$O$2</f>
        <v>23674.558981504713</v>
      </c>
      <c r="AN73" s="47">
        <f>SUMIFS(分行业增加值!AM:AM,分行业增加值!$A:$A,$B73)*$O$2</f>
        <v>23648.80656074599</v>
      </c>
      <c r="AO73" s="47">
        <f>SUMIFS(分行业增加值!AN:AN,分行业增加值!$A:$A,$B73)*$O$2</f>
        <v>23640.00510048668</v>
      </c>
    </row>
    <row r="74" spans="1:41">
      <c r="A74" s="44">
        <f t="shared" si="29"/>
        <v>16</v>
      </c>
      <c r="B74" s="46" t="s">
        <v>718</v>
      </c>
      <c r="C74" s="44" t="str">
        <f t="shared" si="28"/>
        <v>非金属矿物制品</v>
      </c>
      <c r="D74" s="47">
        <f>SUMIFS(分行业增加值!C:C,分行业增加值!$A:$A,$B74)*$O$2</f>
        <v>11411.973372221901</v>
      </c>
      <c r="E74" s="47">
        <f>SUMIFS(分行业增加值!D:D,分行业增加值!$A:$A,$B74)*$O$2</f>
        <v>12049.003506990213</v>
      </c>
      <c r="F74" s="47">
        <f>SUMIFS(分行业增加值!E:E,分行业增加值!$A:$A,$B74)*$O$2</f>
        <v>12842.634438372332</v>
      </c>
      <c r="G74" s="47">
        <f>SUMIFS(分行业增加值!F:F,分行业增加值!$A:$A,$B74)*$O$2</f>
        <v>13574.915931946958</v>
      </c>
      <c r="H74" s="47">
        <f>SUMIFS(分行业增加值!G:G,分行业增加值!$A:$A,$B74)*$O$2</f>
        <v>14210.120578661488</v>
      </c>
      <c r="I74" s="47">
        <f>SUMIFS(分行业增加值!H:H,分行业增加值!$A:$A,$B74)*$O$2</f>
        <v>14770.806195180523</v>
      </c>
      <c r="J74" s="47">
        <f>SUMIFS(分行业增加值!I:I,分行业增加值!$A:$A,$B74)*$O$2</f>
        <v>15287.158530393403</v>
      </c>
      <c r="K74" s="47">
        <f>SUMIFS(分行业增加值!J:J,分行业增加值!$A:$A,$B74)*$O$2</f>
        <v>15795.752541377702</v>
      </c>
      <c r="L74" s="47">
        <f>SUMIFS(分行业增加值!K:K,分行业增加值!$A:$A,$B74)*$O$2</f>
        <v>16330.229365124569</v>
      </c>
      <c r="M74" s="47">
        <f>SUMIFS(分行业增加值!L:L,分行业增加值!$A:$A,$B74)*$O$2</f>
        <v>16895.152721768456</v>
      </c>
      <c r="N74" s="47">
        <f>SUMIFS(分行业增加值!M:M,分行业增加值!$A:$A,$B74)*$O$2</f>
        <v>17486.676047196037</v>
      </c>
      <c r="O74" s="47">
        <f>SUMIFS(分行业增加值!N:N,分行业增加值!$A:$A,$B74)*$O$2</f>
        <v>18100.170425270935</v>
      </c>
      <c r="P74" s="47">
        <f>SUMIFS(分行业增加值!O:O,分行业增加值!$A:$A,$B74)*$O$2</f>
        <v>18730.420175839485</v>
      </c>
      <c r="Q74" s="47">
        <f>SUMIFS(分行业增加值!P:P,分行业增加值!$A:$A,$B74)*$O$2</f>
        <v>19372.209618748017</v>
      </c>
      <c r="R74" s="47">
        <f>SUMIFS(分行业增加值!Q:Q,分行业增加值!$A:$A,$B74)*$O$2</f>
        <v>20022.99610992162</v>
      </c>
      <c r="S74" s="47">
        <f>SUMIFS(分行业增加值!R:R,分行业增加值!$A:$A,$B74)*$O$2</f>
        <v>20680.954161306516</v>
      </c>
      <c r="T74" s="47">
        <f>SUMIFS(分行业增加值!S:S,分行业增加值!$A:$A,$B74)*$O$2</f>
        <v>21344.127892845077</v>
      </c>
      <c r="U74" s="47">
        <f>SUMIFS(分行业增加值!T:T,分行业增加值!$A:$A,$B74)*$O$2</f>
        <v>22010.235444470072</v>
      </c>
      <c r="V74" s="47">
        <f>SUMIFS(分行业增加值!U:U,分行业增加值!$A:$A,$B74)*$O$2</f>
        <v>22676.864564110438</v>
      </c>
      <c r="W74" s="47">
        <f>SUMIFS(分行业增加值!V:V,分行业增加值!$A:$A,$B74)*$O$2</f>
        <v>23341.342215687415</v>
      </c>
      <c r="X74" s="47">
        <f>SUMIFS(分行业增加值!W:W,分行业增加值!$A:$A,$B74)*$O$2</f>
        <v>24000.799775116488</v>
      </c>
      <c r="Y74" s="47">
        <f>SUMIFS(分行业增加值!X:X,分行业增加值!$A:$A,$B74)*$O$2</f>
        <v>24652.238226309302</v>
      </c>
      <c r="Z74" s="47">
        <f>SUMIFS(分行业增加值!Y:Y,分行业增加值!$A:$A,$B74)*$O$2</f>
        <v>25292.462965171733</v>
      </c>
      <c r="AA74" s="47">
        <f>SUMIFS(分行业增加值!Z:Z,分行业增加值!$A:$A,$B74)*$O$2</f>
        <v>25918.083799603904</v>
      </c>
      <c r="AB74" s="47">
        <f>SUMIFS(分行业增加值!AA:AA,分行业增加值!$A:$A,$B74)*$O$2</f>
        <v>26525.580145502085</v>
      </c>
      <c r="AC74" s="47">
        <f>SUMIFS(分行业增加值!AB:AB,分行业增加值!$A:$A,$B74)*$O$2</f>
        <v>27111.235830756792</v>
      </c>
      <c r="AD74" s="47">
        <f>SUMIFS(分行业增加值!AC:AC,分行业增加值!$A:$A,$B74)*$O$2</f>
        <v>27671.334683258541</v>
      </c>
      <c r="AE74" s="47">
        <f>SUMIFS(分行业增加值!AD:AD,分行业增加值!$A:$A,$B74)*$O$2</f>
        <v>28201.964942892078</v>
      </c>
      <c r="AF74" s="47">
        <f>SUMIFS(分行业增加值!AE:AE,分行业增加值!$A:$A,$B74)*$O$2</f>
        <v>28699.280045544077</v>
      </c>
      <c r="AG74" s="47">
        <f>SUMIFS(分行业增加值!AF:AF,分行业增加值!$A:$A,$B74)*$O$2</f>
        <v>29159.368231099292</v>
      </c>
      <c r="AH74" s="47">
        <f>SUMIFS(分行业增加值!AG:AG,分行业增加值!$A:$A,$B74)*$O$2</f>
        <v>29578.317739442467</v>
      </c>
      <c r="AI74" s="47">
        <f>SUMIFS(分行业增加值!AH:AH,分行业增加值!$A:$A,$B74)*$O$2</f>
        <v>29952.282006460278</v>
      </c>
      <c r="AJ74" s="47">
        <f>SUMIFS(分行业增加值!AI:AI,分行业增加值!$A:$A,$B74)*$O$2</f>
        <v>30277.61005604516</v>
      </c>
      <c r="AK74" s="47">
        <f>SUMIFS(分行业增加值!AJ:AJ,分行业增加值!$A:$A,$B74)*$O$2</f>
        <v>30550.650912089546</v>
      </c>
      <c r="AL74" s="47">
        <f>SUMIFS(分行业增加值!AK:AK,分行业增加值!$A:$A,$B74)*$O$2</f>
        <v>30768.014382493555</v>
      </c>
      <c r="AM74" s="47">
        <f>SUMIFS(分行业增加值!AL:AL,分行业增加值!$A:$A,$B74)*$O$2</f>
        <v>30926.571059164984</v>
      </c>
      <c r="AN74" s="47">
        <f>SUMIFS(分行业增加值!AM:AM,分行业增加值!$A:$A,$B74)*$O$2</f>
        <v>31023.517514021238</v>
      </c>
      <c r="AO74" s="47">
        <f>SUMIFS(分行业增加值!AN:AN,分行业增加值!$A:$A,$B74)*$O$2</f>
        <v>31056.376298989333</v>
      </c>
    </row>
    <row r="75" spans="1:41">
      <c r="A75" s="44">
        <f t="shared" si="29"/>
        <v>7</v>
      </c>
      <c r="B75" s="48" t="s">
        <v>714</v>
      </c>
      <c r="C75" s="44" t="str">
        <f t="shared" si="28"/>
        <v>黑色金属冶炼</v>
      </c>
      <c r="D75" s="47">
        <f>SUMIFS(分行业增加值!C:C,分行业增加值!$A:$A,$B75)*$O$2</f>
        <v>16048.387048820872</v>
      </c>
      <c r="E75" s="47">
        <f>SUMIFS(分行业增加值!D:D,分行业增加值!$A:$A,$B75)*$O$2</f>
        <v>16587.949160717562</v>
      </c>
      <c r="F75" s="47">
        <f>SUMIFS(分行业增加值!E:E,分行业增加值!$A:$A,$B75)*$O$2</f>
        <v>17275.049824961065</v>
      </c>
      <c r="G75" s="47">
        <f>SUMIFS(分行业增加值!F:F,分行业增加值!$A:$A,$B75)*$O$2</f>
        <v>17946.699036749331</v>
      </c>
      <c r="H75" s="47">
        <f>SUMIFS(分行业增加值!G:G,分行业增加值!$A:$A,$B75)*$O$2</f>
        <v>18559.541454805018</v>
      </c>
      <c r="I75" s="47">
        <f>SUMIFS(分行业增加值!H:H,分行业增加值!$A:$A,$B75)*$O$2</f>
        <v>19102.754542809274</v>
      </c>
      <c r="J75" s="47">
        <f>SUMIFS(分行业增加值!I:I,分行业增加值!$A:$A,$B75)*$O$2</f>
        <v>19566.167724462448</v>
      </c>
      <c r="K75" s="47">
        <f>SUMIFS(分行业增加值!J:J,分行业增加值!$A:$A,$B75)*$O$2</f>
        <v>19940.066795478338</v>
      </c>
      <c r="L75" s="47">
        <f>SUMIFS(分行业增加值!K:K,分行业增加值!$A:$A,$B75)*$O$2</f>
        <v>20220.018427726332</v>
      </c>
      <c r="M75" s="47">
        <f>SUMIFS(分行业增加值!L:L,分行业增加值!$A:$A,$B75)*$O$2</f>
        <v>20418.670645579066</v>
      </c>
      <c r="N75" s="47">
        <f>SUMIFS(分行业增加值!M:M,分行业增加值!$A:$A,$B75)*$O$2</f>
        <v>20554.343525576289</v>
      </c>
      <c r="O75" s="47">
        <f>SUMIFS(分行业增加值!N:N,分行业增加值!$A:$A,$B75)*$O$2</f>
        <v>20646.856652301929</v>
      </c>
      <c r="P75" s="47">
        <f>SUMIFS(分行业增加值!O:O,分行业增加值!$A:$A,$B75)*$O$2</f>
        <v>20716.681570359124</v>
      </c>
      <c r="Q75" s="47">
        <f>SUMIFS(分行业增加值!P:P,分行业增加值!$A:$A,$B75)*$O$2</f>
        <v>20781.160416258812</v>
      </c>
      <c r="R75" s="47">
        <f>SUMIFS(分行业增加值!Q:Q,分行业增加值!$A:$A,$B75)*$O$2</f>
        <v>20843.748578102797</v>
      </c>
      <c r="S75" s="47">
        <f>SUMIFS(分行业增加值!R:R,分行业增加值!$A:$A,$B75)*$O$2</f>
        <v>20904.511251893</v>
      </c>
      <c r="T75" s="47">
        <f>SUMIFS(分行业增加值!S:S,分行业增加值!$A:$A,$B75)*$O$2</f>
        <v>20963.31804562558</v>
      </c>
      <c r="U75" s="47">
        <f>SUMIFS(分行业增加值!T:T,分行业增加值!$A:$A,$B75)*$O$2</f>
        <v>21020.234155302453</v>
      </c>
      <c r="V75" s="47">
        <f>SUMIFS(分行业增加值!U:U,分行业增加值!$A:$A,$B75)*$O$2</f>
        <v>21075.194384921702</v>
      </c>
      <c r="W75" s="47">
        <f>SUMIFS(分行业增加值!V:V,分行业增加值!$A:$A,$B75)*$O$2</f>
        <v>21128.133538481405</v>
      </c>
      <c r="X75" s="47">
        <f>SUMIFS(分行业增加值!W:W,分行业增加值!$A:$A,$B75)*$O$2</f>
        <v>21178.921223977723</v>
      </c>
      <c r="Y75" s="47">
        <f>SUMIFS(分行业增加值!X:X,分行业增加值!$A:$A,$B75)*$O$2</f>
        <v>21227.622637412573</v>
      </c>
      <c r="Z75" s="47">
        <f>SUMIFS(分行业增加值!Y:Y,分行业增加值!$A:$A,$B75)*$O$2</f>
        <v>21274.107386782118</v>
      </c>
      <c r="AA75" s="47">
        <f>SUMIFS(分行业增加值!Z:Z,分行业增加值!$A:$A,$B75)*$O$2</f>
        <v>21318.310276084434</v>
      </c>
      <c r="AB75" s="47">
        <f>SUMIFS(分行业增加值!AA:AA,分行业增加值!$A:$A,$B75)*$O$2</f>
        <v>21360.166109317597</v>
      </c>
      <c r="AC75" s="47">
        <f>SUMIFS(分行业增加值!AB:AB,分行业增加值!$A:$A,$B75)*$O$2</f>
        <v>21399.54449447777</v>
      </c>
      <c r="AD75" s="47">
        <f>SUMIFS(分行业增加值!AC:AC,分行业增加值!$A:$A,$B75)*$O$2</f>
        <v>21436.315039561112</v>
      </c>
      <c r="AE75" s="47">
        <f>SUMIFS(分行业增加值!AD:AD,分行业增加值!$A:$A,$B75)*$O$2</f>
        <v>21470.477744567623</v>
      </c>
      <c r="AF75" s="47">
        <f>SUMIFS(分行业增加值!AE:AE,分行业增加值!$A:$A,$B75)*$O$2</f>
        <v>21501.902217493454</v>
      </c>
      <c r="AG75" s="47">
        <f>SUMIFS(分行业增加值!AF:AF,分行业增加值!$A:$A,$B75)*$O$2</f>
        <v>21530.392870332853</v>
      </c>
      <c r="AH75" s="47">
        <f>SUMIFS(分行业增加值!AG:AG,分行业增加值!$A:$A,$B75)*$O$2</f>
        <v>21555.949703085815</v>
      </c>
      <c r="AI75" s="47">
        <f>SUMIFS(分行业增加值!AH:AH,分行业增加值!$A:$A,$B75)*$O$2</f>
        <v>21578.442323748495</v>
      </c>
      <c r="AJ75" s="47">
        <f>SUMIFS(分行业增加值!AI:AI,分行业增加值!$A:$A,$B75)*$O$2</f>
        <v>21597.740340317057</v>
      </c>
      <c r="AK75" s="47">
        <f>SUMIFS(分行业增加值!AJ:AJ,分行业增加值!$A:$A,$B75)*$O$2</f>
        <v>21613.713360787657</v>
      </c>
      <c r="AL75" s="47">
        <f>SUMIFS(分行业增加值!AK:AK,分行业增加值!$A:$A,$B75)*$O$2</f>
        <v>21626.296189158376</v>
      </c>
      <c r="AM75" s="47">
        <f>SUMIFS(分行业增加值!AL:AL,分行业增加值!$A:$A,$B75)*$O$2</f>
        <v>21635.358433425368</v>
      </c>
      <c r="AN75" s="47">
        <f>SUMIFS(分行业增加值!AM:AM,分行业增加值!$A:$A,$B75)*$O$2</f>
        <v>21640.90009358864</v>
      </c>
      <c r="AO75" s="47">
        <f>SUMIFS(分行业增加值!AN:AN,分行业增加值!$A:$A,$B75)*$O$2</f>
        <v>21642.725581642422</v>
      </c>
    </row>
    <row r="76" spans="1:41">
      <c r="A76" s="44">
        <f t="shared" si="29"/>
        <v>15</v>
      </c>
      <c r="B76" s="46" t="s">
        <v>715</v>
      </c>
      <c r="C76" s="44" t="str">
        <f t="shared" si="28"/>
        <v>有色金属冶炼</v>
      </c>
      <c r="D76" s="47">
        <f>SUMIFS(分行业增加值!C:C,分行业增加值!$A:$A,$B76)*$O$2</f>
        <v>12278.29784574573</v>
      </c>
      <c r="E76" s="47">
        <f>SUMIFS(分行业增加值!D:D,分行业增加值!$A:$A,$B76)*$O$2</f>
        <v>12691.118929908351</v>
      </c>
      <c r="F76" s="47">
        <f>SUMIFS(分行业增加值!E:E,分行业增加值!$A:$A,$B76)*$O$2</f>
        <v>13216.729097393985</v>
      </c>
      <c r="G76" s="47">
        <f>SUMIFS(分行业增加值!F:F,分行业增加值!$A:$A,$B76)*$O$2</f>
        <v>13730.669180535793</v>
      </c>
      <c r="H76" s="47">
        <f>SUMIFS(分行业增加值!G:G,分行业增加值!$A:$A,$B76)*$O$2</f>
        <v>14199.493630348396</v>
      </c>
      <c r="I76" s="47">
        <f>SUMIFS(分行业增加值!H:H,分行业增加值!$A:$A,$B76)*$O$2</f>
        <v>14615.11814259361</v>
      </c>
      <c r="J76" s="47">
        <f>SUMIFS(分行业增加值!I:I,分行业增加值!$A:$A,$B76)*$O$2</f>
        <v>14969.654001039018</v>
      </c>
      <c r="K76" s="47">
        <f>SUMIFS(分行业增加值!J:J,分行业增加值!$A:$A,$B76)*$O$2</f>
        <v>15255.734057467567</v>
      </c>
      <c r="L76" s="47">
        <f>SUMIFS(分行业增加值!K:K,分行业增加值!$A:$A,$B76)*$O$2</f>
        <v>15469.902923777454</v>
      </c>
      <c r="M76" s="47">
        <f>SUMIFS(分行业增加值!L:L,分行业增加值!$A:$A,$B76)*$O$2</f>
        <v>15621.874804254881</v>
      </c>
      <c r="N76" s="47">
        <f>SUMIFS(分行业增加值!M:M,分行业增加值!$A:$A,$B76)*$O$2</f>
        <v>15725.666839312824</v>
      </c>
      <c r="O76" s="47">
        <f>SUMIFS(分行业增加值!N:N,分行业增加值!$A:$A,$B76)*$O$2</f>
        <v>15796.469697398832</v>
      </c>
      <c r="P76" s="47">
        <f>SUMIFS(分行业增加值!O:O,分行业增加值!$A:$A,$B76)*$O$2</f>
        <v>15849.865222971981</v>
      </c>
      <c r="Q76" s="47">
        <f>SUMIFS(分行业增加值!P:P,分行业增加值!$A:$A,$B76)*$O$2</f>
        <v>15899.218596426041</v>
      </c>
      <c r="R76" s="47">
        <f>SUMIFS(分行业增加值!Q:Q,分行业增加值!$A:$A,$B76)*$O$2</f>
        <v>15947.137657837842</v>
      </c>
      <c r="S76" s="47">
        <f>SUMIFS(分行业增加值!R:R,分行业增加值!$A:$A,$B76)*$O$2</f>
        <v>15993.557211205465</v>
      </c>
      <c r="T76" s="47">
        <f>SUMIFS(分行业增加值!S:S,分行业增加值!$A:$A,$B76)*$O$2</f>
        <v>16038.60764853275</v>
      </c>
      <c r="U76" s="47">
        <f>SUMIFS(分行业增加值!T:T,分行业增加值!$A:$A,$B76)*$O$2</f>
        <v>16082.158577815857</v>
      </c>
      <c r="V76" s="47">
        <f>SUMIFS(分行业增加值!U:U,分行业增加值!$A:$A,$B76)*$O$2</f>
        <v>16124.209999054783</v>
      </c>
      <c r="W76" s="47">
        <f>SUMIFS(分行业增加值!V:V,分行业增加值!$A:$A,$B76)*$O$2</f>
        <v>16164.631520245692</v>
      </c>
      <c r="X76" s="47">
        <f>SUMIFS(分行业增加值!W:W,分行业增加值!$A:$A,$B76)*$O$2</f>
        <v>16203.55353339242</v>
      </c>
      <c r="Y76" s="47">
        <f>SUMIFS(分行业增加值!X:X,分行业增加值!$A:$A,$B76)*$O$2</f>
        <v>16240.845646491127</v>
      </c>
      <c r="Z76" s="47">
        <f>SUMIFS(分行业增加值!Y:Y,分行业增加值!$A:$A,$B76)*$O$2</f>
        <v>16276.377467537974</v>
      </c>
      <c r="AA76" s="47">
        <f>SUMIFS(分行业增加值!Z:Z,分行业增加值!$A:$A,$B76)*$O$2</f>
        <v>16310.214192534877</v>
      </c>
      <c r="AB76" s="47">
        <f>SUMIFS(分行业增加值!AA:AA,分行业增加值!$A:$A,$B76)*$O$2</f>
        <v>16342.225429478</v>
      </c>
      <c r="AC76" s="47">
        <f>SUMIFS(分行业增加值!AB:AB,分行业增加值!$A:$A,$B76)*$O$2</f>
        <v>16372.345982365418</v>
      </c>
      <c r="AD76" s="47">
        <f>SUMIFS(分行业增加值!AC:AC,分行业增加值!$A:$A,$B76)*$O$2</f>
        <v>16400.510655195212</v>
      </c>
      <c r="AE76" s="47">
        <f>SUMIFS(分行业增加值!AD:AD,分行业增加值!$A:$A,$B76)*$O$2</f>
        <v>16426.589055963537</v>
      </c>
      <c r="AF76" s="47">
        <f>SUMIFS(分行业增加值!AE:AE,分行业增加值!$A:$A,$B76)*$O$2</f>
        <v>16450.646380672319</v>
      </c>
      <c r="AG76" s="47">
        <f>SUMIFS(分行业增加值!AF:AF,分行业增加值!$A:$A,$B76)*$O$2</f>
        <v>16472.487041315795</v>
      </c>
      <c r="AH76" s="47">
        <f>SUMIFS(分行业增加值!AG:AG,分行业增加值!$A:$A,$B76)*$O$2</f>
        <v>16491.980645890118</v>
      </c>
      <c r="AI76" s="47">
        <f>SUMIFS(分行业增加值!AH:AH,分行业增加值!$A:$A,$B76)*$O$2</f>
        <v>16509.192390397213</v>
      </c>
      <c r="AJ76" s="47">
        <f>SUMIFS(分行业增加值!AI:AI,分行业增加值!$A:$A,$B76)*$O$2</f>
        <v>16523.926686831321</v>
      </c>
      <c r="AK76" s="47">
        <f>SUMIFS(分行业增加值!AJ:AJ,分行业增加值!$A:$A,$B76)*$O$2</f>
        <v>16536.183535192431</v>
      </c>
      <c r="AL76" s="47">
        <f>SUMIFS(分行业增加值!AK:AK,分行业增加值!$A:$A,$B76)*$O$2</f>
        <v>16545.767347474793</v>
      </c>
      <c r="AM76" s="47">
        <f>SUMIFS(分行业增加值!AL:AL,分行业增加值!$A:$A,$B76)*$O$2</f>
        <v>16552.743319680321</v>
      </c>
      <c r="AN76" s="47">
        <f>SUMIFS(分行业增加值!AM:AM,分行业增加值!$A:$A,$B76)*$O$2</f>
        <v>16556.981059805174</v>
      </c>
      <c r="AO76" s="47">
        <f>SUMIFS(分行业增加值!AN:AN,分行业增加值!$A:$A,$B76)*$O$2</f>
        <v>16558.415371847434</v>
      </c>
    </row>
    <row r="77" spans="1:41">
      <c r="A77" s="44">
        <f t="shared" si="29"/>
        <v>11</v>
      </c>
      <c r="B77" s="46" t="s">
        <v>727</v>
      </c>
      <c r="C77" s="44" t="str">
        <f t="shared" si="28"/>
        <v>金属制品业</v>
      </c>
      <c r="D77" s="47">
        <f>SUMIFS(分行业增加值!C:C,分行业增加值!$A:$A,$B77)*$O$2</f>
        <v>14388.496839916847</v>
      </c>
      <c r="E77" s="47">
        <f>SUMIFS(分行业增加值!D:D,分行业增加值!$A:$A,$B77)*$O$2</f>
        <v>14855.10462566414</v>
      </c>
      <c r="F77" s="47">
        <f>SUMIFS(分行业增加值!E:E,分行业增加值!$A:$A,$B77)*$O$2</f>
        <v>15422.375038377178</v>
      </c>
      <c r="G77" s="47">
        <f>SUMIFS(分行业增加值!F:F,分行业增加值!$A:$A,$B77)*$O$2</f>
        <v>15933.185713426787</v>
      </c>
      <c r="H77" s="47">
        <f>SUMIFS(分行业增加值!G:G,分行业增加值!$A:$A,$B77)*$O$2</f>
        <v>16367.130302211752</v>
      </c>
      <c r="I77" s="47">
        <f>SUMIFS(分行业增加值!H:H,分行业增加值!$A:$A,$B77)*$O$2</f>
        <v>16743.376429296794</v>
      </c>
      <c r="J77" s="47">
        <f>SUMIFS(分行业增加值!I:I,分行业增加值!$A:$A,$B77)*$O$2</f>
        <v>17084.416715344592</v>
      </c>
      <c r="K77" s="47">
        <f>SUMIFS(分行业增加值!J:J,分行业增加值!$A:$A,$B77)*$O$2</f>
        <v>17415.09083708698</v>
      </c>
      <c r="L77" s="47">
        <f>SUMIFS(分行业增加值!K:K,分行业增加值!$A:$A,$B77)*$O$2</f>
        <v>17757.043867161672</v>
      </c>
      <c r="M77" s="47">
        <f>SUMIFS(分行业增加值!L:L,分行业增加值!$A:$A,$B77)*$O$2</f>
        <v>18110.406197572505</v>
      </c>
      <c r="N77" s="47">
        <f>SUMIFS(分行业增加值!M:M,分行业增加值!$A:$A,$B77)*$O$2</f>
        <v>18469.896952163894</v>
      </c>
      <c r="O77" s="47">
        <f>SUMIFS(分行业增加值!N:N,分行业增加值!$A:$A,$B77)*$O$2</f>
        <v>18829.387706755286</v>
      </c>
      <c r="P77" s="47">
        <f>SUMIFS(分行业增加值!O:O,分行业增加值!$A:$A,$B77)*$O$2</f>
        <v>19182.489253158434</v>
      </c>
      <c r="Q77" s="47">
        <f>SUMIFS(分行业增加值!P:P,分行业增加值!$A:$A,$B77)*$O$2</f>
        <v>19523.529539206233</v>
      </c>
      <c r="R77" s="47">
        <f>SUMIFS(分行业增加值!Q:Q,分行业增加值!$A:$A,$B77)*$O$2</f>
        <v>19850.878664850661</v>
      </c>
      <c r="S77" s="47">
        <f>SUMIFS(分行业增加值!R:R,分行业增加值!$A:$A,$B77)*$O$2</f>
        <v>20164.14545408019</v>
      </c>
      <c r="T77" s="47">
        <f>SUMIFS(分行业增加值!S:S,分行业增加值!$A:$A,$B77)*$O$2</f>
        <v>20463.00392688522</v>
      </c>
      <c r="U77" s="47">
        <f>SUMIFS(分行业增加值!T:T,分行业增加值!$A:$A,$B77)*$O$2</f>
        <v>20747.128103256146</v>
      </c>
      <c r="V77" s="47">
        <f>SUMIFS(分行业增加值!U:U,分行业增加值!$A:$A,$B77)*$O$2</f>
        <v>21016.257199185282</v>
      </c>
      <c r="W77" s="47">
        <f>SUMIFS(分行业增加值!V:V,分行业增加值!$A:$A,$B77)*$O$2</f>
        <v>21270.195626666868</v>
      </c>
      <c r="X77" s="47">
        <f>SUMIFS(分行业增加值!W:W,分行业增加值!$A:$A,$B77)*$O$2</f>
        <v>21508.878189698982</v>
      </c>
      <c r="Y77" s="47">
        <f>SUMIFS(分行业增加值!X:X,分行业增加值!$A:$A,$B77)*$O$2</f>
        <v>21732.174496277785</v>
      </c>
      <c r="Z77" s="47">
        <f>SUMIFS(分行业增加值!Y:Y,分行业增加值!$A:$A,$B77)*$O$2</f>
        <v>21940.084546403272</v>
      </c>
      <c r="AA77" s="47">
        <f>SUMIFS(分行业增加值!Z:Z,分行业增加值!$A:$A,$B77)*$O$2</f>
        <v>22132.673536077371</v>
      </c>
      <c r="AB77" s="47">
        <f>SUMIFS(分行业增加值!AA:AA,分行业增加值!$A:$A,$B77)*$O$2</f>
        <v>22309.941465300075</v>
      </c>
      <c r="AC77" s="47">
        <f>SUMIFS(分行业增加值!AB:AB,分行业增加值!$A:$A,$B77)*$O$2</f>
        <v>22472.149118079069</v>
      </c>
      <c r="AD77" s="47">
        <f>SUMIFS(分行业增加值!AC:AC,分行业增加值!$A:$A,$B77)*$O$2</f>
        <v>22619.296494414357</v>
      </c>
      <c r="AE77" s="47">
        <f>SUMIFS(分行业增加值!AD:AD,分行业增加值!$A:$A,$B77)*$O$2</f>
        <v>22751.774770317457</v>
      </c>
      <c r="AF77" s="47">
        <f>SUMIFS(分行业增加值!AE:AE,分行业增加值!$A:$A,$B77)*$O$2</f>
        <v>22869.714337792218</v>
      </c>
      <c r="AG77" s="47">
        <f>SUMIFS(分行业增加值!AF:AF,分行业增加值!$A:$A,$B77)*$O$2</f>
        <v>22973.506372850159</v>
      </c>
      <c r="AH77" s="47">
        <f>SUMIFS(分行业增加值!AG:AG,分行业增加值!$A:$A,$B77)*$O$2</f>
        <v>23063.476855500889</v>
      </c>
      <c r="AI77" s="47">
        <f>SUMIFS(分行业增加值!AH:AH,分行业增加值!$A:$A,$B77)*$O$2</f>
        <v>23140.01696175593</v>
      </c>
      <c r="AJ77" s="47">
        <f>SUMIFS(分行业增加值!AI:AI,分行业增加值!$A:$A,$B77)*$O$2</f>
        <v>23203.452671624884</v>
      </c>
      <c r="AK77" s="47">
        <f>SUMIFS(分行业增加值!AJ:AJ,分行业增加值!$A:$A,$B77)*$O$2</f>
        <v>23254.240357121202</v>
      </c>
      <c r="AL77" s="47">
        <f>SUMIFS(分行业增加值!AK:AK,分行业增加值!$A:$A,$B77)*$O$2</f>
        <v>23292.901586260246</v>
      </c>
      <c r="AM77" s="47">
        <f>SUMIFS(分行业增加值!AL:AL,分行业增加值!$A:$A,$B77)*$O$2</f>
        <v>23319.892731055465</v>
      </c>
      <c r="AN77" s="47">
        <f>SUMIFS(分行业增加值!AM:AM,分行业增加值!$A:$A,$B77)*$O$2</f>
        <v>23335.735359522223</v>
      </c>
      <c r="AO77" s="47">
        <f>SUMIFS(分行业增加值!AN:AN,分行业增加值!$A:$A,$B77)*$O$2</f>
        <v>23340.885843673968</v>
      </c>
    </row>
    <row r="78" spans="1:41">
      <c r="A78" s="44">
        <f t="shared" si="29"/>
        <v>2</v>
      </c>
      <c r="B78" s="46" t="s">
        <v>702</v>
      </c>
      <c r="C78" s="44" t="str">
        <f t="shared" si="28"/>
        <v>电气机械和器材制造业</v>
      </c>
      <c r="D78" s="47">
        <f>SUMIFS(分行业增加值!C:C,分行业增加值!$A:$A,$B78)*$O$2</f>
        <v>24085.228597603949</v>
      </c>
      <c r="E78" s="47">
        <f>SUMIFS(分行业增加值!D:D,分行业增加值!$A:$A,$B78)*$O$2</f>
        <v>25855.234853752234</v>
      </c>
      <c r="F78" s="47">
        <f>SUMIFS(分行业增加值!E:E,分行业增加值!$A:$A,$B78)*$O$2</f>
        <v>28055.208742568317</v>
      </c>
      <c r="G78" s="47">
        <f>SUMIFS(分行业增加值!F:F,分行业增加值!$A:$A,$B78)*$O$2</f>
        <v>30037.102004959263</v>
      </c>
      <c r="H78" s="47">
        <f>SUMIFS(分行业增加值!G:G,分行业增加值!$A:$A,$B78)*$O$2</f>
        <v>31701.947110009271</v>
      </c>
      <c r="I78" s="47">
        <f>SUMIFS(分行业增加值!H:H,分行业增加值!$A:$A,$B78)*$O$2</f>
        <v>33145.97335655347</v>
      </c>
      <c r="J78" s="47">
        <f>SUMIFS(分行业增加值!I:I,分行业增加值!$A:$A,$B78)*$O$2</f>
        <v>34500.746276468068</v>
      </c>
      <c r="K78" s="47">
        <f>SUMIFS(分行业增加值!J:J,分行业增加值!$A:$A,$B78)*$O$2</f>
        <v>35926.908818485957</v>
      </c>
      <c r="L78" s="47">
        <f>SUMIFS(分行业增加值!K:K,分行业增加值!$A:$A,$B78)*$O$2</f>
        <v>37573.499042998141</v>
      </c>
      <c r="M78" s="47">
        <f>SUMIFS(分行业增加值!L:L,分行业增加值!$A:$A,$B78)*$O$2</f>
        <v>39447.818902219733</v>
      </c>
      <c r="N78" s="47">
        <f>SUMIFS(分行业增加值!M:M,分行业增加值!$A:$A,$B78)*$O$2</f>
        <v>41513.358635075092</v>
      </c>
      <c r="O78" s="47">
        <f>SUMIFS(分行业增加值!N:N,分行业增加值!$A:$A,$B78)*$O$2</f>
        <v>43723.829080200427</v>
      </c>
      <c r="P78" s="47">
        <f>SUMIFS(分行业增加值!O:O,分行业增加值!$A:$A,$B78)*$O$2</f>
        <v>46020.879815876608</v>
      </c>
      <c r="Q78" s="47">
        <f>SUMIFS(分行业增加值!P:P,分行业增加值!$A:$A,$B78)*$O$2</f>
        <v>48344.856500346083</v>
      </c>
      <c r="R78" s="47">
        <f>SUMIFS(分行业增加值!Q:Q,分行业增加值!$A:$A,$B78)*$O$2</f>
        <v>50675.548373013407</v>
      </c>
      <c r="S78" s="47">
        <f>SUMIFS(分行业增加值!R:R,分行业增加值!$A:$A,$B78)*$O$2</f>
        <v>53003.436817598136</v>
      </c>
      <c r="T78" s="47">
        <f>SUMIFS(分行业增加值!S:S,分行业增加值!$A:$A,$B78)*$O$2</f>
        <v>55318.807629814066</v>
      </c>
      <c r="U78" s="47">
        <f>SUMIFS(分行业增加值!T:T,分行业增加值!$A:$A,$B78)*$O$2</f>
        <v>57611.751017369228</v>
      </c>
      <c r="V78" s="47">
        <f>SUMIFS(分行业增加值!U:U,分行业增加值!$A:$A,$B78)*$O$2</f>
        <v>59872.096403963988</v>
      </c>
      <c r="W78" s="47">
        <f>SUMIFS(分行业增加值!V:V,分行业增加值!$A:$A,$B78)*$O$2</f>
        <v>62089.673213298694</v>
      </c>
      <c r="X78" s="47">
        <f>SUMIFS(分行业增加值!W:W,分行业增加值!$A:$A,$B78)*$O$2</f>
        <v>64254.180477069851</v>
      </c>
      <c r="Y78" s="47">
        <f>SUMIFS(分行业增加值!X:X,分行业增加值!$A:$A,$B78)*$O$2</f>
        <v>66355.838794989337</v>
      </c>
      <c r="Z78" s="47">
        <f>SUMIFS(分行业增加值!Y:Y,分行业增加值!$A:$A,$B78)*$O$2</f>
        <v>68384.086414745994</v>
      </c>
      <c r="AA78" s="47">
        <f>SUMIFS(分行业增加值!Z:Z,分行业增加值!$A:$A,$B78)*$O$2</f>
        <v>70329.535112063197</v>
      </c>
      <c r="AB78" s="47">
        <f>SUMIFS(分行业增加值!AA:AA,分行业增加值!$A:$A,$B78)*$O$2</f>
        <v>72183.057446672057</v>
      </c>
      <c r="AC78" s="47">
        <f>SUMIFS(分行业增加值!AB:AB,分行业增加值!$A:$A,$B78)*$O$2</f>
        <v>73935.525978303645</v>
      </c>
      <c r="AD78" s="47">
        <f>SUMIFS(分行业增加值!AC:AC,分行业增加值!$A:$A,$B78)*$O$2</f>
        <v>75579.117186727453</v>
      </c>
      <c r="AE78" s="47">
        <f>SUMIFS(分行业增加值!AD:AD,分行业增加值!$A:$A,$B78)*$O$2</f>
        <v>77104.703631674594</v>
      </c>
      <c r="AF78" s="47">
        <f>SUMIFS(分行业增加值!AE:AE,分行业增加值!$A:$A,$B78)*$O$2</f>
        <v>78505.765712952983</v>
      </c>
      <c r="AG78" s="47">
        <f>SUMIFS(分行业增加值!AF:AF,分行业增加值!$A:$A,$B78)*$O$2</f>
        <v>79775.13187035131</v>
      </c>
      <c r="AH78" s="47">
        <f>SUMIFS(分行业增加值!AG:AG,分行业增加值!$A:$A,$B78)*$O$2</f>
        <v>80908.238383735123</v>
      </c>
      <c r="AI78" s="47">
        <f>SUMIFS(分行业增加值!AH:AH,分行业增加值!$A:$A,$B78)*$O$2</f>
        <v>81898.565652912352</v>
      </c>
      <c r="AJ78" s="47">
        <f>SUMIFS(分行业增加值!AI:AI,分行业增加值!$A:$A,$B78)*$O$2</f>
        <v>82742.201917767728</v>
      </c>
      <c r="AK78" s="47">
        <f>SUMIFS(分行业增加值!AJ:AJ,分行业增加值!$A:$A,$B78)*$O$2</f>
        <v>83436.539338224451</v>
      </c>
      <c r="AL78" s="47">
        <f>SUMIFS(分行业增加值!AK:AK,分行业增加值!$A:$A,$B78)*$O$2</f>
        <v>83977.666154167237</v>
      </c>
      <c r="AM78" s="47">
        <f>SUMIFS(分行业增加值!AL:AL,分行业增加值!$A:$A,$B78)*$O$2</f>
        <v>84365.582365596099</v>
      </c>
      <c r="AN78" s="47">
        <f>SUMIFS(分行业增加值!AM:AM,分行业增加值!$A:$A,$B78)*$O$2</f>
        <v>84597.680132434209</v>
      </c>
      <c r="AO78" s="47">
        <f>SUMIFS(分行业增加值!AN:AN,分行业增加值!$A:$A,$B78)*$O$2</f>
        <v>84674.611414700776</v>
      </c>
    </row>
    <row r="79" spans="1:41">
      <c r="A79" s="44">
        <f t="shared" si="29"/>
        <v>6</v>
      </c>
      <c r="B79" s="46" t="s">
        <v>716</v>
      </c>
      <c r="C79" s="44" t="str">
        <f t="shared" si="28"/>
        <v>计算机、通信、其他电子设备</v>
      </c>
      <c r="D79" s="47">
        <f>SUMIFS(分行业增加值!C:C,分行业增加值!$A:$A,$B79)*$O$2</f>
        <v>16441.714528409168</v>
      </c>
      <c r="E79" s="47">
        <f>SUMIFS(分行业增加值!D:D,分行业增加值!$A:$A,$B79)*$O$2</f>
        <v>17919.577499950268</v>
      </c>
      <c r="F79" s="47">
        <f>SUMIFS(分行业增加值!E:E,分行业增加值!$A:$A,$B79)*$O$2</f>
        <v>19840.121324533728</v>
      </c>
      <c r="G79" s="47">
        <f>SUMIFS(分行业增加值!F:F,分行业增加值!$A:$A,$B79)*$O$2</f>
        <v>21703.031883419178</v>
      </c>
      <c r="H79" s="47">
        <f>SUMIFS(分行业增加值!G:G,分行业增加值!$A:$A,$B79)*$O$2</f>
        <v>23391.543137166445</v>
      </c>
      <c r="I79" s="47">
        <f>SUMIFS(分行业增加值!H:H,分行业增加值!$A:$A,$B79)*$O$2</f>
        <v>24927.691334424759</v>
      </c>
      <c r="J79" s="47">
        <f>SUMIFS(分行业增加值!I:I,分行业增加值!$A:$A,$B79)*$O$2</f>
        <v>26358.156812569425</v>
      </c>
      <c r="K79" s="47">
        <f>SUMIFS(分行业增加值!J:J,分行业增加值!$A:$A,$B79)*$O$2</f>
        <v>27751.0693936077</v>
      </c>
      <c r="L79" s="47">
        <f>SUMIFS(分行业增加值!K:K,分行业增加值!$A:$A,$B79)*$O$2</f>
        <v>29176.384387600625</v>
      </c>
      <c r="M79" s="47">
        <f>SUMIFS(分行业增加值!L:L,分行业增加值!$A:$A,$B79)*$O$2</f>
        <v>30643.685606830553</v>
      </c>
      <c r="N79" s="47">
        <f>SUMIFS(分行业增加值!M:M,分行业增加值!$A:$A,$B79)*$O$2</f>
        <v>32144.888747059307</v>
      </c>
      <c r="O79" s="47">
        <f>SUMIFS(分行业增加值!N:N,分行业增加值!$A:$A,$B79)*$O$2</f>
        <v>33670.344800002611</v>
      </c>
      <c r="P79" s="47">
        <f>SUMIFS(分行业增加值!O:O,分行业增加值!$A:$A,$B79)*$O$2</f>
        <v>35208.579269322385</v>
      </c>
      <c r="Q79" s="47">
        <f>SUMIFS(分行业增加值!P:P,分行业增加值!$A:$A,$B79)*$O$2</f>
        <v>36748.182854682505</v>
      </c>
      <c r="R79" s="47">
        <f>SUMIFS(分行业增加值!Q:Q,分行业增加值!$A:$A,$B79)*$O$2</f>
        <v>38282.244779879351</v>
      </c>
      <c r="S79" s="47">
        <f>SUMIFS(分行业增加值!R:R,分行业增加值!$A:$A,$B79)*$O$2</f>
        <v>39805.158188747737</v>
      </c>
      <c r="T79" s="47">
        <f>SUMIFS(分行业增加值!S:S,分行业增加值!$A:$A,$B79)*$O$2</f>
        <v>41311.120637116714</v>
      </c>
      <c r="U79" s="47">
        <f>SUMIFS(分行业增加值!T:T,分行业增加值!$A:$A,$B79)*$O$2</f>
        <v>42794.329680815325</v>
      </c>
      <c r="V79" s="47">
        <f>SUMIFS(分行业增加值!U:U,分行业增加值!$A:$A,$B79)*$O$2</f>
        <v>44248.982875672613</v>
      </c>
      <c r="W79" s="47">
        <f>SUMIFS(分行业增加值!V:V,分行业增加值!$A:$A,$B79)*$O$2</f>
        <v>45669.147385513796</v>
      </c>
      <c r="X79" s="47">
        <f>SUMIFS(分行业增加值!W:W,分行业增加值!$A:$A,$B79)*$O$2</f>
        <v>47049.020766167901</v>
      </c>
      <c r="Y79" s="47">
        <f>SUMIFS(分行业增加值!X:X,分行业增加值!$A:$A,$B79)*$O$2</f>
        <v>48383.061357471684</v>
      </c>
      <c r="Z79" s="47">
        <f>SUMIFS(分行业增加值!Y:Y,分行业增加值!$A:$A,$B79)*$O$2</f>
        <v>49665.662303259938</v>
      </c>
      <c r="AA79" s="47">
        <f>SUMIFS(分行业增加值!Z:Z,分行业增加值!$A:$A,$B79)*$O$2</f>
        <v>50891.347139371312</v>
      </c>
      <c r="AB79" s="47">
        <f>SUMIFS(分行业增加值!AA:AA,分行业增加值!$A:$A,$B79)*$O$2</f>
        <v>52055.160969659832</v>
      </c>
      <c r="AC79" s="47">
        <f>SUMIFS(分行业增加值!AB:AB,分行业增加值!$A:$A,$B79)*$O$2</f>
        <v>53152.148897979518</v>
      </c>
      <c r="AD79" s="47">
        <f>SUMIFS(分行业增加值!AC:AC,分行业增加值!$A:$A,$B79)*$O$2</f>
        <v>54177.616812192064</v>
      </c>
      <c r="AE79" s="47">
        <f>SUMIFS(分行业增加值!AD:AD,分行业增加值!$A:$A,$B79)*$O$2</f>
        <v>55127.457364176465</v>
      </c>
      <c r="AF79" s="47">
        <f>SUMIFS(分行业增加值!AE:AE,分行业增加值!$A:$A,$B79)*$O$2</f>
        <v>55997.693597815538</v>
      </c>
      <c r="AG79" s="47">
        <f>SUMIFS(分行业增加值!AF:AF,分行业增加值!$A:$A,$B79)*$O$2</f>
        <v>56784.804929005579</v>
      </c>
      <c r="AH79" s="47">
        <f>SUMIFS(分行业增加值!AG:AG,分行业增加值!$A:$A,$B79)*$O$2</f>
        <v>57485.661949654372</v>
      </c>
      <c r="AI79" s="47">
        <f>SUMIFS(分行业增加值!AH:AH,分行业增加值!$A:$A,$B79)*$O$2</f>
        <v>58097.591623683169</v>
      </c>
      <c r="AJ79" s="47">
        <f>SUMIFS(分行业增加值!AI:AI,分行业增加值!$A:$A,$B79)*$O$2</f>
        <v>58618.377287026662</v>
      </c>
      <c r="AK79" s="47">
        <f>SUMIFS(分行业增加值!AJ:AJ,分行业增加值!$A:$A,$B79)*$O$2</f>
        <v>59046.193451631072</v>
      </c>
      <c r="AL79" s="47">
        <f>SUMIFS(分行业增加值!AK:AK,分行业增加值!$A:$A,$B79)*$O$2</f>
        <v>59379.736197457976</v>
      </c>
      <c r="AM79" s="47">
        <f>SUMIFS(分行业增加值!AL:AL,分行业增加值!$A:$A,$B79)*$O$2</f>
        <v>59618.223172484322</v>
      </c>
      <c r="AN79" s="47">
        <f>SUMIFS(分行业增加值!AM:AM,分行业增加值!$A:$A,$B79)*$O$2</f>
        <v>59761.132808694761</v>
      </c>
      <c r="AO79" s="47">
        <f>SUMIFS(分行业增加值!AN:AN,分行业增加值!$A:$A,$B79)*$O$2</f>
        <v>59808.660694095037</v>
      </c>
    </row>
    <row r="80" spans="1:41">
      <c r="A80" s="44">
        <f t="shared" si="29"/>
        <v>12</v>
      </c>
      <c r="B80" s="46" t="s">
        <v>703</v>
      </c>
      <c r="C80" s="44" t="str">
        <f t="shared" si="28"/>
        <v>通用设备制造业</v>
      </c>
      <c r="D80" s="47">
        <f>SUMIFS(分行业增加值!C:C,分行业增加值!$A:$A,$B80)*$O$2</f>
        <v>13490.291521453737</v>
      </c>
      <c r="E80" s="47">
        <f>SUMIFS(分行业增加值!D:D,分行业增加值!$A:$A,$B80)*$O$2</f>
        <v>13955.269407153011</v>
      </c>
      <c r="F80" s="47">
        <f>SUMIFS(分行业增加值!E:E,分行业增加值!$A:$A,$B80)*$O$2</f>
        <v>14521.82266384492</v>
      </c>
      <c r="G80" s="47">
        <f>SUMIFS(分行业增加值!F:F,分行业增加值!$A:$A,$B80)*$O$2</f>
        <v>15033.154906909895</v>
      </c>
      <c r="H80" s="47">
        <f>SUMIFS(分行业增加值!G:G,分行业增加值!$A:$A,$B80)*$O$2</f>
        <v>15468.273023729434</v>
      </c>
      <c r="I80" s="47">
        <f>SUMIFS(分行业增加值!H:H,分行业增加值!$A:$A,$B80)*$O$2</f>
        <v>15846.083854860575</v>
      </c>
      <c r="J80" s="47">
        <f>SUMIFS(分行业增加值!I:I,分行业增加值!$A:$A,$B80)*$O$2</f>
        <v>16189.080020965997</v>
      </c>
      <c r="K80" s="47">
        <f>SUMIFS(分行业增加值!J:J,分行业增加值!$A:$A,$B80)*$O$2</f>
        <v>16522.166394779459</v>
      </c>
      <c r="L80" s="47">
        <f>SUMIFS(分行业增加值!K:K,分行业增加值!$A:$A,$B80)*$O$2</f>
        <v>16867.053244940584</v>
      </c>
      <c r="M80" s="47">
        <f>SUMIFS(分行业增加值!L:L,分行业增加值!$A:$A,$B80)*$O$2</f>
        <v>17224.392531468588</v>
      </c>
      <c r="N80" s="47">
        <f>SUMIFS(分行业增加值!M:M,分行业增加值!$A:$A,$B80)*$O$2</f>
        <v>17589.098966213642</v>
      </c>
      <c r="O80" s="47">
        <f>SUMIFS(分行业增加值!N:N,分行业增加值!$A:$A,$B80)*$O$2</f>
        <v>17955.435301006721</v>
      </c>
      <c r="P80" s="47">
        <f>SUMIFS(分行业增加值!O:O,分行业增加值!$A:$A,$B80)*$O$2</f>
        <v>18317.403503671099</v>
      </c>
      <c r="Q80" s="47">
        <f>SUMIFS(分行业增加值!P:P,分行业增加值!$A:$A,$B80)*$O$2</f>
        <v>18669.396718041597</v>
      </c>
      <c r="R80" s="47">
        <f>SUMIFS(分行业增加值!Q:Q,分行业增加值!$A:$A,$B80)*$O$2</f>
        <v>19009.850240072108</v>
      </c>
      <c r="S80" s="47">
        <f>SUMIFS(分行业增加值!R:R,分行业增加值!$A:$A,$B80)*$O$2</f>
        <v>19338.242501747271</v>
      </c>
      <c r="T80" s="47">
        <f>SUMIFS(分行业增加值!S:S,分行业增加值!$A:$A,$B80)*$O$2</f>
        <v>19653.921543047869</v>
      </c>
      <c r="U80" s="47">
        <f>SUMIFS(分行业增加值!T:T,分行业增加值!$A:$A,$B80)*$O$2</f>
        <v>19956.496187962384</v>
      </c>
      <c r="V80" s="47">
        <f>SUMIFS(分行业增加值!U:U,分行业增加值!$A:$A,$B80)*$O$2</f>
        <v>20245.510064477374</v>
      </c>
      <c r="W80" s="47">
        <f>SUMIFS(分行业增加值!V:V,分行业增加值!$A:$A,$B80)*$O$2</f>
        <v>20520.571996581304</v>
      </c>
      <c r="X80" s="47">
        <f>SUMIFS(分行业增加值!W:W,分行业增加值!$A:$A,$B80)*$O$2</f>
        <v>20781.356004264577</v>
      </c>
      <c r="Y80" s="47">
        <f>SUMIFS(分行业增加值!X:X,分行业增加值!$A:$A,$B80)*$O$2</f>
        <v>21027.470911515662</v>
      </c>
      <c r="Z80" s="47">
        <f>SUMIFS(分行业增加值!Y:Y,分行业增加值!$A:$A,$B80)*$O$2</f>
        <v>21258.786326330726</v>
      </c>
      <c r="AA80" s="47">
        <f>SUMIFS(分行业增加值!Z:Z,分行业增加值!$A:$A,$B80)*$O$2</f>
        <v>21474.976268700157</v>
      </c>
      <c r="AB80" s="47">
        <f>SUMIFS(分行业增加值!AA:AA,分行业增加值!$A:$A,$B80)*$O$2</f>
        <v>21675.91034662012</v>
      </c>
      <c r="AC80" s="47">
        <f>SUMIFS(分行业增加值!AB:AB,分行业增加值!$A:$A,$B80)*$O$2</f>
        <v>21861.458168086767</v>
      </c>
      <c r="AD80" s="47">
        <f>SUMIFS(分行业增加值!AC:AC,分行业增加值!$A:$A,$B80)*$O$2</f>
        <v>22031.554537098182</v>
      </c>
      <c r="AE80" s="47">
        <f>SUMIFS(分行业增加值!AD:AD,分行业增加值!$A:$A,$B80)*$O$2</f>
        <v>22186.199453654361</v>
      </c>
      <c r="AF80" s="47">
        <f>SUMIFS(分行业增加值!AE:AE,分行业增加值!$A:$A,$B80)*$O$2</f>
        <v>22325.392917755307</v>
      </c>
      <c r="AG80" s="47">
        <f>SUMIFS(分行业增加值!AF:AF,分行业增加值!$A:$A,$B80)*$O$2</f>
        <v>22449.134929401022</v>
      </c>
      <c r="AH80" s="47">
        <f>SUMIFS(分行业增加值!AG:AG,分行业增加值!$A:$A,$B80)*$O$2</f>
        <v>22557.555880595341</v>
      </c>
      <c r="AI80" s="47">
        <f>SUMIFS(分行业增加值!AH:AH,分行业增加值!$A:$A,$B80)*$O$2</f>
        <v>22650.786163342109</v>
      </c>
      <c r="AJ80" s="47">
        <f>SUMIFS(分行业增加值!AI:AI,分行业增加值!$A:$A,$B80)*$O$2</f>
        <v>22729.021365647091</v>
      </c>
      <c r="AK80" s="47">
        <f>SUMIFS(分行业增加值!AJ:AJ,分行业增加值!$A:$A,$B80)*$O$2</f>
        <v>22792.391879514125</v>
      </c>
      <c r="AL80" s="47">
        <f>SUMIFS(分行业增加值!AK:AK,分行业增加值!$A:$A,$B80)*$O$2</f>
        <v>22841.158488950899</v>
      </c>
      <c r="AM80" s="47">
        <f>SUMIFS(分行业增加值!AL:AL,分行业增加值!$A:$A,$B80)*$O$2</f>
        <v>22875.647173967012</v>
      </c>
      <c r="AN80" s="47">
        <f>SUMIFS(分行业增加值!AM:AM,分行业增加值!$A:$A,$B80)*$O$2</f>
        <v>22896.053522568229</v>
      </c>
      <c r="AO80" s="47">
        <f>SUMIFS(分行业增加值!AN:AN,分行业增加值!$A:$A,$B80)*$O$2</f>
        <v>22902.833906767992</v>
      </c>
    </row>
    <row r="81" spans="1:41">
      <c r="A81" s="44">
        <f t="shared" si="29"/>
        <v>9</v>
      </c>
      <c r="B81" s="46" t="s">
        <v>704</v>
      </c>
      <c r="C81" s="44" t="str">
        <f t="shared" si="28"/>
        <v>汽车制造业</v>
      </c>
      <c r="D81" s="47">
        <f>SUMIFS(分行业增加值!C:C,分行业增加值!$A:$A,$B81)*$O$2</f>
        <v>15901.826436502874</v>
      </c>
      <c r="E81" s="47">
        <f>SUMIFS(分行业增加值!D:D,分行业增加值!$A:$A,$B81)*$O$2</f>
        <v>16392.621938962791</v>
      </c>
      <c r="F81" s="47">
        <f>SUMIFS(分行业增加值!E:E,分行业增加值!$A:$A,$B81)*$O$2</f>
        <v>16988.904572530591</v>
      </c>
      <c r="G81" s="47">
        <f>SUMIFS(分行业增加值!F:F,分行业增加值!$A:$A,$B81)*$O$2</f>
        <v>17525.402472337006</v>
      </c>
      <c r="H81" s="47">
        <f>SUMIFS(分行业增加值!G:G,分行业增加值!$A:$A,$B81)*$O$2</f>
        <v>17980.861741755838</v>
      </c>
      <c r="I81" s="47">
        <f>SUMIFS(分行业增加值!H:H,分行业增加值!$A:$A,$B81)*$O$2</f>
        <v>18375.558337384471</v>
      </c>
      <c r="J81" s="47">
        <f>SUMIFS(分行业增加值!I:I,分行业增加值!$A:$A,$B81)*$O$2</f>
        <v>18733.093211918236</v>
      </c>
      <c r="K81" s="47">
        <f>SUMIFS(分行业增加值!J:J,分行业增加值!$A:$A,$B81)*$O$2</f>
        <v>19079.609962127382</v>
      </c>
      <c r="L81" s="47">
        <f>SUMIFS(分行业增加值!K:K,分行业增加值!$A:$A,$B81)*$O$2</f>
        <v>19437.601208674594</v>
      </c>
      <c r="M81" s="47">
        <f>SUMIFS(分行业增加值!L:L,分行业增加值!$A:$A,$B81)*$O$2</f>
        <v>19807.197343563712</v>
      </c>
      <c r="N81" s="47">
        <f>SUMIFS(分行业增加值!M:M,分行业增加值!$A:$A,$B81)*$O$2</f>
        <v>20182.335138616101</v>
      </c>
      <c r="O81" s="47">
        <f>SUMIFS(分行业增加值!N:N,分行业增加值!$A:$A,$B81)*$O$2</f>
        <v>20556.494993639673</v>
      </c>
      <c r="P81" s="47">
        <f>SUMIFS(分行业增加值!O:O,分行业增加值!$A:$A,$B81)*$O$2</f>
        <v>20922.635740426987</v>
      </c>
      <c r="Q81" s="47">
        <f>SUMIFS(分行业增加值!P:P,分行业增加值!$A:$A,$B81)*$O$2</f>
        <v>21274.694150799405</v>
      </c>
      <c r="R81" s="47">
        <f>SUMIFS(分行业增加值!Q:Q,分行业增加值!$A:$A,$B81)*$O$2</f>
        <v>21610.909932705064</v>
      </c>
      <c r="S81" s="47">
        <f>SUMIFS(分行业增加值!R:R,分行业增加值!$A:$A,$B81)*$O$2</f>
        <v>21931.152694140121</v>
      </c>
      <c r="T81" s="47">
        <f>SUMIFS(分行业增加值!S:S,分行业增加值!$A:$A,$B81)*$O$2</f>
        <v>22235.096455094976</v>
      </c>
      <c r="U81" s="47">
        <f>SUMIFS(分行业增加值!T:T,分行业增加值!$A:$A,$B81)*$O$2</f>
        <v>22522.610823565781</v>
      </c>
      <c r="V81" s="47">
        <f>SUMIFS(分行业增加值!U:U,分行业增加值!$A:$A,$B81)*$O$2</f>
        <v>22793.5654075487</v>
      </c>
      <c r="W81" s="47">
        <f>SUMIFS(分行业增加值!V:V,分行业增加值!$A:$A,$B81)*$O$2</f>
        <v>23047.960207043732</v>
      </c>
      <c r="X81" s="47">
        <f>SUMIFS(分行业增加值!W:W,分行业增加值!$A:$A,$B81)*$O$2</f>
        <v>23285.860418052798</v>
      </c>
      <c r="Y81" s="47">
        <f>SUMIFS(分行业增加值!X:X,分行业增加值!$A:$A,$B81)*$O$2</f>
        <v>23507.200844573974</v>
      </c>
      <c r="Z81" s="47">
        <f>SUMIFS(分行业增加值!Y:Y,分行业增加值!$A:$A,$B81)*$O$2</f>
        <v>23712.177074613028</v>
      </c>
      <c r="AA81" s="47">
        <f>SUMIFS(分行业增加值!Z:Z,分行业增加值!$A:$A,$B81)*$O$2</f>
        <v>23900.984696175718</v>
      </c>
      <c r="AB81" s="47">
        <f>SUMIFS(分行业增加值!AA:AA,分行业增加值!$A:$A,$B81)*$O$2</f>
        <v>24073.884493269725</v>
      </c>
      <c r="AC81" s="47">
        <f>SUMIFS(分行业增加值!AB:AB,分行业增加值!$A:$A,$B81)*$O$2</f>
        <v>24231.072053900818</v>
      </c>
      <c r="AD81" s="47">
        <f>SUMIFS(分行业增加值!AC:AC,分行业增加值!$A:$A,$B81)*$O$2</f>
        <v>24372.938554080516</v>
      </c>
      <c r="AE81" s="47">
        <f>SUMIFS(分行业增加值!AD:AD,分行业增加值!$A:$A,$B81)*$O$2</f>
        <v>24499.809973818428</v>
      </c>
      <c r="AF81" s="47">
        <f>SUMIFS(分行业增加值!AE:AE,分行业增加值!$A:$A,$B81)*$O$2</f>
        <v>24612.077489126077</v>
      </c>
      <c r="AG81" s="47">
        <f>SUMIFS(分行业增加值!AF:AF,分行业增加值!$A:$A,$B81)*$O$2</f>
        <v>24710.26266801883</v>
      </c>
      <c r="AH81" s="47">
        <f>SUMIFS(分行业增加值!AG:AG,分行业增加值!$A:$A,$B81)*$O$2</f>
        <v>24794.756686508208</v>
      </c>
      <c r="AI81" s="47">
        <f>SUMIFS(分行业增加值!AH:AH,分行业增加值!$A:$A,$B81)*$O$2</f>
        <v>24866.081112609583</v>
      </c>
      <c r="AJ81" s="47">
        <f>SUMIFS(分行业增加值!AI:AI,分行业增加值!$A:$A,$B81)*$O$2</f>
        <v>24924.822710340242</v>
      </c>
      <c r="AK81" s="47">
        <f>SUMIFS(分行业增加值!AJ:AJ,分行业增加值!$A:$A,$B81)*$O$2</f>
        <v>24971.503047715549</v>
      </c>
      <c r="AL81" s="47">
        <f>SUMIFS(分行业增加值!AK:AK,分行业增加值!$A:$A,$B81)*$O$2</f>
        <v>25006.70888875279</v>
      </c>
      <c r="AM81" s="47">
        <f>SUMIFS(分行业增加值!AL:AL,分行业增加值!$A:$A,$B81)*$O$2</f>
        <v>25031.026997469253</v>
      </c>
      <c r="AN81" s="47">
        <f>SUMIFS(分行业增加值!AM:AM,分行业增加值!$A:$A,$B81)*$O$2</f>
        <v>25045.174529886073</v>
      </c>
      <c r="AO81" s="47">
        <f>SUMIFS(分行业增加值!AN:AN,分行业增加值!$A:$A,$B81)*$O$2</f>
        <v>25049.738250020528</v>
      </c>
    </row>
    <row r="82" spans="1:41">
      <c r="A82" s="44">
        <f t="shared" si="29"/>
        <v>22</v>
      </c>
      <c r="B82" s="46" t="s">
        <v>705</v>
      </c>
      <c r="C82" s="44" t="str">
        <f t="shared" si="28"/>
        <v>非道路运输设备制造业</v>
      </c>
      <c r="D82" s="47">
        <f>SUMIFS(分行业增加值!C:C,分行业增加值!$A:$A,$B82)*$O$2</f>
        <v>3524.287236633274</v>
      </c>
      <c r="E82" s="47">
        <f>SUMIFS(分行业增加值!D:D,分行业增加值!$A:$A,$B82)*$O$2</f>
        <v>3633.0667658381585</v>
      </c>
      <c r="F82" s="47">
        <f>SUMIFS(分行业增加值!E:E,分行业增加值!$A:$A,$B82)*$O$2</f>
        <v>3765.2125421314645</v>
      </c>
      <c r="G82" s="47">
        <f>SUMIFS(分行业增加值!F:F,分行业增加值!$A:$A,$B82)*$O$2</f>
        <v>3884.1235300348444</v>
      </c>
      <c r="H82" s="47">
        <f>SUMIFS(分行业增加值!G:G,分行业增加值!$A:$A,$B82)*$O$2</f>
        <v>3985.0599802086549</v>
      </c>
      <c r="I82" s="47">
        <f>SUMIFS(分行业增加值!H:H,分行业增加值!$A:$A,$B82)*$O$2</f>
        <v>4072.5334559858165</v>
      </c>
      <c r="J82" s="47">
        <f>SUMIFS(分行业增加值!I:I,分行业增加值!$A:$A,$B82)*$O$2</f>
        <v>4151.7726767203785</v>
      </c>
      <c r="K82" s="47">
        <f>SUMIFS(分行业增加值!J:J,分行业增加值!$A:$A,$B82)*$O$2</f>
        <v>4228.573566983102</v>
      </c>
      <c r="L82" s="47">
        <f>SUMIFS(分行业增加值!K:K,分行业增加值!$A:$A,$B82)*$O$2</f>
        <v>4307.9171013207379</v>
      </c>
      <c r="M82" s="47">
        <f>SUMIFS(分行业增加值!L:L,分行业增加值!$A:$A,$B82)*$O$2</f>
        <v>4389.8228385338616</v>
      </c>
      <c r="N82" s="47">
        <f>SUMIFS(分行业增加值!M:M,分行业增加值!$A:$A,$B82)*$O$2</f>
        <v>4472.9607801832881</v>
      </c>
      <c r="O82" s="47">
        <f>SUMIFS(分行业增加值!N:N,分行业增加值!$A:$A,$B82)*$O$2</f>
        <v>4555.883575026377</v>
      </c>
      <c r="P82" s="47">
        <f>SUMIFS(分行业增加值!O:O,分行业增加值!$A:$A,$B82)*$O$2</f>
        <v>4637.046077817603</v>
      </c>
      <c r="Q82" s="47">
        <f>SUMIFS(分行业增加值!P:P,分行业增加值!$A:$A,$B82)*$O$2</f>
        <v>4715.0596137160537</v>
      </c>
      <c r="R82" s="47">
        <f>SUMIFS(分行业增加值!Q:Q,分行业增加值!$A:$A,$B82)*$O$2</f>
        <v>4789.5851635117406</v>
      </c>
      <c r="S82" s="47">
        <f>SUMIFS(分行业增加值!R:R,分行业增加值!$A:$A,$B82)*$O$2</f>
        <v>4860.5510116025516</v>
      </c>
      <c r="T82" s="47">
        <f>SUMIFS(分行业增加值!S:S,分行业增加值!$A:$A,$B82)*$O$2</f>
        <v>4927.9180403873324</v>
      </c>
      <c r="U82" s="47">
        <f>SUMIFS(分行业增加值!T:T,分行业增加值!$A:$A,$B82)*$O$2</f>
        <v>4991.6406126647398</v>
      </c>
      <c r="V82" s="47">
        <f>SUMIFS(分行业增加值!U:U,分行业增加值!$A:$A,$B82)*$O$2</f>
        <v>5051.692650034006</v>
      </c>
      <c r="W82" s="47">
        <f>SUMIFS(分行业增加值!V:V,分行业增加值!$A:$A,$B82)*$O$2</f>
        <v>5108.0741524951291</v>
      </c>
      <c r="X82" s="47">
        <f>SUMIFS(分行业增加值!W:W,分行业增加值!$A:$A,$B82)*$O$2</f>
        <v>5160.7916396483024</v>
      </c>
      <c r="Y82" s="47">
        <f>SUMIFS(分行业增加值!X:X,分行业增加值!$A:$A,$B82)*$O$2</f>
        <v>5209.845111493526</v>
      </c>
      <c r="Z82" s="47">
        <f>SUMIFS(分行业增加值!Y:Y,分行业增加值!$A:$A,$B82)*$O$2</f>
        <v>5255.280205232144</v>
      </c>
      <c r="AA82" s="47">
        <f>SUMIFS(分行业增加值!Z:Z,分行业增加值!$A:$A,$B82)*$O$2</f>
        <v>5297.1229992649251</v>
      </c>
      <c r="AB82" s="47">
        <f>SUMIFS(分行业增加值!AA:AA,分行业增加值!$A:$A,$B82)*$O$2</f>
        <v>5335.4386895937896</v>
      </c>
      <c r="AC82" s="47">
        <f>SUMIFS(分行业增加值!AB:AB,分行业增加值!$A:$A,$B82)*$O$2</f>
        <v>5370.2794330202751</v>
      </c>
      <c r="AD82" s="47">
        <f>SUMIFS(分行业增加值!AC:AC,分行业增加值!$A:$A,$B82)*$O$2</f>
        <v>5401.7169451464933</v>
      </c>
      <c r="AE82" s="47">
        <f>SUMIFS(分行业增加值!AD:AD,分行业增加值!$A:$A,$B82)*$O$2</f>
        <v>5429.8359807749421</v>
      </c>
      <c r="AF82" s="47">
        <f>SUMIFS(分行业增加值!AE:AE,分行业增加值!$A:$A,$B82)*$O$2</f>
        <v>5454.721294708118</v>
      </c>
      <c r="AG82" s="47">
        <f>SUMIFS(分行业增加值!AF:AF,分行业增加值!$A:$A,$B82)*$O$2</f>
        <v>5476.477200549095</v>
      </c>
      <c r="AH82" s="47">
        <f>SUMIFS(分行业增加值!AG:AG,分行业增加值!$A:$A,$B82)*$O$2</f>
        <v>5495.2080119009461</v>
      </c>
      <c r="AI82" s="47">
        <f>SUMIFS(分行业增加值!AH:AH,分行业增加值!$A:$A,$B82)*$O$2</f>
        <v>5511.0180423667443</v>
      </c>
      <c r="AJ82" s="47">
        <f>SUMIFS(分行业增加值!AI:AI,分行业增加值!$A:$A,$B82)*$O$2</f>
        <v>5524.0376839503315</v>
      </c>
      <c r="AK82" s="47">
        <f>SUMIFS(分行业增加值!AJ:AJ,分行业增加值!$A:$A,$B82)*$O$2</f>
        <v>5534.3777698549738</v>
      </c>
      <c r="AL82" s="47">
        <f>SUMIFS(分行业增加值!AK:AK,分行业增加值!$A:$A,$B82)*$O$2</f>
        <v>5542.1817312848952</v>
      </c>
      <c r="AM82" s="47">
        <f>SUMIFS(分行业增加值!AL:AL,分行业增加值!$A:$A,$B82)*$O$2</f>
        <v>5547.5734406437468</v>
      </c>
      <c r="AN82" s="47">
        <f>SUMIFS(分行业增加值!AM:AM,分行业增加值!$A:$A,$B82)*$O$2</f>
        <v>5550.7093683361381</v>
      </c>
      <c r="AO82" s="47">
        <f>SUMIFS(分行业增加值!AN:AN,分行业增加值!$A:$A,$B82)*$O$2</f>
        <v>5551.7199063659109</v>
      </c>
    </row>
    <row r="83" spans="1:41">
      <c r="A83" s="44">
        <f t="shared" si="29"/>
        <v>14</v>
      </c>
      <c r="B83" s="46" t="s">
        <v>706</v>
      </c>
      <c r="C83" s="44" t="str">
        <f t="shared" si="28"/>
        <v>其他制造业、设备维修业</v>
      </c>
      <c r="D83" s="47">
        <f>SUMIFS(分行业增加值!C:C,分行业增加值!$A:$A,$B83)*$O$2</f>
        <v>12339.777675557063</v>
      </c>
      <c r="E83" s="47">
        <f>SUMIFS(分行业增加值!D:D,分行业增加值!$A:$A,$B83)*$O$2</f>
        <v>13137.189975050587</v>
      </c>
      <c r="F83" s="47">
        <f>SUMIFS(分行业增加值!E:E,分行业增加值!$A:$A,$B83)*$O$2</f>
        <v>14198.059318306137</v>
      </c>
      <c r="G83" s="47">
        <f>SUMIFS(分行业增加值!F:F,分行业增加值!$A:$A,$B83)*$O$2</f>
        <v>15283.116378274312</v>
      </c>
      <c r="H83" s="47">
        <f>SUMIFS(分行业增加值!G:G,分行业增加值!$A:$A,$B83)*$O$2</f>
        <v>16336.097005297443</v>
      </c>
      <c r="I83" s="47">
        <f>SUMIFS(分行业增加值!H:H,分行业增加值!$A:$A,$B83)*$O$2</f>
        <v>17363.585995569534</v>
      </c>
      <c r="J83" s="47">
        <f>SUMIFS(分行业增加值!I:I,分行业增加值!$A:$A,$B83)*$O$2</f>
        <v>18380.578429532372</v>
      </c>
      <c r="K83" s="47">
        <f>SUMIFS(分行业增加值!J:J,分行业增加值!$A:$A,$B83)*$O$2</f>
        <v>19411.001239890902</v>
      </c>
      <c r="L83" s="47">
        <f>SUMIFS(分行业增加值!K:K,分行业增加值!$A:$A,$B83)*$O$2</f>
        <v>20481.063219417287</v>
      </c>
      <c r="M83" s="47">
        <f>SUMIFS(分行业增加值!L:L,分行业增加值!$A:$A,$B83)*$O$2</f>
        <v>21596.697204286324</v>
      </c>
      <c r="N83" s="47">
        <f>SUMIFS(分行业增加值!M:M,分行业增加值!$A:$A,$B83)*$O$2</f>
        <v>22757.903194498012</v>
      </c>
      <c r="O83" s="47">
        <f>SUMIFS(分行业增加值!N:N,分行业增加值!$A:$A,$B83)*$O$2</f>
        <v>23964.290014040831</v>
      </c>
      <c r="P83" s="47">
        <f>SUMIFS(分行业增加值!O:O,分行业增加值!$A:$A,$B83)*$O$2</f>
        <v>25215.336094899405</v>
      </c>
      <c r="Q83" s="47">
        <f>SUMIFS(分行业增加值!P:P,分行业增加值!$A:$A,$B83)*$O$2</f>
        <v>26509.867909039167</v>
      </c>
      <c r="R83" s="47">
        <f>SUMIFS(分行业增加值!Q:Q,分行业增加值!$A:$A,$B83)*$O$2</f>
        <v>27846.842320429383</v>
      </c>
      <c r="S83" s="47">
        <f>SUMIFS(分行业增加值!R:R,分行业增加值!$A:$A,$B83)*$O$2</f>
        <v>29224.303449012426</v>
      </c>
      <c r="T83" s="47">
        <f>SUMIFS(分行业增加值!S:S,分行业增加值!$A:$A,$B83)*$O$2</f>
        <v>30639.773846715303</v>
      </c>
      <c r="U83" s="47">
        <f>SUMIFS(分行业增加值!T:T,分行业增加值!$A:$A,$B83)*$O$2</f>
        <v>32089.928517440061</v>
      </c>
      <c r="V83" s="47">
        <f>SUMIFS(分行业增加值!U:U,分行业增加值!$A:$A,$B83)*$O$2</f>
        <v>33570.594917063754</v>
      </c>
      <c r="W83" s="47">
        <f>SUMIFS(分行业增加值!V:V,分行业增加值!$A:$A,$B83)*$O$2</f>
        <v>35076.557365432731</v>
      </c>
      <c r="X83" s="47">
        <f>SUMIFS(分行业增加值!W:W,分行业增加值!$A:$A,$B83)*$O$2</f>
        <v>36601.817830370266</v>
      </c>
      <c r="Y83" s="47">
        <f>SUMIFS(分行业增加值!X:X,分行业增加值!$A:$A,$B83)*$O$2</f>
        <v>38139.139555663154</v>
      </c>
      <c r="Z83" s="47">
        <f>SUMIFS(分行业增加值!Y:Y,分行业增加值!$A:$A,$B83)*$O$2</f>
        <v>39680.177453065531</v>
      </c>
      <c r="AA83" s="47">
        <f>SUMIFS(分行业增加值!Z:Z,分行业增加值!$A:$A,$B83)*$O$2</f>
        <v>41215.673690304633</v>
      </c>
      <c r="AB83" s="47">
        <f>SUMIFS(分行业增加值!AA:AA,分行业增加值!$A:$A,$B83)*$O$2</f>
        <v>42735.066515069302</v>
      </c>
      <c r="AC83" s="47">
        <f>SUMIFS(分行业增加值!AB:AB,分行业增加值!$A:$A,$B83)*$O$2</f>
        <v>44226.946627023375</v>
      </c>
      <c r="AD83" s="47">
        <f>SUMIFS(分行业增加值!AC:AC,分行业增加值!$A:$A,$B83)*$O$2</f>
        <v>45678.796393798075</v>
      </c>
      <c r="AE83" s="47">
        <f>SUMIFS(分行业增加值!AD:AD,分行业增加值!$A:$A,$B83)*$O$2</f>
        <v>47077.446223005383</v>
      </c>
      <c r="AF83" s="47">
        <f>SUMIFS(分行业增加值!AE:AE,分行业增加值!$A:$A,$B83)*$O$2</f>
        <v>48408.813778230404</v>
      </c>
      <c r="AG83" s="47">
        <f>SUMIFS(分行业增加值!AF:AF,分行业增加值!$A:$A,$B83)*$O$2</f>
        <v>49658.425547046725</v>
      </c>
      <c r="AH83" s="47">
        <f>SUMIFS(分行业增加值!AG:AG,分行业增加值!$A:$A,$B83)*$O$2</f>
        <v>50811.482037018308</v>
      </c>
      <c r="AI83" s="47">
        <f>SUMIFS(分行业增加值!AH:AH,分行业增加值!$A:$A,$B83)*$O$2</f>
        <v>51853.053363705301</v>
      </c>
      <c r="AJ83" s="47">
        <f>SUMIFS(分行业增加值!AI:AI,分行业增加值!$A:$A,$B83)*$O$2</f>
        <v>52768.405230673583</v>
      </c>
      <c r="AK83" s="47">
        <f>SUMIFS(分行业增加值!AJ:AJ,分行业增加值!$A:$A,$B83)*$O$2</f>
        <v>53543.585693512112</v>
      </c>
      <c r="AL83" s="47">
        <f>SUMIFS(分行业增加值!AK:AK,分行业增加值!$A:$A,$B83)*$O$2</f>
        <v>54165.164375825188</v>
      </c>
      <c r="AM83" s="47">
        <f>SUMIFS(分行业增加值!AL:AL,分行业增加值!$A:$A,$B83)*$O$2</f>
        <v>54621.145213259391</v>
      </c>
      <c r="AN83" s="47">
        <f>SUMIFS(分行业增加值!AM:AM,分行业增加值!$A:$A,$B83)*$O$2</f>
        <v>54900.8360614997</v>
      </c>
      <c r="AO83" s="47">
        <f>SUMIFS(分行业增加值!AN:AN,分行业增加值!$A:$A,$B83)*$O$2</f>
        <v>54995.696244294486</v>
      </c>
    </row>
    <row r="84" spans="1:41">
      <c r="A84" s="44">
        <f t="shared" si="29"/>
        <v>21</v>
      </c>
      <c r="B84" s="46" t="s">
        <v>707</v>
      </c>
      <c r="C84" s="44" t="str">
        <f t="shared" si="28"/>
        <v>燃气生产和供应业</v>
      </c>
      <c r="D84" s="47">
        <f>SUMIFS(分行业增加值!C:C,分行业增加值!$A:$A,$B84)*$O$2</f>
        <v>4054.4937222543263</v>
      </c>
      <c r="E84" s="47">
        <f>SUMIFS(分行业增加值!D:D,分行业增加值!$A:$A,$B84)*$O$2</f>
        <v>4241.1042385522833</v>
      </c>
      <c r="F84" s="47">
        <f>SUMIFS(分行业增加值!E:E,分行业增加值!$A:$A,$B84)*$O$2</f>
        <v>4562.011999206934</v>
      </c>
      <c r="G84" s="47">
        <f>SUMIFS(分行业增加值!F:F,分行业增加值!$A:$A,$B84)*$O$2</f>
        <v>4793.1579044170021</v>
      </c>
      <c r="H84" s="47">
        <f>SUMIFS(分行业增加值!G:G,分行业增加值!$A:$A,$B84)*$O$2</f>
        <v>4850.0088180919547</v>
      </c>
      <c r="I84" s="47">
        <f>SUMIFS(分行业增加值!H:H,分行业增加值!$A:$A,$B84)*$O$2</f>
        <v>4904.1214996862336</v>
      </c>
      <c r="J84" s="47">
        <f>SUMIFS(分行业增加值!I:I,分行业增加值!$A:$A,$B84)*$O$2</f>
        <v>5081.4089877095148</v>
      </c>
      <c r="K84" s="47">
        <f>SUMIFS(分行业增加值!J:J,分行业增加值!$A:$A,$B84)*$O$2</f>
        <v>5274.0110165839951</v>
      </c>
      <c r="L84" s="47">
        <f>SUMIFS(分行业增加值!K:K,分行业增加值!$A:$A,$B84)*$O$2</f>
        <v>5436.5772473735542</v>
      </c>
      <c r="M84" s="47">
        <f>SUMIFS(分行业增加值!L:L,分行业增加值!$A:$A,$B84)*$O$2</f>
        <v>5548.8903998825481</v>
      </c>
      <c r="N84" s="47">
        <f>SUMIFS(分行业增加值!M:M,分行业增加值!$A:$A,$B84)*$O$2</f>
        <v>5651.3328777007291</v>
      </c>
      <c r="O84" s="47">
        <f>SUMIFS(分行业增加值!N:N,分行业增加值!$A:$A,$B84)*$O$2</f>
        <v>5766.5211738944299</v>
      </c>
      <c r="P84" s="47">
        <f>SUMIFS(分行业增加值!O:O,分行业增加值!$A:$A,$B84)*$O$2</f>
        <v>5829.9438445630021</v>
      </c>
      <c r="Q84" s="47">
        <f>SUMIFS(分行业增加值!P:P,分行业增加值!$A:$A,$B84)*$O$2</f>
        <v>5851.0477903847705</v>
      </c>
      <c r="R84" s="47">
        <f>SUMIFS(分行业增加值!Q:Q,分行业增加值!$A:$A,$B84)*$O$2</f>
        <v>5888.8288734978851</v>
      </c>
      <c r="S84" s="47">
        <f>SUMIFS(分行业增加值!R:R,分行业增加值!$A:$A,$B84)*$O$2</f>
        <v>5913.3164918193443</v>
      </c>
      <c r="T84" s="47">
        <f>SUMIFS(分行业增加值!S:S,分行业增加值!$A:$A,$B84)*$O$2</f>
        <v>5954.9962958473234</v>
      </c>
      <c r="U84" s="47">
        <f>SUMIFS(分行业增加值!T:T,分行业增加值!$A:$A,$B84)*$O$2</f>
        <v>5965.2385877490833</v>
      </c>
      <c r="V84" s="47">
        <f>SUMIFS(分行业增加值!U:U,分行业增加值!$A:$A,$B84)*$O$2</f>
        <v>5972.018971948849</v>
      </c>
      <c r="W84" s="47">
        <f>SUMIFS(分行业增加值!V:V,分行业增加值!$A:$A,$B84)*$O$2</f>
        <v>6004.1410420952352</v>
      </c>
      <c r="X84" s="47">
        <f>SUMIFS(分行业增加值!W:W,分行业增加值!$A:$A,$B84)*$O$2</f>
        <v>6033.7921837688236</v>
      </c>
      <c r="Y84" s="47">
        <f>SUMIFS(分行业增加值!X:X,分行业增加值!$A:$A,$B84)*$O$2</f>
        <v>6059.505486926394</v>
      </c>
      <c r="Z84" s="47">
        <f>SUMIFS(分行业增加值!Y:Y,分行业增加值!$A:$A,$B84)*$O$2</f>
        <v>6097.2670112389324</v>
      </c>
      <c r="AA84" s="47">
        <f>SUMIFS(分行业增加值!Z:Z,分行业增加值!$A:$A,$B84)*$O$2</f>
        <v>6110.4692016278977</v>
      </c>
      <c r="AB84" s="47">
        <f>SUMIFS(分行业增加值!AA:AA,分行业增加值!$A:$A,$B84)*$O$2</f>
        <v>6105.7816090897904</v>
      </c>
      <c r="AC84" s="47">
        <f>SUMIFS(分行业增加值!AB:AB,分行业增加值!$A:$A,$B84)*$O$2</f>
        <v>6146.6725414945276</v>
      </c>
      <c r="AD84" s="47">
        <f>SUMIFS(分行业增加值!AC:AC,分行业增加值!$A:$A,$B84)*$O$2</f>
        <v>6106.5835199134171</v>
      </c>
      <c r="AE84" s="47">
        <f>SUMIFS(分行业增加值!AD:AD,分行业增加值!$A:$A,$B84)*$O$2</f>
        <v>6083.3150668278768</v>
      </c>
      <c r="AF84" s="47">
        <f>SUMIFS(分行业增加值!AE:AE,分行业增加值!$A:$A,$B84)*$O$2</f>
        <v>6117.2626250280464</v>
      </c>
      <c r="AG84" s="47">
        <f>SUMIFS(分行业增加值!AF:AF,分行业增加值!$A:$A,$B84)*$O$2</f>
        <v>6111.3689064544051</v>
      </c>
      <c r="AH84" s="47">
        <f>SUMIFS(分行业增加值!AG:AG,分行业增加值!$A:$A,$B84)*$O$2</f>
        <v>6082.1741367942623</v>
      </c>
      <c r="AI84" s="47">
        <f>SUMIFS(分行业增加值!AH:AH,分行业增加值!$A:$A,$B84)*$O$2</f>
        <v>6068.1374375807109</v>
      </c>
      <c r="AJ84" s="47">
        <f>SUMIFS(分行业增加值!AI:AI,分行业增加值!$A:$A,$B84)*$O$2</f>
        <v>6047.2616777656649</v>
      </c>
      <c r="AK84" s="47">
        <f>SUMIFS(分行业增加值!AJ:AJ,分行业增加值!$A:$A,$B84)*$O$2</f>
        <v>6007.4595185930048</v>
      </c>
      <c r="AL84" s="47">
        <f>SUMIFS(分行业增加值!AK:AK,分行业增加值!$A:$A,$B84)*$O$2</f>
        <v>5978.8906305513028</v>
      </c>
      <c r="AM84" s="47">
        <f>SUMIFS(分行业增加值!AL:AL,分行业增加值!$A:$A,$B84)*$O$2</f>
        <v>5944.6822883434497</v>
      </c>
      <c r="AN84" s="47">
        <f>SUMIFS(分行业增加值!AM:AM,分行业增加值!$A:$A,$B84)*$O$2</f>
        <v>5892.4016144031457</v>
      </c>
      <c r="AO84" s="47">
        <f>SUMIFS(分行业增加值!AN:AN,分行业增加值!$A:$A,$B84)*$O$2</f>
        <v>5984.8039079255213</v>
      </c>
    </row>
    <row r="85" spans="1:41">
      <c r="A85" s="44">
        <f t="shared" si="29"/>
        <v>23</v>
      </c>
      <c r="B85" s="46" t="s">
        <v>708</v>
      </c>
      <c r="C85" s="44" t="str">
        <f t="shared" si="28"/>
        <v>水的生产和供应业</v>
      </c>
      <c r="D85" s="47">
        <f>SUMIFS(分行业增加值!C:C,分行业增加值!$A:$A,$B85)*$O$2</f>
        <v>2281.1559504078846</v>
      </c>
      <c r="E85" s="47">
        <f>SUMIFS(分行业增加值!D:D,分行业增加值!$A:$A,$B85)*$O$2</f>
        <v>2433.3168992908818</v>
      </c>
      <c r="F85" s="47">
        <f>SUMIFS(分行业增加值!E:E,分行业增加值!$A:$A,$B85)*$O$2</f>
        <v>2629.6025022738886</v>
      </c>
      <c r="G85" s="47">
        <f>SUMIFS(分行业增加值!F:F,分行业增加值!$A:$A,$B85)*$O$2</f>
        <v>2821.3309047226303</v>
      </c>
      <c r="H85" s="47">
        <f>SUMIFS(分行业增加值!G:G,分行业增加值!$A:$A,$B85)*$O$2</f>
        <v>2997.1906003038443</v>
      </c>
      <c r="I85" s="47">
        <f>SUMIFS(分行业增加值!H:H,分行业增加值!$A:$A,$B85)*$O$2</f>
        <v>3157.8661470377006</v>
      </c>
      <c r="J85" s="47">
        <f>SUMIFS(分行业增加值!I:I,分行业增加值!$A:$A,$B85)*$O$2</f>
        <v>3305.3525425829748</v>
      </c>
      <c r="K85" s="47">
        <f>SUMIFS(分行业增加值!J:J,分行业增加值!$A:$A,$B85)*$O$2</f>
        <v>3442.772675431675</v>
      </c>
      <c r="L85" s="47">
        <f>SUMIFS(分行业增加值!K:K,分行业增加值!$A:$A,$B85)*$O$2</f>
        <v>3573.6992864890617</v>
      </c>
      <c r="M85" s="47">
        <f>SUMIFS(分行业增加值!L:L,分行业增加值!$A:$A,$B85)*$O$2</f>
        <v>3700.0556578117989</v>
      </c>
      <c r="N85" s="47">
        <f>SUMIFS(分行业增加值!M:M,分行业增加值!$A:$A,$B85)*$O$2</f>
        <v>3823.5629638505966</v>
      </c>
      <c r="O85" s="47">
        <f>SUMIFS(分行业增加值!N:N,分行业增加值!$A:$A,$B85)*$O$2</f>
        <v>3946.2813982661523</v>
      </c>
      <c r="P85" s="47">
        <f>SUMIFS(分行业增加值!O:O,分行业增加值!$A:$A,$B85)*$O$2</f>
        <v>4070.5906151285762</v>
      </c>
      <c r="Q85" s="47">
        <f>SUMIFS(分行业增加值!P:P,分行业增加值!$A:$A,$B85)*$O$2</f>
        <v>4198.6486021014471</v>
      </c>
      <c r="R85" s="47">
        <f>SUMIFS(分行业增加值!Q:Q,分行业增加值!$A:$A,$B85)*$O$2</f>
        <v>4330.6639863909113</v>
      </c>
      <c r="S85" s="47">
        <f>SUMIFS(分行业增加值!R:R,分行业增加值!$A:$A,$B85)*$O$2</f>
        <v>4466.2781899864049</v>
      </c>
      <c r="T85" s="47">
        <f>SUMIFS(分行业增加值!S:S,分行业增加值!$A:$A,$B85)*$O$2</f>
        <v>4605.0804780758262</v>
      </c>
      <c r="U85" s="47">
        <f>SUMIFS(分行业增加值!T:T,分行业增加值!$A:$A,$B85)*$O$2</f>
        <v>4746.6079590455374</v>
      </c>
      <c r="V85" s="47">
        <f>SUMIFS(分行业增加值!U:U,分行业增加值!$A:$A,$B85)*$O$2</f>
        <v>4890.3260256797894</v>
      </c>
      <c r="W85" s="47">
        <f>SUMIFS(分行业增加值!V:V,分行业增加值!$A:$A,$B85)*$O$2</f>
        <v>5035.6348747609081</v>
      </c>
      <c r="X85" s="47">
        <f>SUMIFS(分行业增加值!W:W,分行业增加值!$A:$A,$B85)*$O$2</f>
        <v>5181.8760266694953</v>
      </c>
      <c r="Y85" s="47">
        <f>SUMIFS(分行业增加值!X:X,分行业增加值!$A:$A,$B85)*$O$2</f>
        <v>5328.3062469836523</v>
      </c>
      <c r="Z85" s="47">
        <f>SUMIFS(分行业增加值!Y:Y,分行业增加值!$A:$A,$B85)*$O$2</f>
        <v>5474.1301444799456</v>
      </c>
      <c r="AA85" s="47">
        <f>SUMIFS(分行业增加值!Z:Z,分行业增加值!$A:$A,$B85)*$O$2</f>
        <v>5618.480612332829</v>
      </c>
      <c r="AB85" s="47">
        <f>SUMIFS(分行业增加值!AA:AA,分行业增加值!$A:$A,$B85)*$O$2</f>
        <v>5760.4253477148341</v>
      </c>
      <c r="AC85" s="47">
        <f>SUMIFS(分行业增加值!AB:AB,分行业增加值!$A:$A,$B85)*$O$2</f>
        <v>5898.9538125961881</v>
      </c>
      <c r="AD85" s="47">
        <f>SUMIFS(分行业增加值!AC:AC,分行业增加值!$A:$A,$B85)*$O$2</f>
        <v>6033.0293905463495</v>
      </c>
      <c r="AE85" s="47">
        <f>SUMIFS(分行业增加值!AD:AD,分行业增加值!$A:$A,$B85)*$O$2</f>
        <v>6161.5307103322821</v>
      </c>
      <c r="AF85" s="47">
        <f>SUMIFS(分行业增加值!AE:AE,分行业增加值!$A:$A,$B85)*$O$2</f>
        <v>6283.3168419203703</v>
      </c>
      <c r="AG85" s="47">
        <f>SUMIFS(分行业增加值!AF:AF,分行业增加值!$A:$A,$B85)*$O$2</f>
        <v>6397.2077376758471</v>
      </c>
      <c r="AH85" s="47">
        <f>SUMIFS(分行业增加值!AG:AG,分行业增加值!$A:$A,$B85)*$O$2</f>
        <v>6501.9972715631775</v>
      </c>
      <c r="AI85" s="47">
        <f>SUMIFS(分行业增加值!AH:AH,分行业增加值!$A:$A,$B85)*$O$2</f>
        <v>6596.4662783464428</v>
      </c>
      <c r="AJ85" s="47">
        <f>SUMIFS(分行业增加值!AI:AI,分行业增加值!$A:$A,$B85)*$O$2</f>
        <v>6679.4607887916445</v>
      </c>
      <c r="AK85" s="47">
        <f>SUMIFS(分行业增加值!AJ:AJ,分行业增加值!$A:$A,$B85)*$O$2</f>
        <v>6749.6768828603654</v>
      </c>
      <c r="AL85" s="47">
        <f>SUMIFS(分行业增加值!AK:AK,分行业增加值!$A:$A,$B85)*$O$2</f>
        <v>6806.0714245218733</v>
      </c>
      <c r="AM85" s="47">
        <f>SUMIFS(分行业增加值!AL:AL,分行业增加值!$A:$A,$B85)*$O$2</f>
        <v>6847.6012777454343</v>
      </c>
      <c r="AN85" s="47">
        <f>SUMIFS(分行业增加值!AM:AM,分行业增加值!$A:$A,$B85)*$O$2</f>
        <v>6873.1581104983943</v>
      </c>
      <c r="AO85" s="47">
        <f>SUMIFS(分行业增加值!AN:AN,分行业增加值!$A:$A,$B85)*$O$2</f>
        <v>6881.8291787538637</v>
      </c>
    </row>
    <row r="86" spans="1:41">
      <c r="B86" s="46" t="s">
        <v>709</v>
      </c>
      <c r="C86" s="44" t="str">
        <f t="shared" si="28"/>
        <v>建筑业</v>
      </c>
      <c r="D86" s="47">
        <f>SUMIFS(分行业增加值!C:C,分行业增加值!$A:$A,$B86)*$O$2</f>
        <v>74715.922121295836</v>
      </c>
      <c r="E86" s="47">
        <f>SUMIFS(分行业增加值!D:D,分行业增加值!$A:$A,$B86)*$O$2</f>
        <v>78613.991076141538</v>
      </c>
      <c r="F86" s="47">
        <f>SUMIFS(分行业增加值!E:E,分行业增加值!$A:$A,$B86)*$O$2</f>
        <v>81985.928295486243</v>
      </c>
      <c r="G86" s="47">
        <f>SUMIFS(分行业增加值!F:F,分行业增加值!$A:$A,$B86)*$O$2</f>
        <v>86191.070419379001</v>
      </c>
      <c r="H86" s="47">
        <f>SUMIFS(分行业增加值!G:G,分行业增加值!$A:$A,$B86)*$O$2</f>
        <v>89834.874966733521</v>
      </c>
      <c r="I86" s="47">
        <f>SUMIFS(分行业增加值!H:H,分行业增加值!$A:$A,$B86)*$O$2</f>
        <v>93361.326710630572</v>
      </c>
      <c r="J86" s="47">
        <f>SUMIFS(分行业增加值!I:I,分行业增加值!$A:$A,$B86)*$O$2</f>
        <v>96756.08253064756</v>
      </c>
      <c r="K86" s="47">
        <f>SUMIFS(分行业增加值!J:J,分行业增加值!$A:$A,$B86)*$O$2</f>
        <v>100497.68108088331</v>
      </c>
      <c r="L86" s="47">
        <f>SUMIFS(分行业增加值!K:K,分行业增加值!$A:$A,$B86)*$O$2</f>
        <v>103106.82507775445</v>
      </c>
      <c r="M86" s="47">
        <f>SUMIFS(分行业增加值!L:L,分行业增加值!$A:$A,$B86)*$O$2</f>
        <v>106045.86084434492</v>
      </c>
      <c r="N86" s="47">
        <f>SUMIFS(分行业增加值!M:M,分行业增加值!$A:$A,$B86)*$O$2</f>
        <v>108817.99484601809</v>
      </c>
      <c r="O86" s="47">
        <f>SUMIFS(分行业增加值!N:N,分行业增加值!$A:$A,$B86)*$O$2</f>
        <v>111421.27120271635</v>
      </c>
      <c r="P86" s="47">
        <f>SUMIFS(分行业增加值!O:O,分行业增加值!$A:$A,$B86)*$O$2</f>
        <v>113647.7146683123</v>
      </c>
      <c r="Q86" s="47">
        <f>SUMIFS(分行业增加值!P:P,分行业增加值!$A:$A,$B86)*$O$2</f>
        <v>116114.07942097684</v>
      </c>
      <c r="R86" s="47">
        <f>SUMIFS(分行业增加值!Q:Q,分行业增加值!$A:$A,$B86)*$O$2</f>
        <v>118206.87108263509</v>
      </c>
      <c r="S86" s="47">
        <f>SUMIFS(分行业增加值!R:R,分行业增加值!$A:$A,$B86)*$O$2</f>
        <v>120135.36881945289</v>
      </c>
      <c r="T86" s="47">
        <f>SUMIFS(分行业增加值!S:S,分行业增加值!$A:$A,$B86)*$O$2</f>
        <v>121905.4402716031</v>
      </c>
      <c r="U86" s="47">
        <f>SUMIFS(分行业增加值!T:T,分行业增加值!$A:$A,$B86)*$O$2</f>
        <v>123523.6050392778</v>
      </c>
      <c r="V86" s="47">
        <f>SUMIFS(分行业增加值!U:U,分行业增加值!$A:$A,$B86)*$O$2</f>
        <v>124998.99056274591</v>
      </c>
      <c r="W86" s="47">
        <f>SUMIFS(分行业增加值!V:V,分行业增加值!$A:$A,$B86)*$O$2</f>
        <v>126342.02820231476</v>
      </c>
      <c r="X86" s="47">
        <f>SUMIFS(分行业增加值!W:W,分行业增加值!$A:$A,$B86)*$O$2</f>
        <v>127563.14931829169</v>
      </c>
      <c r="Y86" s="47">
        <f>SUMIFS(分行业增加值!X:X,分行业增加值!$A:$A,$B86)*$O$2</f>
        <v>128674.08919102242</v>
      </c>
      <c r="Z86" s="47">
        <f>SUMIFS(分行业增加值!Y:Y,分行业增加值!$A:$A,$B86)*$O$2</f>
        <v>129687.88702089114</v>
      </c>
      <c r="AA86" s="47">
        <f>SUMIFS(分行业增加值!Z:Z,分行业增加值!$A:$A,$B86)*$O$2</f>
        <v>130618.23396830121</v>
      </c>
      <c r="AB86" s="47">
        <f>SUMIFS(分行业增加值!AA:AA,分行业增加值!$A:$A,$B86)*$O$2</f>
        <v>131479.47315367521</v>
      </c>
      <c r="AC86" s="47">
        <f>SUMIFS(分行业增加值!AB:AB,分行业增加值!$A:$A,$B86)*$O$2</f>
        <v>132285.94769743574</v>
      </c>
      <c r="AD86" s="47">
        <f>SUMIFS(分行业增加值!AC:AC,分行业增加值!$A:$A,$B86)*$O$2</f>
        <v>133052.65268002456</v>
      </c>
      <c r="AE86" s="47">
        <f>SUMIFS(分行业增加值!AD:AD,分行业增加值!$A:$A,$B86)*$O$2</f>
        <v>133796.53906194109</v>
      </c>
      <c r="AF86" s="47">
        <f>SUMIFS(分行业增加值!AE:AE,分行业增加值!$A:$A,$B86)*$O$2</f>
        <v>134531.94996360791</v>
      </c>
      <c r="AG86" s="47">
        <f>SUMIFS(分行业增加值!AF:AF,分行业增加值!$A:$A,$B86)*$O$2</f>
        <v>135276.48830554367</v>
      </c>
      <c r="AH86" s="47">
        <f>SUMIFS(分行业增加值!AG:AG,分行业增加值!$A:$A,$B86)*$O$2</f>
        <v>136046.45308822853</v>
      </c>
      <c r="AI86" s="47">
        <f>SUMIFS(分行业增加值!AH:AH,分行业增加值!$A:$A,$B86)*$O$2</f>
        <v>136858.79527216192</v>
      </c>
      <c r="AJ86" s="47">
        <f>SUMIFS(分行业增加值!AI:AI,分行业增加值!$A:$A,$B86)*$O$2</f>
        <v>137731.76973788167</v>
      </c>
      <c r="AK86" s="47">
        <f>SUMIFS(分行业增加值!AJ:AJ,分行业增加值!$A:$A,$B86)*$O$2</f>
        <v>138682.9794059064</v>
      </c>
      <c r="AL86" s="47">
        <f>SUMIFS(分行业增加值!AK:AK,分行业增加值!$A:$A,$B86)*$O$2</f>
        <v>139730.67915677396</v>
      </c>
      <c r="AM86" s="47">
        <f>SUMIFS(分行业增加值!AL:AL,分行业增加值!$A:$A,$B86)*$O$2</f>
        <v>140895.07975107976</v>
      </c>
      <c r="AN86" s="47">
        <f>SUMIFS(分行业增加值!AM:AM,分行业增加值!$A:$A,$B86)*$O$2</f>
        <v>142196.39194941928</v>
      </c>
      <c r="AO86" s="47">
        <f>SUMIFS(分行业增加值!AN:AN,分行业增加值!$A:$A,$B86)*$O$2</f>
        <v>140602.34970245528</v>
      </c>
    </row>
    <row r="87" spans="1:41">
      <c r="B87" s="46" t="s">
        <v>731</v>
      </c>
      <c r="C87" s="44" t="s">
        <v>2392</v>
      </c>
      <c r="D87" s="47">
        <f>SUMIFS(分行业增加值!C:C,分行业增加值!$A:$A,$B87)*$O$2</f>
        <v>98065.218249217578</v>
      </c>
      <c r="E87" s="47">
        <f>SUMIFS(分行业增加值!D:D,分行业增加值!$A:$A,$B87)*$O$2</f>
        <v>104979.90621293955</v>
      </c>
      <c r="F87" s="47">
        <f>SUMIFS(分行业增加值!E:E,分行业增加值!$A:$A,$B87)*$O$2</f>
        <v>113885.68007532328</v>
      </c>
      <c r="G87" s="47">
        <f>SUMIFS(分行业增加值!F:F,分行业增加值!$A:$A,$B87)*$O$2</f>
        <v>122531.32189004295</v>
      </c>
      <c r="H87" s="47">
        <f>SUMIFS(分行业增加值!G:G,分行业增加值!$A:$A,$B87)*$O$2</f>
        <v>130418.0822424043</v>
      </c>
      <c r="I87" s="47">
        <f>SUMIFS(分行业增加值!H:H,分行业增加值!$A:$A,$B87)*$O$2</f>
        <v>137628.10809482756</v>
      </c>
      <c r="J87" s="47">
        <f>SUMIFS(分行业增加值!I:I,分行业增加值!$A:$A,$B87)*$O$2</f>
        <v>144318.5218119419</v>
      </c>
      <c r="K87" s="47">
        <f>SUMIFS(分行业增加值!J:J,分行业增加值!$A:$A,$B87)*$O$2</f>
        <v>150710.9898002781</v>
      </c>
      <c r="L87" s="47">
        <f>SUMIFS(分行业增加值!K:K,分行业增加值!$A:$A,$B87)*$O$2</f>
        <v>157035.00198659746</v>
      </c>
      <c r="M87" s="47">
        <f>SUMIFS(分行业增加值!L:L,分行业增加值!$A:$A,$B87)*$O$2</f>
        <v>163351.19065268629</v>
      </c>
      <c r="N87" s="47">
        <f>SUMIFS(分行业增加值!M:M,分行业增加值!$A:$A,$B87)*$O$2</f>
        <v>169673.89891896723</v>
      </c>
      <c r="O87" s="47">
        <f>SUMIFS(分行业增加值!N:N,分行业增加值!$A:$A,$B87)*$O$2</f>
        <v>176025.94538611252</v>
      </c>
      <c r="P87" s="47">
        <f>SUMIFS(分行业增加值!O:O,分行业增加值!$A:$A,$B87)*$O$2</f>
        <v>182432.75649487131</v>
      </c>
      <c r="Q87" s="47">
        <f>SUMIFS(分行业增加值!P:P,分行业增加值!$A:$A,$B87)*$O$2</f>
        <v>188917.15084591586</v>
      </c>
      <c r="R87" s="47">
        <f>SUMIFS(分行业增加值!Q:Q,分行业增加值!$A:$A,$B87)*$O$2</f>
        <v>195470.65295899648</v>
      </c>
      <c r="S87" s="47">
        <f>SUMIFS(分行业增加值!R:R,分行业增加值!$A:$A,$B87)*$O$2</f>
        <v>202073.70403353692</v>
      </c>
      <c r="T87" s="47">
        <f>SUMIFS(分行业增加值!S:S,分行业增加值!$A:$A,$B87)*$O$2</f>
        <v>208706.09330894175</v>
      </c>
      <c r="U87" s="47">
        <f>SUMIFS(分行业增加值!T:T,分行业增加值!$A:$A,$B87)*$O$2</f>
        <v>215345.00218453864</v>
      </c>
      <c r="V87" s="47">
        <f>SUMIFS(分行业增加值!U:U,分行业增加值!$A:$A,$B87)*$O$2</f>
        <v>221966.30813961691</v>
      </c>
      <c r="W87" s="47">
        <f>SUMIFS(分行业增加值!V:V,分行业增加值!$A:$A,$B87)*$O$2</f>
        <v>228543.28081338905</v>
      </c>
      <c r="X87" s="47">
        <f>SUMIFS(分行业增加值!W:W,分行业增加值!$A:$A,$B87)*$O$2</f>
        <v>235049.18984506748</v>
      </c>
      <c r="Y87" s="47">
        <f>SUMIFS(分行业增加值!X:X,分行业增加值!$A:$A,$B87)*$O$2</f>
        <v>241454.04507376862</v>
      </c>
      <c r="Z87" s="47">
        <f>SUMIFS(分行业增加值!Y:Y,分行业增加值!$A:$A,$B87)*$O$2</f>
        <v>247727.85633860895</v>
      </c>
      <c r="AA87" s="47">
        <f>SUMIFS(分行业增加值!Z:Z,分行业增加值!$A:$A,$B87)*$O$2</f>
        <v>253837.3736786088</v>
      </c>
      <c r="AB87" s="47">
        <f>SUMIFS(分行业增加值!AA:AA,分行业增加值!$A:$A,$B87)*$O$2</f>
        <v>259750.65105282699</v>
      </c>
      <c r="AC87" s="47">
        <f>SUMIFS(分行业增加值!AB:AB,分行业增加值!$A:$A,$B87)*$O$2</f>
        <v>265433.13458024547</v>
      </c>
      <c r="AD87" s="47">
        <f>SUMIFS(分行业增加值!AC:AC,分行业增加值!$A:$A,$B87)*$O$2</f>
        <v>270850.27037984628</v>
      </c>
      <c r="AE87" s="47">
        <f>SUMIFS(分行业增加值!AD:AD,分行业增加值!$A:$A,$B87)*$O$2</f>
        <v>275966.20065057284</v>
      </c>
      <c r="AF87" s="47">
        <f>SUMIFS(分行业增加值!AE:AE,分行业增加值!$A:$A,$B87)*$O$2</f>
        <v>280746.3715114072</v>
      </c>
      <c r="AG87" s="47">
        <f>SUMIFS(分行业增加值!AF:AF,分行业增加值!$A:$A,$B87)*$O$2</f>
        <v>285154.92516129295</v>
      </c>
      <c r="AH87" s="47">
        <f>SUMIFS(分行业增加值!AG:AG,分行业增加值!$A:$A,$B87)*$O$2</f>
        <v>289157.30771921197</v>
      </c>
      <c r="AI87" s="47">
        <f>SUMIFS(分行业增加值!AH:AH,分行业增加值!$A:$A,$B87)*$O$2</f>
        <v>292720.26922418462</v>
      </c>
      <c r="AJ87" s="47">
        <f>SUMIFS(分行业增加值!AI:AI,分行业增加值!$A:$A,$B87)*$O$2</f>
        <v>295809.90775521222</v>
      </c>
      <c r="AK87" s="47">
        <f>SUMIFS(分行业增加值!AJ:AJ,分行业增加值!$A:$A,$B87)*$O$2</f>
        <v>298396.88511143025</v>
      </c>
      <c r="AL87" s="47">
        <f>SUMIFS(分行业增加值!AK:AK,分行业增加值!$A:$A,$B87)*$O$2</f>
        <v>300451.21113195526</v>
      </c>
      <c r="AM87" s="47">
        <f>SUMIFS(分行业增加值!AL:AL,分行业增加值!$A:$A,$B87)*$O$2</f>
        <v>301946.1554559996</v>
      </c>
      <c r="AN87" s="47">
        <f>SUMIFS(分行业增加值!AM:AM,分行业增加值!$A:$A,$B87)*$O$2</f>
        <v>302857.59556285263</v>
      </c>
      <c r="AO87" s="47">
        <f>SUMIFS(分行业增加值!AN:AN,分行业增加值!$A:$A,$B87)*$O$2</f>
        <v>303165.3206919189</v>
      </c>
    </row>
    <row r="88" spans="1:41">
      <c r="B88" s="46" t="s">
        <v>732</v>
      </c>
      <c r="C88" s="44" t="s">
        <v>2394</v>
      </c>
      <c r="D88" s="47">
        <f>SUMIFS(分行业增加值!C:C,分行业增加值!$A:$A,$B88)*$O$2</f>
        <v>45819.945737956645</v>
      </c>
      <c r="E88" s="47">
        <f>SUMIFS(分行业增加值!D:D,分行业增加值!$A:$A,$B88)*$O$2</f>
        <v>48871.509803862449</v>
      </c>
      <c r="F88" s="47">
        <f>SUMIFS(分行业增加值!E:E,分行业增加值!$A:$A,$B88)*$O$2</f>
        <v>52803.350287703142</v>
      </c>
      <c r="G88" s="47">
        <f>SUMIFS(分行业增加值!F:F,分行业增加值!$A:$A,$B88)*$O$2</f>
        <v>56635.440888604979</v>
      </c>
      <c r="H88" s="47">
        <f>SUMIFS(分行业增加值!G:G,分行业增加值!$A:$A,$B88)*$O$2</f>
        <v>60141.747067908495</v>
      </c>
      <c r="I88" s="47">
        <f>SUMIFS(分行业增加值!H:H,分行业增加值!$A:$A,$B88)*$O$2</f>
        <v>63338.893806103486</v>
      </c>
      <c r="J88" s="47">
        <f>SUMIFS(分行业增加值!I:I,分行业增加值!$A:$A,$B88)*$O$2</f>
        <v>66269.780072453854</v>
      </c>
      <c r="K88" s="47">
        <f>SUMIFS(分行业增加值!J:J,分行业增加值!$A:$A,$B88)*$O$2</f>
        <v>69002.144512955347</v>
      </c>
      <c r="L88" s="47">
        <f>SUMIFS(分行业增加值!K:K,分行业增加值!$A:$A,$B88)*$O$2</f>
        <v>71606.072829672819</v>
      </c>
      <c r="M88" s="47">
        <f>SUMIFS(分行业增加值!L:L,分行业增加值!$A:$A,$B88)*$O$2</f>
        <v>74103.079703240146</v>
      </c>
      <c r="N88" s="47">
        <f>SUMIFS(分行业增加值!M:M,分行业增加值!$A:$A,$B88)*$O$2</f>
        <v>76501.640613907031</v>
      </c>
      <c r="O88" s="47">
        <f>SUMIFS(分行业增加值!N:N,分行业增加值!$A:$A,$B88)*$O$2</f>
        <v>78814.142802038448</v>
      </c>
      <c r="P88" s="47">
        <f>SUMIFS(分行业增加值!O:O,分行业增加值!$A:$A,$B88)*$O$2</f>
        <v>81056.233308095383</v>
      </c>
      <c r="Q88" s="47">
        <f>SUMIFS(分行业增加值!P:P,分行业增加值!$A:$A,$B88)*$O$2</f>
        <v>83244.211132558034</v>
      </c>
      <c r="R88" s="47">
        <f>SUMIFS(分行业增加值!Q:Q,分行业增加值!$A:$A,$B88)*$O$2</f>
        <v>85375.468435349569</v>
      </c>
      <c r="S88" s="47">
        <f>SUMIFS(分行业增加值!R:R,分行业增加值!$A:$A,$B88)*$O$2</f>
        <v>87444.789536316341</v>
      </c>
      <c r="T88" s="47">
        <f>SUMIFS(分行业增加值!S:S,分行业增加值!$A:$A,$B88)*$O$2</f>
        <v>89448.262675343067</v>
      </c>
      <c r="U88" s="47">
        <f>SUMIFS(分行业增加值!T:T,分行业增加值!$A:$A,$B88)*$O$2</f>
        <v>91379.368252237706</v>
      </c>
      <c r="V88" s="47">
        <f>SUMIFS(分行业增加值!U:U,分行业增加值!$A:$A,$B88)*$O$2</f>
        <v>93235.498426923383</v>
      </c>
      <c r="W88" s="47">
        <f>SUMIFS(分行业增加值!V:V,分行业增加值!$A:$A,$B88)*$O$2</f>
        <v>95010.785559227268</v>
      </c>
      <c r="X88" s="47">
        <f>SUMIFS(分行业增加值!W:W,分行业增加值!$A:$A,$B88)*$O$2</f>
        <v>96703.273769091698</v>
      </c>
      <c r="Y88" s="47">
        <f>SUMIFS(分行业增加值!X:X,分行业增加值!$A:$A,$B88)*$O$2</f>
        <v>98307.747376363026</v>
      </c>
      <c r="Z88" s="47">
        <f>SUMIFS(分行业增加值!Y:Y,分行业增加值!$A:$A,$B88)*$O$2</f>
        <v>99822.250500983631</v>
      </c>
      <c r="AA88" s="47">
        <f>SUMIFS(分行业增加值!Z:Z,分行业增加值!$A:$A,$B88)*$O$2</f>
        <v>101243.52334285746</v>
      </c>
      <c r="AB88" s="47">
        <f>SUMIFS(分行业增加值!AA:AA,分行业增加值!$A:$A,$B88)*$O$2</f>
        <v>102569.6100219269</v>
      </c>
      <c r="AC88" s="47">
        <f>SUMIFS(分行业增加值!AB:AB,分行业增加值!$A:$A,$B88)*$O$2</f>
        <v>103798.55465813432</v>
      </c>
      <c r="AD88" s="47">
        <f>SUMIFS(分行业增加值!AC:AC,分行业增加值!$A:$A,$B88)*$O$2</f>
        <v>104928.40137142209</v>
      </c>
      <c r="AE88" s="47">
        <f>SUMIFS(分行业增加值!AD:AD,分行业增加值!$A:$A,$B88)*$O$2</f>
        <v>105958.49820177101</v>
      </c>
      <c r="AF88" s="47">
        <f>SUMIFS(分行业增加值!AE:AE,分行业增加值!$A:$A,$B88)*$O$2</f>
        <v>106887.54122914268</v>
      </c>
      <c r="AG88" s="47">
        <f>SUMIFS(分行业增加值!AF:AF,分行业增加值!$A:$A,$B88)*$O$2</f>
        <v>107716.18241355628</v>
      </c>
      <c r="AH88" s="47">
        <f>SUMIFS(分行业增加值!AG:AG,分行业增加值!$A:$A,$B88)*$O$2</f>
        <v>108443.1178349734</v>
      </c>
      <c r="AI88" s="47">
        <f>SUMIFS(分行业增加值!AH:AH,分行业增加值!$A:$A,$B88)*$O$2</f>
        <v>109068.99945341324</v>
      </c>
      <c r="AJ88" s="47">
        <f>SUMIFS(分行业增加值!AI:AI,分行业增加值!$A:$A,$B88)*$O$2</f>
        <v>109595.13118891425</v>
      </c>
      <c r="AK88" s="47">
        <f>SUMIFS(分行业增加值!AJ:AJ,分行业增加值!$A:$A,$B88)*$O$2</f>
        <v>110021.5130414764</v>
      </c>
      <c r="AL88" s="47">
        <f>SUMIFS(分行业增加值!AK:AK,分行业增加值!$A:$A,$B88)*$O$2</f>
        <v>110350.10089115732</v>
      </c>
      <c r="AM88" s="47">
        <f>SUMIFS(分行业增加值!AL:AL,分行业增加值!$A:$A,$B88)*$O$2</f>
        <v>110582.19865799542</v>
      </c>
      <c r="AN88" s="47">
        <f>SUMIFS(分行业增加值!AM:AM,分行业增加值!$A:$A,$B88)*$O$2</f>
        <v>110720.41418206756</v>
      </c>
      <c r="AO88" s="47">
        <f>SUMIFS(分行业增加值!AN:AN,分行业增加值!$A:$A,$B88)*$O$2</f>
        <v>110765.39942339293</v>
      </c>
    </row>
    <row r="89" spans="1:41">
      <c r="B89" s="46" t="s">
        <v>733</v>
      </c>
      <c r="C89" s="44" t="s">
        <v>2393</v>
      </c>
      <c r="D89" s="47">
        <f>SUMIFS(分行业增加值!C:C,分行业增加值!$A:$A,$B89)*$O$2</f>
        <v>12333.062487359219</v>
      </c>
      <c r="E89" s="47">
        <f>SUMIFS(分行业增加值!D:D,分行业增加值!$A:$A,$B89)*$O$2</f>
        <v>12872.363815248224</v>
      </c>
      <c r="F89" s="47">
        <f>SUMIFS(分行业增加值!E:E,分行业增加值!$A:$A,$B89)*$O$2</f>
        <v>13555.226739366872</v>
      </c>
      <c r="G89" s="47">
        <f>SUMIFS(分行业增加值!F:F,分行业增加值!$A:$A,$B89)*$O$2</f>
        <v>14212.402438728717</v>
      </c>
      <c r="H89" s="47">
        <f>SUMIFS(分行业增加值!G:G,分行业增加值!$A:$A,$B89)*$O$2</f>
        <v>14808.88066030228</v>
      </c>
      <c r="I89" s="47">
        <f>SUMIFS(分行业增加值!H:H,分行业增加值!$A:$A,$B89)*$O$2</f>
        <v>15349.094732218178</v>
      </c>
      <c r="J89" s="47">
        <f>SUMIFS(分行业增加值!I:I,分行业增加值!$A:$A,$B89)*$O$2</f>
        <v>15840.281410689622</v>
      </c>
      <c r="K89" s="47">
        <f>SUMIFS(分行业增加值!J:J,分行业增加值!$A:$A,$B89)*$O$2</f>
        <v>16291.959311997049</v>
      </c>
      <c r="L89" s="47">
        <f>SUMIFS(分行业增加值!K:K,分行业增加值!$A:$A,$B89)*$O$2</f>
        <v>16713.777444424741</v>
      </c>
      <c r="M89" s="47">
        <f>SUMIFS(分行业增加值!L:L,分行业增加值!$A:$A,$B89)*$O$2</f>
        <v>17108.995608068741</v>
      </c>
      <c r="N89" s="47">
        <f>SUMIFS(分行业增加值!M:M,分行业增加值!$A:$A,$B89)*$O$2</f>
        <v>17479.243702977066</v>
      </c>
      <c r="O89" s="47">
        <f>SUMIFS(分行业增加值!N:N,分行业增加值!$A:$A,$B89)*$O$2</f>
        <v>17826.738393215026</v>
      </c>
      <c r="P89" s="47">
        <f>SUMIFS(分行业增加值!O:O,分行业增加值!$A:$A,$B89)*$O$2</f>
        <v>18154.152714861371</v>
      </c>
      <c r="Q89" s="47">
        <f>SUMIFS(分行业增加值!P:P,分行业增加值!$A:$A,$B89)*$O$2</f>
        <v>18463.833723985259</v>
      </c>
      <c r="R89" s="47">
        <f>SUMIFS(分行业增加值!Q:Q,分行业增加值!$A:$A,$B89)*$O$2</f>
        <v>18756.172596598208</v>
      </c>
      <c r="S89" s="47">
        <f>SUMIFS(分行业增加值!R:R,分行业增加值!$A:$A,$B89)*$O$2</f>
        <v>19030.908548692532</v>
      </c>
      <c r="T89" s="47">
        <f>SUMIFS(分行业增加值!S:S,分行业增加值!$A:$A,$B89)*$O$2</f>
        <v>19288.10677627016</v>
      </c>
      <c r="U89" s="47">
        <f>SUMIFS(分行业增加值!T:T,分行业增加值!$A:$A,$B89)*$O$2</f>
        <v>19527.702083329164</v>
      </c>
      <c r="V89" s="47">
        <f>SUMIFS(分行业增加值!U:U,分行业增加值!$A:$A,$B89)*$O$2</f>
        <v>19749.955253877233</v>
      </c>
      <c r="W89" s="47">
        <f>SUMIFS(分行业增加值!V:V,分行业增加值!$A:$A,$B89)*$O$2</f>
        <v>19954.996679918208</v>
      </c>
      <c r="X89" s="47">
        <f>SUMIFS(分行业增加值!W:W,分行业增加值!$A:$A,$B89)*$O$2</f>
        <v>20143.15234146169</v>
      </c>
      <c r="Y89" s="47">
        <f>SUMIFS(分行业增加值!X:X,分行业增加值!$A:$A,$B89)*$O$2</f>
        <v>20314.813414519202</v>
      </c>
      <c r="Z89" s="47">
        <f>SUMIFS(分行业增加值!Y:Y,分行业增加值!$A:$A,$B89)*$O$2</f>
        <v>20470.371075102274</v>
      </c>
      <c r="AA89" s="47">
        <f>SUMIFS(分行业增加值!Z:Z,分行业增加值!$A:$A,$B89)*$O$2</f>
        <v>20610.412087228189</v>
      </c>
      <c r="AB89" s="47">
        <f>SUMIFS(分行业增加值!AA:AA,分行业增加值!$A:$A,$B89)*$O$2</f>
        <v>20735.523214914239</v>
      </c>
      <c r="AC89" s="47">
        <f>SUMIFS(分行业增加值!AB:AB,分行业增加值!$A:$A,$B89)*$O$2</f>
        <v>20846.291222177711</v>
      </c>
      <c r="AD89" s="47">
        <f>SUMIFS(分行业增加值!AC:AC,分行业增加值!$A:$A,$B89)*$O$2</f>
        <v>20943.43326503973</v>
      </c>
      <c r="AE89" s="47">
        <f>SUMIFS(分行业增加值!AD:AD,分行业增加值!$A:$A,$B89)*$O$2</f>
        <v>21027.601303519506</v>
      </c>
      <c r="AF89" s="47">
        <f>SUMIFS(分行业增加值!AE:AE,分行业增加值!$A:$A,$B89)*$O$2</f>
        <v>21099.70808164393</v>
      </c>
      <c r="AG89" s="47">
        <f>SUMIFS(分行业增加值!AF:AF,分行业增加值!$A:$A,$B89)*$O$2</f>
        <v>21160.405559432213</v>
      </c>
      <c r="AH89" s="47">
        <f>SUMIFS(分行业增加值!AG:AG,分行业增加值!$A:$A,$B89)*$O$2</f>
        <v>21210.671676913164</v>
      </c>
      <c r="AI89" s="47">
        <f>SUMIFS(分行业增加值!AH:AH,分行业增加值!$A:$A,$B89)*$O$2</f>
        <v>21251.288786109832</v>
      </c>
      <c r="AJ89" s="47">
        <f>SUMIFS(分行业增加值!AI:AI,分行业增加值!$A:$A,$B89)*$O$2</f>
        <v>21283.104435047189</v>
      </c>
      <c r="AK89" s="47">
        <f>SUMIFS(分行业增加值!AJ:AJ,分行业增加值!$A:$A,$B89)*$O$2</f>
        <v>21307.09656375405</v>
      </c>
      <c r="AL89" s="47">
        <f>SUMIFS(分行业增加值!AK:AK,分行业增加值!$A:$A,$B89)*$O$2</f>
        <v>21324.112720255383</v>
      </c>
      <c r="AM89" s="47">
        <f>SUMIFS(分行业增加值!AL:AL,分行业增加值!$A:$A,$B89)*$O$2</f>
        <v>21335.130844580002</v>
      </c>
      <c r="AN89" s="47">
        <f>SUMIFS(分行业增加值!AM:AM,分行业增加值!$A:$A,$B89)*$O$2</f>
        <v>21341.063680754796</v>
      </c>
      <c r="AO89" s="47">
        <f>SUMIFS(分行业增加值!AN:AN,分行业增加值!$A:$A,$B89)*$O$2</f>
        <v>21342.823972806658</v>
      </c>
    </row>
    <row r="90" spans="1:41">
      <c r="B90" s="46" t="s">
        <v>734</v>
      </c>
      <c r="C90" s="44" t="s">
        <v>2395</v>
      </c>
      <c r="D90" s="47">
        <f>SUMIFS(分行业增加值!C:C,分行业增加值!$A:$A,$B90)*$O$2</f>
        <v>52955.322168180566</v>
      </c>
      <c r="E90" s="47">
        <f>SUMIFS(分行业增加值!D:D,分行业增加值!$A:$A,$B90)*$O$2</f>
        <v>59496.958608911606</v>
      </c>
      <c r="F90" s="47">
        <f>SUMIFS(分行业增加值!E:E,分行业增加值!$A:$A,$B90)*$O$2</f>
        <v>68244.566970635438</v>
      </c>
      <c r="G90" s="47">
        <f>SUMIFS(分行业增加值!F:F,分行业增加值!$A:$A,$B90)*$O$2</f>
        <v>76942.36558689177</v>
      </c>
      <c r="H90" s="47">
        <f>SUMIFS(分行业增加值!G:G,分行业增加值!$A:$A,$B90)*$O$2</f>
        <v>84997.331624208833</v>
      </c>
      <c r="I90" s="47">
        <f>SUMIFS(分行业增加值!H:H,分行业增加值!$A:$A,$B90)*$O$2</f>
        <v>92509.866925544688</v>
      </c>
      <c r="J90" s="47">
        <f>SUMIFS(分行业增加值!I:I,分行业增加值!$A:$A,$B90)*$O$2</f>
        <v>99746.623138755487</v>
      </c>
      <c r="K90" s="47">
        <f>SUMIFS(分行业增加值!J:J,分行业增加值!$A:$A,$B90)*$O$2</f>
        <v>107136.58995648019</v>
      </c>
      <c r="L90" s="47">
        <f>SUMIFS(分行业增加值!K:K,分行业增加值!$A:$A,$B90)*$O$2</f>
        <v>115145.91879245269</v>
      </c>
      <c r="M90" s="47">
        <f>SUMIFS(分行业增加值!L:L,分行业增加值!$A:$A,$B90)*$O$2</f>
        <v>123875.66344965022</v>
      </c>
      <c r="N90" s="47">
        <f>SUMIFS(分行业增加值!M:M,分行业增加值!$A:$A,$B90)*$O$2</f>
        <v>133308.22100755415</v>
      </c>
      <c r="O90" s="47">
        <f>SUMIFS(分行业增加值!N:N,分行业增加值!$A:$A,$B90)*$O$2</f>
        <v>143407.08170508887</v>
      </c>
      <c r="P90" s="47">
        <f>SUMIFS(分行业增加值!O:O,分行业增加值!$A:$A,$B90)*$O$2</f>
        <v>154111.61326046797</v>
      </c>
      <c r="Q90" s="47">
        <f>SUMIFS(分行业增加值!P:P,分行业增加值!$A:$A,$B90)*$O$2</f>
        <v>165347.49223150176</v>
      </c>
      <c r="R90" s="47">
        <f>SUMIFS(分行业增加值!Q:Q,分行业增加值!$A:$A,$B90)*$O$2</f>
        <v>177084.0764972874</v>
      </c>
      <c r="S90" s="47">
        <f>SUMIFS(分行业增加值!R:R,分行业增加值!$A:$A,$B90)*$O$2</f>
        <v>189294.63569703739</v>
      </c>
      <c r="T90" s="47">
        <f>SUMIFS(分行业增加值!S:S,分行业增加值!$A:$A,$B90)*$O$2</f>
        <v>201945.91986977213</v>
      </c>
      <c r="U90" s="47">
        <f>SUMIFS(分行业增加值!T:T,分行业增加值!$A:$A,$B90)*$O$2</f>
        <v>214996.20357426227</v>
      </c>
      <c r="V90" s="47">
        <f>SUMIFS(分行业增加值!U:U,分行业增加值!$A:$A,$B90)*$O$2</f>
        <v>228394.63392900958</v>
      </c>
      <c r="W90" s="47">
        <f>SUMIFS(分行业增加值!V:V,分行业增加值!$A:$A,$B90)*$O$2</f>
        <v>242080.57865222768</v>
      </c>
      <c r="X90" s="47">
        <f>SUMIFS(分行业增加值!W:W,分行业增加值!$A:$A,$B90)*$O$2</f>
        <v>255985.58194189976</v>
      </c>
      <c r="Y90" s="47">
        <f>SUMIFS(分行业增加值!X:X,分行业增加值!$A:$A,$B90)*$O$2</f>
        <v>270028.80075564393</v>
      </c>
      <c r="Z90" s="47">
        <f>SUMIFS(分行业增加值!Y:Y,分行业增加值!$A:$A,$B90)*$O$2</f>
        <v>284123.52441090561</v>
      </c>
      <c r="AA90" s="47">
        <f>SUMIFS(分行业增加值!Z:Z,分行业增加值!$A:$A,$B90)*$O$2</f>
        <v>298170.00302474579</v>
      </c>
      <c r="AB90" s="47">
        <f>SUMIFS(分行业增加值!AA:AA,分行业增加值!$A:$A,$B90)*$O$2</f>
        <v>312063.92299409135</v>
      </c>
      <c r="AC90" s="47">
        <f>SUMIFS(分行业增加值!AB:AB,分行业增加值!$A:$A,$B90)*$O$2</f>
        <v>325690.53935556149</v>
      </c>
      <c r="AD90" s="47">
        <f>SUMIFS(分行业增加值!AC:AC,分行业增加值!$A:$A,$B90)*$O$2</f>
        <v>338928.58754558361</v>
      </c>
      <c r="AE90" s="47">
        <f>SUMIFS(分行业增加值!AD:AD,分行业增加值!$A:$A,$B90)*$O$2</f>
        <v>351654.19516050804</v>
      </c>
      <c r="AF90" s="47">
        <f>SUMIFS(分行业增加值!AE:AE,分行业增加值!$A:$A,$B90)*$O$2</f>
        <v>363735.66627645487</v>
      </c>
      <c r="AG90" s="47">
        <f>SUMIFS(分行业增加值!AF:AF,分行业增加值!$A:$A,$B90)*$O$2</f>
        <v>375041.95692956308</v>
      </c>
      <c r="AH90" s="47">
        <f>SUMIFS(分行业增加值!AG:AG,分行业增加值!$A:$A,$B90)*$O$2</f>
        <v>385441.37119595276</v>
      </c>
      <c r="AI90" s="47">
        <f>SUMIFS(分行业增加值!AH:AH,分行业增加值!$A:$A,$B90)*$O$2</f>
        <v>394803.51707178226</v>
      </c>
      <c r="AJ90" s="47">
        <f>SUMIFS(分行业增加值!AI:AI,分行业增加值!$A:$A,$B90)*$O$2</f>
        <v>403003.87019338273</v>
      </c>
      <c r="AK90" s="47">
        <f>SUMIFS(分行业增加值!AJ:AJ,分行业增加值!$A:$A,$B90)*$O$2</f>
        <v>409923.12187723914</v>
      </c>
      <c r="AL90" s="47">
        <f>SUMIFS(分行业增加值!AK:AK,分行业增加值!$A:$A,$B90)*$O$2</f>
        <v>415453.04676016292</v>
      </c>
      <c r="AM90" s="47">
        <f>SUMIFS(分行业增加值!AL:AL,分行业增加值!$A:$A,$B90)*$O$2</f>
        <v>419495.85083927284</v>
      </c>
      <c r="AN90" s="47">
        <f>SUMIFS(分行业增加值!AM:AM,分行业增加值!$A:$A,$B90)*$O$2</f>
        <v>421968.73519212945</v>
      </c>
      <c r="AO90" s="47">
        <f>SUMIFS(分行业增加值!AN:AN,分行业增加值!$A:$A,$B90)*$O$2</f>
        <v>422804.54793675436</v>
      </c>
    </row>
    <row r="91" spans="1:41">
      <c r="B91" s="46" t="s">
        <v>735</v>
      </c>
      <c r="C91" s="44" t="s">
        <v>2396</v>
      </c>
      <c r="D91" s="47">
        <f>SUMIFS(分行业增加值!C:C,分行业增加值!$A:$A,$B91)*$O$2</f>
        <v>32264.393018580169</v>
      </c>
      <c r="E91" s="47">
        <f>SUMIFS(分行业增加值!D:D,分行业增加值!$A:$A,$B91)*$O$2</f>
        <v>35116.783298617876</v>
      </c>
      <c r="F91" s="47">
        <f>SUMIFS(分行业增加值!E:E,分行业增加值!$A:$A,$B91)*$O$2</f>
        <v>38810.332395437981</v>
      </c>
      <c r="G91" s="47">
        <f>SUMIFS(分行业增加值!F:F,分行业增加值!$A:$A,$B91)*$O$2</f>
        <v>42374.728212452937</v>
      </c>
      <c r="H91" s="47">
        <f>SUMIFS(分行业增加值!G:G,分行业增加值!$A:$A,$B91)*$O$2</f>
        <v>45597.953351416261</v>
      </c>
      <c r="I91" s="47">
        <f>SUMIFS(分行业增加值!H:H,分行业增加值!$A:$A,$B91)*$O$2</f>
        <v>48544.030286214183</v>
      </c>
      <c r="J91" s="47">
        <f>SUMIFS(分行业增加值!I:I,分行业增加值!$A:$A,$B91)*$O$2</f>
        <v>51327.378000217745</v>
      </c>
      <c r="K91" s="47">
        <f>SUMIFS(分行业增加值!J:J,分行业增加值!$A:$A,$B91)*$O$2</f>
        <v>54107.335522121422</v>
      </c>
      <c r="L91" s="47">
        <f>SUMIFS(分行业增加值!K:K,分行业增加值!$A:$A,$B91)*$O$2</f>
        <v>57045.132564675405</v>
      </c>
      <c r="M91" s="47">
        <f>SUMIFS(分行业增加值!L:L,分行业增加值!$A:$A,$B91)*$O$2</f>
        <v>60165.934784621117</v>
      </c>
      <c r="N91" s="47">
        <f>SUMIFS(分行业增加值!M:M,分行业增加值!$A:$A,$B91)*$O$2</f>
        <v>63453.638769484125</v>
      </c>
      <c r="O91" s="47">
        <f>SUMIFS(分行业增加值!N:N,分行业增加值!$A:$A,$B91)*$O$2</f>
        <v>66886.534250624798</v>
      </c>
      <c r="P91" s="47">
        <f>SUMIFS(分行业增加值!O:O,分行业增加值!$A:$A,$B91)*$O$2</f>
        <v>70437.760475251751</v>
      </c>
      <c r="Q91" s="47">
        <f>SUMIFS(分行业增加值!P:P,分行业增加值!$A:$A,$B91)*$O$2</f>
        <v>74077.653262491018</v>
      </c>
      <c r="R91" s="47">
        <f>SUMIFS(分行业增加值!Q:Q,分行业增加值!$A:$A,$B91)*$O$2</f>
        <v>77791.869491920021</v>
      </c>
      <c r="S91" s="47">
        <f>SUMIFS(分行业增加值!R:R,分行业增加值!$A:$A,$B91)*$O$2</f>
        <v>81568.021923173801</v>
      </c>
      <c r="T91" s="47">
        <f>SUMIFS(分行业增加值!S:S,分行业增加值!$A:$A,$B91)*$O$2</f>
        <v>85394.375275906612</v>
      </c>
      <c r="U91" s="47">
        <f>SUMIFS(分行业增加值!T:T,分行业增加值!$A:$A,$B91)*$O$2</f>
        <v>89255.282509657452</v>
      </c>
      <c r="V91" s="47">
        <f>SUMIFS(分行业增加值!U:U,分行业增加值!$A:$A,$B91)*$O$2</f>
        <v>93136.400504003745</v>
      </c>
      <c r="W91" s="47">
        <f>SUMIFS(分行业增加值!V:V,分行业增加值!$A:$A,$B91)*$O$2</f>
        <v>97018.822418388459</v>
      </c>
      <c r="X91" s="47">
        <f>SUMIFS(分行业增加值!W:W,分行业增加值!$A:$A,$B91)*$O$2</f>
        <v>100884.94533229296</v>
      </c>
      <c r="Y91" s="47">
        <f>SUMIFS(分行业增加值!X:X,分行业增加值!$A:$A,$B91)*$O$2</f>
        <v>104714.55848512182</v>
      </c>
      <c r="Z91" s="47">
        <f>SUMIFS(分行业增加值!Y:Y,分行业增加值!$A:$A,$B91)*$O$2</f>
        <v>108487.45111627955</v>
      </c>
      <c r="AA91" s="47">
        <f>SUMIFS(分行业增加值!Z:Z,分行业增加值!$A:$A,$B91)*$O$2</f>
        <v>112180.15266507468</v>
      </c>
      <c r="AB91" s="47">
        <f>SUMIFS(分行业增加值!AA:AA,分行业增加值!$A:$A,$B91)*$O$2</f>
        <v>115771.14845087334</v>
      </c>
      <c r="AC91" s="47">
        <f>SUMIFS(分行业增加值!AB:AB,分行业增加值!$A:$A,$B91)*$O$2</f>
        <v>119235.6639929456</v>
      </c>
      <c r="AD91" s="47">
        <f>SUMIFS(分行业增加值!AC:AC,分行业增加值!$A:$A,$B91)*$O$2</f>
        <v>122549.57677058078</v>
      </c>
      <c r="AE91" s="47">
        <f>SUMIFS(分行业增加值!AD:AD,分行业增加值!$A:$A,$B91)*$O$2</f>
        <v>125689.41622308738</v>
      </c>
      <c r="AF91" s="47">
        <f>SUMIFS(分行业增加值!AE:AE,分行业增加值!$A:$A,$B91)*$O$2</f>
        <v>128630.40786973547</v>
      </c>
      <c r="AG91" s="47">
        <f>SUMIFS(分行业增加值!AF:AF,分行业增加值!$A:$A,$B91)*$O$2</f>
        <v>131348.42918981437</v>
      </c>
      <c r="AH91" s="47">
        <f>SUMIFS(分行业增加值!AG:AG,分行业增加值!$A:$A,$B91)*$O$2</f>
        <v>133818.70570259416</v>
      </c>
      <c r="AI91" s="47">
        <f>SUMIFS(分行业增加值!AH:AH,分行业增加值!$A:$A,$B91)*$O$2</f>
        <v>136020.37468746019</v>
      </c>
      <c r="AJ91" s="47">
        <f>SUMIFS(分行业增加值!AI:AI,分行业增加值!$A:$A,$B91)*$O$2</f>
        <v>137929.96558372094</v>
      </c>
      <c r="AK91" s="47">
        <f>SUMIFS(分行业增加值!AJ:AJ,分行业增加值!$A:$A,$B91)*$O$2</f>
        <v>139528.57155081941</v>
      </c>
      <c r="AL91" s="47">
        <f>SUMIFS(分行业增加值!AK:AK,分行业增加值!$A:$A,$B91)*$O$2</f>
        <v>140796.63378817932</v>
      </c>
      <c r="AM91" s="47">
        <f>SUMIFS(分行业增加值!AL:AL,分行业增加值!$A:$A,$B91)*$O$2</f>
        <v>141718.5052553397</v>
      </c>
      <c r="AN91" s="47">
        <f>SUMIFS(分行业增加值!AM:AM,分行业增加值!$A:$A,$B91)*$O$2</f>
        <v>142279.84283187793</v>
      </c>
      <c r="AO91" s="47">
        <f>SUMIFS(分行业增加值!AN:AN,分行业增加值!$A:$A,$B91)*$O$2</f>
        <v>142468.91123744831</v>
      </c>
    </row>
    <row r="92" spans="1:41">
      <c r="B92" s="46" t="s">
        <v>736</v>
      </c>
      <c r="C92" s="44" t="s">
        <v>2399</v>
      </c>
      <c r="D92" s="47">
        <f>SUMIFS(分行业增加值!C:C,分行业增加值!$A:$A,$B92)*$O$2</f>
        <v>10455.808808051184</v>
      </c>
      <c r="E92" s="47">
        <f>SUMIFS(分行业增加值!D:D,分行业增加值!$A:$A,$B92)*$O$2</f>
        <v>11438.18216499407</v>
      </c>
      <c r="F92" s="47">
        <f>SUMIFS(分行业增加值!E:E,分行业增加值!$A:$A,$B92)*$O$2</f>
        <v>12716.61056665939</v>
      </c>
      <c r="G92" s="47">
        <f>SUMIFS(分行业增加值!F:F,分行业增加值!$A:$A,$B92)*$O$2</f>
        <v>13955.921367172219</v>
      </c>
      <c r="H92" s="47">
        <f>SUMIFS(分行业增加值!G:G,分行业增加值!$A:$A,$B92)*$O$2</f>
        <v>15080.61759630825</v>
      </c>
      <c r="I92" s="47">
        <f>SUMIFS(分行业增加值!H:H,分行业增加值!$A:$A,$B92)*$O$2</f>
        <v>16111.627170684065</v>
      </c>
      <c r="J92" s="47">
        <f>SUMIFS(分行业增加值!I:I,分行业增加值!$A:$A,$B92)*$O$2</f>
        <v>17088.719651471365</v>
      </c>
      <c r="K92" s="47">
        <f>SUMIFS(分行业增加值!J:J,分行业增加值!$A:$A,$B92)*$O$2</f>
        <v>18068.159188327812</v>
      </c>
      <c r="L92" s="47">
        <f>SUMIFS(分行业增加值!K:K,分行业增加值!$A:$A,$B92)*$O$2</f>
        <v>19107.644242953334</v>
      </c>
      <c r="M92" s="47">
        <f>SUMIFS(分行业增加值!L:L,分行业增加值!$A:$A,$B92)*$O$2</f>
        <v>20216.75862763029</v>
      </c>
      <c r="N92" s="47">
        <f>SUMIFS(分行业增加值!M:M,分行业增加值!$A:$A,$B92)*$O$2</f>
        <v>21390.221466203093</v>
      </c>
      <c r="O92" s="47">
        <f>SUMIFS(分行业增加值!N:N,分行业增加值!$A:$A,$B92)*$O$2</f>
        <v>22620.796002458534</v>
      </c>
      <c r="P92" s="47">
        <f>SUMIFS(分行业增加值!O:O,分行业增加值!$A:$A,$B92)*$O$2</f>
        <v>23898.768032110409</v>
      </c>
      <c r="Q92" s="47">
        <f>SUMIFS(分行业增加值!P:P,分行业增加值!$A:$A,$B92)*$O$2</f>
        <v>25213.901782857149</v>
      </c>
      <c r="R92" s="47">
        <f>SUMIFS(分行业增加值!Q:Q,分行业增加值!$A:$A,$B92)*$O$2</f>
        <v>26561.046770547011</v>
      </c>
      <c r="S92" s="47">
        <f>SUMIFS(分行业增加值!R:R,分行业增加值!$A:$A,$B92)*$O$2</f>
        <v>27936.03045105706</v>
      </c>
      <c r="T92" s="47">
        <f>SUMIFS(分行业增加值!S:S,分行业增加值!$A:$A,$B92)*$O$2</f>
        <v>29334.354300254767</v>
      </c>
      <c r="U92" s="47">
        <f>SUMIFS(分行业增加值!T:T,分行业增加值!$A:$A,$B92)*$O$2</f>
        <v>30750.672245982616</v>
      </c>
      <c r="V92" s="47">
        <f>SUMIFS(分行业增加值!U:U,分行业增加值!$A:$A,$B92)*$O$2</f>
        <v>32179.051452065818</v>
      </c>
      <c r="W92" s="47">
        <f>SUMIFS(分行业增加值!V:V,分行业增加值!$A:$A,$B92)*$O$2</f>
        <v>33613.167906318049</v>
      </c>
      <c r="X92" s="47">
        <f>SUMIFS(分行业增加值!W:W,分行业增加值!$A:$A,$B92)*$O$2</f>
        <v>35045.980440531865</v>
      </c>
      <c r="Y92" s="47">
        <f>SUMIFS(分行业增加值!X:X,分行业增加值!$A:$A,$B92)*$O$2</f>
        <v>36469.861122482529</v>
      </c>
      <c r="Z92" s="47">
        <f>SUMIFS(分行业增加值!Y:Y,分行业增加值!$A:$A,$B92)*$O$2</f>
        <v>37876.790843933784</v>
      </c>
      <c r="AA92" s="47">
        <f>SUMIFS(分行业增加值!Z:Z,分行业增加值!$A:$A,$B92)*$O$2</f>
        <v>39258.228928633995</v>
      </c>
      <c r="AB92" s="47">
        <f>SUMIFS(分行业增加值!AA:AA,分行业增加值!$A:$A,$B92)*$O$2</f>
        <v>40605.178328318099</v>
      </c>
      <c r="AC92" s="47">
        <f>SUMIFS(分行业增加值!AB:AB,分行业增加值!$A:$A,$B92)*$O$2</f>
        <v>41908.446406715251</v>
      </c>
      <c r="AD92" s="47">
        <f>SUMIFS(分行业增加值!AC:AC,分行业增加值!$A:$A,$B92)*$O$2</f>
        <v>43158.384155541171</v>
      </c>
      <c r="AE92" s="47">
        <f>SUMIFS(分行业增加值!AD:AD,分行业增加值!$A:$A,$B92)*$O$2</f>
        <v>44345.407762513503</v>
      </c>
      <c r="AF92" s="47">
        <f>SUMIFS(分行业增加值!AE:AE,分行业增加值!$A:$A,$B92)*$O$2</f>
        <v>45459.803023346045</v>
      </c>
      <c r="AG92" s="47">
        <f>SUMIFS(分行业增加值!AF:AF,分行业增加值!$A:$A,$B92)*$O$2</f>
        <v>46491.725341748752</v>
      </c>
      <c r="AH92" s="47">
        <f>SUMIFS(分行业增加值!AG:AG,分行业增加值!$A:$A,$B92)*$O$2</f>
        <v>47431.85168944695</v>
      </c>
      <c r="AI92" s="47">
        <f>SUMIFS(分行业增加值!AH:AH,分行业增加值!$A:$A,$B92)*$O$2</f>
        <v>48270.859038165952</v>
      </c>
      <c r="AJ92" s="47">
        <f>SUMIFS(分行业增加值!AI:AI,分行业增加值!$A:$A,$B92)*$O$2</f>
        <v>49000.011123648386</v>
      </c>
      <c r="AK92" s="47">
        <f>SUMIFS(分行业增加值!AJ:AJ,分行业增加值!$A:$A,$B92)*$O$2</f>
        <v>49611.093249652207</v>
      </c>
      <c r="AL92" s="47">
        <f>SUMIFS(分行业增加值!AK:AK,分行业增加值!$A:$A,$B92)*$O$2</f>
        <v>50096.607875956543</v>
      </c>
      <c r="AM92" s="47">
        <f>SUMIFS(分行业增加值!AL:AL,分行业增加值!$A:$A,$B92)*$O$2</f>
        <v>50449.839814363535</v>
      </c>
      <c r="AN92" s="47">
        <f>SUMIFS(分行业增加值!AM:AM,分行业增加值!$A:$A,$B92)*$O$2</f>
        <v>50665.051816704152</v>
      </c>
      <c r="AO92" s="47">
        <f>SUMIFS(分行业增加值!AN:AN,分行业增加值!$A:$A,$B92)*$O$2</f>
        <v>50737.680162843943</v>
      </c>
    </row>
    <row r="93" spans="1:41">
      <c r="B93" s="46" t="s">
        <v>737</v>
      </c>
      <c r="C93" s="44" t="s">
        <v>2397</v>
      </c>
      <c r="D93" s="47">
        <f>SUMIFS(分行业增加值!C:C,分行业增加值!$A:$A,$B93)*$O$2</f>
        <v>91313.520290297674</v>
      </c>
      <c r="E93" s="47">
        <f>SUMIFS(分行业增加值!D:D,分行业增加值!$A:$A,$B93)*$O$2</f>
        <v>98034.576128314802</v>
      </c>
      <c r="F93" s="47">
        <f>SUMIFS(分行业增加值!E:E,分行业增加值!$A:$A,$B93)*$O$2</f>
        <v>106624.80134140178</v>
      </c>
      <c r="G93" s="47">
        <f>SUMIFS(分行业增加值!F:F,分行业增加值!$A:$A,$B93)*$O$2</f>
        <v>114819.2868228294</v>
      </c>
      <c r="H93" s="47">
        <f>SUMIFS(分行业增加值!G:G,分行业增加值!$A:$A,$B93)*$O$2</f>
        <v>122164.92035924796</v>
      </c>
      <c r="I93" s="47">
        <f>SUMIFS(分行业增加值!H:H,分行业增加值!$A:$A,$B93)*$O$2</f>
        <v>128829.90763561317</v>
      </c>
      <c r="J93" s="47">
        <f>SUMIFS(分行业增加值!I:I,分行业增加值!$A:$A,$B93)*$O$2</f>
        <v>135076.98853966597</v>
      </c>
      <c r="K93" s="47">
        <f>SUMIFS(分行业增加值!J:J,分行业增加值!$A:$A,$B93)*$O$2</f>
        <v>141253.65776164425</v>
      </c>
      <c r="L93" s="47">
        <f>SUMIFS(分行业增加值!K:K,分行业增加值!$A:$A,$B93)*$O$2</f>
        <v>147700.23843157475</v>
      </c>
      <c r="M93" s="47">
        <f>SUMIFS(分行业增加值!L:L,分行业增加值!$A:$A,$B93)*$O$2</f>
        <v>154462.36775080199</v>
      </c>
      <c r="N93" s="47">
        <f>SUMIFS(分行业增加值!M:M,分行业增加值!$A:$A,$B93)*$O$2</f>
        <v>161498.97223811585</v>
      </c>
      <c r="O93" s="47">
        <f>SUMIFS(分行业增加值!N:N,分行业增加值!$A:$A,$B93)*$O$2</f>
        <v>168759.85097203735</v>
      </c>
      <c r="P93" s="47">
        <f>SUMIFS(分行业增加值!O:O,分行业增加值!$A:$A,$B93)*$O$2</f>
        <v>176183.7197107609</v>
      </c>
      <c r="Q93" s="47">
        <f>SUMIFS(分行业增加值!P:P,分行业增加值!$A:$A,$B93)*$O$2</f>
        <v>183708.64225246172</v>
      </c>
      <c r="R93" s="47">
        <f>SUMIFS(分行业增加值!Q:Q,分行业增加值!$A:$A,$B93)*$O$2</f>
        <v>191303.32451621781</v>
      </c>
      <c r="S93" s="47">
        <f>SUMIFS(分行业增加值!R:R,分行业增加值!$A:$A,$B93)*$O$2</f>
        <v>198943.64398131846</v>
      </c>
      <c r="T93" s="47">
        <f>SUMIFS(分行业增加值!S:S,分行业增加值!$A:$A,$B93)*$O$2</f>
        <v>206604.17420701458</v>
      </c>
      <c r="U93" s="47">
        <f>SUMIFS(分行业增加值!T:T,分行业增加值!$A:$A,$B93)*$O$2</f>
        <v>214255.57699244178</v>
      </c>
      <c r="V93" s="47">
        <f>SUMIFS(分行业增加值!U:U,分行业增加值!$A:$A,$B93)*$O$2</f>
        <v>221869.81805677412</v>
      </c>
      <c r="W93" s="47">
        <f>SUMIFS(分行业增加值!V:V,分行业增加值!$A:$A,$B93)*$O$2</f>
        <v>229413.64743903195</v>
      </c>
      <c r="X93" s="47">
        <f>SUMIFS(分行业增加值!W:W,分行业增加值!$A:$A,$B93)*$O$2</f>
        <v>236855.11909827412</v>
      </c>
      <c r="Y93" s="47">
        <f>SUMIFS(分行业增加值!X:X,分行业增加值!$A:$A,$B93)*$O$2</f>
        <v>244159.67915348258</v>
      </c>
      <c r="Z93" s="47">
        <f>SUMIFS(分行业增加值!Y:Y,分行业增加值!$A:$A,$B93)*$O$2</f>
        <v>251292.12176362006</v>
      </c>
      <c r="AA93" s="47">
        <f>SUMIFS(分行业增加值!Z:Z,分行业增加值!$A:$A,$B93)*$O$2</f>
        <v>258215.28520759172</v>
      </c>
      <c r="AB93" s="47">
        <f>SUMIFS(分行业增加值!AA:AA,分行业增加值!$A:$A,$B93)*$O$2</f>
        <v>264892.00776430272</v>
      </c>
      <c r="AC93" s="47">
        <f>SUMIFS(分行业增加值!AB:AB,分行业增加值!$A:$A,$B93)*$O$2</f>
        <v>271284.47575263889</v>
      </c>
      <c r="AD93" s="47">
        <f>SUMIFS(分行业增加值!AC:AC,分行业增加值!$A:$A,$B93)*$O$2</f>
        <v>277355.52745150548</v>
      </c>
      <c r="AE93" s="47">
        <f>SUMIFS(分行业增加值!AD:AD,分行业增加值!$A:$A,$B93)*$O$2</f>
        <v>283066.04525974992</v>
      </c>
      <c r="AF93" s="47">
        <f>SUMIFS(分行业增加值!AE:AE,分行业增加值!$A:$A,$B93)*$O$2</f>
        <v>288380.17137631576</v>
      </c>
      <c r="AG93" s="47">
        <f>SUMIFS(分行业增加值!AF:AF,分行业增加值!$A:$A,$B93)*$O$2</f>
        <v>293261.39604012744</v>
      </c>
      <c r="AH93" s="47">
        <f>SUMIFS(分行业增加值!AG:AG,分行业增加值!$A:$A,$B93)*$O$2</f>
        <v>297673.86145012837</v>
      </c>
      <c r="AI93" s="47">
        <f>SUMIFS(分行业增加值!AH:AH,分行业增加值!$A:$A,$B93)*$O$2</f>
        <v>301584.31764533906</v>
      </c>
      <c r="AJ93" s="47">
        <f>SUMIFS(分行业增加值!AI:AI,分行业增加值!$A:$A,$B93)*$O$2</f>
        <v>304961.47054483742</v>
      </c>
      <c r="AK93" s="47">
        <f>SUMIFS(分行业增加值!AJ:AJ,分行业增加值!$A:$A,$B93)*$O$2</f>
        <v>307775.98194775917</v>
      </c>
      <c r="AL93" s="47">
        <f>SUMIFS(分行业增加值!AK:AK,分行业增加值!$A:$A,$B93)*$O$2</f>
        <v>310000.46953329747</v>
      </c>
      <c r="AM93" s="47">
        <f>SUMIFS(分行业增加值!AL:AL,分行业增加值!$A:$A,$B93)*$O$2</f>
        <v>311612.76666079927</v>
      </c>
      <c r="AN93" s="47">
        <f>SUMIFS(分行业增加值!AM:AM,分行业增加值!$A:$A,$B93)*$O$2</f>
        <v>312591.35864963074</v>
      </c>
      <c r="AO93" s="47">
        <f>SUMIFS(分行业增加值!AN:AN,分行业增加值!$A:$A,$B93)*$O$2</f>
        <v>312920.59845933091</v>
      </c>
    </row>
    <row r="94" spans="1:41">
      <c r="B94" s="46" t="s">
        <v>738</v>
      </c>
      <c r="C94" s="44" t="s">
        <v>2398</v>
      </c>
      <c r="D94" s="47">
        <f>SUMIFS(分行业增加值!C:C,分行业增加值!$A:$A,$B94)*$O$2</f>
        <v>69043.217994165461</v>
      </c>
      <c r="E94" s="47">
        <f>SUMIFS(分行业增加值!D:D,分行业增加值!$A:$A,$B94)*$O$2</f>
        <v>73295.301239441207</v>
      </c>
      <c r="F94" s="47">
        <f>SUMIFS(分行业增加值!E:E,分行业增加值!$A:$A,$B94)*$O$2</f>
        <v>78675.275317947104</v>
      </c>
      <c r="G94" s="47">
        <f>SUMIFS(分行业增加值!F:F,分行业增加值!$A:$A,$B94)*$O$2</f>
        <v>83765.127187905367</v>
      </c>
      <c r="H94" s="47">
        <f>SUMIFS(分行业增加值!G:G,分行业增加值!$A:$A,$B94)*$O$2</f>
        <v>88301.465001555887</v>
      </c>
      <c r="I94" s="47">
        <f>SUMIFS(分行业增加值!H:H,分行业增加值!$A:$A,$B94)*$O$2</f>
        <v>92396.425882202457</v>
      </c>
      <c r="J94" s="47">
        <f>SUMIFS(分行业增加值!I:I,分行业增加值!$A:$A,$B94)*$O$2</f>
        <v>96211.695914608732</v>
      </c>
      <c r="K94" s="47">
        <f>SUMIFS(分行业增加值!J:J,分行业增加值!$A:$A,$B94)*$O$2</f>
        <v>99950.686624767637</v>
      </c>
      <c r="L94" s="47">
        <f>SUMIFS(分行业增加值!K:K,分行业增加值!$A:$A,$B94)*$O$2</f>
        <v>103808.33405842244</v>
      </c>
      <c r="M94" s="47">
        <f>SUMIFS(分行业增加值!L:L,分行业增加值!$A:$A,$B94)*$O$2</f>
        <v>107807.45681624542</v>
      </c>
      <c r="N94" s="47">
        <f>SUMIFS(分行业增加值!M:M,分行业增加值!$A:$A,$B94)*$O$2</f>
        <v>111921.97649746823</v>
      </c>
      <c r="O94" s="47">
        <f>SUMIFS(分行业增加值!N:N,分行业增加值!$A:$A,$B94)*$O$2</f>
        <v>116121.25098118813</v>
      </c>
      <c r="P94" s="47">
        <f>SUMIFS(分行业增加值!O:O,分行业增加值!$A:$A,$B94)*$O$2</f>
        <v>120370.72638638705</v>
      </c>
      <c r="Q94" s="47">
        <f>SUMIFS(分行业增加值!P:P,分行业增加值!$A:$A,$B94)*$O$2</f>
        <v>124635.19687202775</v>
      </c>
      <c r="R94" s="47">
        <f>SUMIFS(分行业增加值!Q:Q,分行业增加值!$A:$A,$B94)*$O$2</f>
        <v>128897.71147761082</v>
      </c>
      <c r="S94" s="47">
        <f>SUMIFS(分行业增加值!R:R,分行业增加值!$A:$A,$B94)*$O$2</f>
        <v>133144.57904273292</v>
      </c>
      <c r="T94" s="47">
        <f>SUMIFS(分行业增加值!S:S,分行业增加值!$A:$A,$B94)*$O$2</f>
        <v>137362.76036700985</v>
      </c>
      <c r="U94" s="47">
        <f>SUMIFS(分行业增加值!T:T,分行业增加值!$A:$A,$B94)*$O$2</f>
        <v>141537.2603699998</v>
      </c>
      <c r="V94" s="47">
        <f>SUMIFS(分行业增加值!U:U,分行业增加值!$A:$A,$B94)*$O$2</f>
        <v>145654.38789129947</v>
      </c>
      <c r="W94" s="47">
        <f>SUMIFS(分行业增加值!V:V,分行业增加值!$A:$A,$B94)*$O$2</f>
        <v>149697.84393042859</v>
      </c>
      <c r="X94" s="47">
        <f>SUMIFS(分行业增加值!W:W,分行业增加值!$A:$A,$B94)*$O$2</f>
        <v>153653.28536696461</v>
      </c>
      <c r="Y94" s="47">
        <f>SUMIFS(分行业增加值!X:X,分行业增加值!$A:$A,$B94)*$O$2</f>
        <v>157503.10928038892</v>
      </c>
      <c r="Z94" s="47">
        <f>SUMIFS(分行业增加值!Y:Y,分行业增加值!$A:$A,$B94)*$O$2</f>
        <v>161232.97255027894</v>
      </c>
      <c r="AA94" s="47">
        <f>SUMIFS(分行业增加值!Z:Z,分行业增加值!$A:$A,$B94)*$O$2</f>
        <v>164825.272256116</v>
      </c>
      <c r="AB94" s="47">
        <f>SUMIFS(分行业增加值!AA:AA,分行业增加值!$A:$A,$B94)*$O$2</f>
        <v>168263.70939741994</v>
      </c>
      <c r="AC94" s="47">
        <f>SUMIFS(分行业增加值!AB:AB,分行业增加值!$A:$A,$B94)*$O$2</f>
        <v>171532.63693372975</v>
      </c>
      <c r="AD94" s="47">
        <f>SUMIFS(分行业增加值!AC:AC,分行业增加值!$A:$A,$B94)*$O$2</f>
        <v>174616.40782458443</v>
      </c>
      <c r="AE94" s="47">
        <f>SUMIFS(分行业增加值!AD:AD,分行业增加值!$A:$A,$B94)*$O$2</f>
        <v>177498.72306950382</v>
      </c>
      <c r="AF94" s="47">
        <f>SUMIFS(分行业增加值!AE:AE,分行业增加值!$A:$A,$B94)*$O$2</f>
        <v>180163.93562802684</v>
      </c>
      <c r="AG94" s="47">
        <f>SUMIFS(分行业增加值!AF:AF,分行业增加值!$A:$A,$B94)*$O$2</f>
        <v>182598.35433975019</v>
      </c>
      <c r="AH94" s="47">
        <f>SUMIFS(分行业增加值!AG:AG,分行业增加值!$A:$A,$B94)*$O$2</f>
        <v>184786.98412423205</v>
      </c>
      <c r="AI94" s="47">
        <f>SUMIFS(分行业增加值!AH:AH,分行业增加值!$A:$A,$B94)*$O$2</f>
        <v>186716.78578108826</v>
      </c>
      <c r="AJ94" s="47">
        <f>SUMIFS(分行业增加值!AI:AI,分行业增加值!$A:$A,$B94)*$O$2</f>
        <v>188376.02402997308</v>
      </c>
      <c r="AK94" s="47">
        <f>SUMIFS(分行业增加值!AJ:AJ,分行业增加值!$A:$A,$B94)*$O$2</f>
        <v>189752.96359054075</v>
      </c>
      <c r="AL94" s="47">
        <f>SUMIFS(分行业增加值!AK:AK,分行业增加值!$A:$A,$B94)*$O$2</f>
        <v>190837.17310248397</v>
      </c>
      <c r="AM94" s="47">
        <f>SUMIFS(分行业增加值!AL:AL,分行业增加值!$A:$A,$B94)*$O$2</f>
        <v>191620.17708555298</v>
      </c>
      <c r="AN94" s="47">
        <f>SUMIFS(分行业增加值!AM:AM,分行业增加值!$A:$A,$B94)*$O$2</f>
        <v>192094.15201951732</v>
      </c>
      <c r="AO94" s="47">
        <f>SUMIFS(分行业增加值!AN:AN,分行业增加值!$A:$A,$B94)*$O$2</f>
        <v>192253.23026420412</v>
      </c>
    </row>
    <row r="95" spans="1:41">
      <c r="B95" s="46" t="s">
        <v>739</v>
      </c>
      <c r="C95" s="44" t="s">
        <v>2405</v>
      </c>
      <c r="D95" s="47">
        <f>SUMIFS(分行业增加值!C:C,分行业增加值!$A:$A,$B95)*$O$2</f>
        <v>20180.118474550793</v>
      </c>
      <c r="E95" s="47">
        <f>SUMIFS(分行业增加值!D:D,分行业增加值!$A:$A,$B95)*$O$2</f>
        <v>22076.0834064101</v>
      </c>
      <c r="F95" s="47">
        <f>SUMIFS(分行业增加值!E:E,分行业增加值!$A:$A,$B95)*$O$2</f>
        <v>24543.491295105378</v>
      </c>
      <c r="G95" s="47">
        <f>SUMIFS(分行业增加值!F:F,分行业增加值!$A:$A,$B95)*$O$2</f>
        <v>26935.402213576348</v>
      </c>
      <c r="H95" s="47">
        <f>SUMIFS(分行业增加值!G:G,分行业增加值!$A:$A,$B95)*$O$2</f>
        <v>29106.103097529984</v>
      </c>
      <c r="I95" s="47">
        <f>SUMIFS(分行业增加值!H:H,分行业增加值!$A:$A,$B95)*$O$2</f>
        <v>31096.080664159112</v>
      </c>
      <c r="J95" s="47">
        <f>SUMIFS(分行业增加值!I:I,分行业增加值!$A:$A,$B95)*$O$2</f>
        <v>32981.875019718769</v>
      </c>
      <c r="K95" s="47">
        <f>SUMIFS(分行业增加值!J:J,分行业增加值!$A:$A,$B95)*$O$2</f>
        <v>34872.233095412885</v>
      </c>
      <c r="L95" s="47">
        <f>SUMIFS(分行业增加值!K:K,分行业增加值!$A:$A,$B95)*$O$2</f>
        <v>36878.509662522221</v>
      </c>
      <c r="M95" s="47">
        <f>SUMIFS(分行业增加值!L:L,分行业增加值!$A:$A,$B95)*$O$2</f>
        <v>39019.155189590354</v>
      </c>
      <c r="N95" s="47">
        <f>SUMIFS(分行业增加值!M:M,分行业增加值!$A:$A,$B95)*$O$2</f>
        <v>41283.999100317655</v>
      </c>
      <c r="O95" s="47">
        <f>SUMIFS(分行业增加值!N:N,分行业增加值!$A:$A,$B95)*$O$2</f>
        <v>43658.959058289212</v>
      </c>
      <c r="P95" s="47">
        <f>SUMIFS(分行业增加值!O:O,分行业增加值!$A:$A,$B95)*$O$2</f>
        <v>46125.584594961438</v>
      </c>
      <c r="Q95" s="47">
        <f>SUMIFS(分行业增加值!P:P,分行业增加值!$A:$A,$B95)*$O$2</f>
        <v>48663.795341742727</v>
      </c>
      <c r="R95" s="47">
        <f>SUMIFS(分行业增加值!Q:Q,分行业增加值!$A:$A,$B95)*$O$2</f>
        <v>51263.811898344946</v>
      </c>
      <c r="S95" s="47">
        <f>SUMIFS(分行业增加值!R:R,分行业增加值!$A:$A,$B95)*$O$2</f>
        <v>53917.68035253376</v>
      </c>
      <c r="T95" s="47">
        <f>SUMIFS(分行业增加值!S:S,分行业增加值!$A:$A,$B95)*$O$2</f>
        <v>56616.403656044102</v>
      </c>
      <c r="U95" s="47">
        <f>SUMIFS(分行业增加值!T:T,分行业增加值!$A:$A,$B95)*$O$2</f>
        <v>59349.941624580162</v>
      </c>
      <c r="V95" s="47">
        <f>SUMIFS(分行业增加值!U:U,分行业增加值!$A:$A,$B95)*$O$2</f>
        <v>62106.819761803868</v>
      </c>
      <c r="W95" s="47">
        <f>SUMIFS(分行业增加值!V:V,分行业增加值!$A:$A,$B95)*$O$2</f>
        <v>64874.716023352194</v>
      </c>
      <c r="X95" s="47">
        <f>SUMIFS(分行业增加值!W:W,分行业增加值!$A:$A,$B95)*$O$2</f>
        <v>67640.200032829453</v>
      </c>
      <c r="Y95" s="47">
        <f>SUMIFS(分行业增加值!X:X,分行业增加值!$A:$A,$B95)*$O$2</f>
        <v>70388.211513791932</v>
      </c>
      <c r="Z95" s="47">
        <f>SUMIFS(分行业增加值!Y:Y,分行业增加值!$A:$A,$B95)*$O$2</f>
        <v>73103.624993794001</v>
      </c>
      <c r="AA95" s="47">
        <f>SUMIFS(分行业增加值!Z:Z,分行业增加值!$A:$A,$B95)*$O$2</f>
        <v>75770.141472355463</v>
      </c>
      <c r="AB95" s="47">
        <f>SUMIFS(分行业增加值!AA:AA,分行业增加值!$A:$A,$B95)*$O$2</f>
        <v>78369.50606893847</v>
      </c>
      <c r="AC95" s="47">
        <f>SUMIFS(分行业增加值!AB:AB,分行业增加值!$A:$A,$B95)*$O$2</f>
        <v>80884.767823043629</v>
      </c>
      <c r="AD95" s="47">
        <f>SUMIFS(分行业增加值!AC:AC,分行业增加值!$A:$A,$B95)*$O$2</f>
        <v>83297.671854133107</v>
      </c>
      <c r="AE95" s="47">
        <f>SUMIFS(分行业增加值!AD:AD,分行业增加值!$A:$A,$B95)*$O$2</f>
        <v>85588.659361630649</v>
      </c>
      <c r="AF95" s="47">
        <f>SUMIFS(分行业增加值!AE:AE,分行业增加值!$A:$A,$B95)*$O$2</f>
        <v>87738.823504979227</v>
      </c>
      <c r="AG95" s="47">
        <f>SUMIFS(分行业增加值!AF:AF,分行业增加值!$A:$A,$B95)*$O$2</f>
        <v>89730.561363660207</v>
      </c>
      <c r="AH95" s="47">
        <f>SUMIFS(分行业增加值!AG:AG,分行业增加值!$A:$A,$B95)*$O$2</f>
        <v>91544.966097116572</v>
      </c>
      <c r="AI95" s="47">
        <f>SUMIFS(分行业增加值!AH:AH,分行业增加值!$A:$A,$B95)*$O$2</f>
        <v>93164.434784829689</v>
      </c>
      <c r="AJ95" s="47">
        <f>SUMIFS(分行业增加值!AI:AI,分行业增加值!$A:$A,$B95)*$O$2</f>
        <v>94572.016466300163</v>
      </c>
      <c r="AK95" s="47">
        <f>SUMIFS(分行业增加值!AJ:AJ,分行业增加值!$A:$A,$B95)*$O$2</f>
        <v>95751.412141047753</v>
      </c>
      <c r="AL95" s="47">
        <f>SUMIFS(分行业增加值!AK:AK,分行业增加值!$A:$A,$B95)*$O$2</f>
        <v>96688.278688649909</v>
      </c>
      <c r="AM95" s="47">
        <f>SUMIFS(分行业增加值!AL:AL,分行业增加值!$A:$A,$B95)*$O$2</f>
        <v>97370.228868741659</v>
      </c>
      <c r="AN95" s="47">
        <f>SUMIFS(分行业增加值!AM:AM,分行业增加值!$A:$A,$B95)*$O$2</f>
        <v>97785.527400977269</v>
      </c>
      <c r="AO95" s="47">
        <f>SUMIFS(分行业增加值!AN:AN,分行业增加值!$A:$A,$B95)*$O$2</f>
        <v>97925.698805107037</v>
      </c>
    </row>
    <row r="96" spans="1:41">
      <c r="B96" s="46" t="s">
        <v>740</v>
      </c>
      <c r="C96" s="44" t="s">
        <v>2406</v>
      </c>
      <c r="D96" s="47">
        <f>SUMIFS(分行业增加值!C:C,分行业增加值!$A:$A,$B96)*$O$2</f>
        <v>53301.447742378194</v>
      </c>
      <c r="E96" s="47">
        <f>SUMIFS(分行业增加值!D:D,分行业增加值!$A:$A,$B96)*$O$2</f>
        <v>57638.481378156765</v>
      </c>
      <c r="F96" s="47">
        <f>SUMIFS(分行业增加值!E:E,分行业增加值!$A:$A,$B96)*$O$2</f>
        <v>63220.106690603759</v>
      </c>
      <c r="G96" s="47">
        <f>SUMIFS(分行业增加值!F:F,分行业增加值!$A:$A,$B96)*$O$2</f>
        <v>68577.066580431609</v>
      </c>
      <c r="H96" s="47">
        <f>SUMIFS(分行业增加值!G:G,分行业增加值!$A:$A,$B96)*$O$2</f>
        <v>73401.570722572142</v>
      </c>
      <c r="I96" s="47">
        <f>SUMIFS(分行业增加值!H:H,分行业增加值!$A:$A,$B96)*$O$2</f>
        <v>77795.781252035275</v>
      </c>
      <c r="J96" s="47">
        <f>SUMIFS(分行业增加值!I:I,分行业增加值!$A:$A,$B96)*$O$2</f>
        <v>81931.815613891958</v>
      </c>
      <c r="K96" s="47">
        <f>SUMIFS(分行业增加值!J:J,分行业增加值!$A:$A,$B96)*$O$2</f>
        <v>86043.727455037952</v>
      </c>
      <c r="L96" s="47">
        <f>SUMIFS(分行业增加值!K:K,分行业增加值!$A:$A,$B96)*$O$2</f>
        <v>90364.26650233056</v>
      </c>
      <c r="M96" s="47">
        <f>SUMIFS(分行业增加值!L:L,分行业增加值!$A:$A,$B96)*$O$2</f>
        <v>94928.638596807024</v>
      </c>
      <c r="N96" s="47">
        <f>SUMIFS(分行业增加值!M:M,分行业增加值!$A:$A,$B96)*$O$2</f>
        <v>99710.765337699035</v>
      </c>
      <c r="O96" s="47">
        <f>SUMIFS(分行业增加值!N:N,分行业增加值!$A:$A,$B96)*$O$2</f>
        <v>104677.39676402694</v>
      </c>
      <c r="P96" s="47">
        <f>SUMIFS(分行业增加值!O:O,分行业增加值!$A:$A,$B96)*$O$2</f>
        <v>109788.11135459987</v>
      </c>
      <c r="Q96" s="47">
        <f>SUMIFS(分行业增加值!P:P,分行业增加值!$A:$A,$B96)*$O$2</f>
        <v>115000.53170816926</v>
      </c>
      <c r="R96" s="47">
        <f>SUMIFS(分行业增加值!Q:Q,分行业增加值!$A:$A,$B96)*$O$2</f>
        <v>120292.49118408206</v>
      </c>
      <c r="S96" s="47">
        <f>SUMIFS(分行业增加值!R:R,分行业增加值!$A:$A,$B96)*$O$2</f>
        <v>125647.69078185805</v>
      </c>
      <c r="T96" s="47">
        <f>SUMIFS(分行业增加值!S:S,分行业增加值!$A:$A,$B96)*$O$2</f>
        <v>131048.52758097861</v>
      </c>
      <c r="U96" s="47">
        <f>SUMIFS(分行业增加值!T:T,分行业增加值!$A:$A,$B96)*$O$2</f>
        <v>136473.48690080989</v>
      </c>
      <c r="V96" s="47">
        <f>SUMIFS(分行业增加值!U:U,分行业增加值!$A:$A,$B96)*$O$2</f>
        <v>141901.05406071799</v>
      </c>
      <c r="W96" s="47">
        <f>SUMIFS(分行业增加值!V:V,分行业增加值!$A:$A,$B96)*$O$2</f>
        <v>147308.41046003063</v>
      </c>
      <c r="X96" s="47">
        <f>SUMIFS(分行业增加值!W:W,分行业增加值!$A:$A,$B96)*$O$2</f>
        <v>152670.12965799868</v>
      </c>
      <c r="Y96" s="47">
        <f>SUMIFS(分行业增加值!X:X,分行业增加值!$A:$A,$B96)*$O$2</f>
        <v>157960.13325385386</v>
      </c>
      <c r="Z96" s="47">
        <f>SUMIFS(分行业增加值!Y:Y,分行业增加值!$A:$A,$B96)*$O$2</f>
        <v>163150.38696677019</v>
      </c>
      <c r="AA96" s="47">
        <f>SUMIFS(分行业增加值!Z:Z,分行业增加值!$A:$A,$B96)*$O$2</f>
        <v>168211.55259588329</v>
      </c>
      <c r="AB96" s="47">
        <f>SUMIFS(分行业增加值!AA:AA,分行业增加值!$A:$A,$B96)*$O$2</f>
        <v>173115.5958603672</v>
      </c>
      <c r="AC96" s="47">
        <f>SUMIFS(分行业增加值!AB:AB,分行业增加值!$A:$A,$B96)*$O$2</f>
        <v>177830.57071928077</v>
      </c>
      <c r="AD96" s="47">
        <f>SUMIFS(分行业增加值!AC:AC,分行业增加值!$A:$A,$B96)*$O$2</f>
        <v>182327.13897175959</v>
      </c>
      <c r="AE96" s="47">
        <f>SUMIFS(分行业增加值!AD:AD,分行业增加值!$A:$A,$B96)*$O$2</f>
        <v>186573.35457686245</v>
      </c>
      <c r="AF96" s="47">
        <f>SUMIFS(分行业增加值!AE:AE,分行业增加值!$A:$A,$B96)*$O$2</f>
        <v>190539.22737370583</v>
      </c>
      <c r="AG96" s="47">
        <f>SUMIFS(分行业增加值!AF:AF,分行业增加值!$A:$A,$B96)*$O$2</f>
        <v>194194.11524138687</v>
      </c>
      <c r="AH96" s="47">
        <f>SUMIFS(分行业增加值!AG:AG,分行业增加值!$A:$A,$B96)*$O$2</f>
        <v>197509.33193906047</v>
      </c>
      <c r="AI96" s="47">
        <f>SUMIFS(分行业增加值!AH:AH,分行业增加值!$A:$A,$B96)*$O$2</f>
        <v>200455.53926586223</v>
      </c>
      <c r="AJ96" s="47">
        <f>SUMIFS(分行业增加值!AI:AI,分行业增加值!$A:$A,$B96)*$O$2</f>
        <v>203006.65882102386</v>
      </c>
      <c r="AK96" s="47">
        <f>SUMIFS(分行业增加值!AJ:AJ,分行业增加值!$A:$A,$B96)*$O$2</f>
        <v>205137.91612381538</v>
      </c>
      <c r="AL96" s="47">
        <f>SUMIFS(分行业增加值!AK:AK,分行业增加值!$A:$A,$B96)*$O$2</f>
        <v>206825.84061354536</v>
      </c>
      <c r="AM96" s="47">
        <f>SUMIFS(分行业增加值!AL:AL,分行业增加值!$A:$A,$B96)*$O$2</f>
        <v>208051.52544965674</v>
      </c>
      <c r="AN96" s="47">
        <f>SUMIFS(分行业增加值!AM:AM,分行业增加值!$A:$A,$B96)*$O$2</f>
        <v>208796.71575161169</v>
      </c>
      <c r="AO96" s="47">
        <f>SUMIFS(分行业增加值!AN:AN,分行业增加值!$A:$A,$B96)*$O$2</f>
        <v>209047.72035900684</v>
      </c>
    </row>
    <row r="97" spans="1:41">
      <c r="B97" s="46" t="s">
        <v>741</v>
      </c>
      <c r="C97" s="44" t="s">
        <v>2400</v>
      </c>
      <c r="D97" s="47">
        <f>SUMIFS(分行业增加值!C:C,分行业增加值!$A:$A,$B97)*$O$2</f>
        <v>40129.703886309573</v>
      </c>
      <c r="E97" s="47">
        <f>SUMIFS(分行业增加值!D:D,分行业增加值!$A:$A,$B97)*$O$2</f>
        <v>43568.46700762312</v>
      </c>
      <c r="F97" s="47">
        <f>SUMIFS(分行业增加值!E:E,分行业增加值!$A:$A,$B97)*$O$2</f>
        <v>48010.466206494209</v>
      </c>
      <c r="G97" s="47">
        <f>SUMIFS(分行业增加值!F:F,分行业增加值!$A:$A,$B97)*$O$2</f>
        <v>52287.715108511395</v>
      </c>
      <c r="H97" s="47">
        <f>SUMIFS(分行业增加值!G:G,分行业增加值!$A:$A,$B97)*$O$2</f>
        <v>56149.143910277598</v>
      </c>
      <c r="I97" s="47">
        <f>SUMIFS(分行业增加值!H:H,分行业增加值!$A:$A,$B97)*$O$2</f>
        <v>59673.444186111257</v>
      </c>
      <c r="J97" s="47">
        <f>SUMIFS(分行业增加值!I:I,分行业增加值!$A:$A,$B97)*$O$2</f>
        <v>62998.114304063369</v>
      </c>
      <c r="K97" s="47">
        <f>SUMIFS(分行业增加值!J:J,分行业增加值!$A:$A,$B97)*$O$2</f>
        <v>66312.809433721603</v>
      </c>
      <c r="L97" s="47">
        <f>SUMIFS(分行业增加值!K:K,分行业增加值!$A:$A,$B97)*$O$2</f>
        <v>69807.967096696651</v>
      </c>
      <c r="M97" s="47">
        <f>SUMIFS(分行业增加值!L:L,分行业增加值!$A:$A,$B97)*$O$2</f>
        <v>73513.055885856738</v>
      </c>
      <c r="N97" s="47">
        <f>SUMIFS(分行业增加值!M:M,分行业增加值!$A:$A,$B97)*$O$2</f>
        <v>77407.2130805872</v>
      </c>
      <c r="O97" s="47">
        <f>SUMIFS(分行业增加值!N:N,分行业增加值!$A:$A,$B97)*$O$2</f>
        <v>81465.66420015812</v>
      </c>
      <c r="P97" s="47">
        <f>SUMIFS(分行业增加值!O:O,分行业增加值!$A:$A,$B97)*$O$2</f>
        <v>85655.159283589877</v>
      </c>
      <c r="Q97" s="47">
        <f>SUMIFS(分行业增加值!P:P,分行业增加值!$A:$A,$B97)*$O$2</f>
        <v>89940.492489845245</v>
      </c>
      <c r="R97" s="47">
        <f>SUMIFS(分行业增加值!Q:Q,分行业增加值!$A:$A,$B97)*$O$2</f>
        <v>94304.712858424798</v>
      </c>
      <c r="S97" s="47">
        <f>SUMIFS(分行业增加值!R:R,分行业增加值!$A:$A,$B97)*$O$2</f>
        <v>98734.129228925172</v>
      </c>
      <c r="T97" s="47">
        <f>SUMIFS(分行业增加值!S:S,分行业增加值!$A:$A,$B97)*$O$2</f>
        <v>103213.09456088538</v>
      </c>
      <c r="U97" s="47">
        <f>SUMIFS(分行业增加值!T:T,分行业增加值!$A:$A,$B97)*$O$2</f>
        <v>107725.30985382518</v>
      </c>
      <c r="V97" s="47">
        <f>SUMIFS(分行业增加值!U:U,分行业增加值!$A:$A,$B97)*$O$2</f>
        <v>112251.86826718757</v>
      </c>
      <c r="W97" s="47">
        <f>SUMIFS(分行业增加值!V:V,分行业增加值!$A:$A,$B97)*$O$2</f>
        <v>116773.2110003963</v>
      </c>
      <c r="X97" s="47">
        <f>SUMIFS(分行业增加值!W:W,分行业增加值!$A:$A,$B97)*$O$2</f>
        <v>121267.8233728175</v>
      </c>
      <c r="Y97" s="47">
        <f>SUMIFS(分行业增加值!X:X,分行业增加值!$A:$A,$B97)*$O$2</f>
        <v>125712.88678377887</v>
      </c>
      <c r="Z97" s="47">
        <f>SUMIFS(分行业增加值!Y:Y,分行业增加值!$A:$A,$B97)*$O$2</f>
        <v>130084.27871256972</v>
      </c>
      <c r="AA97" s="47">
        <f>SUMIFS(分行业增加值!Z:Z,分行业增加值!$A:$A,$B97)*$O$2</f>
        <v>134357.87663847933</v>
      </c>
      <c r="AB97" s="47">
        <f>SUMIFS(分行业增加值!AA:AA,分行业增加值!$A:$A,$B97)*$O$2</f>
        <v>138506.29824070097</v>
      </c>
      <c r="AC97" s="47">
        <f>SUMIFS(分行业增加值!AB:AB,分行业增加值!$A:$A,$B97)*$O$2</f>
        <v>142504.11707848555</v>
      </c>
      <c r="AD97" s="47">
        <f>SUMIFS(分行业增加值!AC:AC,分行业增加值!$A:$A,$B97)*$O$2</f>
        <v>146323.95083102628</v>
      </c>
      <c r="AE97" s="47">
        <f>SUMIFS(分行业增加值!AD:AD,分行业增加值!$A:$A,$B97)*$O$2</f>
        <v>149937.76521749722</v>
      </c>
      <c r="AF97" s="47">
        <f>SUMIFS(分行业增加值!AE:AE,分行业增加值!$A:$A,$B97)*$O$2</f>
        <v>153318.82987711084</v>
      </c>
      <c r="AG97" s="47">
        <f>SUMIFS(分行业增加值!AF:AF,分行业增加值!$A:$A,$B97)*$O$2</f>
        <v>156439.76248906038</v>
      </c>
      <c r="AH97" s="47">
        <f>SUMIFS(分行业增加值!AG:AG,分行业增加值!$A:$A,$B97)*$O$2</f>
        <v>159275.13661259675</v>
      </c>
      <c r="AI97" s="47">
        <f>SUMIFS(分行业增加值!AH:AH,分行业增加值!$A:$A,$B97)*$O$2</f>
        <v>161798.22188693241</v>
      </c>
      <c r="AJ97" s="47">
        <f>SUMIFS(分行业增加值!AI:AI,分行业增加值!$A:$A,$B97)*$O$2</f>
        <v>163985.54775137585</v>
      </c>
      <c r="AK97" s="47">
        <f>SUMIFS(分行业增加值!AJ:AJ,分行业增加值!$A:$A,$B97)*$O$2</f>
        <v>165814.94756527402</v>
      </c>
      <c r="AL97" s="47">
        <f>SUMIFS(分行业增加值!AK:AK,分行业增加值!$A:$A,$B97)*$O$2</f>
        <v>167265.55860801222</v>
      </c>
      <c r="AM97" s="47">
        <f>SUMIFS(分行业增加值!AL:AL,分行业增加值!$A:$A,$B97)*$O$2</f>
        <v>168319.77795907183</v>
      </c>
      <c r="AN97" s="47">
        <f>SUMIFS(分行业增加值!AM:AM,分行业增加值!$A:$A,$B97)*$O$2</f>
        <v>168960.65465795348</v>
      </c>
      <c r="AO97" s="47">
        <f>SUMIFS(分行业增加值!AN:AN,分行业增加值!$A:$A,$B97)*$O$2</f>
        <v>169177.10538433059</v>
      </c>
    </row>
    <row r="98" spans="1:41">
      <c r="B98" s="46" t="s">
        <v>742</v>
      </c>
      <c r="C98" s="44" t="s">
        <v>2404</v>
      </c>
      <c r="D98" s="47">
        <f>SUMIFS(分行业增加值!C:C,分行业增加值!$A:$A,$B98)*$O$2</f>
        <v>23081.666540036797</v>
      </c>
      <c r="E98" s="47">
        <f>SUMIFS(分行业增加值!D:D,分行业增加值!$A:$A,$B98)*$O$2</f>
        <v>24982.064800026721</v>
      </c>
      <c r="F98" s="47">
        <f>SUMIFS(分行业增加值!E:E,分行业增加值!$A:$A,$B98)*$O$2</f>
        <v>27429.522712134229</v>
      </c>
      <c r="G98" s="47">
        <f>SUMIFS(分行业增加值!F:F,分行业增加值!$A:$A,$B98)*$O$2</f>
        <v>29779.968973383558</v>
      </c>
      <c r="H98" s="47">
        <f>SUMIFS(分行业增加值!G:G,分行业增加值!$A:$A,$B98)*$O$2</f>
        <v>31897.535115771727</v>
      </c>
      <c r="I98" s="47">
        <f>SUMIFS(分行业增加值!H:H,分行业增加值!$A:$A,$B98)*$O$2</f>
        <v>33826.880400614493</v>
      </c>
      <c r="J98" s="47">
        <f>SUMIFS(分行业增加值!I:I,分行业增加值!$A:$A,$B98)*$O$2</f>
        <v>35643.762582143849</v>
      </c>
      <c r="K98" s="47">
        <f>SUMIFS(分行业增加值!J:J,分行业增加值!$A:$A,$B98)*$O$2</f>
        <v>37451.060951390842</v>
      </c>
      <c r="L98" s="47">
        <f>SUMIFS(分行业增加值!K:K,分行业增加值!$A:$A,$B98)*$O$2</f>
        <v>39351.524407382691</v>
      </c>
      <c r="M98" s="47">
        <f>SUMIFS(分行业增加值!L:L,分行业增加值!$A:$A,$B98)*$O$2</f>
        <v>41360.27842256501</v>
      </c>
      <c r="N98" s="47">
        <f>SUMIFS(分行业增加值!M:M,分行业增加值!$A:$A,$B98)*$O$2</f>
        <v>43466.239676611272</v>
      </c>
      <c r="O98" s="47">
        <f>SUMIFS(分行业增加值!N:N,分行业增加值!$A:$A,$B98)*$O$2</f>
        <v>45654.934657095051</v>
      </c>
      <c r="P98" s="47">
        <f>SUMIFS(分行业增加值!O:O,分行业增加值!$A:$A,$B98)*$O$2</f>
        <v>47908.36926748621</v>
      </c>
      <c r="Q98" s="47">
        <f>SUMIFS(分行业增加值!P:P,分行业增加值!$A:$A,$B98)*$O$2</f>
        <v>50207.897451235382</v>
      </c>
      <c r="R98" s="47">
        <f>SUMIFS(分行业增加值!Q:Q,分行业增加值!$A:$A,$B98)*$O$2</f>
        <v>52543.935396060209</v>
      </c>
      <c r="S98" s="47">
        <f>SUMIFS(分行业增加值!R:R,分行业增加值!$A:$A,$B98)*$O$2</f>
        <v>54909.246345747481</v>
      </c>
      <c r="T98" s="47">
        <f>SUMIFS(分行业增加值!S:S,分行业增加值!$A:$A,$B98)*$O$2</f>
        <v>57295.550408053263</v>
      </c>
      <c r="U98" s="47">
        <f>SUMIFS(分行业增加值!T:T,分行业增加值!$A:$A,$B98)*$O$2</f>
        <v>59693.980926716315</v>
      </c>
      <c r="V98" s="47">
        <f>SUMIFS(分行业增加值!U:U,分行业增加值!$A:$A,$B98)*$O$2</f>
        <v>62094.82369745044</v>
      </c>
      <c r="W98" s="47">
        <f>SUMIFS(分行业增加值!V:V,分行业增加值!$A:$A,$B98)*$O$2</f>
        <v>64487.582163946383</v>
      </c>
      <c r="X98" s="47">
        <f>SUMIFS(分行业增加值!W:W,分行业增加值!$A:$A,$B98)*$O$2</f>
        <v>66861.107809875684</v>
      </c>
      <c r="Y98" s="47">
        <f>SUMIFS(分行业增加值!X:X,分行业增加值!$A:$A,$B98)*$O$2</f>
        <v>69204.252118909877</v>
      </c>
      <c r="Z98" s="47">
        <f>SUMIFS(分行业增加值!Y:Y,分行业增加值!$A:$A,$B98)*$O$2</f>
        <v>71503.715106657124</v>
      </c>
      <c r="AA98" s="47">
        <f>SUMIFS(分行业增加值!Z:Z,分行业增加值!$A:$A,$B98)*$O$2</f>
        <v>73747.109532752482</v>
      </c>
      <c r="AB98" s="47">
        <f>SUMIFS(分行业增加值!AA:AA,分行业增加值!$A:$A,$B98)*$O$2</f>
        <v>75921.396196811751</v>
      </c>
      <c r="AC98" s="47">
        <f>SUMIFS(分行业增加值!AB:AB,分行业增加值!$A:$A,$B98)*$O$2</f>
        <v>78013.535898450806</v>
      </c>
      <c r="AD98" s="47">
        <f>SUMIFS(分行业增加值!AC:AC,分行业增加值!$A:$A,$B98)*$O$2</f>
        <v>80008.533557227842</v>
      </c>
      <c r="AE98" s="47">
        <f>SUMIFS(分行业增加值!AD:AD,分行业增加值!$A:$A,$B98)*$O$2</f>
        <v>81893.34997275869</v>
      </c>
      <c r="AF98" s="47">
        <f>SUMIFS(分行业增加值!AE:AE,分行业增加值!$A:$A,$B98)*$O$2</f>
        <v>83653.642024620771</v>
      </c>
      <c r="AG98" s="47">
        <f>SUMIFS(分行业增加值!AF:AF,分行业增加值!$A:$A,$B98)*$O$2</f>
        <v>85277.022472449142</v>
      </c>
      <c r="AH98" s="47">
        <f>SUMIFS(分行业增加值!AG:AG,分行业增加值!$A:$A,$B98)*$O$2</f>
        <v>86749.800155840421</v>
      </c>
      <c r="AI98" s="47">
        <f>SUMIFS(分行业增加值!AH:AH,分行业增加值!$A:$A,$B98)*$O$2</f>
        <v>88058.935874410439</v>
      </c>
      <c r="AJ98" s="47">
        <f>SUMIFS(分行业增加值!AI:AI,分行业增加值!$A:$A,$B98)*$O$2</f>
        <v>89192.694347813464</v>
      </c>
      <c r="AK98" s="47">
        <f>SUMIFS(分行业增加值!AJ:AJ,分行业增加值!$A:$A,$B98)*$O$2</f>
        <v>90139.992255722944</v>
      </c>
      <c r="AL98" s="47">
        <f>SUMIFS(分行业增加值!AK:AK,分行业增加值!$A:$A,$B98)*$O$2</f>
        <v>90890.39823783157</v>
      </c>
      <c r="AM98" s="47">
        <f>SUMIFS(分行业增加值!AL:AL,分行业增加值!$A:$A,$B98)*$O$2</f>
        <v>91435.43681388961</v>
      </c>
      <c r="AN98" s="47">
        <f>SUMIFS(分行业增加值!AM:AM,分行业增加值!$A:$A,$B98)*$O$2</f>
        <v>91766.632503647357</v>
      </c>
      <c r="AO98" s="47">
        <f>SUMIFS(分行业增加值!AN:AN,分行业增加值!$A:$A,$B98)*$O$2</f>
        <v>91878.117666931954</v>
      </c>
    </row>
    <row r="99" spans="1:41">
      <c r="B99" s="46" t="s">
        <v>2403</v>
      </c>
      <c r="C99" s="44" t="s">
        <v>2402</v>
      </c>
      <c r="D99" s="47">
        <f>SUMIFS(分行业增加值!C:C,分行业增加值!$A:$A,$B99)*$O$2</f>
        <v>6742.8964986606006</v>
      </c>
      <c r="E99" s="47">
        <f>SUMIFS(分行业增加值!D:D,分行业增加值!$A:$A,$B99)*$O$2</f>
        <v>7158.7165989115774</v>
      </c>
      <c r="F99" s="47">
        <f>SUMIFS(分行业增加值!E:E,分行业增加值!$A:$A,$B99)*$O$2</f>
        <v>7684.7831384106576</v>
      </c>
      <c r="G99" s="47">
        <f>SUMIFS(分行业增加值!F:F,分行业增加值!$A:$A,$B99)*$O$2</f>
        <v>8182.5546130761031</v>
      </c>
      <c r="H99" s="47">
        <f>SUMIFS(分行业增加值!G:G,分行业增加值!$A:$A,$B99)*$O$2</f>
        <v>8626.2134061472698</v>
      </c>
      <c r="I99" s="47">
        <f>SUMIFS(分行业增加值!H:H,分行业增加值!$A:$A,$B99)*$O$2</f>
        <v>9026.7124459468541</v>
      </c>
      <c r="J99" s="47">
        <f>SUMIFS(分行业增加值!I:I,分行业增加值!$A:$A,$B99)*$O$2</f>
        <v>9399.8291649396961</v>
      </c>
      <c r="K99" s="47">
        <f>SUMIFS(分行业增加值!J:J,分行业增加值!$A:$A,$B99)*$O$2</f>
        <v>9765.5787357154841</v>
      </c>
      <c r="L99" s="47">
        <f>SUMIFS(分行业增加值!K:K,分行业增加值!$A:$A,$B99)*$O$2</f>
        <v>10142.93319483318</v>
      </c>
      <c r="M99" s="47">
        <f>SUMIFS(分行业增加值!L:L,分行业增加值!$A:$A,$B99)*$O$2</f>
        <v>10534.109206358087</v>
      </c>
      <c r="N99" s="47">
        <f>SUMIFS(分行业增加值!M:M,分行业增加值!$A:$A,$B99)*$O$2</f>
        <v>10936.629322217217</v>
      </c>
      <c r="O99" s="47">
        <f>SUMIFS(分行业增加值!N:N,分行业增加值!$A:$A,$B99)*$O$2</f>
        <v>11347.559722324133</v>
      </c>
      <c r="P99" s="47">
        <f>SUMIFS(分行业增加值!O:O,分行业增加值!$A:$A,$B99)*$O$2</f>
        <v>11763.379822575111</v>
      </c>
      <c r="Q99" s="47">
        <f>SUMIFS(分行业增加值!P:P,分行业增加值!$A:$A,$B99)*$O$2</f>
        <v>12180.634234868345</v>
      </c>
      <c r="R99" s="47">
        <f>SUMIFS(分行业增加值!Q:Q,分行业增加值!$A:$A,$B99)*$O$2</f>
        <v>12597.75825515774</v>
      </c>
      <c r="S99" s="47">
        <f>SUMIFS(分行业增加值!R:R,分行业增加值!$A:$A,$B99)*$O$2</f>
        <v>13013.382767402954</v>
      </c>
      <c r="T99" s="47">
        <f>SUMIFS(分行业增加值!S:S,分行业增加值!$A:$A,$B99)*$O$2</f>
        <v>13426.203851565573</v>
      </c>
      <c r="U99" s="47">
        <f>SUMIFS(分行业增加值!T:T,分行业增加值!$A:$A,$B99)*$O$2</f>
        <v>13834.85239160526</v>
      </c>
      <c r="V99" s="47">
        <f>SUMIFS(分行业增加值!U:U,分行业增加值!$A:$A,$B99)*$O$2</f>
        <v>14237.828879477836</v>
      </c>
      <c r="W99" s="47">
        <f>SUMIFS(分行业增加值!V:V,分行业增加值!$A:$A,$B99)*$O$2</f>
        <v>14633.699003141042</v>
      </c>
      <c r="X99" s="47">
        <f>SUMIFS(分行业增加值!W:W,分行业增加值!$A:$A,$B99)*$O$2</f>
        <v>15020.83286254686</v>
      </c>
      <c r="Y99" s="47">
        <f>SUMIFS(分行业增加值!X:X,分行业增加值!$A:$A,$B99)*$O$2</f>
        <v>15397.79614565303</v>
      </c>
      <c r="Z99" s="47">
        <f>SUMIFS(分行业增加值!Y:Y,分行业增加值!$A:$A,$B99)*$O$2</f>
        <v>15762.958952411531</v>
      </c>
      <c r="AA99" s="47">
        <f>SUMIFS(分行业增加值!Z:Z,分行业增加值!$A:$A,$B99)*$O$2</f>
        <v>16114.691382774345</v>
      </c>
      <c r="AB99" s="47">
        <f>SUMIFS(分行业增加值!AA:AA,分行业增加值!$A:$A,$B99)*$O$2</f>
        <v>16451.363536693447</v>
      </c>
      <c r="AC99" s="47">
        <f>SUMIFS(分行业增加值!AB:AB,分行业增加值!$A:$A,$B99)*$O$2</f>
        <v>16771.541102126586</v>
      </c>
      <c r="AD99" s="47">
        <f>SUMIFS(分行业增加值!AC:AC,分行业增加值!$A:$A,$B99)*$O$2</f>
        <v>17073.463787021894</v>
      </c>
      <c r="AE99" s="47">
        <f>SUMIFS(分行业增加值!AD:AD,分行业增加值!$A:$A,$B99)*$O$2</f>
        <v>17355.697279337113</v>
      </c>
      <c r="AF99" s="47">
        <f>SUMIFS(分行业增加值!AE:AE,分行业增加值!$A:$A,$B99)*$O$2</f>
        <v>17616.807267029992</v>
      </c>
      <c r="AG99" s="47">
        <f>SUMIFS(分行业增加值!AF:AF,分行业增加值!$A:$A,$B99)*$O$2</f>
        <v>17855.1638500525</v>
      </c>
      <c r="AH99" s="47">
        <f>SUMIFS(分行业增加值!AG:AG,分行业增加值!$A:$A,$B99)*$O$2</f>
        <v>18069.528304368152</v>
      </c>
      <c r="AI99" s="47">
        <f>SUMIFS(分行业增加值!AH:AH,分行业增加值!$A:$A,$B99)*$O$2</f>
        <v>18258.596709938523</v>
      </c>
      <c r="AJ99" s="47">
        <f>SUMIFS(分行业增加值!AI:AI,分行业增加值!$A:$A,$B99)*$O$2</f>
        <v>18421.065146725203</v>
      </c>
      <c r="AK99" s="47">
        <f>SUMIFS(分行业增加值!AJ:AJ,分行业增加值!$A:$A,$B99)*$O$2</f>
        <v>18555.955674699373</v>
      </c>
      <c r="AL99" s="47">
        <f>SUMIFS(分行业增加值!AK:AK,分行业增加值!$A:$A,$B99)*$O$2</f>
        <v>18662.159961828387</v>
      </c>
      <c r="AM99" s="47">
        <f>SUMIFS(分行业增加值!AL:AL,分行业增加值!$A:$A,$B99)*$O$2</f>
        <v>18738.895656089189</v>
      </c>
      <c r="AN99" s="47">
        <f>SUMIFS(分行业增加值!AM:AM,分行业增加值!$A:$A,$B99)*$O$2</f>
        <v>18785.31520945681</v>
      </c>
      <c r="AO99" s="47">
        <f>SUMIFS(分行业增加值!AN:AN,分行业增加值!$A:$A,$B99)*$O$2</f>
        <v>18800.897053915887</v>
      </c>
    </row>
    <row r="100" spans="1:41">
      <c r="B100" s="46" t="s">
        <v>744</v>
      </c>
      <c r="C100" s="44" t="s">
        <v>2401</v>
      </c>
      <c r="D100" s="47">
        <f>SUMIFS(分行业增加值!C:C,分行业增加值!$A:$A,$B100)*$O$2</f>
        <v>15314.410459196304</v>
      </c>
      <c r="E100" s="47">
        <f>SUMIFS(分行业增加值!D:D,分行业增加值!$A:$A,$B100)*$O$2</f>
        <v>16399.532715166399</v>
      </c>
      <c r="F100" s="47">
        <f>SUMIFS(分行业增加值!E:E,分行业增加值!$A:$A,$B100)*$O$2</f>
        <v>17782.991875926156</v>
      </c>
      <c r="G100" s="47">
        <f>SUMIFS(分行业增加值!F:F,分行业增加值!$A:$A,$B100)*$O$2</f>
        <v>19100.211898734364</v>
      </c>
      <c r="H100" s="47">
        <f>SUMIFS(分行业增加值!G:G,分行业增加值!$A:$A,$B100)*$O$2</f>
        <v>20279.346789474275</v>
      </c>
      <c r="I100" s="47">
        <f>SUMIFS(分行业增加值!H:H,分行业增加值!$A:$A,$B100)*$O$2</f>
        <v>21347.778868952642</v>
      </c>
      <c r="J100" s="47">
        <f>SUMIFS(分行业增加值!I:I,分行业增加值!$A:$A,$B100)*$O$2</f>
        <v>22347.755146414147</v>
      </c>
      <c r="K100" s="47">
        <f>SUMIFS(分行业增加值!J:J,分行业增加值!$A:$A,$B100)*$O$2</f>
        <v>23334.627027489569</v>
      </c>
      <c r="L100" s="47">
        <f>SUMIFS(分行业增加值!K:K,分行业增加值!$A:$A,$B100)*$O$2</f>
        <v>24361.985625757821</v>
      </c>
      <c r="M100" s="47">
        <f>SUMIFS(分行业增加值!L:L,分行业增加值!$A:$A,$B100)*$O$2</f>
        <v>25436.937305428266</v>
      </c>
      <c r="N100" s="47">
        <f>SUMIFS(分行业增加值!M:M,分行业增加值!$A:$A,$B100)*$O$2</f>
        <v>26552.701682301147</v>
      </c>
      <c r="O100" s="47">
        <f>SUMIFS(分行业增加值!N:N,分行业增加值!$A:$A,$B100)*$O$2</f>
        <v>27701.324844142116</v>
      </c>
      <c r="P100" s="47">
        <f>SUMIFS(分行业增加值!O:O,分行业增加值!$A:$A,$B100)*$O$2</f>
        <v>28873.092586664978</v>
      </c>
      <c r="Q100" s="47">
        <f>SUMIFS(分行业增加值!P:P,分行业增加值!$A:$A,$B100)*$O$2</f>
        <v>30058.225509581607</v>
      </c>
      <c r="R100" s="47">
        <f>SUMIFS(分行业增加值!Q:Q,分行业增加值!$A:$A,$B100)*$O$2</f>
        <v>31251.768716746024</v>
      </c>
      <c r="S100" s="47">
        <f>SUMIFS(分行业增加值!R:R,分行业增加值!$A:$A,$B100)*$O$2</f>
        <v>32449.940840046816</v>
      </c>
      <c r="T100" s="47">
        <f>SUMIFS(分行业增加值!S:S,分行业增加值!$A:$A,$B100)*$O$2</f>
        <v>33648.699727364896</v>
      </c>
      <c r="U100" s="47">
        <f>SUMIFS(分行业增加值!T:T,分行业增加值!$A:$A,$B100)*$O$2</f>
        <v>34843.80763857541</v>
      </c>
      <c r="V100" s="47">
        <f>SUMIFS(分行业增加值!U:U,分行业增加值!$A:$A,$B100)*$O$2</f>
        <v>36030.570461540061</v>
      </c>
      <c r="W100" s="47">
        <f>SUMIFS(分行业增加值!V:V,分行业增加值!$A:$A,$B100)*$O$2</f>
        <v>37204.294084120549</v>
      </c>
      <c r="X100" s="47">
        <f>SUMIFS(分行业增加值!W:W,分行业增加值!$A:$A,$B100)*$O$2</f>
        <v>38359.828022165122</v>
      </c>
      <c r="Y100" s="47">
        <f>SUMIFS(分行业增加值!X:X,分行业增加值!$A:$A,$B100)*$O$2</f>
        <v>39492.15218352589</v>
      </c>
      <c r="Z100" s="47">
        <f>SUMIFS(分行业增加值!Y:Y,分行业增加值!$A:$A,$B100)*$O$2</f>
        <v>40595.724908039578</v>
      </c>
      <c r="AA100" s="47">
        <f>SUMIFS(分行业增加值!Z:Z,分行业增加值!$A:$A,$B100)*$O$2</f>
        <v>41665.200123548675</v>
      </c>
      <c r="AB100" s="47">
        <f>SUMIFS(分行业增加值!AA:AA,分行业增加值!$A:$A,$B100)*$O$2</f>
        <v>42694.970973887997</v>
      </c>
      <c r="AC100" s="47">
        <f>SUMIFS(分行业增加值!AB:AB,分行业增加值!$A:$A,$B100)*$O$2</f>
        <v>43679.365406890429</v>
      </c>
      <c r="AD100" s="47">
        <f>SUMIFS(分行业增加值!AC:AC,分行业增加值!$A:$A,$B100)*$O$2</f>
        <v>44612.776566390778</v>
      </c>
      <c r="AE100" s="47">
        <f>SUMIFS(分行业增加值!AD:AD,分行业增加值!$A:$A,$B100)*$O$2</f>
        <v>45489.7279882277</v>
      </c>
      <c r="AF100" s="47">
        <f>SUMIFS(分行业增加值!AE:AE,分行业增加值!$A:$A,$B100)*$O$2</f>
        <v>46304.678012237928</v>
      </c>
      <c r="AG100" s="47">
        <f>SUMIFS(分行业增加值!AF:AF,分行业增加值!$A:$A,$B100)*$O$2</f>
        <v>47052.215370262027</v>
      </c>
      <c r="AH100" s="47">
        <f>SUMIFS(分行业增加值!AG:AG,分行业增加值!$A:$A,$B100)*$O$2</f>
        <v>47727.254774150177</v>
      </c>
      <c r="AI100" s="47">
        <f>SUMIFS(分行业增加值!AH:AH,分行业增加值!$A:$A,$B100)*$O$2</f>
        <v>48324.841327756389</v>
      </c>
      <c r="AJ100" s="47">
        <f>SUMIFS(分行业增加值!AI:AI,分行业增加值!$A:$A,$B100)*$O$2</f>
        <v>48840.41131094622</v>
      </c>
      <c r="AK100" s="47">
        <f>SUMIFS(分行业增加值!AJ:AJ,分行业增加值!$A:$A,$B100)*$O$2</f>
        <v>49269.72698359481</v>
      </c>
      <c r="AL100" s="47">
        <f>SUMIFS(分行业增加值!AK:AK,分行业增加值!$A:$A,$B100)*$O$2</f>
        <v>49608.811389584982</v>
      </c>
      <c r="AM100" s="47">
        <f>SUMIFS(分行业增加值!AL:AL,分行业增加值!$A:$A,$B100)*$O$2</f>
        <v>49854.339532818783</v>
      </c>
      <c r="AN100" s="47">
        <f>SUMIFS(分行业增加值!AM:AM,分行业增加值!$A:$A,$B100)*$O$2</f>
        <v>50003.312397207854</v>
      </c>
      <c r="AO100" s="47">
        <f>SUMIFS(分行业增加值!AN:AN,分行业增加值!$A:$A,$B100)*$O$2</f>
        <v>50053.44812268496</v>
      </c>
    </row>
    <row r="101" spans="1:41">
      <c r="B101" s="46" t="s">
        <v>2387</v>
      </c>
      <c r="C101" s="46" t="s">
        <v>2411</v>
      </c>
      <c r="D101" s="47">
        <f t="shared" ref="D101:E101" si="30">SUM(D62:D86)</f>
        <v>485809.49478181917</v>
      </c>
      <c r="E101" s="47">
        <f t="shared" si="30"/>
        <v>506788.55114230822</v>
      </c>
      <c r="F101" s="47">
        <f t="shared" ref="F101" si="31">SUM(F62:F86)</f>
        <v>528641.18177173496</v>
      </c>
      <c r="G101" s="47">
        <f t="shared" ref="G101" si="32">SUM(G62:G86)</f>
        <v>553166.41818630253</v>
      </c>
      <c r="H101" s="47">
        <f t="shared" ref="H101" si="33">SUM(H62:H86)</f>
        <v>573693.75752788316</v>
      </c>
      <c r="I101" s="47">
        <f t="shared" ref="I101" si="34">SUM(I62:I86)</f>
        <v>593051.67618301022</v>
      </c>
      <c r="J101" s="47">
        <f t="shared" ref="J101" si="35">SUM(J62:J86)</f>
        <v>611208.01296393597</v>
      </c>
      <c r="K101" s="47">
        <f t="shared" ref="K101" si="36">SUM(K62:K86)</f>
        <v>631246.64959471836</v>
      </c>
      <c r="L101" s="47">
        <f t="shared" ref="L101" si="37">SUM(L62:L86)</f>
        <v>645980.20279440121</v>
      </c>
      <c r="M101" s="47">
        <f t="shared" ref="M101" si="38">SUM(M62:M86)</f>
        <v>661915.74860309775</v>
      </c>
      <c r="N101" s="47">
        <f t="shared" ref="N101" si="39">SUM(N62:N86)</f>
        <v>677231.70420753956</v>
      </c>
      <c r="O101" s="47">
        <f t="shared" ref="O101" si="40">SUM(O62:O86)</f>
        <v>692231.02238945244</v>
      </c>
      <c r="P101" s="47">
        <f t="shared" ref="P101" si="41">SUM(P62:P86)</f>
        <v>705711.69750062295</v>
      </c>
      <c r="Q101" s="47">
        <f t="shared" ref="Q101" si="42">SUM(Q62:Q86)</f>
        <v>719401.61266035785</v>
      </c>
      <c r="R101" s="47">
        <f t="shared" ref="R101" si="43">SUM(R62:R86)</f>
        <v>731979.01020411588</v>
      </c>
      <c r="S101" s="47">
        <f t="shared" ref="S101" si="44">SUM(S62:S86)</f>
        <v>744210.70594768843</v>
      </c>
      <c r="T101" s="47">
        <f t="shared" ref="T101" si="45">SUM(T62:T86)</f>
        <v>756072.86423277378</v>
      </c>
      <c r="U101" s="47">
        <f t="shared" ref="U101" si="46">SUM(U62:U86)</f>
        <v>766614.97950816783</v>
      </c>
      <c r="V101" s="47">
        <f t="shared" ref="V101" si="47">SUM(V62:V86)</f>
        <v>777339.79353974445</v>
      </c>
      <c r="W101" s="47">
        <f t="shared" ref="W101" si="48">SUM(W62:W86)</f>
        <v>787118.83524985646</v>
      </c>
      <c r="X101" s="47">
        <f t="shared" ref="X101" si="49">SUM(X62:X86)</f>
        <v>796205.71708597604</v>
      </c>
      <c r="Y101" s="47">
        <f t="shared" ref="Y101" si="50">SUM(Y62:Y86)</f>
        <v>804752.31313457771</v>
      </c>
      <c r="Z101" s="47">
        <f t="shared" ref="Z101" si="51">SUM(Z62:Z86)</f>
        <v>812988.21763602574</v>
      </c>
      <c r="AA101" s="47">
        <f t="shared" ref="AA101" si="52">SUM(AA62:AA86)</f>
        <v>820814.01320699102</v>
      </c>
      <c r="AB101" s="47">
        <f t="shared" ref="AB101" si="53">SUM(AB62:AB86)</f>
        <v>828059.18622404977</v>
      </c>
      <c r="AC101" s="47">
        <f t="shared" ref="AC101" si="54">SUM(AC62:AC86)</f>
        <v>834626.65332074161</v>
      </c>
      <c r="AD101" s="47">
        <f t="shared" ref="AD101" si="55">SUM(AD62:AD86)</f>
        <v>840426.71783762448</v>
      </c>
      <c r="AE101" s="47">
        <f t="shared" ref="AE101" si="56">SUM(AE62:AE86)</f>
        <v>846003.08183271671</v>
      </c>
      <c r="AF101" s="47">
        <f t="shared" ref="AF101" si="57">SUM(AF62:AF86)</f>
        <v>851080.68337391387</v>
      </c>
      <c r="AG101" s="47">
        <f t="shared" ref="AG101" si="58">SUM(AG62:AG86)</f>
        <v>855529.69766259147</v>
      </c>
      <c r="AH101" s="47">
        <f t="shared" ref="AH101" si="59">SUM(AH62:AH86)</f>
        <v>859423.01382889692</v>
      </c>
      <c r="AI101" s="47">
        <f t="shared" ref="AI101" si="60">SUM(AI62:AI86)</f>
        <v>862917.59124745533</v>
      </c>
      <c r="AJ101" s="47">
        <f t="shared" ref="AJ101" si="61">SUM(AJ62:AJ86)</f>
        <v>865829.12082083523</v>
      </c>
      <c r="AK101" s="47">
        <f t="shared" ref="AK101" si="62">SUM(AK62:AK86)</f>
        <v>868541.82866675779</v>
      </c>
      <c r="AL101" s="47">
        <f t="shared" ref="AL101" si="63">SUM(AL62:AL86)</f>
        <v>870729.50658961153</v>
      </c>
      <c r="AM101" s="47">
        <f t="shared" ref="AM101" si="64">SUM(AM62:AM86)</f>
        <v>872610.69810743537</v>
      </c>
      <c r="AN101" s="47">
        <f t="shared" ref="AN101" si="65">SUM(AN62:AN86)</f>
        <v>874008.12877140671</v>
      </c>
      <c r="AO101" s="47">
        <f t="shared" ref="AO101" si="66">SUM(AO62:AO86)</f>
        <v>872345.51988922292</v>
      </c>
    </row>
    <row r="102" spans="1:41">
      <c r="B102" s="46" t="s">
        <v>2412</v>
      </c>
      <c r="C102" s="46" t="s">
        <v>2388</v>
      </c>
      <c r="D102" s="47">
        <f t="shared" ref="D102:AO102" si="67">SUM(D63:D86)</f>
        <v>397270.71633327147</v>
      </c>
      <c r="E102" s="47">
        <f t="shared" si="67"/>
        <v>413796.88576256874</v>
      </c>
      <c r="F102" s="47">
        <f t="shared" si="67"/>
        <v>432773.72074726812</v>
      </c>
      <c r="G102" s="47">
        <f t="shared" si="67"/>
        <v>451443.70422932715</v>
      </c>
      <c r="H102" s="47">
        <f t="shared" si="67"/>
        <v>467731.34756599681</v>
      </c>
      <c r="I102" s="47">
        <f t="shared" si="67"/>
        <v>482957.14361938246</v>
      </c>
      <c r="J102" s="47">
        <f t="shared" si="67"/>
        <v>497105.23020221631</v>
      </c>
      <c r="K102" s="47">
        <f t="shared" si="67"/>
        <v>511634.15271067043</v>
      </c>
      <c r="L102" s="47">
        <f t="shared" si="67"/>
        <v>524293.16912923288</v>
      </c>
      <c r="M102" s="47">
        <f t="shared" si="67"/>
        <v>536677.48871330242</v>
      </c>
      <c r="N102" s="47">
        <f t="shared" si="67"/>
        <v>548617.59533828427</v>
      </c>
      <c r="O102" s="47">
        <f t="shared" si="67"/>
        <v>560424.91726615396</v>
      </c>
      <c r="P102" s="47">
        <f t="shared" si="67"/>
        <v>571589.83038909687</v>
      </c>
      <c r="Q102" s="47">
        <f t="shared" si="67"/>
        <v>581787.19572593365</v>
      </c>
      <c r="R102" s="47">
        <f t="shared" si="67"/>
        <v>591757.40515287814</v>
      </c>
      <c r="S102" s="47">
        <f t="shared" si="67"/>
        <v>601582.06450553425</v>
      </c>
      <c r="T102" s="47">
        <f t="shared" si="67"/>
        <v>611237.3381255999</v>
      </c>
      <c r="U102" s="47">
        <f t="shared" si="67"/>
        <v>619771.41654183262</v>
      </c>
      <c r="V102" s="47">
        <f t="shared" si="67"/>
        <v>628683.12975999143</v>
      </c>
      <c r="W102" s="47">
        <f t="shared" si="67"/>
        <v>636840.09494231362</v>
      </c>
      <c r="X102" s="47">
        <f t="shared" si="67"/>
        <v>644489.40493607917</v>
      </c>
      <c r="Y102" s="47">
        <f t="shared" si="67"/>
        <v>651776.41422757041</v>
      </c>
      <c r="Z102" s="47">
        <f t="shared" si="67"/>
        <v>658922.24157690245</v>
      </c>
      <c r="AA102" s="47">
        <f t="shared" si="67"/>
        <v>665818.99412049586</v>
      </c>
      <c r="AB102" s="47">
        <f t="shared" si="67"/>
        <v>672285.07491460093</v>
      </c>
      <c r="AC102" s="47">
        <f t="shared" si="67"/>
        <v>678213.6211924688</v>
      </c>
      <c r="AD102" s="47">
        <f t="shared" si="67"/>
        <v>683503.20101431152</v>
      </c>
      <c r="AE102" s="47">
        <f t="shared" si="67"/>
        <v>688685.78115780198</v>
      </c>
      <c r="AF102" s="47">
        <f t="shared" si="67"/>
        <v>693473.91245047085</v>
      </c>
      <c r="AG102" s="47">
        <f t="shared" si="67"/>
        <v>697726.03481334774</v>
      </c>
      <c r="AH102" s="47">
        <f t="shared" si="67"/>
        <v>701501.34621617664</v>
      </c>
      <c r="AI102" s="47">
        <f t="shared" si="67"/>
        <v>704944.41879321728</v>
      </c>
      <c r="AJ102" s="47">
        <f t="shared" si="67"/>
        <v>707857.90424665483</v>
      </c>
      <c r="AK102" s="47">
        <f t="shared" si="67"/>
        <v>710612.33753380657</v>
      </c>
      <c r="AL102" s="47">
        <f t="shared" si="67"/>
        <v>712869.12321869645</v>
      </c>
      <c r="AM102" s="47">
        <f t="shared" si="67"/>
        <v>714833.11365895998</v>
      </c>
      <c r="AN102" s="47">
        <f t="shared" si="67"/>
        <v>716313.99520538992</v>
      </c>
      <c r="AO102" s="47">
        <f t="shared" si="67"/>
        <v>714709.4107649154</v>
      </c>
    </row>
    <row r="104" spans="1:41">
      <c r="A104" s="70" t="s">
        <v>2409</v>
      </c>
      <c r="B104" s="70"/>
      <c r="C104" s="70"/>
      <c r="D104" s="44">
        <v>2023</v>
      </c>
      <c r="E104" s="44">
        <v>2024</v>
      </c>
      <c r="F104" s="44">
        <v>2025</v>
      </c>
      <c r="G104" s="44">
        <v>2026</v>
      </c>
      <c r="H104" s="44">
        <v>2027</v>
      </c>
      <c r="I104" s="44">
        <v>2028</v>
      </c>
      <c r="J104" s="44">
        <v>2029</v>
      </c>
      <c r="K104" s="44">
        <v>2030</v>
      </c>
      <c r="L104" s="44">
        <v>2031</v>
      </c>
      <c r="M104" s="44">
        <v>2032</v>
      </c>
      <c r="N104" s="44">
        <v>2033</v>
      </c>
      <c r="O104" s="44">
        <v>2034</v>
      </c>
      <c r="P104" s="44">
        <v>2035</v>
      </c>
      <c r="Q104" s="44">
        <v>2036</v>
      </c>
      <c r="R104" s="44">
        <v>2037</v>
      </c>
      <c r="S104" s="44">
        <v>2038</v>
      </c>
      <c r="T104" s="44">
        <v>2039</v>
      </c>
      <c r="U104" s="44">
        <v>2040</v>
      </c>
      <c r="V104" s="44">
        <v>2041</v>
      </c>
      <c r="W104" s="44">
        <v>2042</v>
      </c>
      <c r="X104" s="44">
        <v>2043</v>
      </c>
      <c r="Y104" s="44">
        <v>2044</v>
      </c>
      <c r="Z104" s="44">
        <v>2045</v>
      </c>
      <c r="AA104" s="44">
        <v>2046</v>
      </c>
      <c r="AB104" s="44">
        <v>2047</v>
      </c>
      <c r="AC104" s="44">
        <v>2048</v>
      </c>
      <c r="AD104" s="44">
        <v>2049</v>
      </c>
      <c r="AE104" s="44">
        <v>2050</v>
      </c>
      <c r="AF104" s="44">
        <v>2051</v>
      </c>
      <c r="AG104" s="44">
        <v>2052</v>
      </c>
      <c r="AH104" s="44">
        <v>2053</v>
      </c>
      <c r="AI104" s="44">
        <v>2054</v>
      </c>
      <c r="AJ104" s="44">
        <v>2055</v>
      </c>
      <c r="AK104" s="44">
        <v>2056</v>
      </c>
      <c r="AL104" s="44">
        <v>2057</v>
      </c>
      <c r="AM104" s="44">
        <v>2058</v>
      </c>
      <c r="AN104" s="44">
        <v>2059</v>
      </c>
      <c r="AO104" s="44">
        <v>2060</v>
      </c>
    </row>
    <row r="105" spans="1:41">
      <c r="B105" s="46" t="s">
        <v>695</v>
      </c>
      <c r="C105" s="44" t="str">
        <f t="shared" ref="C105:C129" si="68">VLOOKUP(B105,$B$195:$C$219,2,FALSE)</f>
        <v>农林牧渔业</v>
      </c>
      <c r="D105" s="47">
        <f t="shared" ref="D105:AO105" si="69">VLOOKUP($B105,$B$4:$AO$30,COLUMN(C$1),FALSE)/VLOOKUP($B105,$B$62:$AO$102,COLUMN(C$1),FALSE)</f>
        <v>9.549363734347624E-2</v>
      </c>
      <c r="E105" s="47">
        <f t="shared" si="69"/>
        <v>9.5066046660199757E-2</v>
      </c>
      <c r="F105" s="47">
        <f t="shared" si="69"/>
        <v>9.4523208429263803E-2</v>
      </c>
      <c r="G105" s="47">
        <f t="shared" si="69"/>
        <v>9.4080954269936096E-2</v>
      </c>
      <c r="H105" s="47">
        <f t="shared" si="69"/>
        <v>9.3649247913192263E-2</v>
      </c>
      <c r="I105" s="47">
        <f t="shared" si="69"/>
        <v>9.3108165876227694E-2</v>
      </c>
      <c r="J105" s="47">
        <f t="shared" si="69"/>
        <v>9.2716406593627981E-2</v>
      </c>
      <c r="K105" s="47">
        <f t="shared" si="69"/>
        <v>9.2148398262138095E-2</v>
      </c>
      <c r="L105" s="47">
        <f t="shared" si="69"/>
        <v>9.2126495833951105E-2</v>
      </c>
      <c r="M105" s="47">
        <f t="shared" si="69"/>
        <v>9.2004631892357344E-2</v>
      </c>
      <c r="N105" s="47">
        <f t="shared" si="69"/>
        <v>9.1885720034133853E-2</v>
      </c>
      <c r="O105" s="47">
        <f t="shared" si="69"/>
        <v>9.1841724544368064E-2</v>
      </c>
      <c r="P105" s="47">
        <f t="shared" si="69"/>
        <v>9.1722552518379075E-2</v>
      </c>
      <c r="Q105" s="47">
        <f t="shared" si="69"/>
        <v>9.1824681465034849E-2</v>
      </c>
      <c r="R105" s="47">
        <f t="shared" si="69"/>
        <v>9.1803969832581614E-2</v>
      </c>
      <c r="S105" s="47">
        <f t="shared" si="69"/>
        <v>9.1375055306024591E-2</v>
      </c>
      <c r="T105" s="47">
        <f t="shared" si="69"/>
        <v>9.1489293795188942E-2</v>
      </c>
      <c r="U105" s="47">
        <f t="shared" si="69"/>
        <v>9.1203180646538373E-2</v>
      </c>
      <c r="V105" s="47">
        <f t="shared" si="69"/>
        <v>9.1039309344726871E-2</v>
      </c>
      <c r="W105" s="47">
        <f t="shared" si="69"/>
        <v>9.0873798729297253E-2</v>
      </c>
      <c r="X105" s="47">
        <f t="shared" si="69"/>
        <v>9.0822139061658855E-2</v>
      </c>
      <c r="Y105" s="47">
        <f t="shared" si="69"/>
        <v>9.0816920176722146E-2</v>
      </c>
      <c r="Z105" s="47">
        <f t="shared" si="69"/>
        <v>9.0911701326092859E-2</v>
      </c>
      <c r="AA105" s="47">
        <f t="shared" si="69"/>
        <v>9.0489359481759318E-2</v>
      </c>
      <c r="AB105" s="47">
        <f t="shared" si="69"/>
        <v>9.0703133410480655E-2</v>
      </c>
      <c r="AC105" s="47">
        <f t="shared" si="69"/>
        <v>9.04534603510357E-2</v>
      </c>
      <c r="AD105" s="47">
        <f t="shared" si="69"/>
        <v>9.0217198075800337E-2</v>
      </c>
      <c r="AE105" s="47">
        <f t="shared" si="69"/>
        <v>9.0536132637007133E-2</v>
      </c>
      <c r="AF105" s="47">
        <f t="shared" si="69"/>
        <v>9.0369848430677149E-2</v>
      </c>
      <c r="AG105" s="47">
        <f t="shared" si="69"/>
        <v>9.0257093801471552E-2</v>
      </c>
      <c r="AH105" s="47">
        <f t="shared" si="69"/>
        <v>9.0189650447008926E-2</v>
      </c>
      <c r="AI105" s="47">
        <f t="shared" si="69"/>
        <v>9.0160245431077299E-2</v>
      </c>
      <c r="AJ105" s="47">
        <f t="shared" si="69"/>
        <v>9.0103756296110241E-2</v>
      </c>
      <c r="AK105" s="47">
        <f t="shared" si="69"/>
        <v>8.9584914752176267E-2</v>
      </c>
      <c r="AL105" s="47">
        <f t="shared" si="69"/>
        <v>8.9623499562631229E-2</v>
      </c>
      <c r="AM105" s="47">
        <f t="shared" si="69"/>
        <v>8.961222248029295E-2</v>
      </c>
      <c r="AN105" s="47">
        <f t="shared" si="69"/>
        <v>8.9598133300786406E-2</v>
      </c>
      <c r="AO105" s="47">
        <f t="shared" si="69"/>
        <v>8.9573385681990955E-2</v>
      </c>
    </row>
    <row r="106" spans="1:41">
      <c r="A106" s="44">
        <f>RANK(D106,D$106:D$128)</f>
        <v>11</v>
      </c>
      <c r="B106" s="46" t="s">
        <v>696</v>
      </c>
      <c r="C106" s="44" t="str">
        <f t="shared" si="68"/>
        <v>煤炭开采洗选</v>
      </c>
      <c r="D106" s="47">
        <f t="shared" ref="D106:AO106" si="70">VLOOKUP($B106,$B$4:$AO$30,COLUMN(C$1),FALSE)/VLOOKUP($B106,$B$62:$AO$102,COLUMN(C$1),FALSE)</f>
        <v>0.16652161101480595</v>
      </c>
      <c r="E106" s="47">
        <f t="shared" si="70"/>
        <v>0.1692377447845555</v>
      </c>
      <c r="F106" s="47">
        <f t="shared" si="70"/>
        <v>0.16695631491231275</v>
      </c>
      <c r="G106" s="47">
        <f t="shared" si="70"/>
        <v>0.16537533949125768</v>
      </c>
      <c r="H106" s="47">
        <f t="shared" si="70"/>
        <v>0.16344912592745295</v>
      </c>
      <c r="I106" s="47">
        <f t="shared" si="70"/>
        <v>0.15975514981286054</v>
      </c>
      <c r="J106" s="47">
        <f t="shared" si="70"/>
        <v>0.15675839199815006</v>
      </c>
      <c r="K106" s="47">
        <f t="shared" si="70"/>
        <v>0.15252004496126495</v>
      </c>
      <c r="L106" s="47">
        <f t="shared" si="70"/>
        <v>0.14973546736633886</v>
      </c>
      <c r="M106" s="47">
        <f t="shared" si="70"/>
        <v>0.14896995211462413</v>
      </c>
      <c r="N106" s="47">
        <f t="shared" si="70"/>
        <v>0.14836019592550462</v>
      </c>
      <c r="O106" s="47">
        <f t="shared" si="70"/>
        <v>0.14653947316175644</v>
      </c>
      <c r="P106" s="47">
        <f t="shared" si="70"/>
        <v>0.14619997265098009</v>
      </c>
      <c r="Q106" s="47">
        <f t="shared" si="70"/>
        <v>0.14653009883575049</v>
      </c>
      <c r="R106" s="47">
        <f t="shared" si="70"/>
        <v>0.14653427374010616</v>
      </c>
      <c r="S106" s="47">
        <f t="shared" si="70"/>
        <v>0.14655466526513863</v>
      </c>
      <c r="T106" s="47">
        <f t="shared" si="70"/>
        <v>0.14608381148720706</v>
      </c>
      <c r="U106" s="47">
        <f t="shared" si="70"/>
        <v>0.14612184648711291</v>
      </c>
      <c r="V106" s="47">
        <f t="shared" si="70"/>
        <v>0.14573119267885382</v>
      </c>
      <c r="W106" s="47">
        <f t="shared" si="70"/>
        <v>0.14541719767697883</v>
      </c>
      <c r="X106" s="47">
        <f t="shared" si="70"/>
        <v>0.14531669517646492</v>
      </c>
      <c r="Y106" s="47">
        <f t="shared" si="70"/>
        <v>0.14490144114329542</v>
      </c>
      <c r="Z106" s="47">
        <f t="shared" si="70"/>
        <v>0.14496586901097375</v>
      </c>
      <c r="AA106" s="47">
        <f t="shared" si="70"/>
        <v>0.14474334134087236</v>
      </c>
      <c r="AB106" s="47">
        <f t="shared" si="70"/>
        <v>0.1442940534113864</v>
      </c>
      <c r="AC106" s="47">
        <f t="shared" si="70"/>
        <v>0.14409763764571168</v>
      </c>
      <c r="AD106" s="47">
        <f t="shared" si="70"/>
        <v>0.14399546291222279</v>
      </c>
      <c r="AE106" s="47">
        <f t="shared" si="70"/>
        <v>0.14382564544072354</v>
      </c>
      <c r="AF106" s="47">
        <f t="shared" si="70"/>
        <v>0.14411594433549293</v>
      </c>
      <c r="AG106" s="47">
        <f t="shared" si="70"/>
        <v>0.14431799986162278</v>
      </c>
      <c r="AH106" s="47">
        <f t="shared" si="70"/>
        <v>0.14451310457477737</v>
      </c>
      <c r="AI106" s="47">
        <f t="shared" si="70"/>
        <v>0.14539510813269069</v>
      </c>
      <c r="AJ106" s="47">
        <f t="shared" si="70"/>
        <v>0.14567815821794325</v>
      </c>
      <c r="AK106" s="47">
        <f t="shared" si="70"/>
        <v>0.14503050204859053</v>
      </c>
      <c r="AL106" s="47">
        <f t="shared" si="70"/>
        <v>0.14422345534876543</v>
      </c>
      <c r="AM106" s="47">
        <f t="shared" si="70"/>
        <v>0.14382515373015922</v>
      </c>
      <c r="AN106" s="47">
        <f t="shared" si="70"/>
        <v>0.14344895212116257</v>
      </c>
      <c r="AO106" s="47">
        <f t="shared" si="70"/>
        <v>0.14153255981728083</v>
      </c>
    </row>
    <row r="107" spans="1:41">
      <c r="A107" s="44">
        <f t="shared" ref="A107:A128" si="71">RANK(D107,D$106:D$128)</f>
        <v>7</v>
      </c>
      <c r="B107" s="46" t="s">
        <v>697</v>
      </c>
      <c r="C107" s="44" t="str">
        <f t="shared" si="68"/>
        <v>石油、天然气开采</v>
      </c>
      <c r="D107" s="47">
        <f t="shared" ref="D107:AO107" si="72">VLOOKUP($B107,$B$4:$AO$30,COLUMN(C$1),FALSE)/VLOOKUP($B107,$B$62:$AO$102,COLUMN(C$1),FALSE)</f>
        <v>0.52682899809991757</v>
      </c>
      <c r="E107" s="47">
        <f t="shared" si="72"/>
        <v>0.50966010907630233</v>
      </c>
      <c r="F107" s="47">
        <f t="shared" si="72"/>
        <v>0.50994496788597854</v>
      </c>
      <c r="G107" s="47">
        <f t="shared" si="72"/>
        <v>0.49616427361037974</v>
      </c>
      <c r="H107" s="47">
        <f t="shared" si="72"/>
        <v>0.50888732695435879</v>
      </c>
      <c r="I107" s="47">
        <f t="shared" si="72"/>
        <v>0.51209004451365792</v>
      </c>
      <c r="J107" s="47">
        <f t="shared" si="72"/>
        <v>0.50919366859141146</v>
      </c>
      <c r="K107" s="47">
        <f t="shared" si="72"/>
        <v>0.49486179857398782</v>
      </c>
      <c r="L107" s="47">
        <f t="shared" si="72"/>
        <v>0.49690022955262492</v>
      </c>
      <c r="M107" s="47">
        <f t="shared" si="72"/>
        <v>0.49174886360553838</v>
      </c>
      <c r="N107" s="47">
        <f t="shared" si="72"/>
        <v>0.49516673003090422</v>
      </c>
      <c r="O107" s="47">
        <f t="shared" si="72"/>
        <v>0.49189592870182297</v>
      </c>
      <c r="P107" s="47">
        <f t="shared" si="72"/>
        <v>0.49089198467814221</v>
      </c>
      <c r="Q107" s="47">
        <f t="shared" si="72"/>
        <v>0.49945758761278286</v>
      </c>
      <c r="R107" s="47">
        <f t="shared" si="72"/>
        <v>0.50361921409250177</v>
      </c>
      <c r="S107" s="47">
        <f t="shared" si="72"/>
        <v>0.5104958345545455</v>
      </c>
      <c r="T107" s="47">
        <f t="shared" si="72"/>
        <v>0.51250410291534254</v>
      </c>
      <c r="U107" s="47">
        <f t="shared" si="72"/>
        <v>0.5298678869495218</v>
      </c>
      <c r="V107" s="47">
        <f t="shared" si="72"/>
        <v>0.52548867197164328</v>
      </c>
      <c r="W107" s="47">
        <f t="shared" si="72"/>
        <v>0.53259444363556485</v>
      </c>
      <c r="X107" s="47">
        <f t="shared" si="72"/>
        <v>0.542020337840322</v>
      </c>
      <c r="Y107" s="47">
        <f t="shared" si="72"/>
        <v>0.55497987659839876</v>
      </c>
      <c r="Z107" s="47">
        <f t="shared" si="72"/>
        <v>0.5591682366112124</v>
      </c>
      <c r="AA107" s="47">
        <f t="shared" si="72"/>
        <v>0.56324939584516909</v>
      </c>
      <c r="AB107" s="47">
        <f t="shared" si="72"/>
        <v>0.56670547474873034</v>
      </c>
      <c r="AC107" s="47">
        <f t="shared" si="72"/>
        <v>0.57916025557727357</v>
      </c>
      <c r="AD107" s="47">
        <f t="shared" si="72"/>
        <v>0.59471730772468312</v>
      </c>
      <c r="AE107" s="47">
        <f t="shared" si="72"/>
        <v>0.60356923685462716</v>
      </c>
      <c r="AF107" s="47">
        <f t="shared" si="72"/>
        <v>0.61140440675981944</v>
      </c>
      <c r="AG107" s="47">
        <f t="shared" si="72"/>
        <v>0.62234866903346975</v>
      </c>
      <c r="AH107" s="47">
        <f t="shared" si="72"/>
        <v>0.63737957176301419</v>
      </c>
      <c r="AI107" s="47">
        <f t="shared" si="72"/>
        <v>0.64898253924888638</v>
      </c>
      <c r="AJ107" s="47">
        <f t="shared" si="72"/>
        <v>0.66659578846314949</v>
      </c>
      <c r="AK107" s="47">
        <f t="shared" si="72"/>
        <v>0.67113899869542248</v>
      </c>
      <c r="AL107" s="47">
        <f t="shared" si="72"/>
        <v>0.68102359858033523</v>
      </c>
      <c r="AM107" s="47">
        <f t="shared" si="72"/>
        <v>0.68643151555584492</v>
      </c>
      <c r="AN107" s="47">
        <f t="shared" si="72"/>
        <v>0.69682063496121782</v>
      </c>
      <c r="AO107" s="47">
        <f t="shared" si="72"/>
        <v>0.70406520531619066</v>
      </c>
    </row>
    <row r="108" spans="1:41">
      <c r="A108" s="44">
        <f t="shared" si="71"/>
        <v>8</v>
      </c>
      <c r="B108" s="46" t="s">
        <v>710</v>
      </c>
      <c r="C108" s="44" t="str">
        <f t="shared" si="68"/>
        <v>金属、非金属和其他采矿业</v>
      </c>
      <c r="D108" s="47">
        <f t="shared" ref="D108:AO108" si="73">VLOOKUP($B108,$B$4:$AO$30,COLUMN(C$1),FALSE)/VLOOKUP($B108,$B$62:$AO$102,COLUMN(C$1),FALSE)</f>
        <v>0.25609378526532489</v>
      </c>
      <c r="E108" s="47">
        <f t="shared" si="73"/>
        <v>0.25310932968555588</v>
      </c>
      <c r="F108" s="47">
        <f t="shared" si="73"/>
        <v>0.2548255904699086</v>
      </c>
      <c r="G108" s="47">
        <f t="shared" si="73"/>
        <v>0.25270967668287214</v>
      </c>
      <c r="H108" s="47">
        <f t="shared" si="73"/>
        <v>0.24776175010828136</v>
      </c>
      <c r="I108" s="47">
        <f t="shared" si="73"/>
        <v>0.24139866532330767</v>
      </c>
      <c r="J108" s="47">
        <f t="shared" si="73"/>
        <v>0.23609540457508474</v>
      </c>
      <c r="K108" s="47">
        <f t="shared" si="73"/>
        <v>0.2311938192041523</v>
      </c>
      <c r="L108" s="47">
        <f t="shared" si="73"/>
        <v>0.22475187236598151</v>
      </c>
      <c r="M108" s="47">
        <f t="shared" si="73"/>
        <v>0.21886079553049073</v>
      </c>
      <c r="N108" s="47">
        <f t="shared" si="73"/>
        <v>0.21432573495889112</v>
      </c>
      <c r="O108" s="47">
        <f t="shared" si="73"/>
        <v>0.20937922998230596</v>
      </c>
      <c r="P108" s="47">
        <f t="shared" si="73"/>
        <v>0.20587180996371404</v>
      </c>
      <c r="Q108" s="47">
        <f t="shared" si="73"/>
        <v>0.20072603668456712</v>
      </c>
      <c r="R108" s="47">
        <f t="shared" si="73"/>
        <v>0.19534932306108985</v>
      </c>
      <c r="S108" s="47">
        <f t="shared" si="73"/>
        <v>0.19122674229622491</v>
      </c>
      <c r="T108" s="47">
        <f t="shared" si="73"/>
        <v>0.18734704371034114</v>
      </c>
      <c r="U108" s="47">
        <f t="shared" si="73"/>
        <v>0.18382163368873922</v>
      </c>
      <c r="V108" s="47">
        <f t="shared" si="73"/>
        <v>0.17961204029264774</v>
      </c>
      <c r="W108" s="47">
        <f t="shared" si="73"/>
        <v>0.17559041492543412</v>
      </c>
      <c r="X108" s="47">
        <f t="shared" si="73"/>
        <v>0.17174936483792094</v>
      </c>
      <c r="Y108" s="47">
        <f t="shared" si="73"/>
        <v>0.16801340644146265</v>
      </c>
      <c r="Z108" s="47">
        <f t="shared" si="73"/>
        <v>0.16515498495062114</v>
      </c>
      <c r="AA108" s="47">
        <f t="shared" si="73"/>
        <v>0.16164324063630167</v>
      </c>
      <c r="AB108" s="47">
        <f t="shared" si="73"/>
        <v>0.15893720803494107</v>
      </c>
      <c r="AC108" s="47">
        <f t="shared" si="73"/>
        <v>0.15546972219421451</v>
      </c>
      <c r="AD108" s="47">
        <f t="shared" si="73"/>
        <v>0.15279536909211927</v>
      </c>
      <c r="AE108" s="47">
        <f t="shared" si="73"/>
        <v>0.14925531328978237</v>
      </c>
      <c r="AF108" s="47">
        <f t="shared" si="73"/>
        <v>0.14661906679320799</v>
      </c>
      <c r="AG108" s="47">
        <f t="shared" si="73"/>
        <v>0.14312706303377917</v>
      </c>
      <c r="AH108" s="47">
        <f t="shared" si="73"/>
        <v>0.14031063616522207</v>
      </c>
      <c r="AI108" s="47">
        <f t="shared" si="73"/>
        <v>0.13754217141854169</v>
      </c>
      <c r="AJ108" s="47">
        <f t="shared" si="73"/>
        <v>0.13461434634848093</v>
      </c>
      <c r="AK108" s="47">
        <f t="shared" si="73"/>
        <v>0.13187688933275402</v>
      </c>
      <c r="AL108" s="47">
        <f t="shared" si="73"/>
        <v>0.1298526722874791</v>
      </c>
      <c r="AM108" s="47">
        <f t="shared" si="73"/>
        <v>0.12771911445756748</v>
      </c>
      <c r="AN108" s="47">
        <f t="shared" si="73"/>
        <v>0.12462620395392433</v>
      </c>
      <c r="AO108" s="47">
        <f t="shared" si="73"/>
        <v>0.12221625139743848</v>
      </c>
    </row>
    <row r="109" spans="1:41">
      <c r="A109" s="44">
        <f t="shared" si="71"/>
        <v>12</v>
      </c>
      <c r="B109" s="46" t="s">
        <v>698</v>
      </c>
      <c r="C109" s="44" t="str">
        <f t="shared" si="68"/>
        <v>食品和烟酒制造业</v>
      </c>
      <c r="D109" s="47">
        <f t="shared" ref="D109:AO109" si="74">VLOOKUP($B109,$B$4:$AO$30,COLUMN(C$1),FALSE)/VLOOKUP($B109,$B$62:$AO$102,COLUMN(C$1),FALSE)</f>
        <v>0.14333998707469492</v>
      </c>
      <c r="E109" s="47">
        <f t="shared" si="74"/>
        <v>0.14262847781271046</v>
      </c>
      <c r="F109" s="47">
        <f t="shared" si="74"/>
        <v>0.14227705599008061</v>
      </c>
      <c r="G109" s="47">
        <f t="shared" si="74"/>
        <v>0.14147937036917663</v>
      </c>
      <c r="H109" s="47">
        <f t="shared" si="74"/>
        <v>0.14071461988716169</v>
      </c>
      <c r="I109" s="47">
        <f t="shared" si="74"/>
        <v>0.14002947768772597</v>
      </c>
      <c r="J109" s="47">
        <f t="shared" si="74"/>
        <v>0.13927609854425502</v>
      </c>
      <c r="K109" s="47">
        <f t="shared" si="74"/>
        <v>0.13857202799881915</v>
      </c>
      <c r="L109" s="47">
        <f t="shared" si="74"/>
        <v>0.13842090880110905</v>
      </c>
      <c r="M109" s="47">
        <f t="shared" si="74"/>
        <v>0.1383002295064219</v>
      </c>
      <c r="N109" s="47">
        <f t="shared" si="74"/>
        <v>0.13800048159803358</v>
      </c>
      <c r="O109" s="47">
        <f t="shared" si="74"/>
        <v>0.13793642895648053</v>
      </c>
      <c r="P109" s="47">
        <f t="shared" si="74"/>
        <v>0.13773872944032714</v>
      </c>
      <c r="Q109" s="47">
        <f t="shared" si="74"/>
        <v>0.13743700048847998</v>
      </c>
      <c r="R109" s="47">
        <f t="shared" si="74"/>
        <v>0.13724902184203777</v>
      </c>
      <c r="S109" s="47">
        <f t="shared" si="74"/>
        <v>0.13709383554555868</v>
      </c>
      <c r="T109" s="47">
        <f t="shared" si="74"/>
        <v>0.13682034346902106</v>
      </c>
      <c r="U109" s="47">
        <f t="shared" si="74"/>
        <v>0.13663144553958062</v>
      </c>
      <c r="V109" s="47">
        <f t="shared" si="74"/>
        <v>0.13651460848071351</v>
      </c>
      <c r="W109" s="47">
        <f t="shared" si="74"/>
        <v>0.1361781474912773</v>
      </c>
      <c r="X109" s="47">
        <f t="shared" si="74"/>
        <v>0.13608247890118239</v>
      </c>
      <c r="Y109" s="47">
        <f t="shared" si="74"/>
        <v>0.13582537513465123</v>
      </c>
      <c r="Z109" s="47">
        <f t="shared" si="74"/>
        <v>0.13550126900766785</v>
      </c>
      <c r="AA109" s="47">
        <f t="shared" si="74"/>
        <v>0.13532103620392963</v>
      </c>
      <c r="AB109" s="47">
        <f t="shared" si="74"/>
        <v>0.13510924452265222</v>
      </c>
      <c r="AC109" s="47">
        <f t="shared" si="74"/>
        <v>0.13499585186321872</v>
      </c>
      <c r="AD109" s="47">
        <f t="shared" si="74"/>
        <v>0.13477182158608089</v>
      </c>
      <c r="AE109" s="47">
        <f t="shared" si="74"/>
        <v>0.13461311812144791</v>
      </c>
      <c r="AF109" s="47">
        <f t="shared" si="74"/>
        <v>0.13437918529884119</v>
      </c>
      <c r="AG109" s="47">
        <f t="shared" si="74"/>
        <v>0.13418328263858947</v>
      </c>
      <c r="AH109" s="47">
        <f t="shared" si="74"/>
        <v>0.1338141539416651</v>
      </c>
      <c r="AI109" s="47">
        <f t="shared" si="74"/>
        <v>0.1337725936930764</v>
      </c>
      <c r="AJ109" s="47">
        <f t="shared" si="74"/>
        <v>0.13359986668003465</v>
      </c>
      <c r="AK109" s="47">
        <f t="shared" si="74"/>
        <v>0.13340255566381568</v>
      </c>
      <c r="AL109" s="47">
        <f t="shared" si="74"/>
        <v>0.13329755246126535</v>
      </c>
      <c r="AM109" s="47">
        <f t="shared" si="74"/>
        <v>0.13316077993527994</v>
      </c>
      <c r="AN109" s="47">
        <f t="shared" si="74"/>
        <v>0.13294175321216486</v>
      </c>
      <c r="AO109" s="47">
        <f t="shared" si="74"/>
        <v>0.1328590519010146</v>
      </c>
    </row>
    <row r="110" spans="1:41">
      <c r="A110" s="44">
        <f t="shared" si="71"/>
        <v>13</v>
      </c>
      <c r="B110" s="46" t="s">
        <v>699</v>
      </c>
      <c r="C110" s="44" t="str">
        <f t="shared" si="68"/>
        <v>纺织和服装业</v>
      </c>
      <c r="D110" s="47">
        <f t="shared" ref="D110:AO110" si="75">VLOOKUP($B110,$B$4:$AO$30,COLUMN(C$1),FALSE)/VLOOKUP($B110,$B$62:$AO$102,COLUMN(C$1),FALSE)</f>
        <v>0.12931769323712416</v>
      </c>
      <c r="E110" s="47">
        <f t="shared" si="75"/>
        <v>0.12878821001623803</v>
      </c>
      <c r="F110" s="47">
        <f t="shared" si="75"/>
        <v>0.12844031780230389</v>
      </c>
      <c r="G110" s="47">
        <f t="shared" si="75"/>
        <v>0.12777555481190861</v>
      </c>
      <c r="H110" s="47">
        <f t="shared" si="75"/>
        <v>0.12703594579441166</v>
      </c>
      <c r="I110" s="47">
        <f t="shared" si="75"/>
        <v>0.12625512274850861</v>
      </c>
      <c r="J110" s="47">
        <f t="shared" si="75"/>
        <v>0.12524513495232184</v>
      </c>
      <c r="K110" s="47">
        <f t="shared" si="75"/>
        <v>0.12449267516666178</v>
      </c>
      <c r="L110" s="47">
        <f t="shared" si="75"/>
        <v>0.12386206495684279</v>
      </c>
      <c r="M110" s="47">
        <f t="shared" si="75"/>
        <v>0.12360376663081141</v>
      </c>
      <c r="N110" s="47">
        <f t="shared" si="75"/>
        <v>0.12321678766397648</v>
      </c>
      <c r="O110" s="47">
        <f t="shared" si="75"/>
        <v>0.12298895699166409</v>
      </c>
      <c r="P110" s="47">
        <f t="shared" si="75"/>
        <v>0.12247226768504978</v>
      </c>
      <c r="Q110" s="47">
        <f t="shared" si="75"/>
        <v>0.1224560385492677</v>
      </c>
      <c r="R110" s="47">
        <f t="shared" si="75"/>
        <v>0.12203708274928426</v>
      </c>
      <c r="S110" s="47">
        <f t="shared" si="75"/>
        <v>0.1215634299601315</v>
      </c>
      <c r="T110" s="47">
        <f t="shared" si="75"/>
        <v>0.12163641014581685</v>
      </c>
      <c r="U110" s="47">
        <f t="shared" si="75"/>
        <v>0.12126479873231974</v>
      </c>
      <c r="V110" s="47">
        <f t="shared" si="75"/>
        <v>0.12136641391367582</v>
      </c>
      <c r="W110" s="47">
        <f t="shared" si="75"/>
        <v>0.12146031585517195</v>
      </c>
      <c r="X110" s="47">
        <f t="shared" si="75"/>
        <v>0.12107051833854822</v>
      </c>
      <c r="Y110" s="47">
        <f t="shared" si="75"/>
        <v>0.1211242993700922</v>
      </c>
      <c r="Z110" s="47">
        <f t="shared" si="75"/>
        <v>0.1212351004722316</v>
      </c>
      <c r="AA110" s="47">
        <f t="shared" si="75"/>
        <v>0.12122155808554191</v>
      </c>
      <c r="AB110" s="47">
        <f t="shared" si="75"/>
        <v>0.12124030398614674</v>
      </c>
      <c r="AC110" s="47">
        <f t="shared" si="75"/>
        <v>0.1212056152715421</v>
      </c>
      <c r="AD110" s="47">
        <f t="shared" si="75"/>
        <v>0.12110194330345704</v>
      </c>
      <c r="AE110" s="47">
        <f t="shared" si="75"/>
        <v>0.1209260373465135</v>
      </c>
      <c r="AF110" s="47">
        <f t="shared" si="75"/>
        <v>0.12119232904831885</v>
      </c>
      <c r="AG110" s="47">
        <f t="shared" si="75"/>
        <v>0.12092801462574891</v>
      </c>
      <c r="AH110" s="47">
        <f t="shared" si="75"/>
        <v>0.12101641903277449</v>
      </c>
      <c r="AI110" s="47">
        <f t="shared" si="75"/>
        <v>0.12109301649218741</v>
      </c>
      <c r="AJ110" s="47">
        <f t="shared" si="75"/>
        <v>0.12114719827241985</v>
      </c>
      <c r="AK110" s="47">
        <f t="shared" si="75"/>
        <v>0.12100909587361565</v>
      </c>
      <c r="AL110" s="47">
        <f t="shared" si="75"/>
        <v>0.12082919239839245</v>
      </c>
      <c r="AM110" s="47">
        <f t="shared" si="75"/>
        <v>0.12053132740546522</v>
      </c>
      <c r="AN110" s="47">
        <f t="shared" si="75"/>
        <v>0.12064554080702455</v>
      </c>
      <c r="AO110" s="47">
        <f t="shared" si="75"/>
        <v>0.12006996526446856</v>
      </c>
    </row>
    <row r="111" spans="1:41" ht="13.5" customHeight="1">
      <c r="A111" s="44">
        <f t="shared" si="71"/>
        <v>21</v>
      </c>
      <c r="B111" s="46" t="s">
        <v>700</v>
      </c>
      <c r="C111" s="44" t="str">
        <f t="shared" si="68"/>
        <v>木材和家具制造业</v>
      </c>
      <c r="D111" s="47">
        <f t="shared" ref="D111:AO111" si="76">VLOOKUP($B111,$B$4:$AO$30,COLUMN(C$1),FALSE)/VLOOKUP($B111,$B$62:$AO$102,COLUMN(C$1),FALSE)</f>
        <v>3.5155681017220955E-2</v>
      </c>
      <c r="E111" s="47">
        <f t="shared" si="76"/>
        <v>3.4906256264645295E-2</v>
      </c>
      <c r="F111" s="47">
        <f t="shared" si="76"/>
        <v>3.4670374327198071E-2</v>
      </c>
      <c r="G111" s="47">
        <f t="shared" si="76"/>
        <v>3.432757399841626E-2</v>
      </c>
      <c r="H111" s="47">
        <f t="shared" si="76"/>
        <v>3.4038460830465654E-2</v>
      </c>
      <c r="I111" s="47">
        <f t="shared" si="76"/>
        <v>3.3718650525249798E-2</v>
      </c>
      <c r="J111" s="47">
        <f t="shared" si="76"/>
        <v>3.3408568911745179E-2</v>
      </c>
      <c r="K111" s="47">
        <f t="shared" si="76"/>
        <v>3.3007780660400818E-2</v>
      </c>
      <c r="L111" s="47">
        <f t="shared" si="76"/>
        <v>3.2937402741538925E-2</v>
      </c>
      <c r="M111" s="47">
        <f t="shared" si="76"/>
        <v>3.2923284589992392E-2</v>
      </c>
      <c r="N111" s="47">
        <f t="shared" si="76"/>
        <v>3.284705316792521E-2</v>
      </c>
      <c r="O111" s="47">
        <f t="shared" si="76"/>
        <v>3.2723484068129714E-2</v>
      </c>
      <c r="P111" s="47">
        <f t="shared" si="76"/>
        <v>3.2654894685044081E-2</v>
      </c>
      <c r="Q111" s="47">
        <f t="shared" si="76"/>
        <v>3.2549952571496343E-2</v>
      </c>
      <c r="R111" s="47">
        <f t="shared" si="76"/>
        <v>3.2503870135828616E-2</v>
      </c>
      <c r="S111" s="47">
        <f t="shared" si="76"/>
        <v>3.2395380243108382E-2</v>
      </c>
      <c r="T111" s="47">
        <f t="shared" si="76"/>
        <v>3.232653234490835E-2</v>
      </c>
      <c r="U111" s="47">
        <f t="shared" si="76"/>
        <v>3.2205135111853155E-2</v>
      </c>
      <c r="V111" s="47">
        <f t="shared" si="76"/>
        <v>3.2134514660241982E-2</v>
      </c>
      <c r="W111" s="47">
        <f t="shared" si="76"/>
        <v>3.2066344159629882E-2</v>
      </c>
      <c r="X111" s="47">
        <f t="shared" si="76"/>
        <v>3.2035438529975042E-2</v>
      </c>
      <c r="Y111" s="47">
        <f t="shared" si="76"/>
        <v>3.1923428859906365E-2</v>
      </c>
      <c r="Z111" s="47">
        <f t="shared" si="76"/>
        <v>3.18339948611224E-2</v>
      </c>
      <c r="AA111" s="47">
        <f t="shared" si="76"/>
        <v>3.1746067168850992E-2</v>
      </c>
      <c r="AB111" s="47">
        <f t="shared" si="76"/>
        <v>3.1665953634041823E-2</v>
      </c>
      <c r="AC111" s="47">
        <f t="shared" si="76"/>
        <v>3.1590011933075104E-2</v>
      </c>
      <c r="AD111" s="47">
        <f t="shared" si="76"/>
        <v>3.1509406436137311E-2</v>
      </c>
      <c r="AE111" s="47">
        <f t="shared" si="76"/>
        <v>3.1421256393294877E-2</v>
      </c>
      <c r="AF111" s="47">
        <f t="shared" si="76"/>
        <v>3.1316258705902621E-2</v>
      </c>
      <c r="AG111" s="47">
        <f t="shared" si="76"/>
        <v>3.1221348110358423E-2</v>
      </c>
      <c r="AH111" s="47">
        <f t="shared" si="76"/>
        <v>3.11913258849764E-2</v>
      </c>
      <c r="AI111" s="47">
        <f t="shared" si="76"/>
        <v>3.1055373509222349E-2</v>
      </c>
      <c r="AJ111" s="47">
        <f t="shared" si="76"/>
        <v>3.0990231504189478E-2</v>
      </c>
      <c r="AK111" s="47">
        <f t="shared" si="76"/>
        <v>3.0899851119894964E-2</v>
      </c>
      <c r="AL111" s="47">
        <f t="shared" si="76"/>
        <v>3.0889034395839402E-2</v>
      </c>
      <c r="AM111" s="47">
        <f t="shared" si="76"/>
        <v>3.0734570418580697E-2</v>
      </c>
      <c r="AN111" s="47">
        <f t="shared" si="76"/>
        <v>3.0651581343105114E-2</v>
      </c>
      <c r="AO111" s="47">
        <f t="shared" si="76"/>
        <v>3.0666788228780006E-2</v>
      </c>
    </row>
    <row r="112" spans="1:41">
      <c r="A112" s="44">
        <f t="shared" si="71"/>
        <v>15</v>
      </c>
      <c r="B112" s="46" t="s">
        <v>701</v>
      </c>
      <c r="C112" s="44" t="str">
        <f t="shared" si="68"/>
        <v>造纸、印刷和文教用品制造业</v>
      </c>
      <c r="D112" s="47">
        <f t="shared" ref="D112:AO112" si="77">VLOOKUP($B112,$B$4:$AO$30,COLUMN(C$1),FALSE)/VLOOKUP($B112,$B$62:$AO$102,COLUMN(C$1),FALSE)</f>
        <v>0.10874815839240146</v>
      </c>
      <c r="E112" s="47">
        <f t="shared" si="77"/>
        <v>0.10903848531787999</v>
      </c>
      <c r="F112" s="47">
        <f t="shared" si="77"/>
        <v>0.10898265291142237</v>
      </c>
      <c r="G112" s="47">
        <f t="shared" si="77"/>
        <v>0.10887657229837699</v>
      </c>
      <c r="H112" s="47">
        <f t="shared" si="77"/>
        <v>0.10868119293405139</v>
      </c>
      <c r="I112" s="47">
        <f t="shared" si="77"/>
        <v>0.10758767853233528</v>
      </c>
      <c r="J112" s="47">
        <f t="shared" si="77"/>
        <v>0.10666709431131199</v>
      </c>
      <c r="K112" s="47">
        <f t="shared" si="77"/>
        <v>0.10687366730005031</v>
      </c>
      <c r="L112" s="47">
        <f t="shared" si="77"/>
        <v>0.10607397415382865</v>
      </c>
      <c r="M112" s="47">
        <f t="shared" si="77"/>
        <v>0.10579014259582198</v>
      </c>
      <c r="N112" s="47">
        <f t="shared" si="77"/>
        <v>0.10603076814866871</v>
      </c>
      <c r="O112" s="47">
        <f t="shared" si="77"/>
        <v>0.10600133582561796</v>
      </c>
      <c r="P112" s="47">
        <f t="shared" si="77"/>
        <v>0.10626198621549543</v>
      </c>
      <c r="Q112" s="47">
        <f t="shared" si="77"/>
        <v>0.10617262330576516</v>
      </c>
      <c r="R112" s="47">
        <f t="shared" si="77"/>
        <v>0.10540090309474079</v>
      </c>
      <c r="S112" s="47">
        <f t="shared" si="77"/>
        <v>0.10524006205404446</v>
      </c>
      <c r="T112" s="47">
        <f t="shared" si="77"/>
        <v>0.10544283053378406</v>
      </c>
      <c r="U112" s="47">
        <f t="shared" si="77"/>
        <v>0.10469302694983985</v>
      </c>
      <c r="V112" s="47">
        <f t="shared" si="77"/>
        <v>0.1042745519372444</v>
      </c>
      <c r="W112" s="47">
        <f t="shared" si="77"/>
        <v>0.10368015554839773</v>
      </c>
      <c r="X112" s="47">
        <f t="shared" si="77"/>
        <v>0.10310935254409601</v>
      </c>
      <c r="Y112" s="47">
        <f t="shared" si="77"/>
        <v>0.103064771569917</v>
      </c>
      <c r="Z112" s="47">
        <f t="shared" si="77"/>
        <v>0.10290303209455927</v>
      </c>
      <c r="AA112" s="47">
        <f t="shared" si="77"/>
        <v>0.10167132538457684</v>
      </c>
      <c r="AB112" s="47">
        <f t="shared" si="77"/>
        <v>0.10126821172276877</v>
      </c>
      <c r="AC112" s="47">
        <f t="shared" si="77"/>
        <v>0.10075497606554998</v>
      </c>
      <c r="AD112" s="47">
        <f t="shared" si="77"/>
        <v>9.9896443049612496E-2</v>
      </c>
      <c r="AE112" s="47">
        <f t="shared" si="77"/>
        <v>9.943129725048501E-2</v>
      </c>
      <c r="AF112" s="47">
        <f t="shared" si="77"/>
        <v>9.8360291542250691E-2</v>
      </c>
      <c r="AG112" s="47">
        <f t="shared" si="77"/>
        <v>9.762041816423335E-2</v>
      </c>
      <c r="AH112" s="47">
        <f t="shared" si="77"/>
        <v>9.6543393197072114E-2</v>
      </c>
      <c r="AI112" s="47">
        <f t="shared" si="77"/>
        <v>9.5425829693945571E-2</v>
      </c>
      <c r="AJ112" s="47">
        <f t="shared" si="77"/>
        <v>9.4579928245157707E-2</v>
      </c>
      <c r="AK112" s="47">
        <f t="shared" si="77"/>
        <v>9.3210758579481315E-2</v>
      </c>
      <c r="AL112" s="47">
        <f t="shared" si="77"/>
        <v>9.1831568802246938E-2</v>
      </c>
      <c r="AM112" s="47">
        <f t="shared" si="77"/>
        <v>9.0376218074501177E-2</v>
      </c>
      <c r="AN112" s="47">
        <f t="shared" si="77"/>
        <v>8.9128990613133244E-2</v>
      </c>
      <c r="AO112" s="47">
        <f t="shared" si="77"/>
        <v>8.7484597976212122E-2</v>
      </c>
    </row>
    <row r="113" spans="1:41">
      <c r="A113" s="44">
        <f t="shared" si="71"/>
        <v>4</v>
      </c>
      <c r="B113" s="46" t="s">
        <v>719</v>
      </c>
      <c r="C113" s="44" t="str">
        <f t="shared" si="68"/>
        <v>石油、煤炭加工业</v>
      </c>
      <c r="D113" s="47">
        <f t="shared" ref="D113:AO113" si="78">VLOOKUP($B113,$B$4:$AO$30,COLUMN(C$1),FALSE)/VLOOKUP($B113,$B$62:$AO$102,COLUMN(C$1),FALSE)</f>
        <v>1.9767058057637505</v>
      </c>
      <c r="E113" s="47">
        <f t="shared" si="78"/>
        <v>1.8485007135339238</v>
      </c>
      <c r="F113" s="47">
        <f t="shared" si="78"/>
        <v>1.7709423287276673</v>
      </c>
      <c r="G113" s="47">
        <f t="shared" si="78"/>
        <v>1.7245660386708677</v>
      </c>
      <c r="H113" s="47">
        <f t="shared" si="78"/>
        <v>1.6776227551146783</v>
      </c>
      <c r="I113" s="47">
        <f t="shared" si="78"/>
        <v>1.626475358180075</v>
      </c>
      <c r="J113" s="47">
        <f t="shared" si="78"/>
        <v>1.6006813976504797</v>
      </c>
      <c r="K113" s="47">
        <f t="shared" si="78"/>
        <v>1.5737032261555608</v>
      </c>
      <c r="L113" s="47">
        <f t="shared" si="78"/>
        <v>1.5111091417609146</v>
      </c>
      <c r="M113" s="47">
        <f t="shared" si="78"/>
        <v>1.4996195966621013</v>
      </c>
      <c r="N113" s="47">
        <f t="shared" si="78"/>
        <v>1.4753287018916821</v>
      </c>
      <c r="O113" s="47">
        <f t="shared" si="78"/>
        <v>1.4549557104819926</v>
      </c>
      <c r="P113" s="47">
        <f t="shared" si="78"/>
        <v>1.4351033457525044</v>
      </c>
      <c r="Q113" s="47">
        <f t="shared" si="78"/>
        <v>1.4389642228701389</v>
      </c>
      <c r="R113" s="47">
        <f t="shared" si="78"/>
        <v>1.4279253064194704</v>
      </c>
      <c r="S113" s="47">
        <f t="shared" si="78"/>
        <v>1.3969997882294849</v>
      </c>
      <c r="T113" s="47">
        <f t="shared" si="78"/>
        <v>1.3709317307432924</v>
      </c>
      <c r="U113" s="47">
        <f t="shared" si="78"/>
        <v>1.3650824575595348</v>
      </c>
      <c r="V113" s="47">
        <f t="shared" si="78"/>
        <v>1.3278489105587858</v>
      </c>
      <c r="W113" s="47">
        <f t="shared" si="78"/>
        <v>1.3034021182853535</v>
      </c>
      <c r="X113" s="47">
        <f t="shared" si="78"/>
        <v>1.2814811999005642</v>
      </c>
      <c r="Y113" s="47">
        <f t="shared" si="78"/>
        <v>1.258208675175245</v>
      </c>
      <c r="Z113" s="47">
        <f t="shared" si="78"/>
        <v>1.2294581549204655</v>
      </c>
      <c r="AA113" s="47">
        <f t="shared" si="78"/>
        <v>1.1999156529591175</v>
      </c>
      <c r="AB113" s="47">
        <f t="shared" si="78"/>
        <v>1.1743424688871567</v>
      </c>
      <c r="AC113" s="47">
        <f t="shared" si="78"/>
        <v>1.1481334061781889</v>
      </c>
      <c r="AD113" s="47">
        <f t="shared" si="78"/>
        <v>1.1279114200379947</v>
      </c>
      <c r="AE113" s="47">
        <f t="shared" si="78"/>
        <v>1.0995228859596315</v>
      </c>
      <c r="AF113" s="47">
        <f t="shared" si="78"/>
        <v>1.0698708776585542</v>
      </c>
      <c r="AG113" s="47">
        <f t="shared" si="78"/>
        <v>1.0433679420872342</v>
      </c>
      <c r="AH113" s="47">
        <f t="shared" si="78"/>
        <v>1.0152800326700535</v>
      </c>
      <c r="AI113" s="47">
        <f t="shared" si="78"/>
        <v>0.98720832468556052</v>
      </c>
      <c r="AJ113" s="47">
        <f t="shared" si="78"/>
        <v>0.96024237072041529</v>
      </c>
      <c r="AK113" s="47">
        <f t="shared" si="78"/>
        <v>0.94265176754992841</v>
      </c>
      <c r="AL113" s="47">
        <f t="shared" si="78"/>
        <v>0.92141159801288541</v>
      </c>
      <c r="AM113" s="47">
        <f t="shared" si="78"/>
        <v>0.90092516832094416</v>
      </c>
      <c r="AN113" s="47">
        <f t="shared" si="78"/>
        <v>0.8810186412348664</v>
      </c>
      <c r="AO113" s="47">
        <f t="shared" si="78"/>
        <v>0.85868494242480553</v>
      </c>
    </row>
    <row r="114" spans="1:41">
      <c r="A114" s="44">
        <f t="shared" si="71"/>
        <v>3</v>
      </c>
      <c r="B114" s="46" t="s">
        <v>711</v>
      </c>
      <c r="C114" s="44" t="str">
        <f t="shared" si="68"/>
        <v>化学工业</v>
      </c>
      <c r="D114" s="47">
        <f t="shared" ref="D114:AO114" si="79">VLOOKUP($B114,$B$4:$AO$30,COLUMN(C$1),FALSE)/VLOOKUP($B114,$B$62:$AO$102,COLUMN(C$1),FALSE)</f>
        <v>3.0422977958065776</v>
      </c>
      <c r="E114" s="47">
        <f t="shared" si="79"/>
        <v>3.0251380172259226</v>
      </c>
      <c r="F114" s="47">
        <f t="shared" si="79"/>
        <v>2.9770247135642953</v>
      </c>
      <c r="G114" s="47">
        <f t="shared" si="79"/>
        <v>2.909067589227611</v>
      </c>
      <c r="H114" s="47">
        <f t="shared" si="79"/>
        <v>2.8367937679993944</v>
      </c>
      <c r="I114" s="47">
        <f t="shared" si="79"/>
        <v>2.8026916715866759</v>
      </c>
      <c r="J114" s="47">
        <f t="shared" si="79"/>
        <v>2.7778966783114556</v>
      </c>
      <c r="K114" s="47">
        <f t="shared" si="79"/>
        <v>2.7620129015953534</v>
      </c>
      <c r="L114" s="47">
        <f t="shared" si="79"/>
        <v>2.7359062413489457</v>
      </c>
      <c r="M114" s="47">
        <f t="shared" si="79"/>
        <v>2.7096003651698046</v>
      </c>
      <c r="N114" s="47">
        <f t="shared" si="79"/>
        <v>2.6882684829167931</v>
      </c>
      <c r="O114" s="47">
        <f t="shared" si="79"/>
        <v>2.6527993406340515</v>
      </c>
      <c r="P114" s="47">
        <f t="shared" si="79"/>
        <v>2.61878392208116</v>
      </c>
      <c r="Q114" s="47">
        <f t="shared" si="79"/>
        <v>2.5759616841512787</v>
      </c>
      <c r="R114" s="47">
        <f t="shared" si="79"/>
        <v>2.5349961758877759</v>
      </c>
      <c r="S114" s="47">
        <f t="shared" si="79"/>
        <v>2.493964900143069</v>
      </c>
      <c r="T114" s="47">
        <f t="shared" si="79"/>
        <v>2.4557944715920201</v>
      </c>
      <c r="U114" s="47">
        <f t="shared" si="79"/>
        <v>2.4175939657228143</v>
      </c>
      <c r="V114" s="47">
        <f t="shared" si="79"/>
        <v>2.3765831249100118</v>
      </c>
      <c r="W114" s="47">
        <f t="shared" si="79"/>
        <v>2.3343434074665144</v>
      </c>
      <c r="X114" s="47">
        <f t="shared" si="79"/>
        <v>2.2955536254796001</v>
      </c>
      <c r="Y114" s="47">
        <f t="shared" si="79"/>
        <v>2.2581794229069008</v>
      </c>
      <c r="Z114" s="47">
        <f t="shared" si="79"/>
        <v>2.2221787896140959</v>
      </c>
      <c r="AA114" s="47">
        <f t="shared" si="79"/>
        <v>2.1855630116641138</v>
      </c>
      <c r="AB114" s="47">
        <f t="shared" si="79"/>
        <v>2.1489111422474112</v>
      </c>
      <c r="AC114" s="47">
        <f t="shared" si="79"/>
        <v>2.116792088061008</v>
      </c>
      <c r="AD114" s="47">
        <f t="shared" si="79"/>
        <v>2.0852256716051665</v>
      </c>
      <c r="AE114" s="47">
        <f t="shared" si="79"/>
        <v>2.0536211535113713</v>
      </c>
      <c r="AF114" s="47">
        <f t="shared" si="79"/>
        <v>2.024984073416507</v>
      </c>
      <c r="AG114" s="47">
        <f t="shared" si="79"/>
        <v>1.9967839655613229</v>
      </c>
      <c r="AH114" s="47">
        <f t="shared" si="79"/>
        <v>1.9719706996598514</v>
      </c>
      <c r="AI114" s="47">
        <f t="shared" si="79"/>
        <v>1.9473947383169752</v>
      </c>
      <c r="AJ114" s="47">
        <f t="shared" si="79"/>
        <v>1.9259073686619697</v>
      </c>
      <c r="AK114" s="47">
        <f t="shared" si="79"/>
        <v>1.906083985904496</v>
      </c>
      <c r="AL114" s="47">
        <f t="shared" si="79"/>
        <v>1.8872874152096628</v>
      </c>
      <c r="AM114" s="47">
        <f t="shared" si="79"/>
        <v>1.8716383364071278</v>
      </c>
      <c r="AN114" s="47">
        <f t="shared" si="79"/>
        <v>1.8562831762496064</v>
      </c>
      <c r="AO114" s="47">
        <f t="shared" si="79"/>
        <v>1.8442095018682951</v>
      </c>
    </row>
    <row r="115" spans="1:41">
      <c r="A115" s="44">
        <f t="shared" si="71"/>
        <v>16</v>
      </c>
      <c r="B115" s="46" t="s">
        <v>712</v>
      </c>
      <c r="C115" s="44" t="str">
        <f t="shared" si="68"/>
        <v>橡胶和塑料制品业</v>
      </c>
      <c r="D115" s="47">
        <f t="shared" ref="D115:AO115" si="80">VLOOKUP($B115,$B$4:$AO$30,COLUMN(C$1),FALSE)/VLOOKUP($B115,$B$62:$AO$102,COLUMN(C$1),FALSE)</f>
        <v>9.4335203608291202E-2</v>
      </c>
      <c r="E115" s="47">
        <f t="shared" si="80"/>
        <v>9.2183413999583158E-2</v>
      </c>
      <c r="F115" s="47">
        <f t="shared" si="80"/>
        <v>8.9935049834429695E-2</v>
      </c>
      <c r="G115" s="47">
        <f t="shared" si="80"/>
        <v>8.7853908718389495E-2</v>
      </c>
      <c r="H115" s="47">
        <f t="shared" si="80"/>
        <v>8.6161736716711193E-2</v>
      </c>
      <c r="I115" s="47">
        <f t="shared" si="80"/>
        <v>8.4630614706577012E-2</v>
      </c>
      <c r="J115" s="47">
        <f t="shared" si="80"/>
        <v>8.3073986794602747E-2</v>
      </c>
      <c r="K115" s="47">
        <f t="shared" si="80"/>
        <v>8.1580751162023832E-2</v>
      </c>
      <c r="L115" s="47">
        <f t="shared" si="80"/>
        <v>8.0503911002378803E-2</v>
      </c>
      <c r="M115" s="47">
        <f t="shared" si="80"/>
        <v>7.9213002505108918E-2</v>
      </c>
      <c r="N115" s="47">
        <f t="shared" si="80"/>
        <v>7.7901380678283477E-2</v>
      </c>
      <c r="O115" s="47">
        <f t="shared" si="80"/>
        <v>7.6489704157310656E-2</v>
      </c>
      <c r="P115" s="47">
        <f t="shared" si="80"/>
        <v>7.5139334333300126E-2</v>
      </c>
      <c r="Q115" s="47">
        <f t="shared" si="80"/>
        <v>7.3619133331811901E-2</v>
      </c>
      <c r="R115" s="47">
        <f t="shared" si="80"/>
        <v>7.2214004632595544E-2</v>
      </c>
      <c r="S115" s="47">
        <f t="shared" si="80"/>
        <v>7.0747534137598739E-2</v>
      </c>
      <c r="T115" s="47">
        <f t="shared" si="80"/>
        <v>6.9436691648479848E-2</v>
      </c>
      <c r="U115" s="47">
        <f t="shared" si="80"/>
        <v>6.8100926593565175E-2</v>
      </c>
      <c r="V115" s="47">
        <f t="shared" si="80"/>
        <v>6.6791900912156685E-2</v>
      </c>
      <c r="W115" s="47">
        <f t="shared" si="80"/>
        <v>6.5509288104009258E-2</v>
      </c>
      <c r="X115" s="47">
        <f t="shared" si="80"/>
        <v>6.4301775343917275E-2</v>
      </c>
      <c r="Y115" s="47">
        <f t="shared" si="80"/>
        <v>6.3109895639771096E-2</v>
      </c>
      <c r="Z115" s="47">
        <f t="shared" si="80"/>
        <v>6.1911517244050238E-2</v>
      </c>
      <c r="AA115" s="47">
        <f t="shared" si="80"/>
        <v>6.0798622518146238E-2</v>
      </c>
      <c r="AB115" s="47">
        <f t="shared" si="80"/>
        <v>5.9793881804336042E-2</v>
      </c>
      <c r="AC115" s="47">
        <f t="shared" si="80"/>
        <v>5.8739610227849855E-2</v>
      </c>
      <c r="AD115" s="47">
        <f t="shared" si="80"/>
        <v>5.7833555922718327E-2</v>
      </c>
      <c r="AE115" s="47">
        <f t="shared" si="80"/>
        <v>5.6914857345556673E-2</v>
      </c>
      <c r="AF115" s="47">
        <f t="shared" si="80"/>
        <v>5.606947831994593E-2</v>
      </c>
      <c r="AG115" s="47">
        <f t="shared" si="80"/>
        <v>5.5289348945327568E-2</v>
      </c>
      <c r="AH115" s="47">
        <f t="shared" si="80"/>
        <v>5.4578936628465011E-2</v>
      </c>
      <c r="AI115" s="47">
        <f t="shared" si="80"/>
        <v>5.3947044598887425E-2</v>
      </c>
      <c r="AJ115" s="47">
        <f t="shared" si="80"/>
        <v>5.3361288620687349E-2</v>
      </c>
      <c r="AK115" s="47">
        <f t="shared" si="80"/>
        <v>5.2861879442153516E-2</v>
      </c>
      <c r="AL115" s="47">
        <f t="shared" si="80"/>
        <v>5.2421985201547679E-2</v>
      </c>
      <c r="AM115" s="47">
        <f t="shared" si="80"/>
        <v>5.20919173752733E-2</v>
      </c>
      <c r="AN115" s="47">
        <f t="shared" si="80"/>
        <v>5.1763989146092183E-2</v>
      </c>
      <c r="AO115" s="47">
        <f t="shared" si="80"/>
        <v>5.1581422182019193E-2</v>
      </c>
    </row>
    <row r="116" spans="1:41">
      <c r="A116" s="44">
        <f t="shared" si="71"/>
        <v>22</v>
      </c>
      <c r="B116" s="46" t="s">
        <v>713</v>
      </c>
      <c r="C116" s="44" t="str">
        <f t="shared" si="68"/>
        <v>专业设备制造业</v>
      </c>
      <c r="D116" s="47">
        <f t="shared" ref="D116:AO116" si="81">VLOOKUP($B116,$B$4:$AO$30,COLUMN(C$1),FALSE)/VLOOKUP($B116,$B$62:$AO$102,COLUMN(C$1),FALSE)</f>
        <v>1.8337016137378089E-2</v>
      </c>
      <c r="E116" s="47">
        <f t="shared" si="81"/>
        <v>1.8755053150971125E-2</v>
      </c>
      <c r="F116" s="47">
        <f t="shared" si="81"/>
        <v>1.9237344638118783E-2</v>
      </c>
      <c r="G116" s="47">
        <f t="shared" si="81"/>
        <v>1.9635288942296263E-2</v>
      </c>
      <c r="H116" s="47">
        <f t="shared" si="81"/>
        <v>1.9910752157667806E-2</v>
      </c>
      <c r="I116" s="47">
        <f t="shared" si="81"/>
        <v>2.0160032176126025E-2</v>
      </c>
      <c r="J116" s="47">
        <f t="shared" si="81"/>
        <v>2.0418613200201493E-2</v>
      </c>
      <c r="K116" s="47">
        <f t="shared" si="81"/>
        <v>2.0756192006900015E-2</v>
      </c>
      <c r="L116" s="47">
        <f t="shared" si="81"/>
        <v>2.1298468264935363E-2</v>
      </c>
      <c r="M116" s="47">
        <f t="shared" si="81"/>
        <v>2.1988223680967763E-2</v>
      </c>
      <c r="N116" s="47">
        <f t="shared" si="81"/>
        <v>2.2757941989967015E-2</v>
      </c>
      <c r="O116" s="47">
        <f t="shared" si="81"/>
        <v>2.3577539765088709E-2</v>
      </c>
      <c r="P116" s="47">
        <f t="shared" si="81"/>
        <v>2.4479799660550916E-2</v>
      </c>
      <c r="Q116" s="47">
        <f t="shared" si="81"/>
        <v>2.5406733349510977E-2</v>
      </c>
      <c r="R116" s="47">
        <f t="shared" si="81"/>
        <v>2.6345619661636597E-2</v>
      </c>
      <c r="S116" s="47">
        <f t="shared" si="81"/>
        <v>2.7323492447678507E-2</v>
      </c>
      <c r="T116" s="47">
        <f t="shared" si="81"/>
        <v>2.8295425563218551E-2</v>
      </c>
      <c r="U116" s="47">
        <f t="shared" si="81"/>
        <v>2.9247422720164427E-2</v>
      </c>
      <c r="V116" s="47">
        <f t="shared" si="81"/>
        <v>3.0291548286456596E-2</v>
      </c>
      <c r="W116" s="47">
        <f t="shared" si="81"/>
        <v>3.1351524466826576E-2</v>
      </c>
      <c r="X116" s="47">
        <f t="shared" si="81"/>
        <v>3.2427059434851489E-2</v>
      </c>
      <c r="Y116" s="47">
        <f t="shared" si="81"/>
        <v>3.3280247243379857E-2</v>
      </c>
      <c r="Z116" s="47">
        <f t="shared" si="81"/>
        <v>3.4374946337797495E-2</v>
      </c>
      <c r="AA116" s="47">
        <f t="shared" si="81"/>
        <v>3.547505016997881E-2</v>
      </c>
      <c r="AB116" s="47">
        <f t="shared" si="81"/>
        <v>3.6340471464546997E-2</v>
      </c>
      <c r="AC116" s="47">
        <f t="shared" si="81"/>
        <v>3.721118686749695E-2</v>
      </c>
      <c r="AD116" s="47">
        <f t="shared" si="81"/>
        <v>3.8285133135180373E-2</v>
      </c>
      <c r="AE116" s="47">
        <f t="shared" si="81"/>
        <v>3.91217329649544E-2</v>
      </c>
      <c r="AF116" s="47">
        <f t="shared" si="81"/>
        <v>3.994585424738499E-2</v>
      </c>
      <c r="AG116" s="47">
        <f t="shared" si="81"/>
        <v>4.0512224201308435E-2</v>
      </c>
      <c r="AH116" s="47">
        <f t="shared" si="81"/>
        <v>4.127989969570444E-2</v>
      </c>
      <c r="AI116" s="47">
        <f t="shared" si="81"/>
        <v>4.1783658843828037E-2</v>
      </c>
      <c r="AJ116" s="47">
        <f t="shared" si="81"/>
        <v>4.2258192693897995E-2</v>
      </c>
      <c r="AK116" s="47">
        <f t="shared" si="81"/>
        <v>4.2683356774641829E-2</v>
      </c>
      <c r="AL116" s="47">
        <f t="shared" si="81"/>
        <v>4.3078298997282737E-2</v>
      </c>
      <c r="AM116" s="47">
        <f t="shared" si="81"/>
        <v>4.3195736013452987E-2</v>
      </c>
      <c r="AN116" s="47">
        <f t="shared" si="81"/>
        <v>4.3245311232641734E-2</v>
      </c>
      <c r="AO116" s="47">
        <f t="shared" si="81"/>
        <v>4.3257181868329955E-2</v>
      </c>
    </row>
    <row r="117" spans="1:41">
      <c r="A117" s="44">
        <f t="shared" si="71"/>
        <v>1</v>
      </c>
      <c r="B117" s="46" t="s">
        <v>718</v>
      </c>
      <c r="C117" s="44" t="str">
        <f t="shared" si="68"/>
        <v>非金属矿物制品</v>
      </c>
      <c r="D117" s="47">
        <f t="shared" ref="D117:AO117" si="82">VLOOKUP($B117,$B$4:$AO$30,COLUMN(C$1),FALSE)/VLOOKUP($B117,$B$62:$AO$102,COLUMN(C$1),FALSE)</f>
        <v>12.098521044228329</v>
      </c>
      <c r="E117" s="47">
        <f t="shared" si="82"/>
        <v>11.46435055146774</v>
      </c>
      <c r="F117" s="47">
        <f t="shared" si="82"/>
        <v>10.734635534597714</v>
      </c>
      <c r="G117" s="47">
        <f t="shared" si="82"/>
        <v>10.20610372060913</v>
      </c>
      <c r="H117" s="47">
        <f t="shared" si="82"/>
        <v>9.6734576768065708</v>
      </c>
      <c r="I117" s="47">
        <f t="shared" si="82"/>
        <v>9.0493367954156128</v>
      </c>
      <c r="J117" s="47">
        <f t="shared" si="82"/>
        <v>8.532782579618031</v>
      </c>
      <c r="K117" s="47">
        <f t="shared" si="82"/>
        <v>8.0790072942526319</v>
      </c>
      <c r="L117" s="47">
        <f t="shared" si="82"/>
        <v>7.6321034575407065</v>
      </c>
      <c r="M117" s="47">
        <f t="shared" si="82"/>
        <v>7.2024800251265635</v>
      </c>
      <c r="N117" s="47">
        <f t="shared" si="82"/>
        <v>6.7944302095681204</v>
      </c>
      <c r="O117" s="47">
        <f t="shared" si="82"/>
        <v>6.4025364003314529</v>
      </c>
      <c r="P117" s="47">
        <f t="shared" si="82"/>
        <v>6.0415088896919658</v>
      </c>
      <c r="Q117" s="47">
        <f t="shared" si="82"/>
        <v>5.7435884800833001</v>
      </c>
      <c r="R117" s="47">
        <f t="shared" si="82"/>
        <v>5.4488348996851039</v>
      </c>
      <c r="S117" s="47">
        <f t="shared" si="82"/>
        <v>5.1706995318461848</v>
      </c>
      <c r="T117" s="47">
        <f t="shared" si="82"/>
        <v>4.9081415050514838</v>
      </c>
      <c r="U117" s="47">
        <f t="shared" si="82"/>
        <v>4.6569242868209502</v>
      </c>
      <c r="V117" s="47">
        <f t="shared" si="82"/>
        <v>4.4202759917101488</v>
      </c>
      <c r="W117" s="47">
        <f t="shared" si="82"/>
        <v>4.1940818610767678</v>
      </c>
      <c r="X117" s="47">
        <f t="shared" si="82"/>
        <v>3.9843630585654464</v>
      </c>
      <c r="Y117" s="47">
        <f t="shared" si="82"/>
        <v>3.7831250511147756</v>
      </c>
      <c r="Z117" s="47">
        <f t="shared" si="82"/>
        <v>3.5975341794627069</v>
      </c>
      <c r="AA117" s="47">
        <f t="shared" si="82"/>
        <v>3.419469613774242</v>
      </c>
      <c r="AB117" s="47">
        <f t="shared" si="82"/>
        <v>3.2551333288987956</v>
      </c>
      <c r="AC117" s="47">
        <f t="shared" si="82"/>
        <v>3.1006074575411007</v>
      </c>
      <c r="AD117" s="47">
        <f t="shared" si="82"/>
        <v>2.9521199802994254</v>
      </c>
      <c r="AE117" s="47">
        <f t="shared" si="82"/>
        <v>2.8150556232788029</v>
      </c>
      <c r="AF117" s="47">
        <f t="shared" si="82"/>
        <v>2.7050295295492406</v>
      </c>
      <c r="AG117" s="47">
        <f t="shared" si="82"/>
        <v>2.6044528605048227</v>
      </c>
      <c r="AH117" s="47">
        <f t="shared" si="82"/>
        <v>2.5077017784919544</v>
      </c>
      <c r="AI117" s="47">
        <f t="shared" si="82"/>
        <v>2.4170211800351429</v>
      </c>
      <c r="AJ117" s="47">
        <f t="shared" si="82"/>
        <v>2.3350720175446651</v>
      </c>
      <c r="AK117" s="47">
        <f t="shared" si="82"/>
        <v>2.2745538286551428</v>
      </c>
      <c r="AL117" s="47">
        <f t="shared" si="82"/>
        <v>2.2190219736391956</v>
      </c>
      <c r="AM117" s="47">
        <f t="shared" si="82"/>
        <v>2.1683425515137147</v>
      </c>
      <c r="AN117" s="47">
        <f t="shared" si="82"/>
        <v>2.1223415420331415</v>
      </c>
      <c r="AO117" s="47">
        <f t="shared" si="82"/>
        <v>2.0808255083547214</v>
      </c>
    </row>
    <row r="118" spans="1:41">
      <c r="A118" s="44">
        <f t="shared" si="71"/>
        <v>2</v>
      </c>
      <c r="B118" s="48" t="s">
        <v>714</v>
      </c>
      <c r="C118" s="44" t="str">
        <f t="shared" si="68"/>
        <v>黑色金属冶炼</v>
      </c>
      <c r="D118" s="47">
        <f t="shared" ref="D118:AO118" si="83">VLOOKUP($B118,$B$4:$AO$30,COLUMN(C$1),FALSE)/VLOOKUP($B118,$B$62:$AO$102,COLUMN(C$1),FALSE)</f>
        <v>9.2119537963699649</v>
      </c>
      <c r="E118" s="47">
        <f t="shared" si="83"/>
        <v>8.9115898878005346</v>
      </c>
      <c r="F118" s="47">
        <f t="shared" si="83"/>
        <v>8.9605530269634919</v>
      </c>
      <c r="G118" s="47">
        <f t="shared" si="83"/>
        <v>8.8162173821497714</v>
      </c>
      <c r="H118" s="47">
        <f t="shared" si="83"/>
        <v>8.6489744582801382</v>
      </c>
      <c r="I118" s="47">
        <f t="shared" si="83"/>
        <v>8.464014948088332</v>
      </c>
      <c r="J118" s="47">
        <f t="shared" si="83"/>
        <v>8.3273844063133424</v>
      </c>
      <c r="K118" s="47">
        <f t="shared" si="83"/>
        <v>8.2382371977435156</v>
      </c>
      <c r="L118" s="47">
        <f t="shared" si="83"/>
        <v>8.1123566027553213</v>
      </c>
      <c r="M118" s="47">
        <f t="shared" si="83"/>
        <v>7.9828409414739063</v>
      </c>
      <c r="N118" s="47">
        <f t="shared" si="83"/>
        <v>7.9216833073453667</v>
      </c>
      <c r="O118" s="47">
        <f t="shared" si="83"/>
        <v>7.8365924036170762</v>
      </c>
      <c r="P118" s="47">
        <f t="shared" si="83"/>
        <v>7.7598335164840426</v>
      </c>
      <c r="Q118" s="47">
        <f t="shared" si="83"/>
        <v>7.6147335774470744</v>
      </c>
      <c r="R118" s="47">
        <f t="shared" si="83"/>
        <v>7.470825097343103</v>
      </c>
      <c r="S118" s="47">
        <f t="shared" si="83"/>
        <v>7.2936888197370822</v>
      </c>
      <c r="T118" s="47">
        <f t="shared" si="83"/>
        <v>7.1529230093081519</v>
      </c>
      <c r="U118" s="47">
        <f t="shared" si="83"/>
        <v>7.0172862447772104</v>
      </c>
      <c r="V118" s="47">
        <f t="shared" si="83"/>
        <v>6.8319654552279907</v>
      </c>
      <c r="W118" s="47">
        <f t="shared" si="83"/>
        <v>6.6483392744637175</v>
      </c>
      <c r="X118" s="47">
        <f t="shared" si="83"/>
        <v>6.4693096759281907</v>
      </c>
      <c r="Y118" s="47">
        <f t="shared" si="83"/>
        <v>6.2889284532840248</v>
      </c>
      <c r="Z118" s="47">
        <f t="shared" si="83"/>
        <v>6.1128299127040542</v>
      </c>
      <c r="AA118" s="47">
        <f t="shared" si="83"/>
        <v>5.9454993551806021</v>
      </c>
      <c r="AB118" s="47">
        <f t="shared" si="83"/>
        <v>5.8157319266263272</v>
      </c>
      <c r="AC118" s="47">
        <f t="shared" si="83"/>
        <v>5.6870836681315993</v>
      </c>
      <c r="AD118" s="47">
        <f t="shared" si="83"/>
        <v>5.5235706221653027</v>
      </c>
      <c r="AE118" s="47">
        <f t="shared" si="83"/>
        <v>5.3865126512735175</v>
      </c>
      <c r="AF118" s="47">
        <f t="shared" si="83"/>
        <v>5.2309325408657532</v>
      </c>
      <c r="AG118" s="47">
        <f t="shared" si="83"/>
        <v>5.0765446157095715</v>
      </c>
      <c r="AH118" s="47">
        <f t="shared" si="83"/>
        <v>4.9262501287428089</v>
      </c>
      <c r="AI118" s="47">
        <f t="shared" si="83"/>
        <v>4.7743019840972263</v>
      </c>
      <c r="AJ118" s="47">
        <f t="shared" si="83"/>
        <v>4.6265951171507185</v>
      </c>
      <c r="AK118" s="47">
        <f t="shared" si="83"/>
        <v>4.5208242734111632</v>
      </c>
      <c r="AL118" s="47">
        <f t="shared" si="83"/>
        <v>4.4202298518376191</v>
      </c>
      <c r="AM118" s="47">
        <f t="shared" si="83"/>
        <v>4.3204645898348915</v>
      </c>
      <c r="AN118" s="47">
        <f t="shared" si="83"/>
        <v>4.217172095676271</v>
      </c>
      <c r="AO118" s="47">
        <f t="shared" si="83"/>
        <v>4.1189266880329303</v>
      </c>
    </row>
    <row r="119" spans="1:41">
      <c r="A119" s="44">
        <f t="shared" si="71"/>
        <v>6</v>
      </c>
      <c r="B119" s="46" t="s">
        <v>715</v>
      </c>
      <c r="C119" s="44" t="str">
        <f t="shared" si="68"/>
        <v>有色金属冶炼</v>
      </c>
      <c r="D119" s="47">
        <f t="shared" ref="D119:AO119" si="84">VLOOKUP($B119,$B$4:$AO$30,COLUMN(C$1),FALSE)/VLOOKUP($B119,$B$62:$AO$102,COLUMN(C$1),FALSE)</f>
        <v>0.54428717106871161</v>
      </c>
      <c r="E119" s="47">
        <f t="shared" si="84"/>
        <v>0.54468640930543388</v>
      </c>
      <c r="F119" s="47">
        <f t="shared" si="84"/>
        <v>0.54021686813629355</v>
      </c>
      <c r="G119" s="47">
        <f t="shared" si="84"/>
        <v>0.52685924516009008</v>
      </c>
      <c r="H119" s="47">
        <f t="shared" si="84"/>
        <v>0.51545007100513196</v>
      </c>
      <c r="I119" s="47">
        <f t="shared" si="84"/>
        <v>0.50511463047878791</v>
      </c>
      <c r="J119" s="47">
        <f t="shared" si="84"/>
        <v>0.49733414008655519</v>
      </c>
      <c r="K119" s="47">
        <f t="shared" si="84"/>
        <v>0.4927353853759967</v>
      </c>
      <c r="L119" s="47">
        <f t="shared" si="84"/>
        <v>0.48855898044345913</v>
      </c>
      <c r="M119" s="47">
        <f t="shared" si="84"/>
        <v>0.48628670343273445</v>
      </c>
      <c r="N119" s="47">
        <f t="shared" si="84"/>
        <v>0.48636029735030401</v>
      </c>
      <c r="O119" s="47">
        <f t="shared" si="84"/>
        <v>0.48617698429571438</v>
      </c>
      <c r="P119" s="47">
        <f t="shared" si="84"/>
        <v>0.48749878256385343</v>
      </c>
      <c r="Q119" s="47">
        <f t="shared" si="84"/>
        <v>0.48397787308426071</v>
      </c>
      <c r="R119" s="47">
        <f t="shared" si="84"/>
        <v>0.47951050301755394</v>
      </c>
      <c r="S119" s="47">
        <f t="shared" si="84"/>
        <v>0.47562964883574171</v>
      </c>
      <c r="T119" s="47">
        <f t="shared" si="84"/>
        <v>0.4716132575692738</v>
      </c>
      <c r="U119" s="47">
        <f t="shared" si="84"/>
        <v>0.46790111934227446</v>
      </c>
      <c r="V119" s="47">
        <f t="shared" si="84"/>
        <v>0.46279724714807391</v>
      </c>
      <c r="W119" s="47">
        <f t="shared" si="84"/>
        <v>0.45672244311621568</v>
      </c>
      <c r="X119" s="47">
        <f t="shared" si="84"/>
        <v>0.45169968333900679</v>
      </c>
      <c r="Y119" s="47">
        <f t="shared" si="84"/>
        <v>0.44585055221951658</v>
      </c>
      <c r="Z119" s="47">
        <f t="shared" si="84"/>
        <v>0.44098080265803191</v>
      </c>
      <c r="AA119" s="47">
        <f t="shared" si="84"/>
        <v>0.43388516646452174</v>
      </c>
      <c r="AB119" s="47">
        <f t="shared" si="84"/>
        <v>0.42630668815970019</v>
      </c>
      <c r="AC119" s="47">
        <f t="shared" si="84"/>
        <v>0.41876710933086697</v>
      </c>
      <c r="AD119" s="47">
        <f t="shared" si="84"/>
        <v>0.41229996688292231</v>
      </c>
      <c r="AE119" s="47">
        <f t="shared" si="84"/>
        <v>0.40510540425214686</v>
      </c>
      <c r="AF119" s="47">
        <f t="shared" si="84"/>
        <v>0.3978421180877954</v>
      </c>
      <c r="AG119" s="47">
        <f t="shared" si="84"/>
        <v>0.39154561080078448</v>
      </c>
      <c r="AH119" s="47">
        <f t="shared" si="84"/>
        <v>0.38442380791781589</v>
      </c>
      <c r="AI119" s="47">
        <f t="shared" si="84"/>
        <v>0.37826744351422192</v>
      </c>
      <c r="AJ119" s="47">
        <f t="shared" si="84"/>
        <v>0.37092817682885476</v>
      </c>
      <c r="AK119" s="47">
        <f t="shared" si="84"/>
        <v>0.36491128603875767</v>
      </c>
      <c r="AL119" s="47">
        <f t="shared" si="84"/>
        <v>0.35900238866265427</v>
      </c>
      <c r="AM119" s="47">
        <f t="shared" si="84"/>
        <v>0.35221774949341728</v>
      </c>
      <c r="AN119" s="47">
        <f t="shared" si="84"/>
        <v>0.34638802685611614</v>
      </c>
      <c r="AO119" s="47">
        <f t="shared" si="84"/>
        <v>0.34027229499143608</v>
      </c>
    </row>
    <row r="120" spans="1:41">
      <c r="A120" s="44">
        <f t="shared" si="71"/>
        <v>9</v>
      </c>
      <c r="B120" s="46" t="s">
        <v>727</v>
      </c>
      <c r="C120" s="44" t="str">
        <f t="shared" si="68"/>
        <v>金属制品业</v>
      </c>
      <c r="D120" s="47">
        <f t="shared" ref="D120:AO120" si="85">VLOOKUP($B120,$B$4:$AO$30,COLUMN(C$1),FALSE)/VLOOKUP($B120,$B$62:$AO$102,COLUMN(C$1),FALSE)</f>
        <v>0.22911983348074685</v>
      </c>
      <c r="E120" s="47">
        <f t="shared" si="85"/>
        <v>0.22794992599041419</v>
      </c>
      <c r="F120" s="47">
        <f t="shared" si="85"/>
        <v>0.2267361538867072</v>
      </c>
      <c r="G120" s="47">
        <f t="shared" si="85"/>
        <v>0.22492865296736803</v>
      </c>
      <c r="H120" s="47">
        <f t="shared" si="85"/>
        <v>0.22379671526810155</v>
      </c>
      <c r="I120" s="47">
        <f t="shared" si="85"/>
        <v>0.22255726111967392</v>
      </c>
      <c r="J120" s="47">
        <f t="shared" si="85"/>
        <v>0.22053020965100048</v>
      </c>
      <c r="K120" s="47">
        <f t="shared" si="85"/>
        <v>0.21953316441268156</v>
      </c>
      <c r="L120" s="47">
        <f t="shared" si="85"/>
        <v>0.2192538369069375</v>
      </c>
      <c r="M120" s="47">
        <f t="shared" si="85"/>
        <v>0.21901551830083518</v>
      </c>
      <c r="N120" s="47">
        <f t="shared" si="85"/>
        <v>0.21856375324969268</v>
      </c>
      <c r="O120" s="47">
        <f t="shared" si="85"/>
        <v>0.2182774110347451</v>
      </c>
      <c r="P120" s="47">
        <f t="shared" si="85"/>
        <v>0.21791123898644915</v>
      </c>
      <c r="Q120" s="47">
        <f t="shared" si="85"/>
        <v>0.21735772681257365</v>
      </c>
      <c r="R120" s="47">
        <f t="shared" si="85"/>
        <v>0.21742261755104378</v>
      </c>
      <c r="S120" s="47">
        <f t="shared" si="85"/>
        <v>0.2171448331381684</v>
      </c>
      <c r="T120" s="47">
        <f t="shared" si="85"/>
        <v>0.21634018230254293</v>
      </c>
      <c r="U120" s="47">
        <f t="shared" si="85"/>
        <v>0.21608002696510134</v>
      </c>
      <c r="V120" s="47">
        <f t="shared" si="85"/>
        <v>0.21552124895842961</v>
      </c>
      <c r="W120" s="47">
        <f t="shared" si="85"/>
        <v>0.21558663965699404</v>
      </c>
      <c r="X120" s="47">
        <f t="shared" si="85"/>
        <v>0.21535014328261556</v>
      </c>
      <c r="Y120" s="47">
        <f t="shared" si="85"/>
        <v>0.21497572646493274</v>
      </c>
      <c r="Z120" s="47">
        <f t="shared" si="85"/>
        <v>0.2147557813660485</v>
      </c>
      <c r="AA120" s="47">
        <f t="shared" si="85"/>
        <v>0.21398092698923749</v>
      </c>
      <c r="AB120" s="47">
        <f t="shared" si="85"/>
        <v>0.21403373054236624</v>
      </c>
      <c r="AC120" s="47">
        <f t="shared" si="85"/>
        <v>0.21357147350623562</v>
      </c>
      <c r="AD120" s="47">
        <f t="shared" si="85"/>
        <v>0.21319495949800346</v>
      </c>
      <c r="AE120" s="47">
        <f t="shared" si="85"/>
        <v>0.21269813229310891</v>
      </c>
      <c r="AF120" s="47">
        <f t="shared" si="85"/>
        <v>0.21259950728660362</v>
      </c>
      <c r="AG120" s="47">
        <f t="shared" si="85"/>
        <v>0.21235286946729848</v>
      </c>
      <c r="AH120" s="47">
        <f t="shared" si="85"/>
        <v>0.21222689149023791</v>
      </c>
      <c r="AI120" s="47">
        <f t="shared" si="85"/>
        <v>0.21158627532952637</v>
      </c>
      <c r="AJ120" s="47">
        <f t="shared" si="85"/>
        <v>0.21126424887597214</v>
      </c>
      <c r="AK120" s="47">
        <f t="shared" si="85"/>
        <v>0.21121911206597921</v>
      </c>
      <c r="AL120" s="47">
        <f t="shared" si="85"/>
        <v>0.21086853356634974</v>
      </c>
      <c r="AM120" s="47">
        <f t="shared" si="85"/>
        <v>0.21023681611841197</v>
      </c>
      <c r="AN120" s="47">
        <f t="shared" si="85"/>
        <v>0.21006623208896233</v>
      </c>
      <c r="AO120" s="47">
        <f t="shared" si="85"/>
        <v>0.20973711249810184</v>
      </c>
    </row>
    <row r="121" spans="1:41">
      <c r="A121" s="44">
        <f t="shared" si="71"/>
        <v>19</v>
      </c>
      <c r="B121" s="46" t="s">
        <v>702</v>
      </c>
      <c r="C121" s="44" t="str">
        <f t="shared" si="68"/>
        <v>电气机械和器材制造业</v>
      </c>
      <c r="D121" s="47">
        <f t="shared" ref="D121:AO121" si="86">VLOOKUP($B121,$B$4:$AO$30,COLUMN(C$1),FALSE)/VLOOKUP($B121,$B$62:$AO$102,COLUMN(C$1),FALSE)</f>
        <v>5.1759525343430562E-2</v>
      </c>
      <c r="E121" s="47">
        <f t="shared" si="86"/>
        <v>5.1547008083223177E-2</v>
      </c>
      <c r="F121" s="47">
        <f t="shared" si="86"/>
        <v>5.1096750452079058E-2</v>
      </c>
      <c r="G121" s="47">
        <f t="shared" si="86"/>
        <v>5.0606080431761728E-2</v>
      </c>
      <c r="H121" s="47">
        <f t="shared" si="86"/>
        <v>5.0087144316087275E-2</v>
      </c>
      <c r="I121" s="47">
        <f t="shared" si="86"/>
        <v>4.9699852898551056E-2</v>
      </c>
      <c r="J121" s="47">
        <f t="shared" si="86"/>
        <v>4.9118937498342279E-2</v>
      </c>
      <c r="K121" s="47">
        <f t="shared" si="86"/>
        <v>4.8660740862304847E-2</v>
      </c>
      <c r="L121" s="47">
        <f t="shared" si="86"/>
        <v>4.8634544201188318E-2</v>
      </c>
      <c r="M121" s="47">
        <f t="shared" si="86"/>
        <v>4.8535002777866265E-2</v>
      </c>
      <c r="N121" s="47">
        <f t="shared" si="86"/>
        <v>4.838611150828092E-2</v>
      </c>
      <c r="O121" s="47">
        <f t="shared" si="86"/>
        <v>4.8243716169753419E-2</v>
      </c>
      <c r="P121" s="47">
        <f t="shared" si="86"/>
        <v>4.8156402243214831E-2</v>
      </c>
      <c r="Q121" s="47">
        <f t="shared" si="86"/>
        <v>4.8069436300495885E-2</v>
      </c>
      <c r="R121" s="47">
        <f t="shared" si="86"/>
        <v>4.7966920497982492E-2</v>
      </c>
      <c r="S121" s="47">
        <f t="shared" si="86"/>
        <v>4.7870103380873136E-2</v>
      </c>
      <c r="T121" s="47">
        <f t="shared" si="86"/>
        <v>4.7688663458794564E-2</v>
      </c>
      <c r="U121" s="47">
        <f t="shared" si="86"/>
        <v>4.763819796368559E-2</v>
      </c>
      <c r="V121" s="47">
        <f t="shared" si="86"/>
        <v>4.7518630061058574E-2</v>
      </c>
      <c r="W121" s="47">
        <f t="shared" si="86"/>
        <v>4.7331542395210292E-2</v>
      </c>
      <c r="X121" s="47">
        <f t="shared" si="86"/>
        <v>4.7198485413447434E-2</v>
      </c>
      <c r="Y121" s="47">
        <f t="shared" si="86"/>
        <v>4.7109644859708269E-2</v>
      </c>
      <c r="Z121" s="47">
        <f t="shared" si="86"/>
        <v>4.6976865063554897E-2</v>
      </c>
      <c r="AA121" s="47">
        <f t="shared" si="86"/>
        <v>4.6823286898638426E-2</v>
      </c>
      <c r="AB121" s="47">
        <f t="shared" si="86"/>
        <v>4.6734651029325863E-2</v>
      </c>
      <c r="AC121" s="47">
        <f t="shared" si="86"/>
        <v>4.6540143651777791E-2</v>
      </c>
      <c r="AD121" s="47">
        <f t="shared" si="86"/>
        <v>4.6410174272530157E-2</v>
      </c>
      <c r="AE121" s="47">
        <f t="shared" si="86"/>
        <v>4.6273700979952918E-2</v>
      </c>
      <c r="AF121" s="47">
        <f t="shared" si="86"/>
        <v>4.613648395257159E-2</v>
      </c>
      <c r="AG121" s="47">
        <f t="shared" si="86"/>
        <v>4.6069243808619674E-2</v>
      </c>
      <c r="AH121" s="47">
        <f t="shared" si="86"/>
        <v>4.5914236599505415E-2</v>
      </c>
      <c r="AI121" s="47">
        <f t="shared" si="86"/>
        <v>4.5771741789554732E-2</v>
      </c>
      <c r="AJ121" s="47">
        <f t="shared" si="86"/>
        <v>4.5631611348129111E-2</v>
      </c>
      <c r="AK121" s="47">
        <f t="shared" si="86"/>
        <v>4.5504763621717056E-2</v>
      </c>
      <c r="AL121" s="47">
        <f t="shared" si="86"/>
        <v>4.5361941745400203E-2</v>
      </c>
      <c r="AM121" s="47">
        <f t="shared" si="86"/>
        <v>4.5223655109336035E-2</v>
      </c>
      <c r="AN121" s="47">
        <f t="shared" si="86"/>
        <v>4.5099463649916738E-2</v>
      </c>
      <c r="AO121" s="47">
        <f t="shared" si="86"/>
        <v>4.497936201144194E-2</v>
      </c>
    </row>
    <row r="122" spans="1:41">
      <c r="A122" s="44">
        <f t="shared" si="71"/>
        <v>20</v>
      </c>
      <c r="B122" s="46" t="s">
        <v>716</v>
      </c>
      <c r="C122" s="44" t="str">
        <f t="shared" si="68"/>
        <v>计算机、通信、其他电子设备</v>
      </c>
      <c r="D122" s="47">
        <f t="shared" ref="D122:AO122" si="87">VLOOKUP($B122,$B$4:$AO$30,COLUMN(C$1),FALSE)/VLOOKUP($B122,$B$62:$AO$102,COLUMN(C$1),FALSE)</f>
        <v>4.1300741405446519E-2</v>
      </c>
      <c r="E122" s="47">
        <f t="shared" si="87"/>
        <v>4.0909446665359971E-2</v>
      </c>
      <c r="F122" s="47">
        <f t="shared" si="87"/>
        <v>4.0608370625421802E-2</v>
      </c>
      <c r="G122" s="47">
        <f t="shared" si="87"/>
        <v>3.9951007981627699E-2</v>
      </c>
      <c r="H122" s="47">
        <f t="shared" si="87"/>
        <v>3.959024826064473E-2</v>
      </c>
      <c r="I122" s="47">
        <f t="shared" si="87"/>
        <v>3.9019658377138111E-2</v>
      </c>
      <c r="J122" s="47">
        <f t="shared" si="87"/>
        <v>3.8596021991752862E-2</v>
      </c>
      <c r="K122" s="47">
        <f t="shared" si="87"/>
        <v>3.8257624776238508E-2</v>
      </c>
      <c r="L122" s="47">
        <f t="shared" si="87"/>
        <v>3.8192532193041834E-2</v>
      </c>
      <c r="M122" s="47">
        <f t="shared" si="87"/>
        <v>3.7869139335554754E-2</v>
      </c>
      <c r="N122" s="47">
        <f t="shared" si="87"/>
        <v>3.774752526125958E-2</v>
      </c>
      <c r="O122" s="47">
        <f t="shared" si="87"/>
        <v>3.7781614876717912E-2</v>
      </c>
      <c r="P122" s="47">
        <f t="shared" si="87"/>
        <v>3.7653890827544174E-2</v>
      </c>
      <c r="Q122" s="47">
        <f t="shared" si="87"/>
        <v>3.7515052253103059E-2</v>
      </c>
      <c r="R122" s="47">
        <f t="shared" si="87"/>
        <v>3.7372155374544601E-2</v>
      </c>
      <c r="S122" s="47">
        <f t="shared" si="87"/>
        <v>3.7265019597870007E-2</v>
      </c>
      <c r="T122" s="47">
        <f t="shared" si="87"/>
        <v>3.7037484735412629E-2</v>
      </c>
      <c r="U122" s="47">
        <f t="shared" si="87"/>
        <v>3.6962607237872348E-2</v>
      </c>
      <c r="V122" s="47">
        <f t="shared" si="87"/>
        <v>3.6780732442434946E-2</v>
      </c>
      <c r="W122" s="47">
        <f t="shared" si="87"/>
        <v>3.6764864161501369E-2</v>
      </c>
      <c r="X122" s="47">
        <f t="shared" si="87"/>
        <v>3.6651559839477023E-2</v>
      </c>
      <c r="Y122" s="47">
        <f t="shared" si="87"/>
        <v>3.6439405662530205E-2</v>
      </c>
      <c r="Z122" s="47">
        <f t="shared" si="87"/>
        <v>3.6389326471971219E-2</v>
      </c>
      <c r="AA122" s="47">
        <f t="shared" si="87"/>
        <v>3.6248794808829837E-2</v>
      </c>
      <c r="AB122" s="47">
        <f t="shared" si="87"/>
        <v>3.6041959434022677E-2</v>
      </c>
      <c r="AC122" s="47">
        <f t="shared" si="87"/>
        <v>3.598405783501079E-2</v>
      </c>
      <c r="AD122" s="47">
        <f t="shared" si="87"/>
        <v>3.5865364966786939E-2</v>
      </c>
      <c r="AE122" s="47">
        <f t="shared" si="87"/>
        <v>3.5675869957282592E-2</v>
      </c>
      <c r="AF122" s="47">
        <f t="shared" si="87"/>
        <v>3.564539665394123E-2</v>
      </c>
      <c r="AG122" s="47">
        <f t="shared" si="87"/>
        <v>3.5430605115494812E-2</v>
      </c>
      <c r="AH122" s="47">
        <f t="shared" si="87"/>
        <v>3.5374212125815596E-2</v>
      </c>
      <c r="AI122" s="47">
        <f t="shared" si="87"/>
        <v>3.5254301301623429E-2</v>
      </c>
      <c r="AJ122" s="47">
        <f t="shared" si="87"/>
        <v>3.5091213629607765E-2</v>
      </c>
      <c r="AK122" s="47">
        <f t="shared" si="87"/>
        <v>3.495534393238664E-2</v>
      </c>
      <c r="AL122" s="47">
        <f t="shared" si="87"/>
        <v>3.4889511686457944E-2</v>
      </c>
      <c r="AM122" s="47">
        <f t="shared" si="87"/>
        <v>3.4749945398509771E-2</v>
      </c>
      <c r="AN122" s="47">
        <f t="shared" si="87"/>
        <v>3.465295757744908E-2</v>
      </c>
      <c r="AO122" s="47">
        <f t="shared" si="87"/>
        <v>3.4494502569653578E-2</v>
      </c>
    </row>
    <row r="123" spans="1:41">
      <c r="A123" s="44">
        <f t="shared" si="71"/>
        <v>23</v>
      </c>
      <c r="B123" s="46" t="s">
        <v>703</v>
      </c>
      <c r="C123" s="44" t="str">
        <f t="shared" si="68"/>
        <v>通用设备制造业</v>
      </c>
      <c r="D123" s="47">
        <f t="shared" ref="D123:AO123" si="88">VLOOKUP($B123,$B$4:$AO$30,COLUMN(C$1),FALSE)/VLOOKUP($B123,$B$62:$AO$102,COLUMN(C$1),FALSE)</f>
        <v>7.5165907155335413E-3</v>
      </c>
      <c r="E123" s="47">
        <f t="shared" si="88"/>
        <v>7.5064835327583179E-3</v>
      </c>
      <c r="F123" s="47">
        <f t="shared" si="88"/>
        <v>7.5413398534784314E-3</v>
      </c>
      <c r="G123" s="47">
        <f t="shared" si="88"/>
        <v>7.5824403264551036E-3</v>
      </c>
      <c r="H123" s="47">
        <f t="shared" si="88"/>
        <v>7.6578038038431729E-3</v>
      </c>
      <c r="I123" s="47">
        <f t="shared" si="88"/>
        <v>7.7468982951485283E-3</v>
      </c>
      <c r="J123" s="47">
        <f t="shared" si="88"/>
        <v>7.8123648679360403E-3</v>
      </c>
      <c r="K123" s="47">
        <f t="shared" si="88"/>
        <v>7.9148216326715894E-3</v>
      </c>
      <c r="L123" s="47">
        <f t="shared" si="88"/>
        <v>8.0185316329969541E-3</v>
      </c>
      <c r="M123" s="47">
        <f t="shared" si="88"/>
        <v>8.1121003103432326E-3</v>
      </c>
      <c r="N123" s="47">
        <f t="shared" si="88"/>
        <v>8.1993398454932691E-3</v>
      </c>
      <c r="O123" s="47">
        <f t="shared" si="88"/>
        <v>8.2767695412913553E-3</v>
      </c>
      <c r="P123" s="47">
        <f t="shared" si="88"/>
        <v>8.3520571007424035E-3</v>
      </c>
      <c r="Q123" s="47">
        <f t="shared" si="88"/>
        <v>8.4256070174987818E-3</v>
      </c>
      <c r="R123" s="47">
        <f t="shared" si="88"/>
        <v>8.4644012429310779E-3</v>
      </c>
      <c r="S123" s="47">
        <f t="shared" si="88"/>
        <v>8.5409519497481046E-3</v>
      </c>
      <c r="T123" s="47">
        <f t="shared" si="88"/>
        <v>8.5825619905187372E-3</v>
      </c>
      <c r="U123" s="47">
        <f t="shared" si="88"/>
        <v>8.6246101709888216E-3</v>
      </c>
      <c r="V123" s="47">
        <f t="shared" si="88"/>
        <v>8.6708114263818921E-3</v>
      </c>
      <c r="W123" s="47">
        <f t="shared" si="88"/>
        <v>8.6848943601421542E-3</v>
      </c>
      <c r="X123" s="47">
        <f t="shared" si="88"/>
        <v>8.7320577137873709E-3</v>
      </c>
      <c r="Y123" s="47">
        <f t="shared" si="88"/>
        <v>8.7524553368522173E-3</v>
      </c>
      <c r="Z123" s="47">
        <f t="shared" si="88"/>
        <v>8.7712909447255488E-3</v>
      </c>
      <c r="AA123" s="47">
        <f t="shared" si="88"/>
        <v>8.7977279991395159E-3</v>
      </c>
      <c r="AB123" s="47">
        <f t="shared" si="88"/>
        <v>8.8233433771247281E-3</v>
      </c>
      <c r="AC123" s="47">
        <f t="shared" si="88"/>
        <v>8.8500958404702929E-3</v>
      </c>
      <c r="AD123" s="47">
        <f t="shared" si="88"/>
        <v>8.8791283279897708E-3</v>
      </c>
      <c r="AE123" s="47">
        <f t="shared" si="88"/>
        <v>8.8798895192276697E-3</v>
      </c>
      <c r="AF123" s="47">
        <f t="shared" si="88"/>
        <v>8.8862937700962541E-3</v>
      </c>
      <c r="AG123" s="47">
        <f t="shared" si="88"/>
        <v>8.8942402737532782E-3</v>
      </c>
      <c r="AH123" s="47">
        <f t="shared" si="88"/>
        <v>8.9046881259326697E-3</v>
      </c>
      <c r="AI123" s="47">
        <f t="shared" si="88"/>
        <v>8.9136420495088738E-3</v>
      </c>
      <c r="AJ123" s="47">
        <f t="shared" si="88"/>
        <v>8.9017031021757665E-3</v>
      </c>
      <c r="AK123" s="47">
        <f t="shared" si="88"/>
        <v>8.9176687148261186E-3</v>
      </c>
      <c r="AL123" s="47">
        <f t="shared" si="88"/>
        <v>8.9032261694770281E-3</v>
      </c>
      <c r="AM123" s="47">
        <f t="shared" si="88"/>
        <v>8.8968849035061404E-3</v>
      </c>
      <c r="AN123" s="47">
        <f t="shared" si="88"/>
        <v>8.8927115670526906E-3</v>
      </c>
      <c r="AO123" s="47">
        <f t="shared" si="88"/>
        <v>8.8859745841260197E-3</v>
      </c>
    </row>
    <row r="124" spans="1:41">
      <c r="A124" s="44">
        <f t="shared" si="71"/>
        <v>18</v>
      </c>
      <c r="B124" s="46" t="s">
        <v>704</v>
      </c>
      <c r="C124" s="44" t="str">
        <f t="shared" si="68"/>
        <v>汽车制造业</v>
      </c>
      <c r="D124" s="47">
        <f t="shared" ref="D124:AO124" si="89">VLOOKUP($B124,$B$4:$AO$30,COLUMN(C$1),FALSE)/VLOOKUP($B124,$B$62:$AO$102,COLUMN(C$1),FALSE)</f>
        <v>5.7207139295129959E-2</v>
      </c>
      <c r="E124" s="47">
        <f t="shared" si="89"/>
        <v>6.0128636143143191E-2</v>
      </c>
      <c r="F124" s="47">
        <f t="shared" si="89"/>
        <v>6.2497849432669068E-2</v>
      </c>
      <c r="G124" s="47">
        <f t="shared" si="89"/>
        <v>6.0994890227902117E-2</v>
      </c>
      <c r="H124" s="47">
        <f t="shared" si="89"/>
        <v>6.0573848775595011E-2</v>
      </c>
      <c r="I124" s="47">
        <f t="shared" si="89"/>
        <v>6.0768765742926674E-2</v>
      </c>
      <c r="J124" s="47">
        <f t="shared" si="89"/>
        <v>6.0757184471589648E-2</v>
      </c>
      <c r="K124" s="47">
        <f t="shared" si="89"/>
        <v>6.1076720242873687E-2</v>
      </c>
      <c r="L124" s="47">
        <f t="shared" si="89"/>
        <v>6.0333576525720196E-2</v>
      </c>
      <c r="M124" s="47">
        <f t="shared" si="89"/>
        <v>5.9916099154009653E-2</v>
      </c>
      <c r="N124" s="47">
        <f t="shared" si="89"/>
        <v>5.9467350619086826E-2</v>
      </c>
      <c r="O124" s="47">
        <f t="shared" si="89"/>
        <v>5.8782394584965744E-2</v>
      </c>
      <c r="P124" s="47">
        <f t="shared" si="89"/>
        <v>5.8387003203405653E-2</v>
      </c>
      <c r="Q124" s="47">
        <f t="shared" si="89"/>
        <v>5.7421742063168364E-2</v>
      </c>
      <c r="R124" s="47">
        <f t="shared" si="89"/>
        <v>5.6532094382158074E-2</v>
      </c>
      <c r="S124" s="47">
        <f t="shared" si="89"/>
        <v>5.5703410442553496E-2</v>
      </c>
      <c r="T124" s="47">
        <f t="shared" si="89"/>
        <v>5.524194610446781E-2</v>
      </c>
      <c r="U124" s="47">
        <f t="shared" si="89"/>
        <v>5.4534974192016882E-2</v>
      </c>
      <c r="V124" s="47">
        <f t="shared" si="89"/>
        <v>5.3585298226116955E-2</v>
      </c>
      <c r="W124" s="47">
        <f t="shared" si="89"/>
        <v>5.2987769374348723E-2</v>
      </c>
      <c r="X124" s="47">
        <f t="shared" si="89"/>
        <v>5.2184887231305259E-2</v>
      </c>
      <c r="Y124" s="47">
        <f t="shared" si="89"/>
        <v>5.1651407074282174E-2</v>
      </c>
      <c r="Z124" s="47">
        <f t="shared" si="89"/>
        <v>5.1199853821090484E-2</v>
      </c>
      <c r="AA124" s="47">
        <f t="shared" si="89"/>
        <v>5.0499593022756285E-2</v>
      </c>
      <c r="AB124" s="47">
        <f t="shared" si="89"/>
        <v>4.9843223279378061E-2</v>
      </c>
      <c r="AC124" s="47">
        <f t="shared" si="89"/>
        <v>4.9228114932206239E-2</v>
      </c>
      <c r="AD124" s="47">
        <f t="shared" si="89"/>
        <v>4.8683091592226078E-2</v>
      </c>
      <c r="AE124" s="47">
        <f t="shared" si="89"/>
        <v>4.8142414217107972E-2</v>
      </c>
      <c r="AF124" s="47">
        <f t="shared" si="89"/>
        <v>4.7641244446676521E-2</v>
      </c>
      <c r="AG124" s="47">
        <f t="shared" si="89"/>
        <v>4.7205082992083036E-2</v>
      </c>
      <c r="AH124" s="47">
        <f t="shared" si="89"/>
        <v>4.7000662871361155E-2</v>
      </c>
      <c r="AI124" s="47">
        <f t="shared" si="89"/>
        <v>4.6620534806030796E-2</v>
      </c>
      <c r="AJ124" s="47">
        <f t="shared" si="89"/>
        <v>4.6231823326949952E-2</v>
      </c>
      <c r="AK124" s="47">
        <f t="shared" si="89"/>
        <v>4.6102150831698462E-2</v>
      </c>
      <c r="AL124" s="47">
        <f t="shared" si="89"/>
        <v>4.5788912291253071E-2</v>
      </c>
      <c r="AM124" s="47">
        <f t="shared" si="89"/>
        <v>4.5466372598897513E-2</v>
      </c>
      <c r="AN124" s="47">
        <f t="shared" si="89"/>
        <v>4.5193935408568656E-2</v>
      </c>
      <c r="AO124" s="47">
        <f t="shared" si="89"/>
        <v>4.5141789056381589E-2</v>
      </c>
    </row>
    <row r="125" spans="1:41">
      <c r="A125" s="44">
        <f t="shared" si="71"/>
        <v>10</v>
      </c>
      <c r="B125" s="46" t="s">
        <v>705</v>
      </c>
      <c r="C125" s="44" t="str">
        <f t="shared" si="68"/>
        <v>非道路运输设备制造业</v>
      </c>
      <c r="D125" s="47">
        <f t="shared" ref="D125:AO125" si="90">VLOOKUP($B125,$B$4:$AO$30,COLUMN(C$1),FALSE)/VLOOKUP($B125,$B$62:$AO$102,COLUMN(C$1),FALSE)</f>
        <v>0.22364834279312679</v>
      </c>
      <c r="E125" s="47">
        <f t="shared" si="90"/>
        <v>0.21923351574196781</v>
      </c>
      <c r="F125" s="47">
        <f t="shared" si="90"/>
        <v>0.21698960971204415</v>
      </c>
      <c r="G125" s="47">
        <f t="shared" si="90"/>
        <v>0.21399551110377366</v>
      </c>
      <c r="H125" s="47">
        <f t="shared" si="90"/>
        <v>0.21051979246647978</v>
      </c>
      <c r="I125" s="47">
        <f t="shared" si="90"/>
        <v>0.20924518096898548</v>
      </c>
      <c r="J125" s="47">
        <f t="shared" si="90"/>
        <v>0.2069648477668499</v>
      </c>
      <c r="K125" s="47">
        <f t="shared" si="90"/>
        <v>0.20348942412131354</v>
      </c>
      <c r="L125" s="47">
        <f t="shared" si="90"/>
        <v>0.20290107247700306</v>
      </c>
      <c r="M125" s="47">
        <f t="shared" si="90"/>
        <v>0.20077780639875847</v>
      </c>
      <c r="N125" s="47">
        <f t="shared" si="90"/>
        <v>0.20022956694990299</v>
      </c>
      <c r="O125" s="47">
        <f t="shared" si="90"/>
        <v>0.19823838452561227</v>
      </c>
      <c r="P125" s="47">
        <f t="shared" si="90"/>
        <v>0.19764069293685571</v>
      </c>
      <c r="Q125" s="47">
        <f t="shared" si="90"/>
        <v>0.19593198722505784</v>
      </c>
      <c r="R125" s="47">
        <f t="shared" si="90"/>
        <v>0.19422433639700323</v>
      </c>
      <c r="S125" s="47">
        <f t="shared" si="90"/>
        <v>0.1928717542028045</v>
      </c>
      <c r="T125" s="47">
        <f t="shared" si="90"/>
        <v>0.19048490504647661</v>
      </c>
      <c r="U125" s="47">
        <f t="shared" si="90"/>
        <v>0.18931010329598585</v>
      </c>
      <c r="V125" s="47">
        <f t="shared" si="90"/>
        <v>0.1884354544003369</v>
      </c>
      <c r="W125" s="47">
        <f t="shared" si="90"/>
        <v>0.18639040303182206</v>
      </c>
      <c r="X125" s="47">
        <f t="shared" si="90"/>
        <v>0.1845304105447084</v>
      </c>
      <c r="Y125" s="47">
        <f t="shared" si="90"/>
        <v>0.18281004130024289</v>
      </c>
      <c r="Z125" s="47">
        <f t="shared" si="90"/>
        <v>0.18252385458819284</v>
      </c>
      <c r="AA125" s="47">
        <f t="shared" si="90"/>
        <v>0.18109283098261394</v>
      </c>
      <c r="AB125" s="47">
        <f t="shared" si="90"/>
        <v>0.17979196384937438</v>
      </c>
      <c r="AC125" s="47">
        <f t="shared" si="90"/>
        <v>0.17859945873628041</v>
      </c>
      <c r="AD125" s="47">
        <f t="shared" si="90"/>
        <v>0.17631505124602026</v>
      </c>
      <c r="AE125" s="47">
        <f t="shared" si="90"/>
        <v>0.17538522404208728</v>
      </c>
      <c r="AF125" s="47">
        <f t="shared" si="90"/>
        <v>0.17456822238081979</v>
      </c>
      <c r="AG125" s="47">
        <f t="shared" si="90"/>
        <v>0.17383273318558676</v>
      </c>
      <c r="AH125" s="47">
        <f t="shared" si="90"/>
        <v>0.17215581247355569</v>
      </c>
      <c r="AI125" s="47">
        <f t="shared" si="90"/>
        <v>0.17148120233592049</v>
      </c>
      <c r="AJ125" s="47">
        <f t="shared" si="90"/>
        <v>0.17106056367889477</v>
      </c>
      <c r="AK125" s="47">
        <f t="shared" si="90"/>
        <v>0.17068296370104014</v>
      </c>
      <c r="AL125" s="47">
        <f t="shared" si="90"/>
        <v>0.16936741621108492</v>
      </c>
      <c r="AM125" s="47">
        <f t="shared" si="90"/>
        <v>0.16918640375693464</v>
      </c>
      <c r="AN125" s="47">
        <f t="shared" si="90"/>
        <v>0.16891138371401443</v>
      </c>
      <c r="AO125" s="47">
        <f t="shared" si="90"/>
        <v>0.16888027779011747</v>
      </c>
    </row>
    <row r="126" spans="1:41">
      <c r="A126" s="44">
        <f t="shared" si="71"/>
        <v>17</v>
      </c>
      <c r="B126" s="46" t="s">
        <v>706</v>
      </c>
      <c r="C126" s="44" t="str">
        <f t="shared" si="68"/>
        <v>其他制造业、设备维修业</v>
      </c>
      <c r="D126" s="47">
        <f t="shared" ref="D126:AO126" si="91">VLOOKUP($B126,$B$4:$AO$30,COLUMN(C$1),FALSE)/VLOOKUP($B126,$B$62:$AO$102,COLUMN(C$1),FALSE)</f>
        <v>9.4309640789169535E-2</v>
      </c>
      <c r="E126" s="47">
        <f t="shared" si="91"/>
        <v>9.0989778047675468E-2</v>
      </c>
      <c r="F126" s="47">
        <f t="shared" si="91"/>
        <v>8.7052038049060226E-2</v>
      </c>
      <c r="G126" s="47">
        <f t="shared" si="91"/>
        <v>8.2660497292021948E-2</v>
      </c>
      <c r="H126" s="47">
        <f t="shared" si="91"/>
        <v>7.8884203465620681E-2</v>
      </c>
      <c r="I126" s="47">
        <f t="shared" si="91"/>
        <v>7.5419904640328633E-2</v>
      </c>
      <c r="J126" s="47">
        <f t="shared" si="91"/>
        <v>7.2059212123157163E-2</v>
      </c>
      <c r="K126" s="47">
        <f t="shared" si="91"/>
        <v>6.9262269544193608E-2</v>
      </c>
      <c r="L126" s="47">
        <f t="shared" si="91"/>
        <v>6.6802196025784577E-2</v>
      </c>
      <c r="M126" s="47">
        <f t="shared" si="91"/>
        <v>6.4486249301286269E-2</v>
      </c>
      <c r="N126" s="47">
        <f t="shared" si="91"/>
        <v>6.2321207181463466E-2</v>
      </c>
      <c r="O126" s="47">
        <f t="shared" si="91"/>
        <v>6.0244221679595811E-2</v>
      </c>
      <c r="P126" s="47">
        <f t="shared" si="91"/>
        <v>5.8229642249226485E-2</v>
      </c>
      <c r="Q126" s="47">
        <f t="shared" si="91"/>
        <v>5.6310352247775676E-2</v>
      </c>
      <c r="R126" s="47">
        <f t="shared" si="91"/>
        <v>5.4482299376793622E-2</v>
      </c>
      <c r="S126" s="47">
        <f t="shared" si="91"/>
        <v>5.2689707478794846E-2</v>
      </c>
      <c r="T126" s="47">
        <f t="shared" si="91"/>
        <v>5.0993522596365325E-2</v>
      </c>
      <c r="U126" s="47">
        <f t="shared" si="91"/>
        <v>4.9368760642112548E-2</v>
      </c>
      <c r="V126" s="47">
        <f t="shared" si="91"/>
        <v>4.7636033974100066E-2</v>
      </c>
      <c r="W126" s="47">
        <f t="shared" si="91"/>
        <v>4.6184406956552376E-2</v>
      </c>
      <c r="X126" s="47">
        <f t="shared" si="91"/>
        <v>4.4667180400079637E-2</v>
      </c>
      <c r="Y126" s="47">
        <f t="shared" si="91"/>
        <v>4.3234326185923544E-2</v>
      </c>
      <c r="Z126" s="47">
        <f t="shared" si="91"/>
        <v>4.2014681057612122E-2</v>
      </c>
      <c r="AA126" s="47">
        <f t="shared" si="91"/>
        <v>4.0766044797060828E-2</v>
      </c>
      <c r="AB126" s="47">
        <f t="shared" si="91"/>
        <v>3.9583885973442874E-2</v>
      </c>
      <c r="AC126" s="47">
        <f t="shared" si="91"/>
        <v>3.8504127683991834E-2</v>
      </c>
      <c r="AD126" s="47">
        <f t="shared" si="91"/>
        <v>3.7380582125667208E-2</v>
      </c>
      <c r="AE126" s="47">
        <f t="shared" si="91"/>
        <v>3.6490084697086471E-2</v>
      </c>
      <c r="AF126" s="47">
        <f t="shared" si="91"/>
        <v>3.5682758266156883E-2</v>
      </c>
      <c r="AG126" s="47">
        <f t="shared" si="91"/>
        <v>3.4822892207117942E-2</v>
      </c>
      <c r="AH126" s="47">
        <f t="shared" si="91"/>
        <v>3.408402846306012E-2</v>
      </c>
      <c r="AI126" s="47">
        <f t="shared" si="91"/>
        <v>3.3532451556981022E-2</v>
      </c>
      <c r="AJ126" s="47">
        <f t="shared" si="91"/>
        <v>3.2968781080174266E-2</v>
      </c>
      <c r="AK126" s="47">
        <f t="shared" si="91"/>
        <v>3.2491473581135251E-2</v>
      </c>
      <c r="AL126" s="47">
        <f t="shared" si="91"/>
        <v>3.211806001232128E-2</v>
      </c>
      <c r="AM126" s="47">
        <f t="shared" si="91"/>
        <v>3.1832910006030321E-2</v>
      </c>
      <c r="AN126" s="47">
        <f t="shared" si="91"/>
        <v>3.1545239093626505E-2</v>
      </c>
      <c r="AO126" s="47">
        <f t="shared" si="91"/>
        <v>3.1443005873016808E-2</v>
      </c>
    </row>
    <row r="127" spans="1:41">
      <c r="A127" s="44">
        <f t="shared" si="71"/>
        <v>14</v>
      </c>
      <c r="B127" s="46" t="s">
        <v>707</v>
      </c>
      <c r="C127" s="44" t="str">
        <f t="shared" si="68"/>
        <v>燃气生产和供应业</v>
      </c>
      <c r="D127" s="47">
        <f t="shared" ref="D127:AO127" si="92">VLOOKUP($B127,$B$4:$AO$30,COLUMN(C$1),FALSE)/VLOOKUP($B127,$B$62:$AO$102,COLUMN(C$1),FALSE)</f>
        <v>0.11087993490591483</v>
      </c>
      <c r="E127" s="47">
        <f t="shared" si="92"/>
        <v>0.11555622602836395</v>
      </c>
      <c r="F127" s="47">
        <f t="shared" si="92"/>
        <v>0.11988832999454613</v>
      </c>
      <c r="G127" s="47">
        <f t="shared" si="92"/>
        <v>0.12493996900209356</v>
      </c>
      <c r="H127" s="47">
        <f t="shared" si="92"/>
        <v>0.13402965321942131</v>
      </c>
      <c r="I127" s="47">
        <f t="shared" si="92"/>
        <v>0.14124507315822374</v>
      </c>
      <c r="J127" s="47">
        <f t="shared" si="92"/>
        <v>0.14458352039306452</v>
      </c>
      <c r="K127" s="47">
        <f t="shared" si="92"/>
        <v>0.14643465809448034</v>
      </c>
      <c r="L127" s="47">
        <f t="shared" si="92"/>
        <v>0.15020314489130093</v>
      </c>
      <c r="M127" s="47">
        <f t="shared" si="92"/>
        <v>0.15443015418328288</v>
      </c>
      <c r="N127" s="47">
        <f t="shared" si="92"/>
        <v>0.15944450972893429</v>
      </c>
      <c r="O127" s="47">
        <f t="shared" si="92"/>
        <v>0.163919800429975</v>
      </c>
      <c r="P127" s="47">
        <f t="shared" si="92"/>
        <v>0.16968585399370212</v>
      </c>
      <c r="Q127" s="47">
        <f t="shared" si="92"/>
        <v>0.17731012242027447</v>
      </c>
      <c r="R127" s="47">
        <f t="shared" si="92"/>
        <v>0.1843031990425846</v>
      </c>
      <c r="S127" s="47">
        <f t="shared" si="92"/>
        <v>0.19232692881792482</v>
      </c>
      <c r="T127" s="47">
        <f t="shared" si="92"/>
        <v>0.19968106459263643</v>
      </c>
      <c r="U127" s="47">
        <f t="shared" si="92"/>
        <v>0.2086605559342225</v>
      </c>
      <c r="V127" s="47">
        <f t="shared" si="92"/>
        <v>0.21772871220060436</v>
      </c>
      <c r="W127" s="47">
        <f t="shared" si="92"/>
        <v>0.22580582143135061</v>
      </c>
      <c r="X127" s="47">
        <f t="shared" si="92"/>
        <v>0.23387945043850511</v>
      </c>
      <c r="Y127" s="47">
        <f t="shared" si="92"/>
        <v>0.2420577063862005</v>
      </c>
      <c r="Z127" s="47">
        <f t="shared" si="92"/>
        <v>0.24962331437913091</v>
      </c>
      <c r="AA127" s="47">
        <f t="shared" si="92"/>
        <v>0.25872644928458521</v>
      </c>
      <c r="AB127" s="47">
        <f t="shared" si="92"/>
        <v>0.26795914180165037</v>
      </c>
      <c r="AC127" s="47">
        <f t="shared" si="92"/>
        <v>0.27509518175647968</v>
      </c>
      <c r="AD127" s="47">
        <f t="shared" si="92"/>
        <v>0.28523641645446562</v>
      </c>
      <c r="AE127" s="47">
        <f t="shared" si="92"/>
        <v>0.29462554221025883</v>
      </c>
      <c r="AF127" s="47">
        <f t="shared" si="92"/>
        <v>0.30122460207298224</v>
      </c>
      <c r="AG127" s="47">
        <f t="shared" si="92"/>
        <v>0.30850044054922182</v>
      </c>
      <c r="AH127" s="47">
        <f t="shared" si="92"/>
        <v>0.31691299141526058</v>
      </c>
      <c r="AI127" s="47">
        <f t="shared" si="92"/>
        <v>0.32390169474862979</v>
      </c>
      <c r="AJ127" s="47">
        <f t="shared" si="92"/>
        <v>0.33005021220405378</v>
      </c>
      <c r="AK127" s="47">
        <f t="shared" si="92"/>
        <v>0.33659319613252847</v>
      </c>
      <c r="AL127" s="47">
        <f t="shared" si="92"/>
        <v>0.34185271587942323</v>
      </c>
      <c r="AM127" s="47">
        <f t="shared" si="92"/>
        <v>0.34614633721214544</v>
      </c>
      <c r="AN127" s="47">
        <f t="shared" si="92"/>
        <v>0.35099949652863155</v>
      </c>
      <c r="AO127" s="47">
        <f t="shared" si="92"/>
        <v>0.34576571460589151</v>
      </c>
    </row>
    <row r="128" spans="1:41">
      <c r="A128" s="44">
        <f t="shared" si="71"/>
        <v>5</v>
      </c>
      <c r="B128" s="46" t="s">
        <v>708</v>
      </c>
      <c r="C128" s="44" t="str">
        <f t="shared" si="68"/>
        <v>水的生产和供应业</v>
      </c>
      <c r="D128" s="47">
        <f t="shared" ref="D128:AO128" si="93">VLOOKUP($B128,$B$4:$AO$30,COLUMN(C$1),FALSE)/VLOOKUP($B128,$B$62:$AO$102,COLUMN(C$1),FALSE)</f>
        <v>0.56517836922524844</v>
      </c>
      <c r="E128" s="47">
        <f t="shared" si="93"/>
        <v>0.56426271497975822</v>
      </c>
      <c r="F128" s="47">
        <f t="shared" si="93"/>
        <v>0.56455300704812583</v>
      </c>
      <c r="G128" s="47">
        <f t="shared" si="93"/>
        <v>0.5651907039088585</v>
      </c>
      <c r="H128" s="47">
        <f t="shared" si="93"/>
        <v>0.56712442639706739</v>
      </c>
      <c r="I128" s="47">
        <f t="shared" si="93"/>
        <v>0.57010649475717212</v>
      </c>
      <c r="J128" s="47">
        <f t="shared" si="93"/>
        <v>0.57454385743554237</v>
      </c>
      <c r="K128" s="47">
        <f t="shared" si="93"/>
        <v>0.58035199775409996</v>
      </c>
      <c r="L128" s="47">
        <f t="shared" si="93"/>
        <v>0.58839030131877779</v>
      </c>
      <c r="M128" s="47">
        <f t="shared" si="93"/>
        <v>0.60088285302033884</v>
      </c>
      <c r="N128" s="47">
        <f t="shared" si="93"/>
        <v>0.6137076915393227</v>
      </c>
      <c r="O128" s="47">
        <f t="shared" si="93"/>
        <v>0.62683821814806273</v>
      </c>
      <c r="P128" s="47">
        <f t="shared" si="93"/>
        <v>0.64127794878177569</v>
      </c>
      <c r="Q128" s="47">
        <f t="shared" si="93"/>
        <v>0.65596582639031109</v>
      </c>
      <c r="R128" s="47">
        <f t="shared" si="93"/>
        <v>0.67158523707673079</v>
      </c>
      <c r="S128" s="47">
        <f t="shared" si="93"/>
        <v>0.6838736572316596</v>
      </c>
      <c r="T128" s="47">
        <f t="shared" si="93"/>
        <v>0.69832655809387756</v>
      </c>
      <c r="U128" s="47">
        <f t="shared" si="93"/>
        <v>0.71496530349273002</v>
      </c>
      <c r="V128" s="47">
        <f t="shared" si="93"/>
        <v>0.72855265299101157</v>
      </c>
      <c r="W128" s="47">
        <f t="shared" si="93"/>
        <v>0.74294504924319649</v>
      </c>
      <c r="X128" s="47">
        <f t="shared" si="93"/>
        <v>0.75764838444491911</v>
      </c>
      <c r="Y128" s="47">
        <f t="shared" si="93"/>
        <v>0.76980560235665918</v>
      </c>
      <c r="Z128" s="47">
        <f t="shared" si="93"/>
        <v>0.7832057124771391</v>
      </c>
      <c r="AA128" s="47">
        <f t="shared" si="93"/>
        <v>0.79761421444850422</v>
      </c>
      <c r="AB128" s="47">
        <f t="shared" si="93"/>
        <v>0.8085253638166866</v>
      </c>
      <c r="AC128" s="47">
        <f t="shared" si="93"/>
        <v>0.81977926148089286</v>
      </c>
      <c r="AD128" s="47">
        <f t="shared" si="93"/>
        <v>0.83199163721386116</v>
      </c>
      <c r="AE128" s="47">
        <f t="shared" si="93"/>
        <v>0.84188333124777326</v>
      </c>
      <c r="AF128" s="47">
        <f t="shared" si="93"/>
        <v>0.85116509871328538</v>
      </c>
      <c r="AG128" s="47">
        <f t="shared" si="93"/>
        <v>0.8597829280432695</v>
      </c>
      <c r="AH128" s="47">
        <f t="shared" si="93"/>
        <v>0.86691054526463462</v>
      </c>
      <c r="AI128" s="47">
        <f t="shared" si="93"/>
        <v>0.87496998490634492</v>
      </c>
      <c r="AJ128" s="47">
        <f t="shared" si="93"/>
        <v>0.87942128649918372</v>
      </c>
      <c r="AK128" s="47">
        <f t="shared" si="93"/>
        <v>0.8846467917838442</v>
      </c>
      <c r="AL128" s="47">
        <f t="shared" si="93"/>
        <v>0.88763247153616243</v>
      </c>
      <c r="AM128" s="47">
        <f t="shared" si="93"/>
        <v>0.88992185041568117</v>
      </c>
      <c r="AN128" s="47">
        <f t="shared" si="93"/>
        <v>0.88975110155825499</v>
      </c>
      <c r="AO128" s="47">
        <f t="shared" si="93"/>
        <v>0.89049580290652885</v>
      </c>
    </row>
    <row r="129" spans="1:41">
      <c r="B129" s="46" t="s">
        <v>709</v>
      </c>
      <c r="C129" s="44" t="str">
        <f t="shared" si="68"/>
        <v>建筑业</v>
      </c>
      <c r="D129" s="47">
        <f t="shared" ref="D129:AO129" si="94">VLOOKUP($B129,$B$4:$AO$30,COLUMN(C$1),FALSE)/VLOOKUP($B129,$B$62:$AO$102,COLUMN(C$1),FALSE)</f>
        <v>3.9550338349605169E-2</v>
      </c>
      <c r="E129" s="47">
        <f t="shared" si="94"/>
        <v>3.9247339535422483E-2</v>
      </c>
      <c r="F129" s="47">
        <f t="shared" si="94"/>
        <v>3.8926192169195739E-2</v>
      </c>
      <c r="G129" s="47">
        <f t="shared" si="94"/>
        <v>3.8582535102758268E-2</v>
      </c>
      <c r="H129" s="47">
        <f t="shared" si="94"/>
        <v>3.8274445211542357E-2</v>
      </c>
      <c r="I129" s="47">
        <f t="shared" si="94"/>
        <v>3.7993354689507736E-2</v>
      </c>
      <c r="J129" s="47">
        <f t="shared" si="94"/>
        <v>3.7721039386272616E-2</v>
      </c>
      <c r="K129" s="47">
        <f t="shared" si="94"/>
        <v>3.7355090780438971E-2</v>
      </c>
      <c r="L129" s="47">
        <f t="shared" si="94"/>
        <v>3.728327389676736E-2</v>
      </c>
      <c r="M129" s="47">
        <f t="shared" si="94"/>
        <v>3.7247186910931998E-2</v>
      </c>
      <c r="N129" s="47">
        <f t="shared" si="94"/>
        <v>3.7147808188527004E-2</v>
      </c>
      <c r="O129" s="47">
        <f t="shared" si="94"/>
        <v>3.7111226208117375E-2</v>
      </c>
      <c r="P129" s="47">
        <f t="shared" si="94"/>
        <v>3.7089439170001008E-2</v>
      </c>
      <c r="Q129" s="47">
        <f t="shared" si="94"/>
        <v>3.6987590319939416E-2</v>
      </c>
      <c r="R129" s="47">
        <f t="shared" si="94"/>
        <v>3.6932540046238742E-2</v>
      </c>
      <c r="S129" s="47">
        <f t="shared" si="94"/>
        <v>3.6900873103093777E-2</v>
      </c>
      <c r="T129" s="47">
        <f t="shared" si="94"/>
        <v>3.6775717228136835E-2</v>
      </c>
      <c r="U129" s="47">
        <f t="shared" si="94"/>
        <v>3.6767223548534421E-2</v>
      </c>
      <c r="V129" s="47">
        <f t="shared" si="94"/>
        <v>3.6667256106354552E-2</v>
      </c>
      <c r="W129" s="47">
        <f t="shared" si="94"/>
        <v>3.6632623884972619E-2</v>
      </c>
      <c r="X129" s="47">
        <f t="shared" si="94"/>
        <v>3.6548799750677374E-2</v>
      </c>
      <c r="Y129" s="47">
        <f t="shared" si="94"/>
        <v>3.644743109887278E-2</v>
      </c>
      <c r="Z129" s="47">
        <f t="shared" si="94"/>
        <v>3.638497093595084E-2</v>
      </c>
      <c r="AA129" s="47">
        <f t="shared" si="94"/>
        <v>3.6381367712820599E-2</v>
      </c>
      <c r="AB129" s="47">
        <f t="shared" si="94"/>
        <v>3.628901063836238E-2</v>
      </c>
      <c r="AC129" s="47">
        <f t="shared" si="94"/>
        <v>3.6228111023261005E-2</v>
      </c>
      <c r="AD129" s="47">
        <f t="shared" si="94"/>
        <v>3.6129907244770859E-2</v>
      </c>
      <c r="AE129" s="47">
        <f t="shared" si="94"/>
        <v>3.6087331061416407E-2</v>
      </c>
      <c r="AF129" s="47">
        <f t="shared" si="94"/>
        <v>3.6032332849641233E-2</v>
      </c>
      <c r="AG129" s="47">
        <f t="shared" si="94"/>
        <v>3.5990437517888177E-2</v>
      </c>
      <c r="AH129" s="47">
        <f t="shared" si="94"/>
        <v>3.5866572698044143E-2</v>
      </c>
      <c r="AI129" s="47">
        <f t="shared" si="94"/>
        <v>3.5864045056360268E-2</v>
      </c>
      <c r="AJ129" s="47">
        <f t="shared" si="94"/>
        <v>3.5775260924747809E-2</v>
      </c>
      <c r="AK129" s="47">
        <f t="shared" si="94"/>
        <v>3.5741444416854638E-2</v>
      </c>
      <c r="AL129" s="47">
        <f t="shared" si="94"/>
        <v>3.560986055479843E-2</v>
      </c>
      <c r="AM129" s="47">
        <f t="shared" si="94"/>
        <v>3.5554754707192743E-2</v>
      </c>
      <c r="AN129" s="47">
        <f t="shared" si="94"/>
        <v>3.5485077580553949E-2</v>
      </c>
      <c r="AO129" s="47">
        <f t="shared" si="94"/>
        <v>3.5457657788438381E-2</v>
      </c>
    </row>
    <row r="130" spans="1:41">
      <c r="B130" s="46" t="s">
        <v>2387</v>
      </c>
      <c r="C130" s="46" t="s">
        <v>2411</v>
      </c>
      <c r="D130" s="47">
        <f t="shared" ref="D130:AO130" si="95">VLOOKUP($B130,$B$4:$AO$30,COLUMN(C$1),FALSE)/VLOOKUP($B130,$B$62:$AO$102,COLUMN(C$1),FALSE)</f>
        <v>0.88369967160235585</v>
      </c>
      <c r="E130" s="47">
        <f t="shared" si="95"/>
        <v>0.85626045423063857</v>
      </c>
      <c r="F130" s="47">
        <f t="shared" si="95"/>
        <v>0.84200914977562469</v>
      </c>
      <c r="G130" s="47">
        <f t="shared" si="95"/>
        <v>0.81840041824001331</v>
      </c>
      <c r="H130" s="47">
        <f t="shared" si="95"/>
        <v>0.79539145757189422</v>
      </c>
      <c r="I130" s="47">
        <f t="shared" si="95"/>
        <v>0.76926436653256614</v>
      </c>
      <c r="J130" s="47">
        <f t="shared" si="95"/>
        <v>0.7470941534055825</v>
      </c>
      <c r="K130" s="47">
        <f t="shared" si="95"/>
        <v>0.72513931803659581</v>
      </c>
      <c r="L130" s="47">
        <f t="shared" si="95"/>
        <v>0.70587817092148208</v>
      </c>
      <c r="M130" s="47">
        <f t="shared" si="95"/>
        <v>0.68526407772778786</v>
      </c>
      <c r="N130" s="47">
        <f t="shared" si="95"/>
        <v>0.66765162379556275</v>
      </c>
      <c r="O130" s="47">
        <f t="shared" si="95"/>
        <v>0.64893795202849147</v>
      </c>
      <c r="P130" s="47">
        <f t="shared" si="95"/>
        <v>0.63260404720669372</v>
      </c>
      <c r="Q130" s="47">
        <f t="shared" si="95"/>
        <v>0.6148954870481288</v>
      </c>
      <c r="R130" s="47">
        <f t="shared" si="95"/>
        <v>0.5981427307292726</v>
      </c>
      <c r="S130" s="47">
        <f t="shared" si="95"/>
        <v>0.58104115614589824</v>
      </c>
      <c r="T130" s="47">
        <f t="shared" si="95"/>
        <v>0.56582873323210536</v>
      </c>
      <c r="U130" s="47">
        <f t="shared" si="95"/>
        <v>0.55186259244689395</v>
      </c>
      <c r="V130" s="47">
        <f t="shared" si="95"/>
        <v>0.53623107611907916</v>
      </c>
      <c r="W130" s="47">
        <f t="shared" si="95"/>
        <v>0.52142707253310505</v>
      </c>
      <c r="X130" s="47">
        <f t="shared" si="95"/>
        <v>0.50762395487340672</v>
      </c>
      <c r="Y130" s="47">
        <f t="shared" si="95"/>
        <v>0.49420178545481419</v>
      </c>
      <c r="Z130" s="47">
        <f t="shared" si="95"/>
        <v>0.4814882288678497</v>
      </c>
      <c r="AA130" s="47">
        <f t="shared" si="95"/>
        <v>0.46913913846996225</v>
      </c>
      <c r="AB130" s="47">
        <f t="shared" si="95"/>
        <v>0.4583762589855514</v>
      </c>
      <c r="AC130" s="47">
        <f t="shared" si="95"/>
        <v>0.44812752925141341</v>
      </c>
      <c r="AD130" s="47">
        <f t="shared" si="95"/>
        <v>0.43735412760998821</v>
      </c>
      <c r="AE130" s="47">
        <f t="shared" si="95"/>
        <v>0.42751934332966968</v>
      </c>
      <c r="AF130" s="47">
        <f t="shared" si="95"/>
        <v>0.41809345806015563</v>
      </c>
      <c r="AG130" s="47">
        <f t="shared" si="95"/>
        <v>0.40906015881873026</v>
      </c>
      <c r="AH130" s="47">
        <f t="shared" si="95"/>
        <v>0.4003726261262362</v>
      </c>
      <c r="AI130" s="47">
        <f t="shared" si="95"/>
        <v>0.39182966650524542</v>
      </c>
      <c r="AJ130" s="47">
        <f t="shared" si="95"/>
        <v>0.38373480171816932</v>
      </c>
      <c r="AK130" s="47">
        <f t="shared" si="95"/>
        <v>0.37747978644076585</v>
      </c>
      <c r="AL130" s="47">
        <f t="shared" si="95"/>
        <v>0.37153917209845438</v>
      </c>
      <c r="AM130" s="47">
        <f t="shared" si="95"/>
        <v>0.36578048686804232</v>
      </c>
      <c r="AN130" s="47">
        <f t="shared" si="95"/>
        <v>0.36004591449549783</v>
      </c>
      <c r="AO130" s="47">
        <f t="shared" si="95"/>
        <v>0.35558935184236534</v>
      </c>
    </row>
    <row r="131" spans="1:41">
      <c r="B131" s="46" t="s">
        <v>2412</v>
      </c>
      <c r="C131" s="46" t="s">
        <v>2388</v>
      </c>
      <c r="D131" s="47">
        <f t="shared" ref="D131:AO131" si="96">VLOOKUP($B131,$B$4:$AO$30,COLUMN(C$1),FALSE)/VLOOKUP($B131,$B$62:$AO$102,COLUMN(C$1),FALSE)</f>
        <v>1.0593652733440935</v>
      </c>
      <c r="E131" s="47">
        <f t="shared" si="96"/>
        <v>1.0273220017511644</v>
      </c>
      <c r="F131" s="47">
        <f t="shared" si="96"/>
        <v>1.0075912447896773</v>
      </c>
      <c r="G131" s="47">
        <f t="shared" si="96"/>
        <v>0.98160956471084237</v>
      </c>
      <c r="H131" s="47">
        <f t="shared" si="96"/>
        <v>0.95436796426609982</v>
      </c>
      <c r="I131" s="47">
        <f t="shared" si="96"/>
        <v>0.92340040496732423</v>
      </c>
      <c r="J131" s="47">
        <f t="shared" si="96"/>
        <v>0.89729639903115088</v>
      </c>
      <c r="K131" s="47">
        <f t="shared" si="96"/>
        <v>0.87312323196809805</v>
      </c>
      <c r="L131" s="47">
        <f t="shared" si="96"/>
        <v>0.84832828308386388</v>
      </c>
      <c r="M131" s="47">
        <f t="shared" si="96"/>
        <v>0.82370621890599671</v>
      </c>
      <c r="N131" s="47">
        <f t="shared" si="96"/>
        <v>0.80263019403977154</v>
      </c>
      <c r="O131" s="47">
        <f t="shared" si="96"/>
        <v>0.77996118397499858</v>
      </c>
      <c r="P131" s="47">
        <f t="shared" si="96"/>
        <v>0.75952029395707255</v>
      </c>
      <c r="Q131" s="47">
        <f t="shared" si="96"/>
        <v>0.73862128310302533</v>
      </c>
      <c r="R131" s="47">
        <f t="shared" si="96"/>
        <v>0.71812371133778141</v>
      </c>
      <c r="S131" s="47">
        <f t="shared" si="96"/>
        <v>0.69713572552185343</v>
      </c>
      <c r="T131" s="47">
        <f t="shared" si="96"/>
        <v>0.67822566643468829</v>
      </c>
      <c r="U131" s="47">
        <f t="shared" si="96"/>
        <v>0.66100746027603918</v>
      </c>
      <c r="V131" s="47">
        <f t="shared" si="96"/>
        <v>0.6414998827055618</v>
      </c>
      <c r="W131" s="47">
        <f t="shared" si="96"/>
        <v>0.62302715100866912</v>
      </c>
      <c r="X131" s="47">
        <f t="shared" si="96"/>
        <v>0.60574136985032279</v>
      </c>
      <c r="Y131" s="47">
        <f t="shared" si="96"/>
        <v>0.58887867314877806</v>
      </c>
      <c r="Z131" s="47">
        <f t="shared" si="96"/>
        <v>0.57281092241890796</v>
      </c>
      <c r="AA131" s="47">
        <f t="shared" si="96"/>
        <v>0.5572844606064955</v>
      </c>
      <c r="AB131" s="47">
        <f t="shared" si="96"/>
        <v>0.54356921733896923</v>
      </c>
      <c r="AC131" s="47">
        <f t="shared" si="96"/>
        <v>0.53061611969287314</v>
      </c>
      <c r="AD131" s="47">
        <f t="shared" si="96"/>
        <v>0.5170522880881141</v>
      </c>
      <c r="AE131" s="47">
        <f t="shared" si="96"/>
        <v>0.50449681335934149</v>
      </c>
      <c r="AF131" s="47">
        <f t="shared" si="96"/>
        <v>0.49257565406167586</v>
      </c>
      <c r="AG131" s="47">
        <f t="shared" si="96"/>
        <v>0.48116337537814557</v>
      </c>
      <c r="AH131" s="47">
        <f t="shared" si="96"/>
        <v>0.47020087812968159</v>
      </c>
      <c r="AI131" s="47">
        <f t="shared" si="96"/>
        <v>0.45943169896207464</v>
      </c>
      <c r="AJ131" s="47">
        <f t="shared" si="96"/>
        <v>0.44926384814258841</v>
      </c>
      <c r="AK131" s="47">
        <f t="shared" si="96"/>
        <v>0.441462760256503</v>
      </c>
      <c r="AL131" s="47">
        <f t="shared" si="96"/>
        <v>0.43396762452438659</v>
      </c>
      <c r="AM131" s="47">
        <f t="shared" si="96"/>
        <v>0.42673619922080741</v>
      </c>
      <c r="AN131" s="47">
        <f t="shared" si="96"/>
        <v>0.41958409023381105</v>
      </c>
      <c r="AO131" s="47">
        <f t="shared" si="96"/>
        <v>0.41426175945147387</v>
      </c>
    </row>
    <row r="133" spans="1:41">
      <c r="A133" s="70" t="s">
        <v>2410</v>
      </c>
      <c r="B133" s="70"/>
      <c r="C133" s="70"/>
      <c r="D133" s="44">
        <v>2023</v>
      </c>
      <c r="E133" s="44">
        <v>2024</v>
      </c>
      <c r="F133" s="44">
        <v>2025</v>
      </c>
      <c r="G133" s="44">
        <v>2026</v>
      </c>
      <c r="H133" s="44">
        <v>2027</v>
      </c>
      <c r="I133" s="44">
        <v>2028</v>
      </c>
      <c r="J133" s="44">
        <v>2029</v>
      </c>
      <c r="K133" s="44">
        <v>2030</v>
      </c>
      <c r="L133" s="44">
        <v>2031</v>
      </c>
      <c r="M133" s="44">
        <v>2032</v>
      </c>
      <c r="N133" s="44">
        <v>2033</v>
      </c>
      <c r="O133" s="44">
        <v>2034</v>
      </c>
      <c r="P133" s="44">
        <v>2035</v>
      </c>
      <c r="Q133" s="44">
        <v>2036</v>
      </c>
      <c r="R133" s="44">
        <v>2037</v>
      </c>
      <c r="S133" s="44">
        <v>2038</v>
      </c>
      <c r="T133" s="44">
        <v>2039</v>
      </c>
      <c r="U133" s="44">
        <v>2040</v>
      </c>
      <c r="V133" s="44">
        <v>2041</v>
      </c>
      <c r="W133" s="44">
        <v>2042</v>
      </c>
      <c r="X133" s="44">
        <v>2043</v>
      </c>
      <c r="Y133" s="44">
        <v>2044</v>
      </c>
      <c r="Z133" s="44">
        <v>2045</v>
      </c>
      <c r="AA133" s="44">
        <v>2046</v>
      </c>
      <c r="AB133" s="44">
        <v>2047</v>
      </c>
      <c r="AC133" s="44">
        <v>2048</v>
      </c>
      <c r="AD133" s="44">
        <v>2049</v>
      </c>
      <c r="AE133" s="44">
        <v>2050</v>
      </c>
      <c r="AF133" s="44">
        <v>2051</v>
      </c>
      <c r="AG133" s="44">
        <v>2052</v>
      </c>
      <c r="AH133" s="44">
        <v>2053</v>
      </c>
      <c r="AI133" s="44">
        <v>2054</v>
      </c>
      <c r="AJ133" s="44">
        <v>2055</v>
      </c>
      <c r="AK133" s="44">
        <v>2056</v>
      </c>
      <c r="AL133" s="44">
        <v>2057</v>
      </c>
      <c r="AM133" s="44">
        <v>2058</v>
      </c>
      <c r="AN133" s="44">
        <v>2059</v>
      </c>
      <c r="AO133" s="44">
        <v>2060</v>
      </c>
    </row>
    <row r="134" spans="1:41">
      <c r="B134" s="46" t="s">
        <v>695</v>
      </c>
      <c r="C134" s="44" t="str">
        <f t="shared" ref="C134:C158" si="97">VLOOKUP(B134,$B$195:$C$219,2,FALSE)</f>
        <v>农林牧渔业</v>
      </c>
      <c r="D134" s="47">
        <f t="shared" ref="D134:AO134" si="98">VLOOKUP($B105,$B$33:$AO$59,COLUMN(C$1),FALSE)/VLOOKUP($B105,$B$62:$AO$102,COLUMN(C$1),FALSE)</f>
        <v>7.5753461415986531E-2</v>
      </c>
      <c r="E134" s="47">
        <f t="shared" si="98"/>
        <v>7.5520328892309391E-2</v>
      </c>
      <c r="F134" s="47">
        <f t="shared" si="98"/>
        <v>7.5223133239684589E-2</v>
      </c>
      <c r="G134" s="47">
        <f t="shared" si="98"/>
        <v>7.4924560668514842E-2</v>
      </c>
      <c r="H134" s="47">
        <f t="shared" si="98"/>
        <v>7.4631235554244668E-2</v>
      </c>
      <c r="I134" s="47">
        <f t="shared" si="98"/>
        <v>7.4302341798671595E-2</v>
      </c>
      <c r="J134" s="47">
        <f t="shared" si="98"/>
        <v>7.4045008267394755E-2</v>
      </c>
      <c r="K134" s="47">
        <f t="shared" si="98"/>
        <v>7.370039281112116E-2</v>
      </c>
      <c r="L134" s="47">
        <f t="shared" si="98"/>
        <v>7.3664492027674874E-2</v>
      </c>
      <c r="M134" s="47">
        <f t="shared" si="98"/>
        <v>7.3632844053679217E-2</v>
      </c>
      <c r="N134" s="47">
        <f t="shared" si="98"/>
        <v>7.3564674882315065E-2</v>
      </c>
      <c r="O134" s="47">
        <f t="shared" si="98"/>
        <v>7.3546362037298807E-2</v>
      </c>
      <c r="P134" s="47">
        <f t="shared" si="98"/>
        <v>7.346714971333862E-2</v>
      </c>
      <c r="Q134" s="47">
        <f t="shared" si="98"/>
        <v>7.3525005719529801E-2</v>
      </c>
      <c r="R134" s="47">
        <f t="shared" si="98"/>
        <v>7.3503201527583065E-2</v>
      </c>
      <c r="S134" s="47">
        <f t="shared" si="98"/>
        <v>7.3306683234476727E-2</v>
      </c>
      <c r="T134" s="47">
        <f t="shared" si="98"/>
        <v>7.3267008729557576E-2</v>
      </c>
      <c r="U134" s="47">
        <f t="shared" si="98"/>
        <v>7.3278959957530851E-2</v>
      </c>
      <c r="V134" s="47">
        <f t="shared" si="98"/>
        <v>7.3116808327523389E-2</v>
      </c>
      <c r="W134" s="47">
        <f t="shared" si="98"/>
        <v>7.300318796236234E-2</v>
      </c>
      <c r="X134" s="47">
        <f t="shared" si="98"/>
        <v>7.2980618024219637E-2</v>
      </c>
      <c r="Y134" s="47">
        <f t="shared" si="98"/>
        <v>7.2995786010759386E-2</v>
      </c>
      <c r="Z134" s="47">
        <f t="shared" si="98"/>
        <v>7.3091059185903764E-2</v>
      </c>
      <c r="AA134" s="47">
        <f t="shared" si="98"/>
        <v>7.2749386736734242E-2</v>
      </c>
      <c r="AB134" s="47">
        <f t="shared" si="98"/>
        <v>7.2941083765574136E-2</v>
      </c>
      <c r="AC134" s="47">
        <f t="shared" si="98"/>
        <v>7.2715235162844782E-2</v>
      </c>
      <c r="AD134" s="47">
        <f t="shared" si="98"/>
        <v>7.2754505951659401E-2</v>
      </c>
      <c r="AE134" s="47">
        <f t="shared" si="98"/>
        <v>7.2824655474863345E-2</v>
      </c>
      <c r="AF134" s="47">
        <f t="shared" si="98"/>
        <v>7.2691152320519606E-2</v>
      </c>
      <c r="AG134" s="47">
        <f t="shared" si="98"/>
        <v>7.2623249059418485E-2</v>
      </c>
      <c r="AH134" s="47">
        <f t="shared" si="98"/>
        <v>7.2546157644326509E-2</v>
      </c>
      <c r="AI134" s="47">
        <f t="shared" si="98"/>
        <v>7.2522254271626299E-2</v>
      </c>
      <c r="AJ134" s="47">
        <f t="shared" si="98"/>
        <v>7.2500106468110434E-2</v>
      </c>
      <c r="AK134" s="47">
        <f t="shared" si="98"/>
        <v>7.2245403832028349E-2</v>
      </c>
      <c r="AL134" s="47">
        <f t="shared" si="98"/>
        <v>7.2276506391482864E-2</v>
      </c>
      <c r="AM134" s="47">
        <f t="shared" si="98"/>
        <v>7.2268311549115616E-2</v>
      </c>
      <c r="AN134" s="47">
        <f t="shared" si="98"/>
        <v>7.2280957761070144E-2</v>
      </c>
      <c r="AO134" s="47">
        <f t="shared" si="98"/>
        <v>7.2284446410065789E-2</v>
      </c>
    </row>
    <row r="135" spans="1:41">
      <c r="A135" s="44">
        <f>RANK(D135,D$135:D$157)</f>
        <v>21</v>
      </c>
      <c r="B135" s="46" t="s">
        <v>696</v>
      </c>
      <c r="C135" s="44" t="str">
        <f t="shared" si="97"/>
        <v>煤炭开采洗选</v>
      </c>
      <c r="D135" s="47">
        <f t="shared" ref="D135:AO135" si="99">VLOOKUP($B106,$B$33:$AO$59,COLUMN(C$1),FALSE)/VLOOKUP($B106,$B$62:$AO$102,COLUMN(C$1),FALSE)</f>
        <v>0.12907877775380264</v>
      </c>
      <c r="E135" s="47">
        <f t="shared" si="99"/>
        <v>0.13117712794117606</v>
      </c>
      <c r="F135" s="47">
        <f t="shared" si="99"/>
        <v>0.12961341465757592</v>
      </c>
      <c r="G135" s="47">
        <f t="shared" si="99"/>
        <v>0.12869828304178801</v>
      </c>
      <c r="H135" s="47">
        <f t="shared" si="99"/>
        <v>0.12728888501966973</v>
      </c>
      <c r="I135" s="47">
        <f t="shared" si="99"/>
        <v>0.12448577100427968</v>
      </c>
      <c r="J135" s="47">
        <f t="shared" si="99"/>
        <v>0.12228052478749779</v>
      </c>
      <c r="K135" s="47">
        <f t="shared" si="99"/>
        <v>0.11921757935351361</v>
      </c>
      <c r="L135" s="47">
        <f t="shared" si="99"/>
        <v>0.11717979456988221</v>
      </c>
      <c r="M135" s="47">
        <f t="shared" si="99"/>
        <v>0.11639195631027453</v>
      </c>
      <c r="N135" s="47">
        <f t="shared" si="99"/>
        <v>0.11605334555853695</v>
      </c>
      <c r="O135" s="47">
        <f t="shared" si="99"/>
        <v>0.11475578595681817</v>
      </c>
      <c r="P135" s="47">
        <f t="shared" si="99"/>
        <v>0.11462301283615073</v>
      </c>
      <c r="Q135" s="47">
        <f t="shared" si="99"/>
        <v>0.1148672410393063</v>
      </c>
      <c r="R135" s="47">
        <f t="shared" si="99"/>
        <v>0.11500547874795201</v>
      </c>
      <c r="S135" s="47">
        <f t="shared" si="99"/>
        <v>0.1149943811343296</v>
      </c>
      <c r="T135" s="47">
        <f t="shared" si="99"/>
        <v>0.11475393528555415</v>
      </c>
      <c r="U135" s="47">
        <f t="shared" si="99"/>
        <v>0.11475727805881976</v>
      </c>
      <c r="V135" s="47">
        <f t="shared" si="99"/>
        <v>0.11457049278136268</v>
      </c>
      <c r="W135" s="47">
        <f t="shared" si="99"/>
        <v>0.11428363111752869</v>
      </c>
      <c r="X135" s="47">
        <f t="shared" si="99"/>
        <v>0.11415986409867859</v>
      </c>
      <c r="Y135" s="47">
        <f t="shared" si="99"/>
        <v>0.11395737641732745</v>
      </c>
      <c r="Z135" s="47">
        <f t="shared" si="99"/>
        <v>0.11396045999185693</v>
      </c>
      <c r="AA135" s="47">
        <f t="shared" si="99"/>
        <v>0.11388375179004626</v>
      </c>
      <c r="AB135" s="47">
        <f t="shared" si="99"/>
        <v>0.11364706018062515</v>
      </c>
      <c r="AC135" s="47">
        <f t="shared" si="99"/>
        <v>0.11342583419167591</v>
      </c>
      <c r="AD135" s="47">
        <f t="shared" si="99"/>
        <v>0.11346004796707748</v>
      </c>
      <c r="AE135" s="47">
        <f t="shared" si="99"/>
        <v>0.11343112808416402</v>
      </c>
      <c r="AF135" s="47">
        <f t="shared" si="99"/>
        <v>0.11376088862081309</v>
      </c>
      <c r="AG135" s="47">
        <f t="shared" si="99"/>
        <v>0.11401551653408198</v>
      </c>
      <c r="AH135" s="47">
        <f t="shared" si="99"/>
        <v>0.11428468966324423</v>
      </c>
      <c r="AI135" s="47">
        <f t="shared" si="99"/>
        <v>0.11481575783393419</v>
      </c>
      <c r="AJ135" s="47">
        <f t="shared" si="99"/>
        <v>0.11515370388655621</v>
      </c>
      <c r="AK135" s="47">
        <f t="shared" si="99"/>
        <v>0.11460880113729491</v>
      </c>
      <c r="AL135" s="47">
        <f t="shared" si="99"/>
        <v>0.11420482624082449</v>
      </c>
      <c r="AM135" s="47">
        <f t="shared" si="99"/>
        <v>0.11383462606372854</v>
      </c>
      <c r="AN135" s="47">
        <f t="shared" si="99"/>
        <v>0.1134916857352912</v>
      </c>
      <c r="AO135" s="47">
        <f t="shared" si="99"/>
        <v>0.11223383744234343</v>
      </c>
    </row>
    <row r="136" spans="1:41">
      <c r="A136" s="44">
        <f t="shared" ref="A136:A157" si="100">RANK(D136,D$135:D$157)</f>
        <v>7</v>
      </c>
      <c r="B136" s="46" t="s">
        <v>697</v>
      </c>
      <c r="C136" s="44" t="str">
        <f t="shared" si="97"/>
        <v>石油、天然气开采</v>
      </c>
      <c r="D136" s="47">
        <f t="shared" ref="D136:AO136" si="101">VLOOKUP($B107,$B$33:$AO$59,COLUMN(C$1),FALSE)/VLOOKUP($B107,$B$62:$AO$102,COLUMN(C$1),FALSE)</f>
        <v>0.39585007628680735</v>
      </c>
      <c r="E136" s="47">
        <f t="shared" si="101"/>
        <v>0.38349958765744568</v>
      </c>
      <c r="F136" s="47">
        <f t="shared" si="101"/>
        <v>0.38363155577633073</v>
      </c>
      <c r="G136" s="47">
        <f t="shared" si="101"/>
        <v>0.37343463263609417</v>
      </c>
      <c r="H136" s="47">
        <f t="shared" si="101"/>
        <v>0.38329214848960014</v>
      </c>
      <c r="I136" s="47">
        <f t="shared" si="101"/>
        <v>0.38609859033517879</v>
      </c>
      <c r="J136" s="47">
        <f t="shared" si="101"/>
        <v>0.38393822635020419</v>
      </c>
      <c r="K136" s="47">
        <f t="shared" si="101"/>
        <v>0.37350943342749465</v>
      </c>
      <c r="L136" s="47">
        <f t="shared" si="101"/>
        <v>0.37508946076144661</v>
      </c>
      <c r="M136" s="47">
        <f t="shared" si="101"/>
        <v>0.37120093172331881</v>
      </c>
      <c r="N136" s="47">
        <f t="shared" si="101"/>
        <v>0.37381895024976819</v>
      </c>
      <c r="O136" s="47">
        <f t="shared" si="101"/>
        <v>0.37145818471683012</v>
      </c>
      <c r="P136" s="47">
        <f t="shared" si="101"/>
        <v>0.37072745999412915</v>
      </c>
      <c r="Q136" s="47">
        <f t="shared" si="101"/>
        <v>0.37734390679100738</v>
      </c>
      <c r="R136" s="47">
        <f t="shared" si="101"/>
        <v>0.38046778565230333</v>
      </c>
      <c r="S136" s="47">
        <f t="shared" si="101"/>
        <v>0.3858006115997975</v>
      </c>
      <c r="T136" s="47">
        <f t="shared" si="101"/>
        <v>0.38746388787789054</v>
      </c>
      <c r="U136" s="47">
        <f t="shared" si="101"/>
        <v>0.40059737209575186</v>
      </c>
      <c r="V136" s="47">
        <f t="shared" si="101"/>
        <v>0.39750957273924309</v>
      </c>
      <c r="W136" s="47">
        <f t="shared" si="101"/>
        <v>0.40263016216480885</v>
      </c>
      <c r="X136" s="47">
        <f t="shared" si="101"/>
        <v>0.40988142960416357</v>
      </c>
      <c r="Y136" s="47">
        <f t="shared" si="101"/>
        <v>0.41975272501898753</v>
      </c>
      <c r="Z136" s="47">
        <f t="shared" si="101"/>
        <v>0.4229487624827114</v>
      </c>
      <c r="AA136" s="47">
        <f t="shared" si="101"/>
        <v>0.4261771290796017</v>
      </c>
      <c r="AB136" s="47">
        <f t="shared" si="101"/>
        <v>0.42908574373261099</v>
      </c>
      <c r="AC136" s="47">
        <f t="shared" si="101"/>
        <v>0.43830517319211088</v>
      </c>
      <c r="AD136" s="47">
        <f t="shared" si="101"/>
        <v>0.45026840660479422</v>
      </c>
      <c r="AE136" s="47">
        <f t="shared" si="101"/>
        <v>0.45693104234412124</v>
      </c>
      <c r="AF136" s="47">
        <f t="shared" si="101"/>
        <v>0.46310377735881658</v>
      </c>
      <c r="AG136" s="47">
        <f t="shared" si="101"/>
        <v>0.47151054605701964</v>
      </c>
      <c r="AH136" s="47">
        <f t="shared" si="101"/>
        <v>0.48286918789614108</v>
      </c>
      <c r="AI136" s="47">
        <f t="shared" si="101"/>
        <v>0.491928686629234</v>
      </c>
      <c r="AJ136" s="47">
        <f t="shared" si="101"/>
        <v>0.50505787239793476</v>
      </c>
      <c r="AK136" s="47">
        <f t="shared" si="101"/>
        <v>0.50871602505475777</v>
      </c>
      <c r="AL136" s="47">
        <f t="shared" si="101"/>
        <v>0.51643596321923091</v>
      </c>
      <c r="AM136" s="47">
        <f t="shared" si="101"/>
        <v>0.52043115417968733</v>
      </c>
      <c r="AN136" s="47">
        <f t="shared" si="101"/>
        <v>0.52860398538077846</v>
      </c>
      <c r="AO136" s="47">
        <f t="shared" si="101"/>
        <v>0.53412382178985052</v>
      </c>
    </row>
    <row r="137" spans="1:41">
      <c r="A137" s="44">
        <f t="shared" si="100"/>
        <v>11</v>
      </c>
      <c r="B137" s="46" t="s">
        <v>710</v>
      </c>
      <c r="C137" s="44" t="str">
        <f t="shared" si="97"/>
        <v>金属、非金属和其他采矿业</v>
      </c>
      <c r="D137" s="47">
        <f t="shared" ref="D137:AO137" si="102">VLOOKUP($B108,$B$33:$AO$59,COLUMN(C$1),FALSE)/VLOOKUP($B108,$B$62:$AO$102,COLUMN(C$1),FALSE)</f>
        <v>0.2560883754544524</v>
      </c>
      <c r="E137" s="47">
        <f t="shared" si="102"/>
        <v>0.25517694983088279</v>
      </c>
      <c r="F137" s="47">
        <f t="shared" si="102"/>
        <v>0.25841425009972724</v>
      </c>
      <c r="G137" s="47">
        <f t="shared" si="102"/>
        <v>0.25705655939411026</v>
      </c>
      <c r="H137" s="47">
        <f t="shared" si="102"/>
        <v>0.25335256050948279</v>
      </c>
      <c r="I137" s="47">
        <f t="shared" si="102"/>
        <v>0.24809818880032844</v>
      </c>
      <c r="J137" s="47">
        <f t="shared" si="102"/>
        <v>0.24369089153164888</v>
      </c>
      <c r="K137" s="47">
        <f t="shared" si="102"/>
        <v>0.23957485211937721</v>
      </c>
      <c r="L137" s="47">
        <f t="shared" si="102"/>
        <v>0.23377662666219429</v>
      </c>
      <c r="M137" s="47">
        <f t="shared" si="102"/>
        <v>0.22880844158046718</v>
      </c>
      <c r="N137" s="47">
        <f t="shared" si="102"/>
        <v>0.22442136918832453</v>
      </c>
      <c r="O137" s="47">
        <f t="shared" si="102"/>
        <v>0.22044732294790775</v>
      </c>
      <c r="P137" s="47">
        <f t="shared" si="102"/>
        <v>0.21707856551575633</v>
      </c>
      <c r="Q137" s="47">
        <f t="shared" si="102"/>
        <v>0.21235064427647737</v>
      </c>
      <c r="R137" s="47">
        <f t="shared" si="102"/>
        <v>0.20751828784114784</v>
      </c>
      <c r="S137" s="47">
        <f t="shared" si="102"/>
        <v>0.20379457748520668</v>
      </c>
      <c r="T137" s="47">
        <f t="shared" si="102"/>
        <v>0.20008251536931593</v>
      </c>
      <c r="U137" s="47">
        <f t="shared" si="102"/>
        <v>0.19700016842136547</v>
      </c>
      <c r="V137" s="47">
        <f t="shared" si="102"/>
        <v>0.19320351173433101</v>
      </c>
      <c r="W137" s="47">
        <f t="shared" si="102"/>
        <v>0.1895953227751952</v>
      </c>
      <c r="X137" s="47">
        <f t="shared" si="102"/>
        <v>0.18617119831983467</v>
      </c>
      <c r="Y137" s="47">
        <f t="shared" si="102"/>
        <v>0.1828800056220504</v>
      </c>
      <c r="Z137" s="47">
        <f t="shared" si="102"/>
        <v>0.18003324544594262</v>
      </c>
      <c r="AA137" s="47">
        <f t="shared" si="102"/>
        <v>0.17694333798517964</v>
      </c>
      <c r="AB137" s="47">
        <f t="shared" si="102"/>
        <v>0.17420875139277037</v>
      </c>
      <c r="AC137" s="47">
        <f t="shared" si="102"/>
        <v>0.17121239239849764</v>
      </c>
      <c r="AD137" s="47">
        <f t="shared" si="102"/>
        <v>0.16850481242437285</v>
      </c>
      <c r="AE137" s="47">
        <f t="shared" si="102"/>
        <v>0.1654676932599996</v>
      </c>
      <c r="AF137" s="47">
        <f t="shared" si="102"/>
        <v>0.1628149835887743</v>
      </c>
      <c r="AG137" s="47">
        <f t="shared" si="102"/>
        <v>0.1597583406647162</v>
      </c>
      <c r="AH137" s="47">
        <f t="shared" si="102"/>
        <v>0.15695051598873891</v>
      </c>
      <c r="AI137" s="47">
        <f t="shared" si="102"/>
        <v>0.1541193451844679</v>
      </c>
      <c r="AJ137" s="47">
        <f t="shared" si="102"/>
        <v>0.1511591870099156</v>
      </c>
      <c r="AK137" s="47">
        <f t="shared" si="102"/>
        <v>0.14862457407871232</v>
      </c>
      <c r="AL137" s="47">
        <f t="shared" si="102"/>
        <v>0.14659367884726868</v>
      </c>
      <c r="AM137" s="47">
        <f t="shared" si="102"/>
        <v>0.14414250200064094</v>
      </c>
      <c r="AN137" s="47">
        <f t="shared" si="102"/>
        <v>0.14118027640038439</v>
      </c>
      <c r="AO137" s="47">
        <f t="shared" si="102"/>
        <v>0.13871597703873395</v>
      </c>
    </row>
    <row r="138" spans="1:41">
      <c r="A138" s="44">
        <f t="shared" si="100"/>
        <v>14</v>
      </c>
      <c r="B138" s="46" t="s">
        <v>698</v>
      </c>
      <c r="C138" s="44" t="str">
        <f t="shared" si="97"/>
        <v>食品和烟酒制造业</v>
      </c>
      <c r="D138" s="47">
        <f t="shared" ref="D138:AO138" si="103">VLOOKUP($B109,$B$33:$AO$59,COLUMN(C$1),FALSE)/VLOOKUP($B109,$B$62:$AO$102,COLUMN(C$1),FALSE)</f>
        <v>0.1789841631788418</v>
      </c>
      <c r="E138" s="47">
        <f t="shared" si="103"/>
        <v>0.17811770740311819</v>
      </c>
      <c r="F138" s="47">
        <f t="shared" si="103"/>
        <v>0.17719141568059316</v>
      </c>
      <c r="G138" s="47">
        <f t="shared" si="103"/>
        <v>0.17605565635478598</v>
      </c>
      <c r="H138" s="47">
        <f t="shared" si="103"/>
        <v>0.17518435983755049</v>
      </c>
      <c r="I138" s="47">
        <f t="shared" si="103"/>
        <v>0.17421934538523698</v>
      </c>
      <c r="J138" s="47">
        <f t="shared" si="103"/>
        <v>0.17325301478818722</v>
      </c>
      <c r="K138" s="47">
        <f t="shared" si="103"/>
        <v>0.17235765380891441</v>
      </c>
      <c r="L138" s="47">
        <f t="shared" si="103"/>
        <v>0.17205412207964796</v>
      </c>
      <c r="M138" s="47">
        <f t="shared" si="103"/>
        <v>0.17179439796913348</v>
      </c>
      <c r="N138" s="47">
        <f t="shared" si="103"/>
        <v>0.17142539926699457</v>
      </c>
      <c r="O138" s="47">
        <f t="shared" si="103"/>
        <v>0.17107509013381383</v>
      </c>
      <c r="P138" s="47">
        <f t="shared" si="103"/>
        <v>0.17067324895288308</v>
      </c>
      <c r="Q138" s="47">
        <f t="shared" si="103"/>
        <v>0.17024735091748755</v>
      </c>
      <c r="R138" s="47">
        <f t="shared" si="103"/>
        <v>0.16980339414954324</v>
      </c>
      <c r="S138" s="47">
        <f t="shared" si="103"/>
        <v>0.1694055930360977</v>
      </c>
      <c r="T138" s="47">
        <f t="shared" si="103"/>
        <v>0.16904288751142357</v>
      </c>
      <c r="U138" s="47">
        <f t="shared" si="103"/>
        <v>0.16854711306668807</v>
      </c>
      <c r="V138" s="47">
        <f t="shared" si="103"/>
        <v>0.16814351941533529</v>
      </c>
      <c r="W138" s="47">
        <f t="shared" si="103"/>
        <v>0.16772487339941056</v>
      </c>
      <c r="X138" s="47">
        <f t="shared" si="103"/>
        <v>0.16736303933204946</v>
      </c>
      <c r="Y138" s="47">
        <f t="shared" si="103"/>
        <v>0.16680848967819623</v>
      </c>
      <c r="Z138" s="47">
        <f t="shared" si="103"/>
        <v>0.16642207045186708</v>
      </c>
      <c r="AA138" s="47">
        <f t="shared" si="103"/>
        <v>0.16596388933481587</v>
      </c>
      <c r="AB138" s="47">
        <f t="shared" si="103"/>
        <v>0.16563728649083362</v>
      </c>
      <c r="AC138" s="47">
        <f t="shared" si="103"/>
        <v>0.16526994751754862</v>
      </c>
      <c r="AD138" s="47">
        <f t="shared" si="103"/>
        <v>0.16485189614237447</v>
      </c>
      <c r="AE138" s="47">
        <f t="shared" si="103"/>
        <v>0.16458672676574415</v>
      </c>
      <c r="AF138" s="47">
        <f t="shared" si="103"/>
        <v>0.16423246827899535</v>
      </c>
      <c r="AG138" s="47">
        <f t="shared" si="103"/>
        <v>0.16384215440616173</v>
      </c>
      <c r="AH138" s="47">
        <f t="shared" si="103"/>
        <v>0.1634793353245057</v>
      </c>
      <c r="AI138" s="47">
        <f t="shared" si="103"/>
        <v>0.16327885018479121</v>
      </c>
      <c r="AJ138" s="47">
        <f t="shared" si="103"/>
        <v>0.1629953115305566</v>
      </c>
      <c r="AK138" s="47">
        <f t="shared" si="103"/>
        <v>0.16268282356183567</v>
      </c>
      <c r="AL138" s="47">
        <f t="shared" si="103"/>
        <v>0.16256206388932448</v>
      </c>
      <c r="AM138" s="47">
        <f t="shared" si="103"/>
        <v>0.16239155557189042</v>
      </c>
      <c r="AN138" s="47">
        <f t="shared" si="103"/>
        <v>0.16213616373663597</v>
      </c>
      <c r="AO138" s="47">
        <f t="shared" si="103"/>
        <v>0.16202991621878907</v>
      </c>
    </row>
    <row r="139" spans="1:41">
      <c r="A139" s="44">
        <f t="shared" si="100"/>
        <v>8</v>
      </c>
      <c r="B139" s="46" t="s">
        <v>699</v>
      </c>
      <c r="C139" s="44" t="str">
        <f t="shared" si="97"/>
        <v>纺织和服装业</v>
      </c>
      <c r="D139" s="47">
        <f t="shared" ref="D139:AO139" si="104">VLOOKUP($B110,$B$33:$AO$59,COLUMN(C$1),FALSE)/VLOOKUP($B110,$B$62:$AO$102,COLUMN(C$1),FALSE)</f>
        <v>0.37597578236399554</v>
      </c>
      <c r="E139" s="47">
        <f t="shared" si="104"/>
        <v>0.37557103232681799</v>
      </c>
      <c r="F139" s="47">
        <f t="shared" si="104"/>
        <v>0.37498337034754514</v>
      </c>
      <c r="G139" s="47">
        <f t="shared" si="104"/>
        <v>0.37374582641299842</v>
      </c>
      <c r="H139" s="47">
        <f t="shared" si="104"/>
        <v>0.37257445508514514</v>
      </c>
      <c r="I139" s="47">
        <f t="shared" si="104"/>
        <v>0.37120521309663629</v>
      </c>
      <c r="J139" s="47">
        <f t="shared" si="104"/>
        <v>0.36937086367885363</v>
      </c>
      <c r="K139" s="47">
        <f t="shared" si="104"/>
        <v>0.36762574175360274</v>
      </c>
      <c r="L139" s="47">
        <f t="shared" si="104"/>
        <v>0.3669322517627262</v>
      </c>
      <c r="M139" s="47">
        <f t="shared" si="104"/>
        <v>0.36599714846872455</v>
      </c>
      <c r="N139" s="47">
        <f t="shared" si="104"/>
        <v>0.36511419036475024</v>
      </c>
      <c r="O139" s="47">
        <f t="shared" si="104"/>
        <v>0.36436331512963926</v>
      </c>
      <c r="P139" s="47">
        <f t="shared" si="104"/>
        <v>0.36352803670786277</v>
      </c>
      <c r="Q139" s="47">
        <f t="shared" si="104"/>
        <v>0.3631961816395527</v>
      </c>
      <c r="R139" s="47">
        <f t="shared" si="104"/>
        <v>0.36268411041553406</v>
      </c>
      <c r="S139" s="47">
        <f t="shared" si="104"/>
        <v>0.36222170649511071</v>
      </c>
      <c r="T139" s="47">
        <f t="shared" si="104"/>
        <v>0.36214414074098844</v>
      </c>
      <c r="U139" s="47">
        <f t="shared" si="104"/>
        <v>0.36183285777385327</v>
      </c>
      <c r="V139" s="47">
        <f t="shared" si="104"/>
        <v>0.36213911539486848</v>
      </c>
      <c r="W139" s="47">
        <f t="shared" si="104"/>
        <v>0.36212076660017362</v>
      </c>
      <c r="X139" s="47">
        <f t="shared" si="104"/>
        <v>0.36235700485982603</v>
      </c>
      <c r="Y139" s="47">
        <f t="shared" si="104"/>
        <v>0.36222449275824764</v>
      </c>
      <c r="Z139" s="47">
        <f t="shared" si="104"/>
        <v>0.36265717050325291</v>
      </c>
      <c r="AA139" s="47">
        <f t="shared" si="104"/>
        <v>0.36320872525762776</v>
      </c>
      <c r="AB139" s="47">
        <f t="shared" si="104"/>
        <v>0.36337510256152999</v>
      </c>
      <c r="AC139" s="47">
        <f t="shared" si="104"/>
        <v>0.36364603066155304</v>
      </c>
      <c r="AD139" s="47">
        <f t="shared" si="104"/>
        <v>0.36375027385903197</v>
      </c>
      <c r="AE139" s="47">
        <f t="shared" si="104"/>
        <v>0.36426167552152539</v>
      </c>
      <c r="AF139" s="47">
        <f t="shared" si="104"/>
        <v>0.36453536272220205</v>
      </c>
      <c r="AG139" s="47">
        <f t="shared" si="104"/>
        <v>0.36454084352074889</v>
      </c>
      <c r="AH139" s="47">
        <f t="shared" si="104"/>
        <v>0.36490459638152839</v>
      </c>
      <c r="AI139" s="47">
        <f t="shared" si="104"/>
        <v>0.36499659899544146</v>
      </c>
      <c r="AJ139" s="47">
        <f t="shared" si="104"/>
        <v>0.36548163697909147</v>
      </c>
      <c r="AK139" s="47">
        <f t="shared" si="104"/>
        <v>0.36588409489410828</v>
      </c>
      <c r="AL139" s="47">
        <f t="shared" si="104"/>
        <v>0.36561397451545496</v>
      </c>
      <c r="AM139" s="47">
        <f t="shared" si="104"/>
        <v>0.36532067902020454</v>
      </c>
      <c r="AN139" s="47">
        <f t="shared" si="104"/>
        <v>0.36557830516654283</v>
      </c>
      <c r="AO139" s="47">
        <f t="shared" si="104"/>
        <v>0.36509383044084331</v>
      </c>
    </row>
    <row r="140" spans="1:41">
      <c r="A140" s="44">
        <f t="shared" si="100"/>
        <v>19</v>
      </c>
      <c r="B140" s="46" t="s">
        <v>700</v>
      </c>
      <c r="C140" s="44" t="str">
        <f t="shared" si="97"/>
        <v>木材和家具制造业</v>
      </c>
      <c r="D140" s="47">
        <f t="shared" ref="D140:AO140" si="105">VLOOKUP($B111,$B$33:$AO$59,COLUMN(C$1),FALSE)/VLOOKUP($B111,$B$62:$AO$102,COLUMN(C$1),FALSE)</f>
        <v>0.14506575585913106</v>
      </c>
      <c r="E140" s="47">
        <f t="shared" si="105"/>
        <v>0.14471458491199904</v>
      </c>
      <c r="F140" s="47">
        <f t="shared" si="105"/>
        <v>0.14459718985567926</v>
      </c>
      <c r="G140" s="47">
        <f t="shared" si="105"/>
        <v>0.14403824511144231</v>
      </c>
      <c r="H140" s="47">
        <f t="shared" si="105"/>
        <v>0.14325626140337991</v>
      </c>
      <c r="I140" s="47">
        <f t="shared" si="105"/>
        <v>0.14292390008945821</v>
      </c>
      <c r="J140" s="47">
        <f t="shared" si="105"/>
        <v>0.14253584602126249</v>
      </c>
      <c r="K140" s="47">
        <f t="shared" si="105"/>
        <v>0.14157927642352058</v>
      </c>
      <c r="L140" s="47">
        <f t="shared" si="105"/>
        <v>0.14172866040086765</v>
      </c>
      <c r="M140" s="47">
        <f t="shared" si="105"/>
        <v>0.14149123642078798</v>
      </c>
      <c r="N140" s="47">
        <f t="shared" si="105"/>
        <v>0.14149229853051812</v>
      </c>
      <c r="O140" s="47">
        <f t="shared" si="105"/>
        <v>0.14108635422394811</v>
      </c>
      <c r="P140" s="47">
        <f t="shared" si="105"/>
        <v>0.14151459725055932</v>
      </c>
      <c r="Q140" s="47">
        <f t="shared" si="105"/>
        <v>0.14106752392543898</v>
      </c>
      <c r="R140" s="47">
        <f t="shared" si="105"/>
        <v>0.14086736897421506</v>
      </c>
      <c r="S140" s="47">
        <f t="shared" si="105"/>
        <v>0.14083112448024604</v>
      </c>
      <c r="T140" s="47">
        <f t="shared" si="105"/>
        <v>0.14098798390172987</v>
      </c>
      <c r="U140" s="47">
        <f t="shared" si="105"/>
        <v>0.14075388630382293</v>
      </c>
      <c r="V140" s="47">
        <f t="shared" si="105"/>
        <v>0.14073297785577629</v>
      </c>
      <c r="W140" s="47">
        <f t="shared" si="105"/>
        <v>0.14082498704865615</v>
      </c>
      <c r="X140" s="47">
        <f t="shared" si="105"/>
        <v>0.14048418512772637</v>
      </c>
      <c r="Y140" s="47">
        <f t="shared" si="105"/>
        <v>0.14079920238339513</v>
      </c>
      <c r="Z140" s="47">
        <f t="shared" si="105"/>
        <v>0.14056197717161747</v>
      </c>
      <c r="AA140" s="47">
        <f t="shared" si="105"/>
        <v>0.14044565836136746</v>
      </c>
      <c r="AB140" s="47">
        <f t="shared" si="105"/>
        <v>0.14031311075562417</v>
      </c>
      <c r="AC140" s="47">
        <f t="shared" si="105"/>
        <v>0.14020564656444043</v>
      </c>
      <c r="AD140" s="47">
        <f t="shared" si="105"/>
        <v>0.14008255882459406</v>
      </c>
      <c r="AE140" s="47">
        <f t="shared" si="105"/>
        <v>0.13992466456080355</v>
      </c>
      <c r="AF140" s="47">
        <f t="shared" si="105"/>
        <v>0.13977456226524987</v>
      </c>
      <c r="AG140" s="47">
        <f t="shared" si="105"/>
        <v>0.13948605601875036</v>
      </c>
      <c r="AH140" s="47">
        <f t="shared" si="105"/>
        <v>0.13987269957148357</v>
      </c>
      <c r="AI140" s="47">
        <f t="shared" si="105"/>
        <v>0.13942527304501021</v>
      </c>
      <c r="AJ140" s="47">
        <f t="shared" si="105"/>
        <v>0.13955746017402682</v>
      </c>
      <c r="AK140" s="47">
        <f t="shared" si="105"/>
        <v>0.13958798838202133</v>
      </c>
      <c r="AL140" s="47">
        <f t="shared" si="105"/>
        <v>0.13950564213627573</v>
      </c>
      <c r="AM140" s="47">
        <f t="shared" si="105"/>
        <v>0.13914281977261514</v>
      </c>
      <c r="AN140" s="47">
        <f t="shared" si="105"/>
        <v>0.13936553911433752</v>
      </c>
      <c r="AO140" s="47">
        <f t="shared" si="105"/>
        <v>0.13941985567448859</v>
      </c>
    </row>
    <row r="141" spans="1:41">
      <c r="A141" s="44">
        <f t="shared" si="100"/>
        <v>12</v>
      </c>
      <c r="B141" s="46" t="s">
        <v>701</v>
      </c>
      <c r="C141" s="44" t="str">
        <f t="shared" si="97"/>
        <v>造纸、印刷和文教用品制造业</v>
      </c>
      <c r="D141" s="47">
        <f t="shared" ref="D141:AO141" si="106">VLOOKUP($B112,$B$33:$AO$59,COLUMN(C$1),FALSE)/VLOOKUP($B112,$B$62:$AO$102,COLUMN(C$1),FALSE)</f>
        <v>0.22742289674843044</v>
      </c>
      <c r="E141" s="47">
        <f t="shared" si="106"/>
        <v>0.22914041926161569</v>
      </c>
      <c r="F141" s="47">
        <f t="shared" si="106"/>
        <v>0.22940662602193676</v>
      </c>
      <c r="G141" s="47">
        <f t="shared" si="106"/>
        <v>0.22940191519649328</v>
      </c>
      <c r="H141" s="47">
        <f t="shared" si="106"/>
        <v>0.22872592801572836</v>
      </c>
      <c r="I141" s="47">
        <f t="shared" si="106"/>
        <v>0.22696868547027405</v>
      </c>
      <c r="J141" s="47">
        <f t="shared" si="106"/>
        <v>0.22562230697677974</v>
      </c>
      <c r="K141" s="47">
        <f t="shared" si="106"/>
        <v>0.22565477962457106</v>
      </c>
      <c r="L141" s="47">
        <f t="shared" si="106"/>
        <v>0.22418945802495488</v>
      </c>
      <c r="M141" s="47">
        <f t="shared" si="106"/>
        <v>0.22341692707251273</v>
      </c>
      <c r="N141" s="47">
        <f t="shared" si="106"/>
        <v>0.22355586984358769</v>
      </c>
      <c r="O141" s="47">
        <f t="shared" si="106"/>
        <v>0.22356304005952227</v>
      </c>
      <c r="P141" s="47">
        <f t="shared" si="106"/>
        <v>0.22406972042515452</v>
      </c>
      <c r="Q141" s="47">
        <f t="shared" si="106"/>
        <v>0.22316739622203585</v>
      </c>
      <c r="R141" s="47">
        <f t="shared" si="106"/>
        <v>0.22213526620079474</v>
      </c>
      <c r="S141" s="47">
        <f t="shared" si="106"/>
        <v>0.22154455122781044</v>
      </c>
      <c r="T141" s="47">
        <f t="shared" si="106"/>
        <v>0.22132548155994219</v>
      </c>
      <c r="U141" s="47">
        <f t="shared" si="106"/>
        <v>0.22042154646522735</v>
      </c>
      <c r="V141" s="47">
        <f t="shared" si="106"/>
        <v>0.21927684228423058</v>
      </c>
      <c r="W141" s="47">
        <f t="shared" si="106"/>
        <v>0.21797207899101223</v>
      </c>
      <c r="X141" s="47">
        <f t="shared" si="106"/>
        <v>0.21677490563432122</v>
      </c>
      <c r="Y141" s="47">
        <f t="shared" si="106"/>
        <v>0.21607374689874026</v>
      </c>
      <c r="Z141" s="47">
        <f t="shared" si="106"/>
        <v>0.21529010146733166</v>
      </c>
      <c r="AA141" s="47">
        <f t="shared" si="106"/>
        <v>0.21345763320982533</v>
      </c>
      <c r="AB141" s="47">
        <f t="shared" si="106"/>
        <v>0.21225538536216307</v>
      </c>
      <c r="AC141" s="47">
        <f t="shared" si="106"/>
        <v>0.21083166568562375</v>
      </c>
      <c r="AD141" s="47">
        <f t="shared" si="106"/>
        <v>0.2094249168996995</v>
      </c>
      <c r="AE141" s="47">
        <f t="shared" si="106"/>
        <v>0.20805194630878754</v>
      </c>
      <c r="AF141" s="47">
        <f t="shared" si="106"/>
        <v>0.20594911756199025</v>
      </c>
      <c r="AG141" s="47">
        <f t="shared" si="106"/>
        <v>0.20381446847535298</v>
      </c>
      <c r="AH141" s="47">
        <f t="shared" si="106"/>
        <v>0.20161595152612505</v>
      </c>
      <c r="AI141" s="47">
        <f t="shared" si="106"/>
        <v>0.19933415213637648</v>
      </c>
      <c r="AJ141" s="47">
        <f t="shared" si="106"/>
        <v>0.19714851329944311</v>
      </c>
      <c r="AK141" s="47">
        <f t="shared" si="106"/>
        <v>0.1942050761754916</v>
      </c>
      <c r="AL141" s="47">
        <f t="shared" si="106"/>
        <v>0.19113272449230259</v>
      </c>
      <c r="AM141" s="47">
        <f t="shared" si="106"/>
        <v>0.18774099473910053</v>
      </c>
      <c r="AN141" s="47">
        <f t="shared" si="106"/>
        <v>0.18456948772991283</v>
      </c>
      <c r="AO141" s="47">
        <f t="shared" si="106"/>
        <v>0.18102049806654064</v>
      </c>
    </row>
    <row r="142" spans="1:41">
      <c r="A142" s="44">
        <f t="shared" si="100"/>
        <v>4</v>
      </c>
      <c r="B142" s="46" t="s">
        <v>719</v>
      </c>
      <c r="C142" s="44" t="str">
        <f t="shared" si="97"/>
        <v>石油、煤炭加工业</v>
      </c>
      <c r="D142" s="47">
        <f t="shared" ref="D142:AO142" si="107">VLOOKUP($B113,$B$33:$AO$59,COLUMN(C$1),FALSE)/VLOOKUP($B113,$B$62:$AO$102,COLUMN(C$1),FALSE)</f>
        <v>1.3419307116465351</v>
      </c>
      <c r="E142" s="47">
        <f t="shared" si="107"/>
        <v>1.2553075035648908</v>
      </c>
      <c r="F142" s="47">
        <f t="shared" si="107"/>
        <v>1.2028172747490464</v>
      </c>
      <c r="G142" s="47">
        <f t="shared" si="107"/>
        <v>1.1721638227974391</v>
      </c>
      <c r="H142" s="47">
        <f t="shared" si="107"/>
        <v>1.1405253387888061</v>
      </c>
      <c r="I142" s="47">
        <f t="shared" si="107"/>
        <v>1.1063608956084399</v>
      </c>
      <c r="J142" s="47">
        <f t="shared" si="107"/>
        <v>1.089418759187522</v>
      </c>
      <c r="K142" s="47">
        <f t="shared" si="107"/>
        <v>1.0718238028432263</v>
      </c>
      <c r="L142" s="47">
        <f t="shared" si="107"/>
        <v>1.0296205117207784</v>
      </c>
      <c r="M142" s="47">
        <f t="shared" si="107"/>
        <v>1.0220222005289499</v>
      </c>
      <c r="N142" s="47">
        <f t="shared" si="107"/>
        <v>1.0058790466487708</v>
      </c>
      <c r="O142" s="47">
        <f t="shared" si="107"/>
        <v>0.9922151368999288</v>
      </c>
      <c r="P142" s="47">
        <f t="shared" si="107"/>
        <v>0.9788952237336902</v>
      </c>
      <c r="Q142" s="47">
        <f t="shared" si="107"/>
        <v>0.98130850082884413</v>
      </c>
      <c r="R142" s="47">
        <f t="shared" si="107"/>
        <v>0.97352751783778169</v>
      </c>
      <c r="S142" s="47">
        <f t="shared" si="107"/>
        <v>0.95261393102365655</v>
      </c>
      <c r="T142" s="47">
        <f t="shared" si="107"/>
        <v>0.93458512370668345</v>
      </c>
      <c r="U142" s="47">
        <f t="shared" si="107"/>
        <v>0.9307625128243705</v>
      </c>
      <c r="V142" s="47">
        <f t="shared" si="107"/>
        <v>0.90546675833499235</v>
      </c>
      <c r="W142" s="47">
        <f t="shared" si="107"/>
        <v>0.88852352341241736</v>
      </c>
      <c r="X142" s="47">
        <f t="shared" si="107"/>
        <v>0.87370971049112855</v>
      </c>
      <c r="Y142" s="47">
        <f t="shared" si="107"/>
        <v>0.85773507839930785</v>
      </c>
      <c r="Z142" s="47">
        <f t="shared" si="107"/>
        <v>0.83785351862815916</v>
      </c>
      <c r="AA142" s="47">
        <f t="shared" si="107"/>
        <v>0.81783701590305125</v>
      </c>
      <c r="AB142" s="47">
        <f t="shared" si="107"/>
        <v>0.80024532835673423</v>
      </c>
      <c r="AC142" s="47">
        <f t="shared" si="107"/>
        <v>0.78265532159034712</v>
      </c>
      <c r="AD142" s="47">
        <f t="shared" si="107"/>
        <v>0.76870645497181878</v>
      </c>
      <c r="AE142" s="47">
        <f t="shared" si="107"/>
        <v>0.74925251825977257</v>
      </c>
      <c r="AF142" s="47">
        <f t="shared" si="107"/>
        <v>0.72915372380364762</v>
      </c>
      <c r="AG142" s="47">
        <f t="shared" si="107"/>
        <v>0.71121866884276219</v>
      </c>
      <c r="AH142" s="47">
        <f t="shared" si="107"/>
        <v>0.69199882251440514</v>
      </c>
      <c r="AI142" s="47">
        <f t="shared" si="107"/>
        <v>0.67280367922510831</v>
      </c>
      <c r="AJ142" s="47">
        <f t="shared" si="107"/>
        <v>0.65434200239015361</v>
      </c>
      <c r="AK142" s="47">
        <f t="shared" si="107"/>
        <v>0.64229314487512623</v>
      </c>
      <c r="AL142" s="47">
        <f t="shared" si="107"/>
        <v>0.62796462292208788</v>
      </c>
      <c r="AM142" s="47">
        <f t="shared" si="107"/>
        <v>0.61398231010301196</v>
      </c>
      <c r="AN142" s="47">
        <f t="shared" si="107"/>
        <v>0.60039314009247446</v>
      </c>
      <c r="AO142" s="47">
        <f t="shared" si="107"/>
        <v>0.58509949837112696</v>
      </c>
    </row>
    <row r="143" spans="1:41">
      <c r="A143" s="44">
        <f t="shared" si="100"/>
        <v>3</v>
      </c>
      <c r="B143" s="46" t="s">
        <v>711</v>
      </c>
      <c r="C143" s="44" t="str">
        <f t="shared" si="97"/>
        <v>化学工业</v>
      </c>
      <c r="D143" s="47">
        <f t="shared" ref="D143:AO143" si="108">VLOOKUP($B114,$B$33:$AO$59,COLUMN(C$1),FALSE)/VLOOKUP($B114,$B$62:$AO$102,COLUMN(C$1),FALSE)</f>
        <v>1.6969148297999139</v>
      </c>
      <c r="E143" s="47">
        <f t="shared" si="108"/>
        <v>1.7189883643185837</v>
      </c>
      <c r="F143" s="47">
        <f t="shared" si="108"/>
        <v>1.719189123417487</v>
      </c>
      <c r="G143" s="47">
        <f t="shared" si="108"/>
        <v>1.6999181985811644</v>
      </c>
      <c r="H143" s="47">
        <f t="shared" si="108"/>
        <v>1.6868575182026648</v>
      </c>
      <c r="I143" s="47">
        <f t="shared" si="108"/>
        <v>1.6805003514096621</v>
      </c>
      <c r="J143" s="47">
        <f t="shared" si="108"/>
        <v>1.6787154220121512</v>
      </c>
      <c r="K143" s="47">
        <f t="shared" si="108"/>
        <v>1.6815945693175374</v>
      </c>
      <c r="L143" s="47">
        <f t="shared" si="108"/>
        <v>1.6694266946090537</v>
      </c>
      <c r="M143" s="47">
        <f t="shared" si="108"/>
        <v>1.6572966114711196</v>
      </c>
      <c r="N143" s="47">
        <f t="shared" si="108"/>
        <v>1.6480030533163719</v>
      </c>
      <c r="O143" s="47">
        <f t="shared" si="108"/>
        <v>1.6389448296142637</v>
      </c>
      <c r="P143" s="47">
        <f t="shared" si="108"/>
        <v>1.6291982747800258</v>
      </c>
      <c r="Q143" s="47">
        <f t="shared" si="108"/>
        <v>1.6089763798597556</v>
      </c>
      <c r="R143" s="47">
        <f t="shared" si="108"/>
        <v>1.5876733826062981</v>
      </c>
      <c r="S143" s="47">
        <f t="shared" si="108"/>
        <v>1.5676700115936471</v>
      </c>
      <c r="T143" s="47">
        <f t="shared" si="108"/>
        <v>1.5491456609773868</v>
      </c>
      <c r="U143" s="47">
        <f t="shared" si="108"/>
        <v>1.5307110595325659</v>
      </c>
      <c r="V143" s="47">
        <f t="shared" si="108"/>
        <v>1.506833092771475</v>
      </c>
      <c r="W143" s="47">
        <f t="shared" si="108"/>
        <v>1.4823691626398539</v>
      </c>
      <c r="X143" s="47">
        <f t="shared" si="108"/>
        <v>1.4596429868521446</v>
      </c>
      <c r="Y143" s="47">
        <f t="shared" si="108"/>
        <v>1.439057471052323</v>
      </c>
      <c r="Z143" s="47">
        <f t="shared" si="108"/>
        <v>1.4179981080663342</v>
      </c>
      <c r="AA143" s="47">
        <f t="shared" si="108"/>
        <v>1.3946338192063925</v>
      </c>
      <c r="AB143" s="47">
        <f t="shared" si="108"/>
        <v>1.3724330135745018</v>
      </c>
      <c r="AC143" s="47">
        <f t="shared" si="108"/>
        <v>1.3527876931934302</v>
      </c>
      <c r="AD143" s="47">
        <f t="shared" si="108"/>
        <v>1.3315698021380376</v>
      </c>
      <c r="AE143" s="47">
        <f t="shared" si="108"/>
        <v>1.3125598455113003</v>
      </c>
      <c r="AF143" s="47">
        <f t="shared" si="108"/>
        <v>1.2943624283480766</v>
      </c>
      <c r="AG143" s="47">
        <f t="shared" si="108"/>
        <v>1.2756257716146457</v>
      </c>
      <c r="AH143" s="47">
        <f t="shared" si="108"/>
        <v>1.26079066565654</v>
      </c>
      <c r="AI143" s="47">
        <f t="shared" si="108"/>
        <v>1.245337131543806</v>
      </c>
      <c r="AJ143" s="47">
        <f t="shared" si="108"/>
        <v>1.2307093910788216</v>
      </c>
      <c r="AK143" s="47">
        <f t="shared" si="108"/>
        <v>1.2182747143585886</v>
      </c>
      <c r="AL143" s="47">
        <f t="shared" si="108"/>
        <v>1.2073054929731031</v>
      </c>
      <c r="AM143" s="47">
        <f t="shared" si="108"/>
        <v>1.1964247705522628</v>
      </c>
      <c r="AN143" s="47">
        <f t="shared" si="108"/>
        <v>1.186884077541831</v>
      </c>
      <c r="AO143" s="47">
        <f t="shared" si="108"/>
        <v>1.1801911973965733</v>
      </c>
    </row>
    <row r="144" spans="1:41">
      <c r="A144" s="44">
        <f t="shared" si="100"/>
        <v>9</v>
      </c>
      <c r="B144" s="46" t="s">
        <v>712</v>
      </c>
      <c r="C144" s="44" t="str">
        <f t="shared" si="97"/>
        <v>橡胶和塑料制品业</v>
      </c>
      <c r="D144" s="47">
        <f t="shared" ref="D144:AO144" si="109">VLOOKUP($B115,$B$33:$AO$59,COLUMN(C$1),FALSE)/VLOOKUP($B115,$B$62:$AO$102,COLUMN(C$1),FALSE)</f>
        <v>0.27443461617928983</v>
      </c>
      <c r="E144" s="47">
        <f t="shared" si="109"/>
        <v>0.26951046788860039</v>
      </c>
      <c r="F144" s="47">
        <f t="shared" si="109"/>
        <v>0.26433173848966568</v>
      </c>
      <c r="G144" s="47">
        <f t="shared" si="109"/>
        <v>0.26011537509483745</v>
      </c>
      <c r="H144" s="47">
        <f t="shared" si="109"/>
        <v>0.25661600172970822</v>
      </c>
      <c r="I144" s="47">
        <f t="shared" si="109"/>
        <v>0.25381150612928077</v>
      </c>
      <c r="J144" s="47">
        <f t="shared" si="109"/>
        <v>0.25095116624211639</v>
      </c>
      <c r="K144" s="47">
        <f t="shared" si="109"/>
        <v>0.24805267110642285</v>
      </c>
      <c r="L144" s="47">
        <f t="shared" si="109"/>
        <v>0.24521249791232785</v>
      </c>
      <c r="M144" s="47">
        <f t="shared" si="109"/>
        <v>0.24186119140030407</v>
      </c>
      <c r="N144" s="47">
        <f t="shared" si="109"/>
        <v>0.23842618641260394</v>
      </c>
      <c r="O144" s="47">
        <f t="shared" si="109"/>
        <v>0.23477770233087683</v>
      </c>
      <c r="P144" s="47">
        <f t="shared" si="109"/>
        <v>0.23072001758623686</v>
      </c>
      <c r="Q144" s="47">
        <f t="shared" si="109"/>
        <v>0.22671987086552248</v>
      </c>
      <c r="R144" s="47">
        <f t="shared" si="109"/>
        <v>0.22288151546495757</v>
      </c>
      <c r="S144" s="47">
        <f t="shared" si="109"/>
        <v>0.21912638844865792</v>
      </c>
      <c r="T144" s="47">
        <f t="shared" si="109"/>
        <v>0.21527684785947224</v>
      </c>
      <c r="U144" s="47">
        <f t="shared" si="109"/>
        <v>0.21181942389910391</v>
      </c>
      <c r="V144" s="47">
        <f t="shared" si="109"/>
        <v>0.20821229294847993</v>
      </c>
      <c r="W144" s="47">
        <f t="shared" si="109"/>
        <v>0.20447707369582807</v>
      </c>
      <c r="X144" s="47">
        <f t="shared" si="109"/>
        <v>0.20115355584501254</v>
      </c>
      <c r="Y144" s="47">
        <f t="shared" si="109"/>
        <v>0.19794172734503007</v>
      </c>
      <c r="Z144" s="47">
        <f t="shared" si="109"/>
        <v>0.19486991864829956</v>
      </c>
      <c r="AA144" s="47">
        <f t="shared" si="109"/>
        <v>0.1916937416200562</v>
      </c>
      <c r="AB144" s="47">
        <f t="shared" si="109"/>
        <v>0.18892454982189402</v>
      </c>
      <c r="AC144" s="47">
        <f t="shared" si="109"/>
        <v>0.18601813630176892</v>
      </c>
      <c r="AD144" s="47">
        <f t="shared" si="109"/>
        <v>0.1835296497520669</v>
      </c>
      <c r="AE144" s="47">
        <f t="shared" si="109"/>
        <v>0.18116597758331321</v>
      </c>
      <c r="AF144" s="47">
        <f t="shared" si="109"/>
        <v>0.17895479987059329</v>
      </c>
      <c r="AG144" s="47">
        <f t="shared" si="109"/>
        <v>0.1767068326086951</v>
      </c>
      <c r="AH144" s="47">
        <f t="shared" si="109"/>
        <v>0.17503997343694966</v>
      </c>
      <c r="AI144" s="47">
        <f t="shared" si="109"/>
        <v>0.17334324718285291</v>
      </c>
      <c r="AJ144" s="47">
        <f t="shared" si="109"/>
        <v>0.1717780018927047</v>
      </c>
      <c r="AK144" s="47">
        <f t="shared" si="109"/>
        <v>0.17063702601457689</v>
      </c>
      <c r="AL144" s="47">
        <f t="shared" si="109"/>
        <v>0.16966043690512972</v>
      </c>
      <c r="AM144" s="47">
        <f t="shared" si="109"/>
        <v>0.16889328784772759</v>
      </c>
      <c r="AN144" s="47">
        <f t="shared" si="109"/>
        <v>0.16846984436849585</v>
      </c>
      <c r="AO144" s="47">
        <f t="shared" si="109"/>
        <v>0.1680627604198536</v>
      </c>
    </row>
    <row r="145" spans="1:41">
      <c r="A145" s="44">
        <f t="shared" si="100"/>
        <v>23</v>
      </c>
      <c r="B145" s="46" t="s">
        <v>713</v>
      </c>
      <c r="C145" s="44" t="str">
        <f t="shared" si="97"/>
        <v>专业设备制造业</v>
      </c>
      <c r="D145" s="47">
        <f t="shared" ref="D145:AO145" si="110">VLOOKUP($B116,$B$33:$AO$59,COLUMN(C$1),FALSE)/VLOOKUP($B116,$B$62:$AO$102,COLUMN(C$1),FALSE)</f>
        <v>4.1616587939415972E-2</v>
      </c>
      <c r="E145" s="47">
        <f t="shared" si="110"/>
        <v>4.2666458663132407E-2</v>
      </c>
      <c r="F145" s="47">
        <f t="shared" si="110"/>
        <v>4.3993057005798919E-2</v>
      </c>
      <c r="G145" s="47">
        <f t="shared" si="110"/>
        <v>4.5140376469994387E-2</v>
      </c>
      <c r="H145" s="47">
        <f t="shared" si="110"/>
        <v>4.6009925885048757E-2</v>
      </c>
      <c r="I145" s="47">
        <f t="shared" si="110"/>
        <v>4.6704415445287223E-2</v>
      </c>
      <c r="J145" s="47">
        <f t="shared" si="110"/>
        <v>4.7670043714692967E-2</v>
      </c>
      <c r="K145" s="47">
        <f t="shared" si="110"/>
        <v>4.855200629940136E-2</v>
      </c>
      <c r="L145" s="47">
        <f t="shared" si="110"/>
        <v>4.9965088995013049E-2</v>
      </c>
      <c r="M145" s="47">
        <f t="shared" si="110"/>
        <v>5.1602944285788162E-2</v>
      </c>
      <c r="N145" s="47">
        <f t="shared" si="110"/>
        <v>5.3529232367259517E-2</v>
      </c>
      <c r="O145" s="47">
        <f t="shared" si="110"/>
        <v>5.5571474443785449E-2</v>
      </c>
      <c r="P145" s="47">
        <f t="shared" si="110"/>
        <v>5.7857476220179234E-2</v>
      </c>
      <c r="Q145" s="47">
        <f t="shared" si="110"/>
        <v>6.0056686032306697E-2</v>
      </c>
      <c r="R145" s="47">
        <f t="shared" si="110"/>
        <v>6.2446589777164649E-2</v>
      </c>
      <c r="S145" s="47">
        <f t="shared" si="110"/>
        <v>6.4877145256451108E-2</v>
      </c>
      <c r="T145" s="47">
        <f t="shared" si="110"/>
        <v>6.7334434923198044E-2</v>
      </c>
      <c r="U145" s="47">
        <f t="shared" si="110"/>
        <v>6.9819658446832522E-2</v>
      </c>
      <c r="V145" s="47">
        <f t="shared" si="110"/>
        <v>7.237984964816678E-2</v>
      </c>
      <c r="W145" s="47">
        <f t="shared" si="110"/>
        <v>7.4975747557204542E-2</v>
      </c>
      <c r="X145" s="47">
        <f t="shared" si="110"/>
        <v>7.7605863676714834E-2</v>
      </c>
      <c r="Y145" s="47">
        <f t="shared" si="110"/>
        <v>7.9979859287990271E-2</v>
      </c>
      <c r="Z145" s="47">
        <f t="shared" si="110"/>
        <v>8.2661700160973905E-2</v>
      </c>
      <c r="AA145" s="47">
        <f t="shared" si="110"/>
        <v>8.5221611451794216E-2</v>
      </c>
      <c r="AB145" s="47">
        <f t="shared" si="110"/>
        <v>8.7648623462149342E-2</v>
      </c>
      <c r="AC145" s="47">
        <f t="shared" si="110"/>
        <v>9.0087850832718475E-2</v>
      </c>
      <c r="AD145" s="47">
        <f t="shared" si="110"/>
        <v>9.2496763843975163E-2</v>
      </c>
      <c r="AE145" s="47">
        <f t="shared" si="110"/>
        <v>9.475905055493275E-2</v>
      </c>
      <c r="AF145" s="47">
        <f t="shared" si="110"/>
        <v>9.6858304170439766E-2</v>
      </c>
      <c r="AG145" s="47">
        <f t="shared" si="110"/>
        <v>9.8788058279354121E-2</v>
      </c>
      <c r="AH145" s="47">
        <f t="shared" si="110"/>
        <v>0.10051165054457104</v>
      </c>
      <c r="AI145" s="47">
        <f t="shared" si="110"/>
        <v>0.10219929527209892</v>
      </c>
      <c r="AJ145" s="47">
        <f t="shared" si="110"/>
        <v>0.10353943220121149</v>
      </c>
      <c r="AK145" s="47">
        <f t="shared" si="110"/>
        <v>0.10464890183399835</v>
      </c>
      <c r="AL145" s="47">
        <f t="shared" si="110"/>
        <v>0.10569687535588353</v>
      </c>
      <c r="AM145" s="47">
        <f t="shared" si="110"/>
        <v>0.10637623865087772</v>
      </c>
      <c r="AN145" s="47">
        <f t="shared" si="110"/>
        <v>0.10664539871830367</v>
      </c>
      <c r="AO145" s="47">
        <f t="shared" si="110"/>
        <v>0.10682020250918892</v>
      </c>
    </row>
    <row r="146" spans="1:41">
      <c r="A146" s="44">
        <f t="shared" si="100"/>
        <v>2</v>
      </c>
      <c r="B146" s="46" t="s">
        <v>718</v>
      </c>
      <c r="C146" s="44" t="str">
        <f t="shared" si="97"/>
        <v>非金属矿物制品</v>
      </c>
      <c r="D146" s="47">
        <f t="shared" ref="D146:AO146" si="111">VLOOKUP($B117,$B$33:$AO$59,COLUMN(C$1),FALSE)/VLOOKUP($B117,$B$62:$AO$102,COLUMN(C$1),FALSE)</f>
        <v>2.117395381923004</v>
      </c>
      <c r="E146" s="47">
        <f t="shared" si="111"/>
        <v>2.0108690115394192</v>
      </c>
      <c r="F146" s="47">
        <f t="shared" si="111"/>
        <v>1.8875037266918266</v>
      </c>
      <c r="G146" s="47">
        <f t="shared" si="111"/>
        <v>1.799809324344162</v>
      </c>
      <c r="H146" s="47">
        <f t="shared" si="111"/>
        <v>1.711404586200898</v>
      </c>
      <c r="I146" s="47">
        <f t="shared" si="111"/>
        <v>1.6222825537166741</v>
      </c>
      <c r="J146" s="47">
        <f t="shared" si="111"/>
        <v>1.5585879833545249</v>
      </c>
      <c r="K146" s="47">
        <f t="shared" si="111"/>
        <v>1.500481262048539</v>
      </c>
      <c r="L146" s="47">
        <f t="shared" si="111"/>
        <v>1.4449549409956215</v>
      </c>
      <c r="M146" s="47">
        <f t="shared" si="111"/>
        <v>1.3875197899414187</v>
      </c>
      <c r="N146" s="47">
        <f t="shared" si="111"/>
        <v>1.3314577268444734</v>
      </c>
      <c r="O146" s="47">
        <f t="shared" si="111"/>
        <v>1.2753225861052337</v>
      </c>
      <c r="P146" s="47">
        <f t="shared" si="111"/>
        <v>1.2249631520697579</v>
      </c>
      <c r="Q146" s="47">
        <f t="shared" si="111"/>
        <v>1.1681290783160547</v>
      </c>
      <c r="R146" s="47">
        <f t="shared" si="111"/>
        <v>1.1076620707659086</v>
      </c>
      <c r="S146" s="47">
        <f t="shared" si="111"/>
        <v>1.0506968720831207</v>
      </c>
      <c r="T146" s="47">
        <f t="shared" si="111"/>
        <v>0.99533213142997279</v>
      </c>
      <c r="U146" s="47">
        <f t="shared" si="111"/>
        <v>0.94310213009550514</v>
      </c>
      <c r="V146" s="47">
        <f t="shared" si="111"/>
        <v>0.89385509065493862</v>
      </c>
      <c r="W146" s="47">
        <f t="shared" si="111"/>
        <v>0.84767286550375553</v>
      </c>
      <c r="X146" s="47">
        <f t="shared" si="111"/>
        <v>0.80404988658127252</v>
      </c>
      <c r="Y146" s="47">
        <f t="shared" si="111"/>
        <v>0.76163667945917679</v>
      </c>
      <c r="Z146" s="47">
        <f t="shared" si="111"/>
        <v>0.72455678621340036</v>
      </c>
      <c r="AA146" s="47">
        <f t="shared" si="111"/>
        <v>0.6873930787529271</v>
      </c>
      <c r="AB146" s="47">
        <f t="shared" si="111"/>
        <v>0.65418913180779337</v>
      </c>
      <c r="AC146" s="47">
        <f t="shared" si="111"/>
        <v>0.62285241832282989</v>
      </c>
      <c r="AD146" s="47">
        <f t="shared" si="111"/>
        <v>0.59209847321665132</v>
      </c>
      <c r="AE146" s="47">
        <f t="shared" si="111"/>
        <v>0.5644705836653946</v>
      </c>
      <c r="AF146" s="47">
        <f t="shared" si="111"/>
        <v>0.54141373749979893</v>
      </c>
      <c r="AG146" s="47">
        <f t="shared" si="111"/>
        <v>0.52104296364707903</v>
      </c>
      <c r="AH146" s="47">
        <f t="shared" si="111"/>
        <v>0.50100307098522323</v>
      </c>
      <c r="AI146" s="47">
        <f t="shared" si="111"/>
        <v>0.48216792043056028</v>
      </c>
      <c r="AJ146" s="47">
        <f t="shared" si="111"/>
        <v>0.46566327327775303</v>
      </c>
      <c r="AK146" s="47">
        <f t="shared" si="111"/>
        <v>0.45290212502398913</v>
      </c>
      <c r="AL146" s="47">
        <f t="shared" si="111"/>
        <v>0.44134224061210736</v>
      </c>
      <c r="AM146" s="47">
        <f t="shared" si="111"/>
        <v>0.4307683248877725</v>
      </c>
      <c r="AN146" s="47">
        <f t="shared" si="111"/>
        <v>0.42117328899471435</v>
      </c>
      <c r="AO146" s="47">
        <f t="shared" si="111"/>
        <v>0.41235642539267969</v>
      </c>
    </row>
    <row r="147" spans="1:41">
      <c r="A147" s="44">
        <f t="shared" si="100"/>
        <v>1</v>
      </c>
      <c r="B147" s="48" t="s">
        <v>714</v>
      </c>
      <c r="C147" s="44" t="str">
        <f t="shared" si="97"/>
        <v>黑色金属冶炼</v>
      </c>
      <c r="D147" s="47">
        <f t="shared" ref="D147:AO147" si="112">VLOOKUP($B118,$B$33:$AO$59,COLUMN(C$1),FALSE)/VLOOKUP($B118,$B$62:$AO$102,COLUMN(C$1),FALSE)</f>
        <v>4.0457426274377655</v>
      </c>
      <c r="E147" s="47">
        <f t="shared" si="112"/>
        <v>3.913550722240934</v>
      </c>
      <c r="F147" s="47">
        <f t="shared" si="112"/>
        <v>3.9343030195075688</v>
      </c>
      <c r="G147" s="47">
        <f t="shared" si="112"/>
        <v>3.8714897246668039</v>
      </c>
      <c r="H147" s="47">
        <f t="shared" si="112"/>
        <v>3.7981183085368841</v>
      </c>
      <c r="I147" s="47">
        <f t="shared" si="112"/>
        <v>3.718162469617142</v>
      </c>
      <c r="J147" s="47">
        <f t="shared" si="112"/>
        <v>3.6594932080341018</v>
      </c>
      <c r="K147" s="47">
        <f t="shared" si="112"/>
        <v>3.6208619130655486</v>
      </c>
      <c r="L147" s="47">
        <f t="shared" si="112"/>
        <v>3.5648459339817582</v>
      </c>
      <c r="M147" s="47">
        <f t="shared" si="112"/>
        <v>3.5088289896896105</v>
      </c>
      <c r="N147" s="47">
        <f t="shared" si="112"/>
        <v>3.48133459307352</v>
      </c>
      <c r="O147" s="47">
        <f t="shared" si="112"/>
        <v>3.44482629222518</v>
      </c>
      <c r="P147" s="47">
        <f t="shared" si="112"/>
        <v>3.411790700525184</v>
      </c>
      <c r="Q147" s="47">
        <f t="shared" si="112"/>
        <v>3.3463252662734186</v>
      </c>
      <c r="R147" s="47">
        <f t="shared" si="112"/>
        <v>3.2833955586158203</v>
      </c>
      <c r="S147" s="47">
        <f t="shared" si="112"/>
        <v>3.2072898036982926</v>
      </c>
      <c r="T147" s="47">
        <f t="shared" si="112"/>
        <v>3.1438193381610402</v>
      </c>
      <c r="U147" s="47">
        <f t="shared" si="112"/>
        <v>3.0845901217738114</v>
      </c>
      <c r="V147" s="47">
        <f t="shared" si="112"/>
        <v>3.004103407593433</v>
      </c>
      <c r="W147" s="47">
        <f t="shared" si="112"/>
        <v>2.9226277661936719</v>
      </c>
      <c r="X147" s="47">
        <f t="shared" si="112"/>
        <v>2.8452333487684638</v>
      </c>
      <c r="Y147" s="47">
        <f t="shared" si="112"/>
        <v>2.7652503385410627</v>
      </c>
      <c r="Z147" s="47">
        <f t="shared" si="112"/>
        <v>2.6889656023467503</v>
      </c>
      <c r="AA147" s="47">
        <f t="shared" si="112"/>
        <v>2.6156846129000741</v>
      </c>
      <c r="AB147" s="47">
        <f t="shared" si="112"/>
        <v>2.5590946744494327</v>
      </c>
      <c r="AC147" s="47">
        <f t="shared" si="112"/>
        <v>2.5011642605349409</v>
      </c>
      <c r="AD147" s="47">
        <f t="shared" si="112"/>
        <v>2.4295563336897246</v>
      </c>
      <c r="AE147" s="47">
        <f t="shared" si="112"/>
        <v>2.3700311464152111</v>
      </c>
      <c r="AF147" s="47">
        <f t="shared" si="112"/>
        <v>2.3018962744604203</v>
      </c>
      <c r="AG147" s="47">
        <f t="shared" si="112"/>
        <v>2.2341008056051415</v>
      </c>
      <c r="AH147" s="47">
        <f t="shared" si="112"/>
        <v>2.1684482310604571</v>
      </c>
      <c r="AI147" s="47">
        <f t="shared" si="112"/>
        <v>2.1017562880818166</v>
      </c>
      <c r="AJ147" s="47">
        <f t="shared" si="112"/>
        <v>2.0369312971834077</v>
      </c>
      <c r="AK147" s="47">
        <f t="shared" si="112"/>
        <v>1.989704753447185</v>
      </c>
      <c r="AL147" s="47">
        <f t="shared" si="112"/>
        <v>1.946282791678509</v>
      </c>
      <c r="AM147" s="47">
        <f t="shared" si="112"/>
        <v>1.9013955396138404</v>
      </c>
      <c r="AN147" s="47">
        <f t="shared" si="112"/>
        <v>1.856926139169776</v>
      </c>
      <c r="AO147" s="47">
        <f t="shared" si="112"/>
        <v>1.8128749708319476</v>
      </c>
    </row>
    <row r="148" spans="1:41">
      <c r="A148" s="44">
        <f t="shared" si="100"/>
        <v>5</v>
      </c>
      <c r="B148" s="46" t="s">
        <v>715</v>
      </c>
      <c r="C148" s="44" t="str">
        <f t="shared" si="97"/>
        <v>有色金属冶炼</v>
      </c>
      <c r="D148" s="47">
        <f t="shared" ref="D148:AO148" si="113">VLOOKUP($B119,$B$33:$AO$59,COLUMN(C$1),FALSE)/VLOOKUP($B119,$B$62:$AO$102,COLUMN(C$1),FALSE)</f>
        <v>1.1624837277733435</v>
      </c>
      <c r="E148" s="47">
        <f t="shared" si="113"/>
        <v>1.1673081062941519</v>
      </c>
      <c r="F148" s="47">
        <f t="shared" si="113"/>
        <v>1.1620996542305693</v>
      </c>
      <c r="G148" s="47">
        <f t="shared" si="113"/>
        <v>1.1386680237409508</v>
      </c>
      <c r="H148" s="47">
        <f t="shared" si="113"/>
        <v>1.1202135140495237</v>
      </c>
      <c r="I148" s="47">
        <f t="shared" si="113"/>
        <v>1.103471131380833</v>
      </c>
      <c r="J148" s="47">
        <f t="shared" si="113"/>
        <v>1.0920933382803342</v>
      </c>
      <c r="K148" s="47">
        <f t="shared" si="113"/>
        <v>1.0866361741940049</v>
      </c>
      <c r="L148" s="47">
        <f t="shared" si="113"/>
        <v>1.0780185690218513</v>
      </c>
      <c r="M148" s="47">
        <f t="shared" si="113"/>
        <v>1.0761545122535388</v>
      </c>
      <c r="N148" s="47">
        <f t="shared" si="113"/>
        <v>1.0759541128458847</v>
      </c>
      <c r="O148" s="47">
        <f t="shared" si="113"/>
        <v>1.0794328981683778</v>
      </c>
      <c r="P148" s="47">
        <f t="shared" si="113"/>
        <v>1.0821270864467121</v>
      </c>
      <c r="Q148" s="47">
        <f t="shared" si="113"/>
        <v>1.0751210337103982</v>
      </c>
      <c r="R148" s="47">
        <f t="shared" si="113"/>
        <v>1.0701316661324791</v>
      </c>
      <c r="S148" s="47">
        <f t="shared" si="113"/>
        <v>1.0628092312666051</v>
      </c>
      <c r="T148" s="47">
        <f t="shared" si="113"/>
        <v>1.0556988171660351</v>
      </c>
      <c r="U148" s="47">
        <f t="shared" si="113"/>
        <v>1.0488328972535708</v>
      </c>
      <c r="V148" s="47">
        <f t="shared" si="113"/>
        <v>1.0367892744964722</v>
      </c>
      <c r="W148" s="47">
        <f t="shared" si="113"/>
        <v>1.0266909122427346</v>
      </c>
      <c r="X148" s="47">
        <f t="shared" si="113"/>
        <v>1.0172344746273647</v>
      </c>
      <c r="Y148" s="47">
        <f t="shared" si="113"/>
        <v>1.0052840356169281</v>
      </c>
      <c r="Z148" s="47">
        <f t="shared" si="113"/>
        <v>0.99590801017948694</v>
      </c>
      <c r="AA148" s="47">
        <f t="shared" si="113"/>
        <v>0.98114019832924848</v>
      </c>
      <c r="AB148" s="47">
        <f t="shared" si="113"/>
        <v>0.96608108307841078</v>
      </c>
      <c r="AC148" s="47">
        <f t="shared" si="113"/>
        <v>0.95119078934688239</v>
      </c>
      <c r="AD148" s="47">
        <f t="shared" si="113"/>
        <v>0.93693064862937303</v>
      </c>
      <c r="AE148" s="47">
        <f t="shared" si="113"/>
        <v>0.92259337657748286</v>
      </c>
      <c r="AF148" s="47">
        <f t="shared" si="113"/>
        <v>0.90821817910586122</v>
      </c>
      <c r="AG148" s="47">
        <f t="shared" si="113"/>
        <v>0.89441853481451261</v>
      </c>
      <c r="AH148" s="47">
        <f t="shared" si="113"/>
        <v>0.88036582394327922</v>
      </c>
      <c r="AI148" s="47">
        <f t="shared" si="113"/>
        <v>0.86710105051622166</v>
      </c>
      <c r="AJ148" s="47">
        <f t="shared" si="113"/>
        <v>0.85313709806647142</v>
      </c>
      <c r="AK148" s="47">
        <f t="shared" si="113"/>
        <v>0.84017505009585425</v>
      </c>
      <c r="AL148" s="47">
        <f t="shared" si="113"/>
        <v>0.8271705304408381</v>
      </c>
      <c r="AM148" s="47">
        <f t="shared" si="113"/>
        <v>0.81387439047214605</v>
      </c>
      <c r="AN148" s="47">
        <f t="shared" si="113"/>
        <v>0.80135004544796939</v>
      </c>
      <c r="AO148" s="47">
        <f t="shared" si="113"/>
        <v>0.78855277994844863</v>
      </c>
    </row>
    <row r="149" spans="1:41">
      <c r="A149" s="44">
        <f t="shared" si="100"/>
        <v>10</v>
      </c>
      <c r="B149" s="46" t="s">
        <v>727</v>
      </c>
      <c r="C149" s="44" t="str">
        <f t="shared" si="97"/>
        <v>金属制品业</v>
      </c>
      <c r="D149" s="47">
        <f t="shared" ref="D149:AO149" si="114">VLOOKUP($B120,$B$33:$AO$59,COLUMN(C$1),FALSE)/VLOOKUP($B120,$B$62:$AO$102,COLUMN(C$1),FALSE)</f>
        <v>0.26136400743090488</v>
      </c>
      <c r="E149" s="47">
        <f t="shared" si="114"/>
        <v>0.26056312267706405</v>
      </c>
      <c r="F149" s="47">
        <f t="shared" si="114"/>
        <v>0.25964827479198105</v>
      </c>
      <c r="G149" s="47">
        <f t="shared" si="114"/>
        <v>0.25847918695696448</v>
      </c>
      <c r="H149" s="47">
        <f t="shared" si="114"/>
        <v>0.2576388666498306</v>
      </c>
      <c r="I149" s="47">
        <f t="shared" si="114"/>
        <v>0.25661731959479323</v>
      </c>
      <c r="J149" s="47">
        <f t="shared" si="114"/>
        <v>0.25527802464943394</v>
      </c>
      <c r="K149" s="47">
        <f t="shared" si="114"/>
        <v>0.25453938696874601</v>
      </c>
      <c r="L149" s="47">
        <f t="shared" si="114"/>
        <v>0.25437027134822832</v>
      </c>
      <c r="M149" s="47">
        <f t="shared" si="114"/>
        <v>0.25424233510652866</v>
      </c>
      <c r="N149" s="47">
        <f t="shared" si="114"/>
        <v>0.25405481067378399</v>
      </c>
      <c r="O149" s="47">
        <f t="shared" si="114"/>
        <v>0.2538563996249491</v>
      </c>
      <c r="P149" s="47">
        <f t="shared" si="114"/>
        <v>0.25374674748206461</v>
      </c>
      <c r="Q149" s="47">
        <f t="shared" si="114"/>
        <v>0.25341192630669113</v>
      </c>
      <c r="R149" s="47">
        <f t="shared" si="114"/>
        <v>0.25343570316249764</v>
      </c>
      <c r="S149" s="47">
        <f t="shared" si="114"/>
        <v>0.25325295918087359</v>
      </c>
      <c r="T149" s="47">
        <f t="shared" si="114"/>
        <v>0.25291503321865166</v>
      </c>
      <c r="U149" s="47">
        <f t="shared" si="114"/>
        <v>0.25274914434941526</v>
      </c>
      <c r="V149" s="47">
        <f t="shared" si="114"/>
        <v>0.25239365601612729</v>
      </c>
      <c r="W149" s="47">
        <f t="shared" si="114"/>
        <v>0.2524131172120534</v>
      </c>
      <c r="X149" s="47">
        <f t="shared" si="114"/>
        <v>0.25242791556997418</v>
      </c>
      <c r="Y149" s="47">
        <f t="shared" si="114"/>
        <v>0.25210816314930728</v>
      </c>
      <c r="Z149" s="47">
        <f t="shared" si="114"/>
        <v>0.25197002097859944</v>
      </c>
      <c r="AA149" s="47">
        <f t="shared" si="114"/>
        <v>0.25165153929252582</v>
      </c>
      <c r="AB149" s="47">
        <f t="shared" si="114"/>
        <v>0.25168856776670079</v>
      </c>
      <c r="AC149" s="47">
        <f t="shared" si="114"/>
        <v>0.25141316035491873</v>
      </c>
      <c r="AD149" s="47">
        <f t="shared" si="114"/>
        <v>0.25126128479093202</v>
      </c>
      <c r="AE149" s="47">
        <f t="shared" si="114"/>
        <v>0.25097101507156283</v>
      </c>
      <c r="AF149" s="47">
        <f t="shared" si="114"/>
        <v>0.25098517739622017</v>
      </c>
      <c r="AG149" s="47">
        <f t="shared" si="114"/>
        <v>0.25084028361202548</v>
      </c>
      <c r="AH149" s="47">
        <f t="shared" si="114"/>
        <v>0.25067518951854834</v>
      </c>
      <c r="AI149" s="47">
        <f t="shared" si="114"/>
        <v>0.25034400851725375</v>
      </c>
      <c r="AJ149" s="47">
        <f t="shared" si="114"/>
        <v>0.25028172521679032</v>
      </c>
      <c r="AK149" s="47">
        <f t="shared" si="114"/>
        <v>0.25021498011155441</v>
      </c>
      <c r="AL149" s="47">
        <f t="shared" si="114"/>
        <v>0.24995411347276986</v>
      </c>
      <c r="AM149" s="47">
        <f t="shared" si="114"/>
        <v>0.2496648090687269</v>
      </c>
      <c r="AN149" s="47">
        <f t="shared" si="114"/>
        <v>0.2496341729591206</v>
      </c>
      <c r="AO149" s="47">
        <f t="shared" si="114"/>
        <v>0.24940768999581137</v>
      </c>
    </row>
    <row r="150" spans="1:41">
      <c r="A150" s="44">
        <f t="shared" si="100"/>
        <v>18</v>
      </c>
      <c r="B150" s="46" t="s">
        <v>702</v>
      </c>
      <c r="C150" s="44" t="str">
        <f t="shared" si="97"/>
        <v>电气机械和器材制造业</v>
      </c>
      <c r="D150" s="47">
        <f t="shared" ref="D150:AO150" si="115">VLOOKUP($B121,$B$33:$AO$59,COLUMN(C$1),FALSE)/VLOOKUP($B121,$B$62:$AO$102,COLUMN(C$1),FALSE)</f>
        <v>0.14532102146265521</v>
      </c>
      <c r="E150" s="47">
        <f t="shared" si="115"/>
        <v>0.14506304727724195</v>
      </c>
      <c r="F150" s="47">
        <f t="shared" si="115"/>
        <v>0.14467197107731425</v>
      </c>
      <c r="G150" s="47">
        <f t="shared" si="115"/>
        <v>0.14420488649420474</v>
      </c>
      <c r="H150" s="47">
        <f t="shared" si="115"/>
        <v>0.1436923569426978</v>
      </c>
      <c r="I150" s="47">
        <f t="shared" si="115"/>
        <v>0.1432367785131797</v>
      </c>
      <c r="J150" s="47">
        <f t="shared" si="115"/>
        <v>0.14275452751485238</v>
      </c>
      <c r="K150" s="47">
        <f t="shared" si="115"/>
        <v>0.14213939772332179</v>
      </c>
      <c r="L150" s="47">
        <f t="shared" si="115"/>
        <v>0.14217329265015205</v>
      </c>
      <c r="M150" s="47">
        <f t="shared" si="115"/>
        <v>0.14244179720997471</v>
      </c>
      <c r="N150" s="47">
        <f t="shared" si="115"/>
        <v>0.1421544752243569</v>
      </c>
      <c r="O150" s="47">
        <f t="shared" si="115"/>
        <v>0.14234777887664676</v>
      </c>
      <c r="P150" s="47">
        <f t="shared" si="115"/>
        <v>0.14234029672783777</v>
      </c>
      <c r="Q150" s="47">
        <f t="shared" si="115"/>
        <v>0.14225821202810507</v>
      </c>
      <c r="R150" s="47">
        <f t="shared" si="115"/>
        <v>0.14215993636534616</v>
      </c>
      <c r="S150" s="47">
        <f t="shared" si="115"/>
        <v>0.14206698556747693</v>
      </c>
      <c r="T150" s="47">
        <f t="shared" si="115"/>
        <v>0.14194614568844449</v>
      </c>
      <c r="U150" s="47">
        <f t="shared" si="115"/>
        <v>0.14194578025066895</v>
      </c>
      <c r="V150" s="47">
        <f t="shared" si="115"/>
        <v>0.14196936595504053</v>
      </c>
      <c r="W150" s="47">
        <f t="shared" si="115"/>
        <v>0.14143226638887194</v>
      </c>
      <c r="X150" s="47">
        <f t="shared" si="115"/>
        <v>0.14160593475983227</v>
      </c>
      <c r="Y150" s="47">
        <f t="shared" si="115"/>
        <v>0.14135618326155394</v>
      </c>
      <c r="Z150" s="47">
        <f t="shared" si="115"/>
        <v>0.14120382640684928</v>
      </c>
      <c r="AA150" s="47">
        <f t="shared" si="115"/>
        <v>0.14116959863146472</v>
      </c>
      <c r="AB150" s="47">
        <f t="shared" si="115"/>
        <v>0.14130942246660444</v>
      </c>
      <c r="AC150" s="47">
        <f t="shared" si="115"/>
        <v>0.14104046954338631</v>
      </c>
      <c r="AD150" s="47">
        <f t="shared" si="115"/>
        <v>0.14097106421620306</v>
      </c>
      <c r="AE150" s="47">
        <f t="shared" si="115"/>
        <v>0.14106048165432805</v>
      </c>
      <c r="AF150" s="47">
        <f t="shared" si="115"/>
        <v>0.14085889474498153</v>
      </c>
      <c r="AG150" s="47">
        <f t="shared" si="115"/>
        <v>0.14088169078802087</v>
      </c>
      <c r="AH150" s="47">
        <f t="shared" si="115"/>
        <v>0.14058340250570331</v>
      </c>
      <c r="AI150" s="47">
        <f t="shared" si="115"/>
        <v>0.14049402662342073</v>
      </c>
      <c r="AJ150" s="47">
        <f t="shared" si="115"/>
        <v>0.14060600490027739</v>
      </c>
      <c r="AK150" s="47">
        <f t="shared" si="115"/>
        <v>0.14044881446816632</v>
      </c>
      <c r="AL150" s="47">
        <f t="shared" si="115"/>
        <v>0.14053602469555293</v>
      </c>
      <c r="AM150" s="47">
        <f t="shared" si="115"/>
        <v>0.14036014542808359</v>
      </c>
      <c r="AN150" s="47">
        <f t="shared" si="115"/>
        <v>0.13997463035085375</v>
      </c>
      <c r="AO150" s="47">
        <f t="shared" si="115"/>
        <v>0.14022504469650435</v>
      </c>
    </row>
    <row r="151" spans="1:41">
      <c r="A151" s="44">
        <f t="shared" si="100"/>
        <v>20</v>
      </c>
      <c r="B151" s="46" t="s">
        <v>716</v>
      </c>
      <c r="C151" s="44" t="str">
        <f t="shared" si="97"/>
        <v>计算机、通信、其他电子设备</v>
      </c>
      <c r="D151" s="47">
        <f t="shared" ref="D151:AO151" si="116">VLOOKUP($B122,$B$33:$AO$59,COLUMN(C$1),FALSE)/VLOOKUP($B122,$B$62:$AO$102,COLUMN(C$1),FALSE)</f>
        <v>0.13850614253205812</v>
      </c>
      <c r="E151" s="47">
        <f t="shared" si="116"/>
        <v>0.13809252994922788</v>
      </c>
      <c r="F151" s="47">
        <f t="shared" si="116"/>
        <v>0.13766742662019266</v>
      </c>
      <c r="G151" s="47">
        <f t="shared" si="116"/>
        <v>0.13700673438551644</v>
      </c>
      <c r="H151" s="47">
        <f t="shared" si="116"/>
        <v>0.13645028787906727</v>
      </c>
      <c r="I151" s="47">
        <f t="shared" si="116"/>
        <v>0.13588833702611214</v>
      </c>
      <c r="J151" s="47">
        <f t="shared" si="116"/>
        <v>0.13531425145245041</v>
      </c>
      <c r="K151" s="47">
        <f t="shared" si="116"/>
        <v>0.13484788528832009</v>
      </c>
      <c r="L151" s="47">
        <f t="shared" si="116"/>
        <v>0.1348462574161339</v>
      </c>
      <c r="M151" s="47">
        <f t="shared" si="116"/>
        <v>0.13465115624860532</v>
      </c>
      <c r="N151" s="47">
        <f t="shared" si="116"/>
        <v>0.13458729024230495</v>
      </c>
      <c r="O151" s="47">
        <f t="shared" si="116"/>
        <v>0.13495936018090082</v>
      </c>
      <c r="P151" s="47">
        <f t="shared" si="116"/>
        <v>0.13423708466972922</v>
      </c>
      <c r="Q151" s="47">
        <f t="shared" si="116"/>
        <v>0.13454176811768873</v>
      </c>
      <c r="R151" s="47">
        <f t="shared" si="116"/>
        <v>0.13388902320455595</v>
      </c>
      <c r="S151" s="47">
        <f t="shared" si="116"/>
        <v>0.13422333641442821</v>
      </c>
      <c r="T151" s="47">
        <f t="shared" si="116"/>
        <v>0.13363741105040239</v>
      </c>
      <c r="U151" s="47">
        <f t="shared" si="116"/>
        <v>0.13406399965759708</v>
      </c>
      <c r="V151" s="47">
        <f t="shared" si="116"/>
        <v>0.13365121742214231</v>
      </c>
      <c r="W151" s="47">
        <f t="shared" si="116"/>
        <v>0.13344517401257994</v>
      </c>
      <c r="X151" s="47">
        <f t="shared" si="116"/>
        <v>0.13404372601290948</v>
      </c>
      <c r="Y151" s="47">
        <f t="shared" si="116"/>
        <v>0.13390154505523197</v>
      </c>
      <c r="Z151" s="47">
        <f t="shared" si="116"/>
        <v>0.13324352944008017</v>
      </c>
      <c r="AA151" s="47">
        <f t="shared" si="116"/>
        <v>0.13339464911307777</v>
      </c>
      <c r="AB151" s="47">
        <f t="shared" si="116"/>
        <v>0.13361922163983433</v>
      </c>
      <c r="AC151" s="47">
        <f t="shared" si="116"/>
        <v>0.13337286827138023</v>
      </c>
      <c r="AD151" s="47">
        <f t="shared" si="116"/>
        <v>0.13324310367350883</v>
      </c>
      <c r="AE151" s="47">
        <f t="shared" si="116"/>
        <v>0.13322175181300092</v>
      </c>
      <c r="AF151" s="47">
        <f t="shared" si="116"/>
        <v>0.13279566988435779</v>
      </c>
      <c r="AG151" s="47">
        <f t="shared" si="116"/>
        <v>0.13307039080676777</v>
      </c>
      <c r="AH151" s="47">
        <f t="shared" si="116"/>
        <v>0.13295950895456005</v>
      </c>
      <c r="AI151" s="47">
        <f t="shared" si="116"/>
        <v>0.13297903913036999</v>
      </c>
      <c r="AJ151" s="47">
        <f t="shared" si="116"/>
        <v>0.13252185120436941</v>
      </c>
      <c r="AK151" s="47">
        <f t="shared" si="116"/>
        <v>0.13226048705584464</v>
      </c>
      <c r="AL151" s="47">
        <f t="shared" si="116"/>
        <v>0.13221129797311398</v>
      </c>
      <c r="AM151" s="47">
        <f t="shared" si="116"/>
        <v>0.13228641114133013</v>
      </c>
      <c r="AN151" s="47">
        <f t="shared" si="116"/>
        <v>0.1325593570039913</v>
      </c>
      <c r="AO151" s="47">
        <f t="shared" si="116"/>
        <v>0.13236731245565198</v>
      </c>
    </row>
    <row r="152" spans="1:41">
      <c r="A152" s="44">
        <f t="shared" si="100"/>
        <v>22</v>
      </c>
      <c r="B152" s="46" t="s">
        <v>703</v>
      </c>
      <c r="C152" s="44" t="str">
        <f t="shared" si="97"/>
        <v>通用设备制造业</v>
      </c>
      <c r="D152" s="47">
        <f t="shared" ref="D152:AO152" si="117">VLOOKUP($B123,$B$33:$AO$59,COLUMN(C$1),FALSE)/VLOOKUP($B123,$B$62:$AO$102,COLUMN(C$1),FALSE)</f>
        <v>7.7361430153837646E-2</v>
      </c>
      <c r="E152" s="47">
        <f t="shared" si="117"/>
        <v>7.6216394848939509E-2</v>
      </c>
      <c r="F152" s="47">
        <f t="shared" si="117"/>
        <v>7.5178495640278661E-2</v>
      </c>
      <c r="G152" s="47">
        <f t="shared" si="117"/>
        <v>7.4477752542122175E-2</v>
      </c>
      <c r="H152" s="47">
        <f t="shared" si="117"/>
        <v>7.4186381170545351E-2</v>
      </c>
      <c r="I152" s="47">
        <f t="shared" si="117"/>
        <v>7.4403448044224246E-2</v>
      </c>
      <c r="J152" s="47">
        <f t="shared" si="117"/>
        <v>7.4523516866243811E-2</v>
      </c>
      <c r="K152" s="47">
        <f t="shared" si="117"/>
        <v>7.4928046092102463E-2</v>
      </c>
      <c r="L152" s="47">
        <f t="shared" si="117"/>
        <v>7.5053204804563373E-2</v>
      </c>
      <c r="M152" s="47">
        <f t="shared" si="117"/>
        <v>7.5329441370609804E-2</v>
      </c>
      <c r="N152" s="47">
        <f t="shared" si="117"/>
        <v>7.5367992299367761E-2</v>
      </c>
      <c r="O152" s="47">
        <f t="shared" si="117"/>
        <v>7.5181315573938548E-2</v>
      </c>
      <c r="P152" s="47">
        <f t="shared" si="117"/>
        <v>7.5017084084276583E-2</v>
      </c>
      <c r="Q152" s="47">
        <f t="shared" si="117"/>
        <v>7.4709008708883348E-2</v>
      </c>
      <c r="R152" s="47">
        <f t="shared" si="117"/>
        <v>7.4238843793461656E-2</v>
      </c>
      <c r="S152" s="47">
        <f t="shared" si="117"/>
        <v>7.3846721382651401E-2</v>
      </c>
      <c r="T152" s="47">
        <f t="shared" si="117"/>
        <v>7.3311770702286491E-2</v>
      </c>
      <c r="U152" s="47">
        <f t="shared" si="117"/>
        <v>7.2836941666797717E-2</v>
      </c>
      <c r="V152" s="47">
        <f t="shared" si="117"/>
        <v>7.2249264484080949E-2</v>
      </c>
      <c r="W152" s="47">
        <f t="shared" si="117"/>
        <v>7.152916989827772E-2</v>
      </c>
      <c r="X152" s="47">
        <f t="shared" si="117"/>
        <v>7.0894517482115338E-2</v>
      </c>
      <c r="Y152" s="47">
        <f t="shared" si="117"/>
        <v>7.0304100843846751E-2</v>
      </c>
      <c r="Z152" s="47">
        <f t="shared" si="117"/>
        <v>6.9603290854395511E-2</v>
      </c>
      <c r="AA152" s="47">
        <f t="shared" si="117"/>
        <v>6.8967458834721385E-2</v>
      </c>
      <c r="AB152" s="47">
        <f t="shared" si="117"/>
        <v>6.8222972116934386E-2</v>
      </c>
      <c r="AC152" s="47">
        <f t="shared" si="117"/>
        <v>6.7700591389201925E-2</v>
      </c>
      <c r="AD152" s="47">
        <f t="shared" si="117"/>
        <v>6.7067560709415538E-2</v>
      </c>
      <c r="AE152" s="47">
        <f t="shared" si="117"/>
        <v>6.6472185476425596E-2</v>
      </c>
      <c r="AF152" s="47">
        <f t="shared" si="117"/>
        <v>6.5767764395337783E-2</v>
      </c>
      <c r="AG152" s="47">
        <f t="shared" si="117"/>
        <v>6.5276764093065681E-2</v>
      </c>
      <c r="AH152" s="47">
        <f t="shared" si="117"/>
        <v>6.4831961728811754E-2</v>
      </c>
      <c r="AI152" s="47">
        <f t="shared" si="117"/>
        <v>6.4271966936734592E-2</v>
      </c>
      <c r="AJ152" s="47">
        <f t="shared" si="117"/>
        <v>6.3901005081493434E-2</v>
      </c>
      <c r="AK152" s="47">
        <f t="shared" si="117"/>
        <v>6.3586519455504309E-2</v>
      </c>
      <c r="AL152" s="47">
        <f t="shared" si="117"/>
        <v>6.3294845637270586E-2</v>
      </c>
      <c r="AM152" s="47">
        <f t="shared" si="117"/>
        <v>6.30453131928157E-2</v>
      </c>
      <c r="AN152" s="47">
        <f t="shared" si="117"/>
        <v>6.2832008066664488E-2</v>
      </c>
      <c r="AO152" s="47">
        <f t="shared" si="117"/>
        <v>6.2811519960257328E-2</v>
      </c>
    </row>
    <row r="153" spans="1:41">
      <c r="A153" s="44">
        <f t="shared" si="100"/>
        <v>17</v>
      </c>
      <c r="B153" s="46" t="s">
        <v>704</v>
      </c>
      <c r="C153" s="44" t="str">
        <f t="shared" si="97"/>
        <v>汽车制造业</v>
      </c>
      <c r="D153" s="47">
        <f t="shared" ref="D153:AO153" si="118">VLOOKUP($B124,$B$33:$AO$59,COLUMN(C$1),FALSE)/VLOOKUP($B124,$B$62:$AO$102,COLUMN(C$1),FALSE)</f>
        <v>0.15945903983288517</v>
      </c>
      <c r="E153" s="47">
        <f t="shared" si="118"/>
        <v>0.16818645493116</v>
      </c>
      <c r="F153" s="47">
        <f t="shared" si="118"/>
        <v>0.1753149391724822</v>
      </c>
      <c r="G153" s="47">
        <f t="shared" si="118"/>
        <v>0.17251029441310484</v>
      </c>
      <c r="H153" s="47">
        <f t="shared" si="118"/>
        <v>0.17211276544984142</v>
      </c>
      <c r="I153" s="47">
        <f t="shared" si="118"/>
        <v>0.17374875601589948</v>
      </c>
      <c r="J153" s="47">
        <f t="shared" si="118"/>
        <v>0.17527664323437703</v>
      </c>
      <c r="K153" s="47">
        <f t="shared" si="118"/>
        <v>0.17683301821793213</v>
      </c>
      <c r="L153" s="47">
        <f t="shared" si="118"/>
        <v>0.17554284913819532</v>
      </c>
      <c r="M153" s="47">
        <f t="shared" si="118"/>
        <v>0.1743766974308924</v>
      </c>
      <c r="N153" s="47">
        <f t="shared" si="118"/>
        <v>0.17338802428550146</v>
      </c>
      <c r="O153" s="47">
        <f t="shared" si="118"/>
        <v>0.17209074751539374</v>
      </c>
      <c r="P153" s="47">
        <f t="shared" si="118"/>
        <v>0.17124601825783212</v>
      </c>
      <c r="Q153" s="47">
        <f t="shared" si="118"/>
        <v>0.16892282045389514</v>
      </c>
      <c r="R153" s="47">
        <f t="shared" si="118"/>
        <v>0.16662667123158251</v>
      </c>
      <c r="S153" s="47">
        <f t="shared" si="118"/>
        <v>0.1646760347607836</v>
      </c>
      <c r="T153" s="47">
        <f t="shared" si="118"/>
        <v>0.16292106267712911</v>
      </c>
      <c r="U153" s="47">
        <f t="shared" si="118"/>
        <v>0.16133179072664511</v>
      </c>
      <c r="V153" s="47">
        <f t="shared" si="118"/>
        <v>0.15921606049443221</v>
      </c>
      <c r="W153" s="47">
        <f t="shared" si="118"/>
        <v>0.15759408825797341</v>
      </c>
      <c r="X153" s="47">
        <f t="shared" si="118"/>
        <v>0.1558083869420043</v>
      </c>
      <c r="Y153" s="47">
        <f t="shared" si="118"/>
        <v>0.15445881912784445</v>
      </c>
      <c r="Z153" s="47">
        <f t="shared" si="118"/>
        <v>0.15312079096063624</v>
      </c>
      <c r="AA153" s="47">
        <f t="shared" si="118"/>
        <v>0.15140530460784302</v>
      </c>
      <c r="AB153" s="47">
        <f t="shared" si="118"/>
        <v>0.14981610610381124</v>
      </c>
      <c r="AC153" s="47">
        <f t="shared" si="118"/>
        <v>0.14819708611052607</v>
      </c>
      <c r="AD153" s="47">
        <f t="shared" si="118"/>
        <v>0.14685360734904748</v>
      </c>
      <c r="AE153" s="47">
        <f t="shared" si="118"/>
        <v>0.14559991999051405</v>
      </c>
      <c r="AF153" s="47">
        <f t="shared" si="118"/>
        <v>0.14460858904395432</v>
      </c>
      <c r="AG153" s="47">
        <f t="shared" si="118"/>
        <v>0.14386939768751059</v>
      </c>
      <c r="AH153" s="47">
        <f t="shared" si="118"/>
        <v>0.14319926730854846</v>
      </c>
      <c r="AI153" s="47">
        <f t="shared" si="118"/>
        <v>0.14246552509930768</v>
      </c>
      <c r="AJ153" s="47">
        <f t="shared" si="118"/>
        <v>0.14180637824356102</v>
      </c>
      <c r="AK153" s="47">
        <f t="shared" si="118"/>
        <v>0.14136256232373551</v>
      </c>
      <c r="AL153" s="47">
        <f t="shared" si="118"/>
        <v>0.14084045206336943</v>
      </c>
      <c r="AM153" s="47">
        <f t="shared" si="118"/>
        <v>0.1403814647021914</v>
      </c>
      <c r="AN153" s="47">
        <f t="shared" si="118"/>
        <v>0.13998018953776112</v>
      </c>
      <c r="AO153" s="47">
        <f t="shared" si="118"/>
        <v>0.13963216988217436</v>
      </c>
    </row>
    <row r="154" spans="1:41">
      <c r="A154" s="44">
        <f t="shared" si="100"/>
        <v>13</v>
      </c>
      <c r="B154" s="46" t="s">
        <v>705</v>
      </c>
      <c r="C154" s="44" t="str">
        <f t="shared" si="97"/>
        <v>非道路运输设备制造业</v>
      </c>
      <c r="D154" s="47">
        <f t="shared" ref="D154:AO154" si="119">VLOOKUP($B125,$B$33:$AO$59,COLUMN(C$1),FALSE)/VLOOKUP($B125,$B$62:$AO$102,COLUMN(C$1),FALSE)</f>
        <v>0.19326508537909376</v>
      </c>
      <c r="E154" s="47">
        <f t="shared" si="119"/>
        <v>0.18995263876793181</v>
      </c>
      <c r="F154" s="47">
        <f t="shared" si="119"/>
        <v>0.18794006629100835</v>
      </c>
      <c r="G154" s="47">
        <f t="shared" si="119"/>
        <v>0.18541926102806558</v>
      </c>
      <c r="H154" s="47">
        <f t="shared" si="119"/>
        <v>0.18280730456955327</v>
      </c>
      <c r="I154" s="47">
        <f t="shared" si="119"/>
        <v>0.18156674476276061</v>
      </c>
      <c r="J154" s="47">
        <f t="shared" si="119"/>
        <v>0.17974725495002453</v>
      </c>
      <c r="K154" s="47">
        <f t="shared" si="119"/>
        <v>0.17715428706109265</v>
      </c>
      <c r="L154" s="47">
        <f t="shared" si="119"/>
        <v>0.17656419728329842</v>
      </c>
      <c r="M154" s="47">
        <f t="shared" si="119"/>
        <v>0.17495024403245746</v>
      </c>
      <c r="N154" s="47">
        <f t="shared" si="119"/>
        <v>0.17425776128362022</v>
      </c>
      <c r="O154" s="47">
        <f t="shared" si="119"/>
        <v>0.17272103125711011</v>
      </c>
      <c r="P154" s="47">
        <f t="shared" si="119"/>
        <v>0.17199520972309351</v>
      </c>
      <c r="Q154" s="47">
        <f t="shared" si="119"/>
        <v>0.17063058178112683</v>
      </c>
      <c r="R154" s="47">
        <f t="shared" si="119"/>
        <v>0.16925987823304195</v>
      </c>
      <c r="S154" s="47">
        <f t="shared" si="119"/>
        <v>0.16805394193600087</v>
      </c>
      <c r="T154" s="47">
        <f t="shared" si="119"/>
        <v>0.16625924027777292</v>
      </c>
      <c r="U154" s="47">
        <f t="shared" si="119"/>
        <v>0.16520362833214225</v>
      </c>
      <c r="V154" s="47">
        <f t="shared" si="119"/>
        <v>0.16427896204250261</v>
      </c>
      <c r="W154" s="47">
        <f t="shared" si="119"/>
        <v>0.16270528393835812</v>
      </c>
      <c r="X154" s="47">
        <f t="shared" si="119"/>
        <v>0.16127970575658768</v>
      </c>
      <c r="Y154" s="47">
        <f t="shared" si="119"/>
        <v>0.15984402849225912</v>
      </c>
      <c r="Z154" s="47">
        <f t="shared" si="119"/>
        <v>0.15936639664678079</v>
      </c>
      <c r="AA154" s="47">
        <f t="shared" si="119"/>
        <v>0.1581203030953991</v>
      </c>
      <c r="AB154" s="47">
        <f t="shared" si="119"/>
        <v>0.15704539060887315</v>
      </c>
      <c r="AC154" s="47">
        <f t="shared" si="119"/>
        <v>0.15601367390350285</v>
      </c>
      <c r="AD154" s="47">
        <f t="shared" si="119"/>
        <v>0.15435887670334208</v>
      </c>
      <c r="AE154" s="47">
        <f t="shared" si="119"/>
        <v>0.15355268074847053</v>
      </c>
      <c r="AF154" s="47">
        <f t="shared" si="119"/>
        <v>0.15277273395867874</v>
      </c>
      <c r="AG154" s="47">
        <f t="shared" si="119"/>
        <v>0.15214000682563911</v>
      </c>
      <c r="AH154" s="47">
        <f t="shared" si="119"/>
        <v>0.15088732083746462</v>
      </c>
      <c r="AI154" s="47">
        <f t="shared" si="119"/>
        <v>0.15029151726466389</v>
      </c>
      <c r="AJ154" s="47">
        <f t="shared" si="119"/>
        <v>0.14985887586685204</v>
      </c>
      <c r="AK154" s="47">
        <f t="shared" si="119"/>
        <v>0.14954683194589427</v>
      </c>
      <c r="AL154" s="47">
        <f t="shared" si="119"/>
        <v>0.14860837083574968</v>
      </c>
      <c r="AM154" s="47">
        <f t="shared" si="119"/>
        <v>0.1484507612089343</v>
      </c>
      <c r="AN154" s="47">
        <f t="shared" si="119"/>
        <v>0.1482116787814019</v>
      </c>
      <c r="AO154" s="47">
        <f t="shared" si="119"/>
        <v>0.14818450633682731</v>
      </c>
    </row>
    <row r="155" spans="1:41">
      <c r="A155" s="44">
        <f t="shared" si="100"/>
        <v>15</v>
      </c>
      <c r="B155" s="46" t="s">
        <v>706</v>
      </c>
      <c r="C155" s="44" t="str">
        <f t="shared" si="97"/>
        <v>其他制造业、设备维修业</v>
      </c>
      <c r="D155" s="47">
        <f t="shared" ref="D155:AO155" si="120">VLOOKUP($B126,$B$33:$AO$59,COLUMN(C$1),FALSE)/VLOOKUP($B126,$B$62:$AO$102,COLUMN(C$1),FALSE)</f>
        <v>0.17245832037673867</v>
      </c>
      <c r="E155" s="47">
        <f t="shared" si="120"/>
        <v>0.16710328353772488</v>
      </c>
      <c r="F155" s="47">
        <f t="shared" si="120"/>
        <v>0.16046115336933331</v>
      </c>
      <c r="G155" s="47">
        <f t="shared" si="120"/>
        <v>0.15330250397706108</v>
      </c>
      <c r="H155" s="47">
        <f t="shared" si="120"/>
        <v>0.14710424490434273</v>
      </c>
      <c r="I155" s="47">
        <f t="shared" si="120"/>
        <v>0.14133788866981595</v>
      </c>
      <c r="J155" s="47">
        <f t="shared" si="120"/>
        <v>0.13569915209229755</v>
      </c>
      <c r="K155" s="47">
        <f t="shared" si="120"/>
        <v>0.13073481403073425</v>
      </c>
      <c r="L155" s="47">
        <f t="shared" si="120"/>
        <v>0.12645921998075799</v>
      </c>
      <c r="M155" s="47">
        <f t="shared" si="120"/>
        <v>0.12236655743669858</v>
      </c>
      <c r="N155" s="47">
        <f t="shared" si="120"/>
        <v>0.1184686272878758</v>
      </c>
      <c r="O155" s="47">
        <f t="shared" si="120"/>
        <v>0.11471915039247355</v>
      </c>
      <c r="P155" s="47">
        <f t="shared" si="120"/>
        <v>0.11111411162217631</v>
      </c>
      <c r="Q155" s="47">
        <f t="shared" si="120"/>
        <v>0.10767358028404334</v>
      </c>
      <c r="R155" s="47">
        <f t="shared" si="120"/>
        <v>0.10425977183036332</v>
      </c>
      <c r="S155" s="47">
        <f t="shared" si="120"/>
        <v>0.10111260731541648</v>
      </c>
      <c r="T155" s="47">
        <f t="shared" si="120"/>
        <v>9.7891235233675628E-2</v>
      </c>
      <c r="U155" s="47">
        <f t="shared" si="120"/>
        <v>9.4842007074383242E-2</v>
      </c>
      <c r="V155" s="47">
        <f t="shared" si="120"/>
        <v>9.1853818704399001E-2</v>
      </c>
      <c r="W155" s="47">
        <f t="shared" si="120"/>
        <v>8.915522599521758E-2</v>
      </c>
      <c r="X155" s="47">
        <f t="shared" si="120"/>
        <v>8.6436225628747462E-2</v>
      </c>
      <c r="Y155" s="47">
        <f t="shared" si="120"/>
        <v>8.3804876177842116E-2</v>
      </c>
      <c r="Z155" s="47">
        <f t="shared" si="120"/>
        <v>8.144150145120807E-2</v>
      </c>
      <c r="AA155" s="47">
        <f t="shared" si="120"/>
        <v>7.9185131453796326E-2</v>
      </c>
      <c r="AB155" s="47">
        <f t="shared" si="120"/>
        <v>7.7018525534327087E-2</v>
      </c>
      <c r="AC155" s="47">
        <f t="shared" si="120"/>
        <v>7.5045975143811908E-2</v>
      </c>
      <c r="AD155" s="47">
        <f t="shared" si="120"/>
        <v>7.3100447776424146E-2</v>
      </c>
      <c r="AE155" s="47">
        <f t="shared" si="120"/>
        <v>7.1430289409478667E-2</v>
      </c>
      <c r="AF155" s="47">
        <f t="shared" si="120"/>
        <v>6.987207848260403E-2</v>
      </c>
      <c r="AG155" s="47">
        <f t="shared" si="120"/>
        <v>6.8421485662576692E-2</v>
      </c>
      <c r="AH155" s="47">
        <f t="shared" si="120"/>
        <v>6.7104533176708753E-2</v>
      </c>
      <c r="AI155" s="47">
        <f t="shared" si="120"/>
        <v>6.60438353776861E-2</v>
      </c>
      <c r="AJ155" s="47">
        <f t="shared" si="120"/>
        <v>6.5042655147702536E-2</v>
      </c>
      <c r="AK155" s="47">
        <f t="shared" si="120"/>
        <v>6.4235581645760736E-2</v>
      </c>
      <c r="AL155" s="47">
        <f t="shared" si="120"/>
        <v>6.3631089451888501E-2</v>
      </c>
      <c r="AM155" s="47">
        <f t="shared" si="120"/>
        <v>6.315825938812758E-2</v>
      </c>
      <c r="AN155" s="47">
        <f t="shared" si="120"/>
        <v>6.2762008208776726E-2</v>
      </c>
      <c r="AO155" s="47">
        <f t="shared" si="120"/>
        <v>6.2697647708208432E-2</v>
      </c>
    </row>
    <row r="156" spans="1:41">
      <c r="A156" s="44">
        <f t="shared" si="100"/>
        <v>16</v>
      </c>
      <c r="B156" s="46" t="s">
        <v>707</v>
      </c>
      <c r="C156" s="44" t="str">
        <f t="shared" si="97"/>
        <v>燃气生产和供应业</v>
      </c>
      <c r="D156" s="47">
        <f t="shared" ref="D156:AO156" si="121">VLOOKUP($B127,$B$33:$AO$59,COLUMN(C$1),FALSE)/VLOOKUP($B127,$B$62:$AO$102,COLUMN(C$1),FALSE)</f>
        <v>0.17087146376796636</v>
      </c>
      <c r="E156" s="47">
        <f t="shared" si="121"/>
        <v>0.17840709647471115</v>
      </c>
      <c r="F156" s="47">
        <f t="shared" si="121"/>
        <v>0.18486983816638267</v>
      </c>
      <c r="G156" s="47">
        <f t="shared" si="121"/>
        <v>0.19327242777187589</v>
      </c>
      <c r="H156" s="47">
        <f t="shared" si="121"/>
        <v>0.2071437855786801</v>
      </c>
      <c r="I156" s="47">
        <f t="shared" si="121"/>
        <v>0.21887099510588132</v>
      </c>
      <c r="J156" s="47">
        <f t="shared" si="121"/>
        <v>0.22433177072683791</v>
      </c>
      <c r="K156" s="47">
        <f t="shared" si="121"/>
        <v>0.22743105058515461</v>
      </c>
      <c r="L156" s="47">
        <f t="shared" si="121"/>
        <v>0.23320067823239679</v>
      </c>
      <c r="M156" s="47">
        <f t="shared" si="121"/>
        <v>0.24041728629820888</v>
      </c>
      <c r="N156" s="47">
        <f t="shared" si="121"/>
        <v>0.24755966328440721</v>
      </c>
      <c r="O156" s="47">
        <f t="shared" si="121"/>
        <v>0.25502423775712002</v>
      </c>
      <c r="P156" s="47">
        <f t="shared" si="121"/>
        <v>0.26423018670297233</v>
      </c>
      <c r="Q156" s="47">
        <f t="shared" si="121"/>
        <v>0.27565268595481263</v>
      </c>
      <c r="R156" s="47">
        <f t="shared" si="121"/>
        <v>0.28738263403944336</v>
      </c>
      <c r="S156" s="47">
        <f t="shared" si="121"/>
        <v>0.29944325779311537</v>
      </c>
      <c r="T156" s="47">
        <f t="shared" si="121"/>
        <v>0.31169167580027135</v>
      </c>
      <c r="U156" s="47">
        <f t="shared" si="121"/>
        <v>0.32465601559705903</v>
      </c>
      <c r="V156" s="47">
        <f t="shared" si="121"/>
        <v>0.33897843153564039</v>
      </c>
      <c r="W156" s="47">
        <f t="shared" si="121"/>
        <v>0.35176970145575032</v>
      </c>
      <c r="X156" s="47">
        <f t="shared" si="121"/>
        <v>0.36456532974867439</v>
      </c>
      <c r="Y156" s="47">
        <f t="shared" si="121"/>
        <v>0.37749364704308547</v>
      </c>
      <c r="Z156" s="47">
        <f t="shared" si="121"/>
        <v>0.39010674424317587</v>
      </c>
      <c r="AA156" s="47">
        <f t="shared" si="121"/>
        <v>0.40396102339278067</v>
      </c>
      <c r="AB156" s="47">
        <f t="shared" si="121"/>
        <v>0.41859747185075785</v>
      </c>
      <c r="AC156" s="47">
        <f t="shared" si="121"/>
        <v>0.43001456166718144</v>
      </c>
      <c r="AD156" s="47">
        <f t="shared" si="121"/>
        <v>0.44615088583353318</v>
      </c>
      <c r="AE156" s="47">
        <f t="shared" si="121"/>
        <v>0.46118381054200519</v>
      </c>
      <c r="AF156" s="47">
        <f t="shared" si="121"/>
        <v>0.47186749688926782</v>
      </c>
      <c r="AG156" s="47">
        <f t="shared" si="121"/>
        <v>0.48304104983468893</v>
      </c>
      <c r="AH156" s="47">
        <f t="shared" si="121"/>
        <v>0.49667468353337357</v>
      </c>
      <c r="AI156" s="47">
        <f t="shared" si="121"/>
        <v>0.5075574494746421</v>
      </c>
      <c r="AJ156" s="47">
        <f t="shared" si="121"/>
        <v>0.51713113749347783</v>
      </c>
      <c r="AK156" s="47">
        <f t="shared" si="121"/>
        <v>0.52798525390520656</v>
      </c>
      <c r="AL156" s="47">
        <f t="shared" si="121"/>
        <v>0.53636645189052667</v>
      </c>
      <c r="AM156" s="47">
        <f t="shared" si="121"/>
        <v>0.54385224163178381</v>
      </c>
      <c r="AN156" s="47">
        <f t="shared" si="121"/>
        <v>0.55106264121708382</v>
      </c>
      <c r="AO156" s="47">
        <f t="shared" si="121"/>
        <v>0.54312699632255934</v>
      </c>
    </row>
    <row r="157" spans="1:41">
      <c r="A157" s="44">
        <f t="shared" si="100"/>
        <v>6</v>
      </c>
      <c r="B157" s="46" t="s">
        <v>708</v>
      </c>
      <c r="C157" s="44" t="str">
        <f t="shared" si="97"/>
        <v>水的生产和供应业</v>
      </c>
      <c r="D157" s="47">
        <f t="shared" ref="D157:AO157" si="122">VLOOKUP($B128,$B$33:$AO$59,COLUMN(C$1),FALSE)/VLOOKUP($B128,$B$62:$AO$102,COLUMN(C$1),FALSE)</f>
        <v>0.69931038134763879</v>
      </c>
      <c r="E157" s="47">
        <f t="shared" si="122"/>
        <v>0.70393114232677367</v>
      </c>
      <c r="F157" s="47">
        <f t="shared" si="122"/>
        <v>0.71013761167991774</v>
      </c>
      <c r="G157" s="47">
        <f t="shared" si="122"/>
        <v>0.71519024478038651</v>
      </c>
      <c r="H157" s="47">
        <f t="shared" si="122"/>
        <v>0.72010589639158384</v>
      </c>
      <c r="I157" s="47">
        <f t="shared" si="122"/>
        <v>0.72370693492933613</v>
      </c>
      <c r="J157" s="47">
        <f t="shared" si="122"/>
        <v>0.72852003675041144</v>
      </c>
      <c r="K157" s="47">
        <f t="shared" si="122"/>
        <v>0.73395625801909425</v>
      </c>
      <c r="L157" s="47">
        <f t="shared" si="122"/>
        <v>0.74219204413624895</v>
      </c>
      <c r="M157" s="47">
        <f t="shared" si="122"/>
        <v>0.75224142315164433</v>
      </c>
      <c r="N157" s="47">
        <f t="shared" si="122"/>
        <v>0.76241121661124189</v>
      </c>
      <c r="O157" s="47">
        <f t="shared" si="122"/>
        <v>0.77356796305904618</v>
      </c>
      <c r="P157" s="47">
        <f t="shared" si="122"/>
        <v>0.78508994699360135</v>
      </c>
      <c r="Q157" s="47">
        <f t="shared" si="122"/>
        <v>0.79618753252521401</v>
      </c>
      <c r="R157" s="47">
        <f t="shared" si="122"/>
        <v>0.80782845974579276</v>
      </c>
      <c r="S157" s="47">
        <f t="shared" si="122"/>
        <v>0.8182015310225137</v>
      </c>
      <c r="T157" s="47">
        <f t="shared" si="122"/>
        <v>0.82905555676191156</v>
      </c>
      <c r="U157" s="47">
        <f t="shared" si="122"/>
        <v>0.84123532635103659</v>
      </c>
      <c r="V157" s="47">
        <f t="shared" si="122"/>
        <v>0.85248983456216232</v>
      </c>
      <c r="W157" s="47">
        <f t="shared" si="122"/>
        <v>0.86283622036395979</v>
      </c>
      <c r="X157" s="47">
        <f t="shared" si="122"/>
        <v>0.87384199140744989</v>
      </c>
      <c r="Y157" s="47">
        <f t="shared" si="122"/>
        <v>0.88361077049008296</v>
      </c>
      <c r="Z157" s="47">
        <f t="shared" si="122"/>
        <v>0.89367946095440909</v>
      </c>
      <c r="AA157" s="47">
        <f t="shared" si="122"/>
        <v>0.90410981242369781</v>
      </c>
      <c r="AB157" s="47">
        <f t="shared" si="122"/>
        <v>0.91313664113663617</v>
      </c>
      <c r="AC157" s="47">
        <f t="shared" si="122"/>
        <v>0.92151227938684266</v>
      </c>
      <c r="AD157" s="47">
        <f t="shared" si="122"/>
        <v>0.93025527102481309</v>
      </c>
      <c r="AE157" s="47">
        <f t="shared" si="122"/>
        <v>0.93811142735770148</v>
      </c>
      <c r="AF157" s="47">
        <f t="shared" si="122"/>
        <v>0.9448233609324832</v>
      </c>
      <c r="AG157" s="47">
        <f t="shared" si="122"/>
        <v>0.95109754684087622</v>
      </c>
      <c r="AH157" s="47">
        <f t="shared" si="122"/>
        <v>0.95671430720784967</v>
      </c>
      <c r="AI157" s="47">
        <f t="shared" si="122"/>
        <v>0.96239725132332132</v>
      </c>
      <c r="AJ157" s="47">
        <f t="shared" si="122"/>
        <v>0.96612687557576549</v>
      </c>
      <c r="AK157" s="47">
        <f t="shared" si="122"/>
        <v>0.96972302096159546</v>
      </c>
      <c r="AL157" s="47">
        <f t="shared" si="122"/>
        <v>0.97230109259856645</v>
      </c>
      <c r="AM157" s="47">
        <f t="shared" si="122"/>
        <v>0.97399762326028938</v>
      </c>
      <c r="AN157" s="47">
        <f t="shared" si="122"/>
        <v>0.97442573756850437</v>
      </c>
      <c r="AO157" s="47">
        <f t="shared" si="122"/>
        <v>0.97482525640847695</v>
      </c>
    </row>
    <row r="158" spans="1:41">
      <c r="B158" s="46" t="s">
        <v>709</v>
      </c>
      <c r="C158" s="44" t="str">
        <f t="shared" si="97"/>
        <v>建筑业</v>
      </c>
      <c r="D158" s="47">
        <f t="shared" ref="D158:AO158" si="123">VLOOKUP($B129,$B$33:$AO$59,COLUMN(C$1),FALSE)/VLOOKUP($B129,$B$62:$AO$102,COLUMN(C$1),FALSE)</f>
        <v>3.8350616530672871E-2</v>
      </c>
      <c r="E158" s="47">
        <f t="shared" si="123"/>
        <v>3.8227297046707701E-2</v>
      </c>
      <c r="F158" s="47">
        <f t="shared" si="123"/>
        <v>3.8124855035276822E-2</v>
      </c>
      <c r="G158" s="47">
        <f t="shared" si="123"/>
        <v>3.7948590573453983E-2</v>
      </c>
      <c r="H158" s="47">
        <f t="shared" si="123"/>
        <v>3.7791424970690171E-2</v>
      </c>
      <c r="I158" s="47">
        <f t="shared" si="123"/>
        <v>3.7668296004940052E-2</v>
      </c>
      <c r="J158" s="47">
        <f t="shared" si="123"/>
        <v>3.7498632757557063E-2</v>
      </c>
      <c r="K158" s="47">
        <f t="shared" si="123"/>
        <v>3.7333607156279154E-2</v>
      </c>
      <c r="L158" s="47">
        <f t="shared" si="123"/>
        <v>3.7304886343525051E-2</v>
      </c>
      <c r="M158" s="47">
        <f t="shared" si="123"/>
        <v>3.7304862093608775E-2</v>
      </c>
      <c r="N158" s="47">
        <f t="shared" si="123"/>
        <v>3.7272443555006925E-2</v>
      </c>
      <c r="O158" s="47">
        <f t="shared" si="123"/>
        <v>3.7258110265796812E-2</v>
      </c>
      <c r="P158" s="47">
        <f t="shared" si="123"/>
        <v>3.7222899245443933E-2</v>
      </c>
      <c r="Q158" s="47">
        <f t="shared" si="123"/>
        <v>3.7203202717159371E-2</v>
      </c>
      <c r="R158" s="47">
        <f t="shared" si="123"/>
        <v>3.7180735131788586E-2</v>
      </c>
      <c r="S158" s="47">
        <f t="shared" si="123"/>
        <v>3.7154248140680107E-2</v>
      </c>
      <c r="T158" s="47">
        <f t="shared" si="123"/>
        <v>3.7116817649534249E-2</v>
      </c>
      <c r="U158" s="47">
        <f t="shared" si="123"/>
        <v>3.7123065496774285E-2</v>
      </c>
      <c r="V158" s="47">
        <f t="shared" si="123"/>
        <v>3.7079240775023316E-2</v>
      </c>
      <c r="W158" s="47">
        <f t="shared" si="123"/>
        <v>3.7059089710974165E-2</v>
      </c>
      <c r="X158" s="47">
        <f t="shared" si="123"/>
        <v>3.7031321978690447E-2</v>
      </c>
      <c r="Y158" s="47">
        <f t="shared" si="123"/>
        <v>3.6991920641828227E-2</v>
      </c>
      <c r="Z158" s="47">
        <f t="shared" si="123"/>
        <v>3.6950311706007259E-2</v>
      </c>
      <c r="AA158" s="47">
        <f t="shared" si="123"/>
        <v>3.6973128929184779E-2</v>
      </c>
      <c r="AB158" s="47">
        <f t="shared" si="123"/>
        <v>3.6914754413777021E-2</v>
      </c>
      <c r="AC158" s="47">
        <f t="shared" si="123"/>
        <v>3.6902288781275258E-2</v>
      </c>
      <c r="AD158" s="47">
        <f t="shared" si="123"/>
        <v>3.6856096806624744E-2</v>
      </c>
      <c r="AE158" s="47">
        <f t="shared" si="123"/>
        <v>3.6834377800399443E-2</v>
      </c>
      <c r="AF158" s="47">
        <f t="shared" si="123"/>
        <v>3.6839259368096372E-2</v>
      </c>
      <c r="AG158" s="47">
        <f t="shared" si="123"/>
        <v>3.6817597188307807E-2</v>
      </c>
      <c r="AH158" s="47">
        <f t="shared" si="123"/>
        <v>3.6754836422296683E-2</v>
      </c>
      <c r="AI158" s="47">
        <f t="shared" si="123"/>
        <v>3.6770827467190341E-2</v>
      </c>
      <c r="AJ158" s="47">
        <f t="shared" si="123"/>
        <v>3.6710257007346453E-2</v>
      </c>
      <c r="AK158" s="47">
        <f t="shared" si="123"/>
        <v>3.671798160546523E-2</v>
      </c>
      <c r="AL158" s="47">
        <f t="shared" si="123"/>
        <v>3.6669292987571246E-2</v>
      </c>
      <c r="AM158" s="47">
        <f t="shared" si="123"/>
        <v>3.6635647206655297E-2</v>
      </c>
      <c r="AN158" s="47">
        <f t="shared" si="123"/>
        <v>3.6603986483882425E-2</v>
      </c>
      <c r="AO158" s="47">
        <f t="shared" si="123"/>
        <v>3.6600145097801212E-2</v>
      </c>
    </row>
    <row r="159" spans="1:41">
      <c r="B159" s="46" t="s">
        <v>2387</v>
      </c>
      <c r="C159" s="46" t="s">
        <v>2411</v>
      </c>
      <c r="D159" s="47">
        <f t="shared" ref="D159:AO159" si="124">VLOOKUP($B130,$B$33:$AO$59,COLUMN(C$1),FALSE)/VLOOKUP($B130,$B$62:$AO$102,COLUMN(C$1),FALSE)</f>
        <v>0.4426214126323304</v>
      </c>
      <c r="E159" s="47">
        <f t="shared" si="124"/>
        <v>0.43433919736174276</v>
      </c>
      <c r="F159" s="47">
        <f t="shared" si="124"/>
        <v>0.43187954271399331</v>
      </c>
      <c r="G159" s="47">
        <f t="shared" si="124"/>
        <v>0.42317415775973261</v>
      </c>
      <c r="H159" s="47">
        <f t="shared" si="124"/>
        <v>0.41578141914889544</v>
      </c>
      <c r="I159" s="47">
        <f t="shared" si="124"/>
        <v>0.40777356787835317</v>
      </c>
      <c r="J159" s="47">
        <f t="shared" si="124"/>
        <v>0.40121382086568341</v>
      </c>
      <c r="K159" s="47">
        <f t="shared" si="124"/>
        <v>0.39412392481980812</v>
      </c>
      <c r="L159" s="47">
        <f t="shared" si="124"/>
        <v>0.38774590128937336</v>
      </c>
      <c r="M159" s="47">
        <f t="shared" si="124"/>
        <v>0.38065190087339501</v>
      </c>
      <c r="N159" s="47">
        <f t="shared" si="124"/>
        <v>0.37469215040345466</v>
      </c>
      <c r="O159" s="47">
        <f t="shared" si="124"/>
        <v>0.36851791348995866</v>
      </c>
      <c r="P159" s="47">
        <f t="shared" si="124"/>
        <v>0.36324162184509812</v>
      </c>
      <c r="Q159" s="47">
        <f t="shared" si="124"/>
        <v>0.35585270932371971</v>
      </c>
      <c r="R159" s="47">
        <f t="shared" si="124"/>
        <v>0.34885737954477392</v>
      </c>
      <c r="S159" s="47">
        <f t="shared" si="124"/>
        <v>0.34180352565678718</v>
      </c>
      <c r="T159" s="47">
        <f t="shared" si="124"/>
        <v>0.33538102346293547</v>
      </c>
      <c r="U159" s="47">
        <f t="shared" si="124"/>
        <v>0.32979436899805015</v>
      </c>
      <c r="V159" s="47">
        <f t="shared" si="124"/>
        <v>0.32297337417885369</v>
      </c>
      <c r="W159" s="47">
        <f t="shared" si="124"/>
        <v>0.31657076884980717</v>
      </c>
      <c r="X159" s="47">
        <f t="shared" si="124"/>
        <v>0.31077574474456449</v>
      </c>
      <c r="Y159" s="47">
        <f t="shared" si="124"/>
        <v>0.30504179685170207</v>
      </c>
      <c r="Z159" s="47">
        <f t="shared" si="124"/>
        <v>0.29967295084733686</v>
      </c>
      <c r="AA159" s="47">
        <f t="shared" si="124"/>
        <v>0.29426182921666072</v>
      </c>
      <c r="AB159" s="47">
        <f t="shared" si="124"/>
        <v>0.28967899248617829</v>
      </c>
      <c r="AC159" s="47">
        <f t="shared" si="124"/>
        <v>0.28519234674615512</v>
      </c>
      <c r="AD159" s="47">
        <f t="shared" si="124"/>
        <v>0.28053488453337871</v>
      </c>
      <c r="AE159" s="47">
        <f t="shared" si="124"/>
        <v>0.27636224321752073</v>
      </c>
      <c r="AF159" s="47">
        <f t="shared" si="124"/>
        <v>0.27206652021170735</v>
      </c>
      <c r="AG159" s="47">
        <f t="shared" si="124"/>
        <v>0.2679758586914221</v>
      </c>
      <c r="AH159" s="47">
        <f t="shared" si="124"/>
        <v>0.26410037715282014</v>
      </c>
      <c r="AI159" s="47">
        <f t="shared" si="124"/>
        <v>0.26026327729405818</v>
      </c>
      <c r="AJ159" s="47">
        <f t="shared" si="124"/>
        <v>0.25656924545303439</v>
      </c>
      <c r="AK159" s="47">
        <f t="shared" si="124"/>
        <v>0.2535708721912342</v>
      </c>
      <c r="AL159" s="47">
        <f t="shared" si="124"/>
        <v>0.25082282891476887</v>
      </c>
      <c r="AM159" s="47">
        <f t="shared" si="124"/>
        <v>0.24798317319154384</v>
      </c>
      <c r="AN159" s="47">
        <f t="shared" si="124"/>
        <v>0.24524895630397464</v>
      </c>
      <c r="AO159" s="47">
        <f t="shared" si="124"/>
        <v>0.24328630088628175</v>
      </c>
    </row>
    <row r="160" spans="1:41">
      <c r="B160" s="46" t="s">
        <v>2412</v>
      </c>
      <c r="C160" s="46" t="s">
        <v>2388</v>
      </c>
      <c r="D160" s="47">
        <f t="shared" ref="D160:AO160" si="125">VLOOKUP($B131,$B$33:$AO$59,COLUMN(C$1),FALSE)/VLOOKUP($B131,$B$62:$AO$102,COLUMN(C$1),FALSE)</f>
        <v>0.52438439922348712</v>
      </c>
      <c r="E160" s="47">
        <f t="shared" si="125"/>
        <v>0.51497577365485658</v>
      </c>
      <c r="F160" s="47">
        <f t="shared" si="125"/>
        <v>0.51088559783066223</v>
      </c>
      <c r="G160" s="47">
        <f t="shared" si="125"/>
        <v>0.50164439406752814</v>
      </c>
      <c r="H160" s="47">
        <f t="shared" si="125"/>
        <v>0.49306744199244357</v>
      </c>
      <c r="I160" s="47">
        <f t="shared" si="125"/>
        <v>0.48379140764675321</v>
      </c>
      <c r="J160" s="47">
        <f t="shared" si="125"/>
        <v>0.4763103390317196</v>
      </c>
      <c r="K160" s="47">
        <f t="shared" si="125"/>
        <v>0.46903420694407133</v>
      </c>
      <c r="L160" s="47">
        <f t="shared" si="125"/>
        <v>0.46064335117587207</v>
      </c>
      <c r="M160" s="47">
        <f t="shared" si="125"/>
        <v>0.45229741095672921</v>
      </c>
      <c r="N160" s="47">
        <f t="shared" si="125"/>
        <v>0.44528638990523178</v>
      </c>
      <c r="O160" s="47">
        <f t="shared" si="125"/>
        <v>0.43789215100389756</v>
      </c>
      <c r="P160" s="47">
        <f t="shared" si="125"/>
        <v>0.43123634669370492</v>
      </c>
      <c r="Q160" s="47">
        <f t="shared" si="125"/>
        <v>0.42263376363593591</v>
      </c>
      <c r="R160" s="47">
        <f t="shared" si="125"/>
        <v>0.41410473338086123</v>
      </c>
      <c r="S160" s="47">
        <f t="shared" si="125"/>
        <v>0.40546124108033266</v>
      </c>
      <c r="T160" s="47">
        <f t="shared" si="125"/>
        <v>0.3974901566196069</v>
      </c>
      <c r="U160" s="47">
        <f t="shared" si="125"/>
        <v>0.39057102893092116</v>
      </c>
      <c r="V160" s="47">
        <f t="shared" si="125"/>
        <v>0.38205376260458529</v>
      </c>
      <c r="W160" s="47">
        <f t="shared" si="125"/>
        <v>0.37404678131544239</v>
      </c>
      <c r="X160" s="47">
        <f t="shared" si="125"/>
        <v>0.36675401125587553</v>
      </c>
      <c r="Y160" s="47">
        <f t="shared" si="125"/>
        <v>0.35950441059670374</v>
      </c>
      <c r="Z160" s="47">
        <f t="shared" si="125"/>
        <v>0.35265122065440796</v>
      </c>
      <c r="AA160" s="47">
        <f t="shared" si="125"/>
        <v>0.34582738314836325</v>
      </c>
      <c r="AB160" s="47">
        <f t="shared" si="125"/>
        <v>0.33989899048674271</v>
      </c>
      <c r="AC160" s="47">
        <f t="shared" si="125"/>
        <v>0.33419488553646864</v>
      </c>
      <c r="AD160" s="47">
        <f t="shared" si="125"/>
        <v>0.32823857880362695</v>
      </c>
      <c r="AE160" s="47">
        <f t="shared" si="125"/>
        <v>0.3228565730927902</v>
      </c>
      <c r="AF160" s="47">
        <f t="shared" si="125"/>
        <v>0.31737883459130256</v>
      </c>
      <c r="AG160" s="47">
        <f t="shared" si="125"/>
        <v>0.31215846878326908</v>
      </c>
      <c r="AH160" s="47">
        <f t="shared" si="125"/>
        <v>0.30722297691147016</v>
      </c>
      <c r="AI160" s="47">
        <f t="shared" si="125"/>
        <v>0.3023347430947646</v>
      </c>
      <c r="AJ160" s="47">
        <f t="shared" si="125"/>
        <v>0.29764758284923321</v>
      </c>
      <c r="AK160" s="47">
        <f t="shared" si="125"/>
        <v>0.29386941112006482</v>
      </c>
      <c r="AL160" s="47">
        <f t="shared" si="125"/>
        <v>0.29036078897640305</v>
      </c>
      <c r="AM160" s="47">
        <f t="shared" si="125"/>
        <v>0.28676686394662432</v>
      </c>
      <c r="AN160" s="47">
        <f t="shared" si="125"/>
        <v>0.28332728347256564</v>
      </c>
      <c r="AO160" s="47">
        <f t="shared" si="125"/>
        <v>0.28100242241296225</v>
      </c>
    </row>
    <row r="162" spans="1:42">
      <c r="A162" s="69" t="s">
        <v>2409</v>
      </c>
      <c r="B162" s="69"/>
      <c r="C162" s="69"/>
      <c r="D162" s="44">
        <v>2023</v>
      </c>
      <c r="E162" s="44">
        <v>2024</v>
      </c>
      <c r="F162" s="44">
        <v>2025</v>
      </c>
      <c r="G162" s="44">
        <v>2026</v>
      </c>
      <c r="H162" s="44">
        <v>2027</v>
      </c>
      <c r="I162" s="44">
        <v>2028</v>
      </c>
      <c r="J162" s="44">
        <v>2029</v>
      </c>
      <c r="K162" s="44">
        <v>2030</v>
      </c>
      <c r="L162" s="44">
        <v>2031</v>
      </c>
      <c r="M162" s="44">
        <v>2032</v>
      </c>
      <c r="N162" s="44">
        <v>2033</v>
      </c>
      <c r="O162" s="44">
        <v>2034</v>
      </c>
      <c r="P162" s="44">
        <v>2035</v>
      </c>
      <c r="Q162" s="44">
        <v>2036</v>
      </c>
      <c r="R162" s="44">
        <v>2037</v>
      </c>
      <c r="S162" s="44">
        <v>2038</v>
      </c>
      <c r="T162" s="44">
        <v>2039</v>
      </c>
      <c r="U162" s="44">
        <v>2040</v>
      </c>
      <c r="V162" s="44">
        <v>2041</v>
      </c>
      <c r="W162" s="44">
        <v>2042</v>
      </c>
      <c r="X162" s="44">
        <v>2043</v>
      </c>
      <c r="Y162" s="44">
        <v>2044</v>
      </c>
      <c r="Z162" s="44">
        <v>2045</v>
      </c>
      <c r="AA162" s="44">
        <v>2046</v>
      </c>
      <c r="AB162" s="44">
        <v>2047</v>
      </c>
      <c r="AC162" s="44">
        <v>2048</v>
      </c>
      <c r="AD162" s="44">
        <v>2049</v>
      </c>
      <c r="AE162" s="44">
        <v>2050</v>
      </c>
      <c r="AF162" s="44">
        <v>2051</v>
      </c>
      <c r="AG162" s="44">
        <v>2052</v>
      </c>
      <c r="AH162" s="44">
        <v>2053</v>
      </c>
      <c r="AI162" s="44">
        <v>2054</v>
      </c>
      <c r="AJ162" s="44">
        <v>2055</v>
      </c>
      <c r="AK162" s="44">
        <v>2056</v>
      </c>
      <c r="AL162" s="44">
        <v>2057</v>
      </c>
      <c r="AM162" s="44">
        <v>2058</v>
      </c>
      <c r="AN162" s="44">
        <v>2059</v>
      </c>
      <c r="AO162" s="44">
        <v>2060</v>
      </c>
    </row>
    <row r="163" spans="1:42">
      <c r="B163" s="46" t="s">
        <v>695</v>
      </c>
      <c r="C163" s="44" t="s">
        <v>1709</v>
      </c>
      <c r="D163" s="47">
        <f t="shared" ref="D163:AO163" si="126">VLOOKUP($B163,$B$105:$AO$131,COLUMN(C$1),FALSE)</f>
        <v>9.549363734347624E-2</v>
      </c>
      <c r="E163" s="47">
        <f t="shared" si="126"/>
        <v>9.5066046660199757E-2</v>
      </c>
      <c r="F163" s="47">
        <f t="shared" si="126"/>
        <v>9.4523208429263803E-2</v>
      </c>
      <c r="G163" s="47">
        <f t="shared" si="126"/>
        <v>9.4080954269936096E-2</v>
      </c>
      <c r="H163" s="47">
        <f t="shared" si="126"/>
        <v>9.3649247913192263E-2</v>
      </c>
      <c r="I163" s="47">
        <f t="shared" si="126"/>
        <v>9.3108165876227694E-2</v>
      </c>
      <c r="J163" s="47">
        <f t="shared" si="126"/>
        <v>9.2716406593627981E-2</v>
      </c>
      <c r="K163" s="47">
        <f t="shared" si="126"/>
        <v>9.2148398262138095E-2</v>
      </c>
      <c r="L163" s="47">
        <f t="shared" si="126"/>
        <v>9.2126495833951105E-2</v>
      </c>
      <c r="M163" s="47">
        <f t="shared" si="126"/>
        <v>9.2004631892357344E-2</v>
      </c>
      <c r="N163" s="47">
        <f t="shared" si="126"/>
        <v>9.1885720034133853E-2</v>
      </c>
      <c r="O163" s="47">
        <f t="shared" si="126"/>
        <v>9.1841724544368064E-2</v>
      </c>
      <c r="P163" s="47">
        <f t="shared" si="126"/>
        <v>9.1722552518379075E-2</v>
      </c>
      <c r="Q163" s="47">
        <f t="shared" si="126"/>
        <v>9.1824681465034849E-2</v>
      </c>
      <c r="R163" s="47">
        <f t="shared" si="126"/>
        <v>9.1803969832581614E-2</v>
      </c>
      <c r="S163" s="47">
        <f t="shared" si="126"/>
        <v>9.1375055306024591E-2</v>
      </c>
      <c r="T163" s="47">
        <f t="shared" si="126"/>
        <v>9.1489293795188942E-2</v>
      </c>
      <c r="U163" s="47">
        <f t="shared" si="126"/>
        <v>9.1203180646538373E-2</v>
      </c>
      <c r="V163" s="47">
        <f t="shared" si="126"/>
        <v>9.1039309344726871E-2</v>
      </c>
      <c r="W163" s="47">
        <f t="shared" si="126"/>
        <v>9.0873798729297253E-2</v>
      </c>
      <c r="X163" s="47">
        <f t="shared" si="126"/>
        <v>9.0822139061658855E-2</v>
      </c>
      <c r="Y163" s="47">
        <f t="shared" si="126"/>
        <v>9.0816920176722146E-2</v>
      </c>
      <c r="Z163" s="47">
        <f t="shared" si="126"/>
        <v>9.0911701326092859E-2</v>
      </c>
      <c r="AA163" s="47">
        <f t="shared" si="126"/>
        <v>9.0489359481759318E-2</v>
      </c>
      <c r="AB163" s="47">
        <f t="shared" si="126"/>
        <v>9.0703133410480655E-2</v>
      </c>
      <c r="AC163" s="47">
        <f t="shared" si="126"/>
        <v>9.04534603510357E-2</v>
      </c>
      <c r="AD163" s="47">
        <f t="shared" si="126"/>
        <v>9.0217198075800337E-2</v>
      </c>
      <c r="AE163" s="47">
        <f t="shared" si="126"/>
        <v>9.0536132637007133E-2</v>
      </c>
      <c r="AF163" s="47">
        <f t="shared" si="126"/>
        <v>9.0369848430677149E-2</v>
      </c>
      <c r="AG163" s="47">
        <f t="shared" si="126"/>
        <v>9.0257093801471552E-2</v>
      </c>
      <c r="AH163" s="47">
        <f t="shared" si="126"/>
        <v>9.0189650447008926E-2</v>
      </c>
      <c r="AI163" s="47">
        <f t="shared" si="126"/>
        <v>9.0160245431077299E-2</v>
      </c>
      <c r="AJ163" s="47">
        <f t="shared" si="126"/>
        <v>9.0103756296110241E-2</v>
      </c>
      <c r="AK163" s="47">
        <f t="shared" si="126"/>
        <v>8.9584914752176267E-2</v>
      </c>
      <c r="AL163" s="47">
        <f t="shared" si="126"/>
        <v>8.9623499562631229E-2</v>
      </c>
      <c r="AM163" s="47">
        <f t="shared" si="126"/>
        <v>8.961222248029295E-2</v>
      </c>
      <c r="AN163" s="47">
        <f t="shared" si="126"/>
        <v>8.9598133300786406E-2</v>
      </c>
      <c r="AO163" s="47">
        <f t="shared" si="126"/>
        <v>8.9573385681990955E-2</v>
      </c>
      <c r="AP163" s="47"/>
    </row>
    <row r="164" spans="1:42">
      <c r="B164" s="46" t="s">
        <v>709</v>
      </c>
      <c r="C164" s="44" t="s">
        <v>1722</v>
      </c>
      <c r="D164" s="47">
        <f t="shared" ref="D164:AO164" si="127">VLOOKUP($B164,$B$105:$AO$131,COLUMN(C$1),FALSE)</f>
        <v>3.9550338349605169E-2</v>
      </c>
      <c r="E164" s="47">
        <f t="shared" si="127"/>
        <v>3.9247339535422483E-2</v>
      </c>
      <c r="F164" s="47">
        <f t="shared" si="127"/>
        <v>3.8926192169195739E-2</v>
      </c>
      <c r="G164" s="47">
        <f t="shared" si="127"/>
        <v>3.8582535102758268E-2</v>
      </c>
      <c r="H164" s="47">
        <f t="shared" si="127"/>
        <v>3.8274445211542357E-2</v>
      </c>
      <c r="I164" s="47">
        <f t="shared" si="127"/>
        <v>3.7993354689507736E-2</v>
      </c>
      <c r="J164" s="47">
        <f t="shared" si="127"/>
        <v>3.7721039386272616E-2</v>
      </c>
      <c r="K164" s="47">
        <f t="shared" si="127"/>
        <v>3.7355090780438971E-2</v>
      </c>
      <c r="L164" s="47">
        <f t="shared" si="127"/>
        <v>3.728327389676736E-2</v>
      </c>
      <c r="M164" s="47">
        <f t="shared" si="127"/>
        <v>3.7247186910931998E-2</v>
      </c>
      <c r="N164" s="47">
        <f t="shared" si="127"/>
        <v>3.7147808188527004E-2</v>
      </c>
      <c r="O164" s="47">
        <f t="shared" si="127"/>
        <v>3.7111226208117375E-2</v>
      </c>
      <c r="P164" s="47">
        <f t="shared" si="127"/>
        <v>3.7089439170001008E-2</v>
      </c>
      <c r="Q164" s="47">
        <f t="shared" si="127"/>
        <v>3.6987590319939416E-2</v>
      </c>
      <c r="R164" s="47">
        <f t="shared" si="127"/>
        <v>3.6932540046238742E-2</v>
      </c>
      <c r="S164" s="47">
        <f t="shared" si="127"/>
        <v>3.6900873103093777E-2</v>
      </c>
      <c r="T164" s="47">
        <f t="shared" si="127"/>
        <v>3.6775717228136835E-2</v>
      </c>
      <c r="U164" s="47">
        <f t="shared" si="127"/>
        <v>3.6767223548534421E-2</v>
      </c>
      <c r="V164" s="47">
        <f t="shared" si="127"/>
        <v>3.6667256106354552E-2</v>
      </c>
      <c r="W164" s="47">
        <f t="shared" si="127"/>
        <v>3.6632623884972619E-2</v>
      </c>
      <c r="X164" s="47">
        <f t="shared" si="127"/>
        <v>3.6548799750677374E-2</v>
      </c>
      <c r="Y164" s="47">
        <f t="shared" si="127"/>
        <v>3.644743109887278E-2</v>
      </c>
      <c r="Z164" s="47">
        <f t="shared" si="127"/>
        <v>3.638497093595084E-2</v>
      </c>
      <c r="AA164" s="47">
        <f t="shared" si="127"/>
        <v>3.6381367712820599E-2</v>
      </c>
      <c r="AB164" s="47">
        <f t="shared" si="127"/>
        <v>3.628901063836238E-2</v>
      </c>
      <c r="AC164" s="47">
        <f t="shared" si="127"/>
        <v>3.6228111023261005E-2</v>
      </c>
      <c r="AD164" s="47">
        <f t="shared" si="127"/>
        <v>3.6129907244770859E-2</v>
      </c>
      <c r="AE164" s="47">
        <f t="shared" si="127"/>
        <v>3.6087331061416407E-2</v>
      </c>
      <c r="AF164" s="47">
        <f t="shared" si="127"/>
        <v>3.6032332849641233E-2</v>
      </c>
      <c r="AG164" s="47">
        <f t="shared" si="127"/>
        <v>3.5990437517888177E-2</v>
      </c>
      <c r="AH164" s="47">
        <f t="shared" si="127"/>
        <v>3.5866572698044143E-2</v>
      </c>
      <c r="AI164" s="47">
        <f t="shared" si="127"/>
        <v>3.5864045056360268E-2</v>
      </c>
      <c r="AJ164" s="47">
        <f t="shared" si="127"/>
        <v>3.5775260924747809E-2</v>
      </c>
      <c r="AK164" s="47">
        <f t="shared" si="127"/>
        <v>3.5741444416854638E-2</v>
      </c>
      <c r="AL164" s="47">
        <f t="shared" si="127"/>
        <v>3.560986055479843E-2</v>
      </c>
      <c r="AM164" s="47">
        <f t="shared" si="127"/>
        <v>3.5554754707192743E-2</v>
      </c>
      <c r="AN164" s="47">
        <f t="shared" si="127"/>
        <v>3.5485077580553949E-2</v>
      </c>
      <c r="AO164" s="47">
        <f t="shared" si="127"/>
        <v>3.5457657788438381E-2</v>
      </c>
      <c r="AP164" s="47"/>
    </row>
    <row r="165" spans="1:42">
      <c r="B165" s="46" t="s">
        <v>2412</v>
      </c>
      <c r="C165" s="44" t="s">
        <v>2419</v>
      </c>
      <c r="D165" s="47">
        <f t="shared" ref="D165:AO165" si="128">VLOOKUP($B165,$B$105:$AO$131,COLUMN(C$1),FALSE)</f>
        <v>1.0593652733440935</v>
      </c>
      <c r="E165" s="47">
        <f t="shared" si="128"/>
        <v>1.0273220017511644</v>
      </c>
      <c r="F165" s="47">
        <f t="shared" si="128"/>
        <v>1.0075912447896773</v>
      </c>
      <c r="G165" s="47">
        <f t="shared" si="128"/>
        <v>0.98160956471084237</v>
      </c>
      <c r="H165" s="47">
        <f t="shared" si="128"/>
        <v>0.95436796426609982</v>
      </c>
      <c r="I165" s="47">
        <f t="shared" si="128"/>
        <v>0.92340040496732423</v>
      </c>
      <c r="J165" s="47">
        <f t="shared" si="128"/>
        <v>0.89729639903115088</v>
      </c>
      <c r="K165" s="47">
        <f t="shared" si="128"/>
        <v>0.87312323196809805</v>
      </c>
      <c r="L165" s="47">
        <f t="shared" si="128"/>
        <v>0.84832828308386388</v>
      </c>
      <c r="M165" s="47">
        <f t="shared" si="128"/>
        <v>0.82370621890599671</v>
      </c>
      <c r="N165" s="47">
        <f t="shared" si="128"/>
        <v>0.80263019403977154</v>
      </c>
      <c r="O165" s="47">
        <f t="shared" si="128"/>
        <v>0.77996118397499858</v>
      </c>
      <c r="P165" s="47">
        <f t="shared" si="128"/>
        <v>0.75952029395707255</v>
      </c>
      <c r="Q165" s="47">
        <f t="shared" si="128"/>
        <v>0.73862128310302533</v>
      </c>
      <c r="R165" s="47">
        <f t="shared" si="128"/>
        <v>0.71812371133778141</v>
      </c>
      <c r="S165" s="47">
        <f t="shared" si="128"/>
        <v>0.69713572552185343</v>
      </c>
      <c r="T165" s="47">
        <f t="shared" si="128"/>
        <v>0.67822566643468829</v>
      </c>
      <c r="U165" s="47">
        <f t="shared" si="128"/>
        <v>0.66100746027603918</v>
      </c>
      <c r="V165" s="47">
        <f t="shared" si="128"/>
        <v>0.6414998827055618</v>
      </c>
      <c r="W165" s="47">
        <f t="shared" si="128"/>
        <v>0.62302715100866912</v>
      </c>
      <c r="X165" s="47">
        <f t="shared" si="128"/>
        <v>0.60574136985032279</v>
      </c>
      <c r="Y165" s="47">
        <f t="shared" si="128"/>
        <v>0.58887867314877806</v>
      </c>
      <c r="Z165" s="47">
        <f t="shared" si="128"/>
        <v>0.57281092241890796</v>
      </c>
      <c r="AA165" s="47">
        <f t="shared" si="128"/>
        <v>0.5572844606064955</v>
      </c>
      <c r="AB165" s="47">
        <f t="shared" si="128"/>
        <v>0.54356921733896923</v>
      </c>
      <c r="AC165" s="47">
        <f t="shared" si="128"/>
        <v>0.53061611969287314</v>
      </c>
      <c r="AD165" s="47">
        <f t="shared" si="128"/>
        <v>0.5170522880881141</v>
      </c>
      <c r="AE165" s="47">
        <f t="shared" si="128"/>
        <v>0.50449681335934149</v>
      </c>
      <c r="AF165" s="47">
        <f t="shared" si="128"/>
        <v>0.49257565406167586</v>
      </c>
      <c r="AG165" s="47">
        <f t="shared" si="128"/>
        <v>0.48116337537814557</v>
      </c>
      <c r="AH165" s="47">
        <f t="shared" si="128"/>
        <v>0.47020087812968159</v>
      </c>
      <c r="AI165" s="47">
        <f t="shared" si="128"/>
        <v>0.45943169896207464</v>
      </c>
      <c r="AJ165" s="47">
        <f t="shared" si="128"/>
        <v>0.44926384814258841</v>
      </c>
      <c r="AK165" s="47">
        <f t="shared" si="128"/>
        <v>0.441462760256503</v>
      </c>
      <c r="AL165" s="47">
        <f t="shared" si="128"/>
        <v>0.43396762452438659</v>
      </c>
      <c r="AM165" s="47">
        <f t="shared" si="128"/>
        <v>0.42673619922080741</v>
      </c>
      <c r="AN165" s="47">
        <f t="shared" si="128"/>
        <v>0.41958409023381105</v>
      </c>
      <c r="AO165" s="47">
        <f t="shared" si="128"/>
        <v>0.41426175945147387</v>
      </c>
    </row>
    <row r="166" spans="1:42">
      <c r="A166" s="44">
        <v>1</v>
      </c>
      <c r="B166" s="46" t="str">
        <f t="shared" ref="B166:C170" si="129">VLOOKUP($A166,$A$195:$C$219,COLUMN(B1),FALSE)</f>
        <v>Iron and Steel</v>
      </c>
      <c r="C166" s="44" t="str">
        <f t="shared" si="129"/>
        <v>黑色金属冶炼</v>
      </c>
      <c r="D166" s="47">
        <f t="shared" ref="D166:AO166" si="130">VLOOKUP($B166,$B$105:$AO$131,COLUMN(C$1),FALSE)</f>
        <v>9.2119537963699649</v>
      </c>
      <c r="E166" s="47">
        <f t="shared" si="130"/>
        <v>8.9115898878005346</v>
      </c>
      <c r="F166" s="47">
        <f t="shared" si="130"/>
        <v>8.9605530269634919</v>
      </c>
      <c r="G166" s="47">
        <f t="shared" si="130"/>
        <v>8.8162173821497714</v>
      </c>
      <c r="H166" s="47">
        <f t="shared" si="130"/>
        <v>8.6489744582801382</v>
      </c>
      <c r="I166" s="47">
        <f t="shared" si="130"/>
        <v>8.464014948088332</v>
      </c>
      <c r="J166" s="47">
        <f t="shared" si="130"/>
        <v>8.3273844063133424</v>
      </c>
      <c r="K166" s="47">
        <f t="shared" si="130"/>
        <v>8.2382371977435156</v>
      </c>
      <c r="L166" s="47">
        <f t="shared" si="130"/>
        <v>8.1123566027553213</v>
      </c>
      <c r="M166" s="47">
        <f t="shared" si="130"/>
        <v>7.9828409414739063</v>
      </c>
      <c r="N166" s="47">
        <f t="shared" si="130"/>
        <v>7.9216833073453667</v>
      </c>
      <c r="O166" s="47">
        <f t="shared" si="130"/>
        <v>7.8365924036170762</v>
      </c>
      <c r="P166" s="47">
        <f t="shared" si="130"/>
        <v>7.7598335164840426</v>
      </c>
      <c r="Q166" s="47">
        <f t="shared" si="130"/>
        <v>7.6147335774470744</v>
      </c>
      <c r="R166" s="47">
        <f t="shared" si="130"/>
        <v>7.470825097343103</v>
      </c>
      <c r="S166" s="47">
        <f t="shared" si="130"/>
        <v>7.2936888197370822</v>
      </c>
      <c r="T166" s="47">
        <f t="shared" si="130"/>
        <v>7.1529230093081519</v>
      </c>
      <c r="U166" s="47">
        <f t="shared" si="130"/>
        <v>7.0172862447772104</v>
      </c>
      <c r="V166" s="47">
        <f t="shared" si="130"/>
        <v>6.8319654552279907</v>
      </c>
      <c r="W166" s="47">
        <f t="shared" si="130"/>
        <v>6.6483392744637175</v>
      </c>
      <c r="X166" s="47">
        <f t="shared" si="130"/>
        <v>6.4693096759281907</v>
      </c>
      <c r="Y166" s="47">
        <f t="shared" si="130"/>
        <v>6.2889284532840248</v>
      </c>
      <c r="Z166" s="47">
        <f t="shared" si="130"/>
        <v>6.1128299127040542</v>
      </c>
      <c r="AA166" s="47">
        <f t="shared" si="130"/>
        <v>5.9454993551806021</v>
      </c>
      <c r="AB166" s="47">
        <f t="shared" si="130"/>
        <v>5.8157319266263272</v>
      </c>
      <c r="AC166" s="47">
        <f t="shared" si="130"/>
        <v>5.6870836681315993</v>
      </c>
      <c r="AD166" s="47">
        <f t="shared" si="130"/>
        <v>5.5235706221653027</v>
      </c>
      <c r="AE166" s="47">
        <f t="shared" si="130"/>
        <v>5.3865126512735175</v>
      </c>
      <c r="AF166" s="47">
        <f t="shared" si="130"/>
        <v>5.2309325408657532</v>
      </c>
      <c r="AG166" s="47">
        <f t="shared" si="130"/>
        <v>5.0765446157095715</v>
      </c>
      <c r="AH166" s="47">
        <f t="shared" si="130"/>
        <v>4.9262501287428089</v>
      </c>
      <c r="AI166" s="47">
        <f t="shared" si="130"/>
        <v>4.7743019840972263</v>
      </c>
      <c r="AJ166" s="47">
        <f t="shared" si="130"/>
        <v>4.6265951171507185</v>
      </c>
      <c r="AK166" s="47">
        <f t="shared" si="130"/>
        <v>4.5208242734111632</v>
      </c>
      <c r="AL166" s="47">
        <f t="shared" si="130"/>
        <v>4.4202298518376191</v>
      </c>
      <c r="AM166" s="47">
        <f t="shared" si="130"/>
        <v>4.3204645898348915</v>
      </c>
      <c r="AN166" s="47">
        <f t="shared" si="130"/>
        <v>4.217172095676271</v>
      </c>
      <c r="AO166" s="47">
        <f t="shared" si="130"/>
        <v>4.1189266880329303</v>
      </c>
      <c r="AP166" s="47"/>
    </row>
    <row r="167" spans="1:42">
      <c r="A167" s="44">
        <v>2</v>
      </c>
      <c r="B167" s="46" t="str">
        <f t="shared" si="129"/>
        <v>Chemicals</v>
      </c>
      <c r="C167" s="44" t="str">
        <f t="shared" si="129"/>
        <v>化学工业</v>
      </c>
      <c r="D167" s="47">
        <f t="shared" ref="D167:AO167" si="131">VLOOKUP($B167,$B$105:$AO$131,COLUMN(C$1),FALSE)</f>
        <v>3.0422977958065776</v>
      </c>
      <c r="E167" s="47">
        <f t="shared" si="131"/>
        <v>3.0251380172259226</v>
      </c>
      <c r="F167" s="47">
        <f t="shared" si="131"/>
        <v>2.9770247135642953</v>
      </c>
      <c r="G167" s="47">
        <f t="shared" si="131"/>
        <v>2.909067589227611</v>
      </c>
      <c r="H167" s="47">
        <f t="shared" si="131"/>
        <v>2.8367937679993944</v>
      </c>
      <c r="I167" s="47">
        <f t="shared" si="131"/>
        <v>2.8026916715866759</v>
      </c>
      <c r="J167" s="47">
        <f t="shared" si="131"/>
        <v>2.7778966783114556</v>
      </c>
      <c r="K167" s="47">
        <f t="shared" si="131"/>
        <v>2.7620129015953534</v>
      </c>
      <c r="L167" s="47">
        <f t="shared" si="131"/>
        <v>2.7359062413489457</v>
      </c>
      <c r="M167" s="47">
        <f t="shared" si="131"/>
        <v>2.7096003651698046</v>
      </c>
      <c r="N167" s="47">
        <f t="shared" si="131"/>
        <v>2.6882684829167931</v>
      </c>
      <c r="O167" s="47">
        <f t="shared" si="131"/>
        <v>2.6527993406340515</v>
      </c>
      <c r="P167" s="47">
        <f t="shared" si="131"/>
        <v>2.61878392208116</v>
      </c>
      <c r="Q167" s="47">
        <f t="shared" si="131"/>
        <v>2.5759616841512787</v>
      </c>
      <c r="R167" s="47">
        <f t="shared" si="131"/>
        <v>2.5349961758877759</v>
      </c>
      <c r="S167" s="47">
        <f t="shared" si="131"/>
        <v>2.493964900143069</v>
      </c>
      <c r="T167" s="47">
        <f t="shared" si="131"/>
        <v>2.4557944715920201</v>
      </c>
      <c r="U167" s="47">
        <f t="shared" si="131"/>
        <v>2.4175939657228143</v>
      </c>
      <c r="V167" s="47">
        <f t="shared" si="131"/>
        <v>2.3765831249100118</v>
      </c>
      <c r="W167" s="47">
        <f t="shared" si="131"/>
        <v>2.3343434074665144</v>
      </c>
      <c r="X167" s="47">
        <f t="shared" si="131"/>
        <v>2.2955536254796001</v>
      </c>
      <c r="Y167" s="47">
        <f t="shared" si="131"/>
        <v>2.2581794229069008</v>
      </c>
      <c r="Z167" s="47">
        <f t="shared" si="131"/>
        <v>2.2221787896140959</v>
      </c>
      <c r="AA167" s="47">
        <f t="shared" si="131"/>
        <v>2.1855630116641138</v>
      </c>
      <c r="AB167" s="47">
        <f t="shared" si="131"/>
        <v>2.1489111422474112</v>
      </c>
      <c r="AC167" s="47">
        <f t="shared" si="131"/>
        <v>2.116792088061008</v>
      </c>
      <c r="AD167" s="47">
        <f t="shared" si="131"/>
        <v>2.0852256716051665</v>
      </c>
      <c r="AE167" s="47">
        <f t="shared" si="131"/>
        <v>2.0536211535113713</v>
      </c>
      <c r="AF167" s="47">
        <f t="shared" si="131"/>
        <v>2.024984073416507</v>
      </c>
      <c r="AG167" s="47">
        <f t="shared" si="131"/>
        <v>1.9967839655613229</v>
      </c>
      <c r="AH167" s="47">
        <f t="shared" si="131"/>
        <v>1.9719706996598514</v>
      </c>
      <c r="AI167" s="47">
        <f t="shared" si="131"/>
        <v>1.9473947383169752</v>
      </c>
      <c r="AJ167" s="47">
        <f t="shared" si="131"/>
        <v>1.9259073686619697</v>
      </c>
      <c r="AK167" s="47">
        <f t="shared" si="131"/>
        <v>1.906083985904496</v>
      </c>
      <c r="AL167" s="47">
        <f t="shared" si="131"/>
        <v>1.8872874152096628</v>
      </c>
      <c r="AM167" s="47">
        <f t="shared" si="131"/>
        <v>1.8716383364071278</v>
      </c>
      <c r="AN167" s="47">
        <f t="shared" si="131"/>
        <v>1.8562831762496064</v>
      </c>
      <c r="AO167" s="47">
        <f t="shared" si="131"/>
        <v>1.8442095018682951</v>
      </c>
      <c r="AP167" s="47"/>
    </row>
    <row r="168" spans="1:42">
      <c r="A168" s="44">
        <v>3</v>
      </c>
      <c r="B168" s="46" t="str">
        <f t="shared" si="129"/>
        <v>Non-metallic Mineral</v>
      </c>
      <c r="C168" s="44" t="str">
        <f t="shared" si="129"/>
        <v>非金属矿物制品</v>
      </c>
      <c r="D168" s="47">
        <f t="shared" ref="D168:AO168" si="132">VLOOKUP($B168,$B$105:$AO$131,COLUMN(C$1),FALSE)</f>
        <v>12.098521044228329</v>
      </c>
      <c r="E168" s="47">
        <f t="shared" si="132"/>
        <v>11.46435055146774</v>
      </c>
      <c r="F168" s="47">
        <f t="shared" si="132"/>
        <v>10.734635534597714</v>
      </c>
      <c r="G168" s="47">
        <f t="shared" si="132"/>
        <v>10.20610372060913</v>
      </c>
      <c r="H168" s="47">
        <f t="shared" si="132"/>
        <v>9.6734576768065708</v>
      </c>
      <c r="I168" s="47">
        <f t="shared" si="132"/>
        <v>9.0493367954156128</v>
      </c>
      <c r="J168" s="47">
        <f t="shared" si="132"/>
        <v>8.532782579618031</v>
      </c>
      <c r="K168" s="47">
        <f t="shared" si="132"/>
        <v>8.0790072942526319</v>
      </c>
      <c r="L168" s="47">
        <f t="shared" si="132"/>
        <v>7.6321034575407065</v>
      </c>
      <c r="M168" s="47">
        <f t="shared" si="132"/>
        <v>7.2024800251265635</v>
      </c>
      <c r="N168" s="47">
        <f t="shared" si="132"/>
        <v>6.7944302095681204</v>
      </c>
      <c r="O168" s="47">
        <f t="shared" si="132"/>
        <v>6.4025364003314529</v>
      </c>
      <c r="P168" s="47">
        <f t="shared" si="132"/>
        <v>6.0415088896919658</v>
      </c>
      <c r="Q168" s="47">
        <f t="shared" si="132"/>
        <v>5.7435884800833001</v>
      </c>
      <c r="R168" s="47">
        <f t="shared" si="132"/>
        <v>5.4488348996851039</v>
      </c>
      <c r="S168" s="47">
        <f t="shared" si="132"/>
        <v>5.1706995318461848</v>
      </c>
      <c r="T168" s="47">
        <f t="shared" si="132"/>
        <v>4.9081415050514838</v>
      </c>
      <c r="U168" s="47">
        <f t="shared" si="132"/>
        <v>4.6569242868209502</v>
      </c>
      <c r="V168" s="47">
        <f t="shared" si="132"/>
        <v>4.4202759917101488</v>
      </c>
      <c r="W168" s="47">
        <f t="shared" si="132"/>
        <v>4.1940818610767678</v>
      </c>
      <c r="X168" s="47">
        <f t="shared" si="132"/>
        <v>3.9843630585654464</v>
      </c>
      <c r="Y168" s="47">
        <f t="shared" si="132"/>
        <v>3.7831250511147756</v>
      </c>
      <c r="Z168" s="47">
        <f t="shared" si="132"/>
        <v>3.5975341794627069</v>
      </c>
      <c r="AA168" s="47">
        <f t="shared" si="132"/>
        <v>3.419469613774242</v>
      </c>
      <c r="AB168" s="47">
        <f t="shared" si="132"/>
        <v>3.2551333288987956</v>
      </c>
      <c r="AC168" s="47">
        <f t="shared" si="132"/>
        <v>3.1006074575411007</v>
      </c>
      <c r="AD168" s="47">
        <f t="shared" si="132"/>
        <v>2.9521199802994254</v>
      </c>
      <c r="AE168" s="47">
        <f t="shared" si="132"/>
        <v>2.8150556232788029</v>
      </c>
      <c r="AF168" s="47">
        <f t="shared" si="132"/>
        <v>2.7050295295492406</v>
      </c>
      <c r="AG168" s="47">
        <f t="shared" si="132"/>
        <v>2.6044528605048227</v>
      </c>
      <c r="AH168" s="47">
        <f t="shared" si="132"/>
        <v>2.5077017784919544</v>
      </c>
      <c r="AI168" s="47">
        <f t="shared" si="132"/>
        <v>2.4170211800351429</v>
      </c>
      <c r="AJ168" s="47">
        <f t="shared" si="132"/>
        <v>2.3350720175446651</v>
      </c>
      <c r="AK168" s="47">
        <f t="shared" si="132"/>
        <v>2.2745538286551428</v>
      </c>
      <c r="AL168" s="47">
        <f t="shared" si="132"/>
        <v>2.2190219736391956</v>
      </c>
      <c r="AM168" s="47">
        <f t="shared" si="132"/>
        <v>2.1683425515137147</v>
      </c>
      <c r="AN168" s="47">
        <f t="shared" si="132"/>
        <v>2.1223415420331415</v>
      </c>
      <c r="AO168" s="47">
        <f t="shared" si="132"/>
        <v>2.0808255083547214</v>
      </c>
      <c r="AP168" s="47"/>
    </row>
    <row r="169" spans="1:42">
      <c r="A169" s="44">
        <v>4</v>
      </c>
      <c r="B169" s="46" t="str">
        <f t="shared" si="129"/>
        <v>Petrochem &amp; Coke</v>
      </c>
      <c r="C169" s="44" t="str">
        <f t="shared" si="129"/>
        <v>石油、煤炭加工业</v>
      </c>
      <c r="D169" s="47">
        <f t="shared" ref="D169:AO169" si="133">VLOOKUP($B169,$B$105:$AO$131,COLUMN(C$1),FALSE)</f>
        <v>1.9767058057637505</v>
      </c>
      <c r="E169" s="47">
        <f t="shared" si="133"/>
        <v>1.8485007135339238</v>
      </c>
      <c r="F169" s="47">
        <f t="shared" si="133"/>
        <v>1.7709423287276673</v>
      </c>
      <c r="G169" s="47">
        <f t="shared" si="133"/>
        <v>1.7245660386708677</v>
      </c>
      <c r="H169" s="47">
        <f t="shared" si="133"/>
        <v>1.6776227551146783</v>
      </c>
      <c r="I169" s="47">
        <f t="shared" si="133"/>
        <v>1.626475358180075</v>
      </c>
      <c r="J169" s="47">
        <f t="shared" si="133"/>
        <v>1.6006813976504797</v>
      </c>
      <c r="K169" s="47">
        <f t="shared" si="133"/>
        <v>1.5737032261555608</v>
      </c>
      <c r="L169" s="47">
        <f t="shared" si="133"/>
        <v>1.5111091417609146</v>
      </c>
      <c r="M169" s="47">
        <f t="shared" si="133"/>
        <v>1.4996195966621013</v>
      </c>
      <c r="N169" s="47">
        <f t="shared" si="133"/>
        <v>1.4753287018916821</v>
      </c>
      <c r="O169" s="47">
        <f t="shared" si="133"/>
        <v>1.4549557104819926</v>
      </c>
      <c r="P169" s="47">
        <f t="shared" si="133"/>
        <v>1.4351033457525044</v>
      </c>
      <c r="Q169" s="47">
        <f t="shared" si="133"/>
        <v>1.4389642228701389</v>
      </c>
      <c r="R169" s="47">
        <f t="shared" si="133"/>
        <v>1.4279253064194704</v>
      </c>
      <c r="S169" s="47">
        <f t="shared" si="133"/>
        <v>1.3969997882294849</v>
      </c>
      <c r="T169" s="47">
        <f t="shared" si="133"/>
        <v>1.3709317307432924</v>
      </c>
      <c r="U169" s="47">
        <f t="shared" si="133"/>
        <v>1.3650824575595348</v>
      </c>
      <c r="V169" s="47">
        <f t="shared" si="133"/>
        <v>1.3278489105587858</v>
      </c>
      <c r="W169" s="47">
        <f t="shared" si="133"/>
        <v>1.3034021182853535</v>
      </c>
      <c r="X169" s="47">
        <f t="shared" si="133"/>
        <v>1.2814811999005642</v>
      </c>
      <c r="Y169" s="47">
        <f t="shared" si="133"/>
        <v>1.258208675175245</v>
      </c>
      <c r="Z169" s="47">
        <f t="shared" si="133"/>
        <v>1.2294581549204655</v>
      </c>
      <c r="AA169" s="47">
        <f t="shared" si="133"/>
        <v>1.1999156529591175</v>
      </c>
      <c r="AB169" s="47">
        <f t="shared" si="133"/>
        <v>1.1743424688871567</v>
      </c>
      <c r="AC169" s="47">
        <f t="shared" si="133"/>
        <v>1.1481334061781889</v>
      </c>
      <c r="AD169" s="47">
        <f t="shared" si="133"/>
        <v>1.1279114200379947</v>
      </c>
      <c r="AE169" s="47">
        <f t="shared" si="133"/>
        <v>1.0995228859596315</v>
      </c>
      <c r="AF169" s="47">
        <f t="shared" si="133"/>
        <v>1.0698708776585542</v>
      </c>
      <c r="AG169" s="47">
        <f t="shared" si="133"/>
        <v>1.0433679420872342</v>
      </c>
      <c r="AH169" s="47">
        <f t="shared" si="133"/>
        <v>1.0152800326700535</v>
      </c>
      <c r="AI169" s="47">
        <f t="shared" si="133"/>
        <v>0.98720832468556052</v>
      </c>
      <c r="AJ169" s="47">
        <f t="shared" si="133"/>
        <v>0.96024237072041529</v>
      </c>
      <c r="AK169" s="47">
        <f t="shared" si="133"/>
        <v>0.94265176754992841</v>
      </c>
      <c r="AL169" s="47">
        <f t="shared" si="133"/>
        <v>0.92141159801288541</v>
      </c>
      <c r="AM169" s="47">
        <f t="shared" si="133"/>
        <v>0.90092516832094416</v>
      </c>
      <c r="AN169" s="47">
        <f t="shared" si="133"/>
        <v>0.8810186412348664</v>
      </c>
      <c r="AO169" s="47">
        <f t="shared" si="133"/>
        <v>0.85868494242480553</v>
      </c>
      <c r="AP169" s="47"/>
    </row>
    <row r="170" spans="1:42">
      <c r="A170" s="44">
        <v>5</v>
      </c>
      <c r="B170" s="46" t="str">
        <f t="shared" si="129"/>
        <v>Non-ferrous Metals</v>
      </c>
      <c r="C170" s="44" t="str">
        <f t="shared" si="129"/>
        <v>有色金属冶炼</v>
      </c>
      <c r="D170" s="47">
        <f t="shared" ref="D170:AO170" si="134">VLOOKUP($B170,$B$105:$AO$131,COLUMN(C$1),FALSE)</f>
        <v>0.54428717106871161</v>
      </c>
      <c r="E170" s="47">
        <f t="shared" si="134"/>
        <v>0.54468640930543388</v>
      </c>
      <c r="F170" s="47">
        <f t="shared" si="134"/>
        <v>0.54021686813629355</v>
      </c>
      <c r="G170" s="47">
        <f t="shared" si="134"/>
        <v>0.52685924516009008</v>
      </c>
      <c r="H170" s="47">
        <f t="shared" si="134"/>
        <v>0.51545007100513196</v>
      </c>
      <c r="I170" s="47">
        <f t="shared" si="134"/>
        <v>0.50511463047878791</v>
      </c>
      <c r="J170" s="47">
        <f t="shared" si="134"/>
        <v>0.49733414008655519</v>
      </c>
      <c r="K170" s="47">
        <f t="shared" si="134"/>
        <v>0.4927353853759967</v>
      </c>
      <c r="L170" s="47">
        <f t="shared" si="134"/>
        <v>0.48855898044345913</v>
      </c>
      <c r="M170" s="47">
        <f t="shared" si="134"/>
        <v>0.48628670343273445</v>
      </c>
      <c r="N170" s="47">
        <f t="shared" si="134"/>
        <v>0.48636029735030401</v>
      </c>
      <c r="O170" s="47">
        <f t="shared" si="134"/>
        <v>0.48617698429571438</v>
      </c>
      <c r="P170" s="47">
        <f t="shared" si="134"/>
        <v>0.48749878256385343</v>
      </c>
      <c r="Q170" s="47">
        <f t="shared" si="134"/>
        <v>0.48397787308426071</v>
      </c>
      <c r="R170" s="47">
        <f t="shared" si="134"/>
        <v>0.47951050301755394</v>
      </c>
      <c r="S170" s="47">
        <f t="shared" si="134"/>
        <v>0.47562964883574171</v>
      </c>
      <c r="T170" s="47">
        <f t="shared" si="134"/>
        <v>0.4716132575692738</v>
      </c>
      <c r="U170" s="47">
        <f t="shared" si="134"/>
        <v>0.46790111934227446</v>
      </c>
      <c r="V170" s="47">
        <f t="shared" si="134"/>
        <v>0.46279724714807391</v>
      </c>
      <c r="W170" s="47">
        <f t="shared" si="134"/>
        <v>0.45672244311621568</v>
      </c>
      <c r="X170" s="47">
        <f t="shared" si="134"/>
        <v>0.45169968333900679</v>
      </c>
      <c r="Y170" s="47">
        <f t="shared" si="134"/>
        <v>0.44585055221951658</v>
      </c>
      <c r="Z170" s="47">
        <f t="shared" si="134"/>
        <v>0.44098080265803191</v>
      </c>
      <c r="AA170" s="47">
        <f t="shared" si="134"/>
        <v>0.43388516646452174</v>
      </c>
      <c r="AB170" s="47">
        <f t="shared" si="134"/>
        <v>0.42630668815970019</v>
      </c>
      <c r="AC170" s="47">
        <f t="shared" si="134"/>
        <v>0.41876710933086697</v>
      </c>
      <c r="AD170" s="47">
        <f t="shared" si="134"/>
        <v>0.41229996688292231</v>
      </c>
      <c r="AE170" s="47">
        <f t="shared" si="134"/>
        <v>0.40510540425214686</v>
      </c>
      <c r="AF170" s="47">
        <f t="shared" si="134"/>
        <v>0.3978421180877954</v>
      </c>
      <c r="AG170" s="47">
        <f t="shared" si="134"/>
        <v>0.39154561080078448</v>
      </c>
      <c r="AH170" s="47">
        <f t="shared" si="134"/>
        <v>0.38442380791781589</v>
      </c>
      <c r="AI170" s="47">
        <f t="shared" si="134"/>
        <v>0.37826744351422192</v>
      </c>
      <c r="AJ170" s="47">
        <f t="shared" si="134"/>
        <v>0.37092817682885476</v>
      </c>
      <c r="AK170" s="47">
        <f t="shared" si="134"/>
        <v>0.36491128603875767</v>
      </c>
      <c r="AL170" s="47">
        <f t="shared" si="134"/>
        <v>0.35900238866265427</v>
      </c>
      <c r="AM170" s="47">
        <f t="shared" si="134"/>
        <v>0.35221774949341728</v>
      </c>
      <c r="AN170" s="47">
        <f t="shared" si="134"/>
        <v>0.34638802685611614</v>
      </c>
      <c r="AO170" s="47">
        <f t="shared" si="134"/>
        <v>0.34027229499143608</v>
      </c>
      <c r="AP170" s="47"/>
    </row>
    <row r="171" spans="1:42"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</row>
    <row r="172" spans="1:42">
      <c r="A172" s="69" t="s">
        <v>2422</v>
      </c>
      <c r="B172" s="69"/>
      <c r="C172" s="69"/>
      <c r="D172" s="44">
        <v>2023</v>
      </c>
      <c r="E172" s="44">
        <v>2024</v>
      </c>
      <c r="F172" s="44">
        <v>2025</v>
      </c>
      <c r="G172" s="44">
        <v>2026</v>
      </c>
      <c r="H172" s="44">
        <v>2027</v>
      </c>
      <c r="I172" s="44">
        <v>2028</v>
      </c>
      <c r="J172" s="44">
        <v>2029</v>
      </c>
      <c r="K172" s="44">
        <v>2030</v>
      </c>
      <c r="L172" s="44">
        <v>2031</v>
      </c>
      <c r="M172" s="44">
        <v>2032</v>
      </c>
      <c r="N172" s="44">
        <v>2033</v>
      </c>
      <c r="O172" s="44">
        <v>2034</v>
      </c>
      <c r="P172" s="44">
        <v>2035</v>
      </c>
      <c r="Q172" s="44">
        <v>2036</v>
      </c>
      <c r="R172" s="44">
        <v>2037</v>
      </c>
      <c r="S172" s="44">
        <v>2038</v>
      </c>
      <c r="T172" s="44">
        <v>2039</v>
      </c>
      <c r="U172" s="44">
        <v>2040</v>
      </c>
      <c r="V172" s="44">
        <v>2041</v>
      </c>
      <c r="W172" s="44">
        <v>2042</v>
      </c>
      <c r="X172" s="44">
        <v>2043</v>
      </c>
      <c r="Y172" s="44">
        <v>2044</v>
      </c>
      <c r="Z172" s="44">
        <v>2045</v>
      </c>
      <c r="AA172" s="44">
        <v>2046</v>
      </c>
      <c r="AB172" s="44">
        <v>2047</v>
      </c>
      <c r="AC172" s="44">
        <v>2048</v>
      </c>
      <c r="AD172" s="44">
        <v>2049</v>
      </c>
      <c r="AE172" s="44">
        <v>2050</v>
      </c>
      <c r="AF172" s="44">
        <v>2051</v>
      </c>
      <c r="AG172" s="44">
        <v>2052</v>
      </c>
      <c r="AH172" s="44">
        <v>2053</v>
      </c>
      <c r="AI172" s="44">
        <v>2054</v>
      </c>
      <c r="AJ172" s="44">
        <v>2055</v>
      </c>
      <c r="AK172" s="44">
        <v>2056</v>
      </c>
      <c r="AL172" s="44">
        <v>2057</v>
      </c>
      <c r="AM172" s="44">
        <v>2058</v>
      </c>
      <c r="AN172" s="44">
        <v>2059</v>
      </c>
      <c r="AO172" s="44">
        <v>2060</v>
      </c>
    </row>
    <row r="173" spans="1:42">
      <c r="B173" s="46" t="s">
        <v>695</v>
      </c>
      <c r="C173" s="44" t="s">
        <v>1709</v>
      </c>
      <c r="D173" s="47">
        <f t="shared" ref="D173:AO173" si="135">VLOOKUP($B173,$B$134:$AO$160,COLUMN(C$1),FALSE)</f>
        <v>7.5753461415986531E-2</v>
      </c>
      <c r="E173" s="47">
        <f t="shared" si="135"/>
        <v>7.5520328892309391E-2</v>
      </c>
      <c r="F173" s="47">
        <f t="shared" si="135"/>
        <v>7.5223133239684589E-2</v>
      </c>
      <c r="G173" s="47">
        <f t="shared" si="135"/>
        <v>7.4924560668514842E-2</v>
      </c>
      <c r="H173" s="47">
        <f t="shared" si="135"/>
        <v>7.4631235554244668E-2</v>
      </c>
      <c r="I173" s="47">
        <f t="shared" si="135"/>
        <v>7.4302341798671595E-2</v>
      </c>
      <c r="J173" s="47">
        <f t="shared" si="135"/>
        <v>7.4045008267394755E-2</v>
      </c>
      <c r="K173" s="47">
        <f t="shared" si="135"/>
        <v>7.370039281112116E-2</v>
      </c>
      <c r="L173" s="47">
        <f t="shared" si="135"/>
        <v>7.3664492027674874E-2</v>
      </c>
      <c r="M173" s="47">
        <f t="shared" si="135"/>
        <v>7.3632844053679217E-2</v>
      </c>
      <c r="N173" s="47">
        <f t="shared" si="135"/>
        <v>7.3564674882315065E-2</v>
      </c>
      <c r="O173" s="47">
        <f t="shared" si="135"/>
        <v>7.3546362037298807E-2</v>
      </c>
      <c r="P173" s="47">
        <f t="shared" si="135"/>
        <v>7.346714971333862E-2</v>
      </c>
      <c r="Q173" s="47">
        <f t="shared" si="135"/>
        <v>7.3525005719529801E-2</v>
      </c>
      <c r="R173" s="47">
        <f t="shared" si="135"/>
        <v>7.3503201527583065E-2</v>
      </c>
      <c r="S173" s="47">
        <f t="shared" si="135"/>
        <v>7.3306683234476727E-2</v>
      </c>
      <c r="T173" s="47">
        <f t="shared" si="135"/>
        <v>7.3267008729557576E-2</v>
      </c>
      <c r="U173" s="47">
        <f t="shared" si="135"/>
        <v>7.3278959957530851E-2</v>
      </c>
      <c r="V173" s="47">
        <f t="shared" si="135"/>
        <v>7.3116808327523389E-2</v>
      </c>
      <c r="W173" s="47">
        <f t="shared" si="135"/>
        <v>7.300318796236234E-2</v>
      </c>
      <c r="X173" s="47">
        <f t="shared" si="135"/>
        <v>7.2980618024219637E-2</v>
      </c>
      <c r="Y173" s="47">
        <f t="shared" si="135"/>
        <v>7.2995786010759386E-2</v>
      </c>
      <c r="Z173" s="47">
        <f t="shared" si="135"/>
        <v>7.3091059185903764E-2</v>
      </c>
      <c r="AA173" s="47">
        <f t="shared" si="135"/>
        <v>7.2749386736734242E-2</v>
      </c>
      <c r="AB173" s="47">
        <f t="shared" si="135"/>
        <v>7.2941083765574136E-2</v>
      </c>
      <c r="AC173" s="47">
        <f t="shared" si="135"/>
        <v>7.2715235162844782E-2</v>
      </c>
      <c r="AD173" s="47">
        <f t="shared" si="135"/>
        <v>7.2754505951659401E-2</v>
      </c>
      <c r="AE173" s="47">
        <f t="shared" si="135"/>
        <v>7.2824655474863345E-2</v>
      </c>
      <c r="AF173" s="47">
        <f t="shared" si="135"/>
        <v>7.2691152320519606E-2</v>
      </c>
      <c r="AG173" s="47">
        <f t="shared" si="135"/>
        <v>7.2623249059418485E-2</v>
      </c>
      <c r="AH173" s="47">
        <f t="shared" si="135"/>
        <v>7.2546157644326509E-2</v>
      </c>
      <c r="AI173" s="47">
        <f t="shared" si="135"/>
        <v>7.2522254271626299E-2</v>
      </c>
      <c r="AJ173" s="47">
        <f t="shared" si="135"/>
        <v>7.2500106468110434E-2</v>
      </c>
      <c r="AK173" s="47">
        <f t="shared" si="135"/>
        <v>7.2245403832028349E-2</v>
      </c>
      <c r="AL173" s="47">
        <f t="shared" si="135"/>
        <v>7.2276506391482864E-2</v>
      </c>
      <c r="AM173" s="47">
        <f t="shared" si="135"/>
        <v>7.2268311549115616E-2</v>
      </c>
      <c r="AN173" s="47">
        <f t="shared" si="135"/>
        <v>7.2280957761070144E-2</v>
      </c>
      <c r="AO173" s="47">
        <f t="shared" si="135"/>
        <v>7.2284446410065789E-2</v>
      </c>
      <c r="AP173" s="47"/>
    </row>
    <row r="174" spans="1:42">
      <c r="B174" s="46" t="s">
        <v>709</v>
      </c>
      <c r="C174" s="44" t="s">
        <v>1722</v>
      </c>
      <c r="D174" s="47">
        <f t="shared" ref="D174:AO174" si="136">VLOOKUP($B174,$B$134:$AO$160,COLUMN(C$1),FALSE)</f>
        <v>3.8350616530672871E-2</v>
      </c>
      <c r="E174" s="47">
        <f t="shared" si="136"/>
        <v>3.8227297046707701E-2</v>
      </c>
      <c r="F174" s="47">
        <f t="shared" si="136"/>
        <v>3.8124855035276822E-2</v>
      </c>
      <c r="G174" s="47">
        <f t="shared" si="136"/>
        <v>3.7948590573453983E-2</v>
      </c>
      <c r="H174" s="47">
        <f t="shared" si="136"/>
        <v>3.7791424970690171E-2</v>
      </c>
      <c r="I174" s="47">
        <f t="shared" si="136"/>
        <v>3.7668296004940052E-2</v>
      </c>
      <c r="J174" s="47">
        <f t="shared" si="136"/>
        <v>3.7498632757557063E-2</v>
      </c>
      <c r="K174" s="47">
        <f t="shared" si="136"/>
        <v>3.7333607156279154E-2</v>
      </c>
      <c r="L174" s="47">
        <f t="shared" si="136"/>
        <v>3.7304886343525051E-2</v>
      </c>
      <c r="M174" s="47">
        <f t="shared" si="136"/>
        <v>3.7304862093608775E-2</v>
      </c>
      <c r="N174" s="47">
        <f t="shared" si="136"/>
        <v>3.7272443555006925E-2</v>
      </c>
      <c r="O174" s="47">
        <f t="shared" si="136"/>
        <v>3.7258110265796812E-2</v>
      </c>
      <c r="P174" s="47">
        <f t="shared" si="136"/>
        <v>3.7222899245443933E-2</v>
      </c>
      <c r="Q174" s="47">
        <f t="shared" si="136"/>
        <v>3.7203202717159371E-2</v>
      </c>
      <c r="R174" s="47">
        <f t="shared" si="136"/>
        <v>3.7180735131788586E-2</v>
      </c>
      <c r="S174" s="47">
        <f t="shared" si="136"/>
        <v>3.7154248140680107E-2</v>
      </c>
      <c r="T174" s="47">
        <f t="shared" si="136"/>
        <v>3.7116817649534249E-2</v>
      </c>
      <c r="U174" s="47">
        <f t="shared" si="136"/>
        <v>3.7123065496774285E-2</v>
      </c>
      <c r="V174" s="47">
        <f t="shared" si="136"/>
        <v>3.7079240775023316E-2</v>
      </c>
      <c r="W174" s="47">
        <f t="shared" si="136"/>
        <v>3.7059089710974165E-2</v>
      </c>
      <c r="X174" s="47">
        <f t="shared" si="136"/>
        <v>3.7031321978690447E-2</v>
      </c>
      <c r="Y174" s="47">
        <f t="shared" si="136"/>
        <v>3.6991920641828227E-2</v>
      </c>
      <c r="Z174" s="47">
        <f t="shared" si="136"/>
        <v>3.6950311706007259E-2</v>
      </c>
      <c r="AA174" s="47">
        <f t="shared" si="136"/>
        <v>3.6973128929184779E-2</v>
      </c>
      <c r="AB174" s="47">
        <f t="shared" si="136"/>
        <v>3.6914754413777021E-2</v>
      </c>
      <c r="AC174" s="47">
        <f t="shared" si="136"/>
        <v>3.6902288781275258E-2</v>
      </c>
      <c r="AD174" s="47">
        <f t="shared" si="136"/>
        <v>3.6856096806624744E-2</v>
      </c>
      <c r="AE174" s="47">
        <f t="shared" si="136"/>
        <v>3.6834377800399443E-2</v>
      </c>
      <c r="AF174" s="47">
        <f t="shared" si="136"/>
        <v>3.6839259368096372E-2</v>
      </c>
      <c r="AG174" s="47">
        <f t="shared" si="136"/>
        <v>3.6817597188307807E-2</v>
      </c>
      <c r="AH174" s="47">
        <f t="shared" si="136"/>
        <v>3.6754836422296683E-2</v>
      </c>
      <c r="AI174" s="47">
        <f t="shared" si="136"/>
        <v>3.6770827467190341E-2</v>
      </c>
      <c r="AJ174" s="47">
        <f t="shared" si="136"/>
        <v>3.6710257007346453E-2</v>
      </c>
      <c r="AK174" s="47">
        <f t="shared" si="136"/>
        <v>3.671798160546523E-2</v>
      </c>
      <c r="AL174" s="47">
        <f t="shared" si="136"/>
        <v>3.6669292987571246E-2</v>
      </c>
      <c r="AM174" s="47">
        <f t="shared" si="136"/>
        <v>3.6635647206655297E-2</v>
      </c>
      <c r="AN174" s="47">
        <f t="shared" si="136"/>
        <v>3.6603986483882425E-2</v>
      </c>
      <c r="AO174" s="47">
        <f t="shared" si="136"/>
        <v>3.6600145097801212E-2</v>
      </c>
      <c r="AP174" s="47"/>
    </row>
    <row r="175" spans="1:42">
      <c r="B175" s="46" t="s">
        <v>2412</v>
      </c>
      <c r="C175" s="44" t="s">
        <v>2419</v>
      </c>
      <c r="D175" s="47">
        <f t="shared" ref="D175:AO175" si="137">VLOOKUP($B175,$B$134:$AO$160,COLUMN(C$1),FALSE)</f>
        <v>0.52438439922348712</v>
      </c>
      <c r="E175" s="47">
        <f t="shared" si="137"/>
        <v>0.51497577365485658</v>
      </c>
      <c r="F175" s="47">
        <f t="shared" si="137"/>
        <v>0.51088559783066223</v>
      </c>
      <c r="G175" s="47">
        <f t="shared" si="137"/>
        <v>0.50164439406752814</v>
      </c>
      <c r="H175" s="47">
        <f t="shared" si="137"/>
        <v>0.49306744199244357</v>
      </c>
      <c r="I175" s="47">
        <f t="shared" si="137"/>
        <v>0.48379140764675321</v>
      </c>
      <c r="J175" s="47">
        <f t="shared" si="137"/>
        <v>0.4763103390317196</v>
      </c>
      <c r="K175" s="47">
        <f t="shared" si="137"/>
        <v>0.46903420694407133</v>
      </c>
      <c r="L175" s="47">
        <f t="shared" si="137"/>
        <v>0.46064335117587207</v>
      </c>
      <c r="M175" s="47">
        <f t="shared" si="137"/>
        <v>0.45229741095672921</v>
      </c>
      <c r="N175" s="47">
        <f t="shared" si="137"/>
        <v>0.44528638990523178</v>
      </c>
      <c r="O175" s="47">
        <f t="shared" si="137"/>
        <v>0.43789215100389756</v>
      </c>
      <c r="P175" s="47">
        <f t="shared" si="137"/>
        <v>0.43123634669370492</v>
      </c>
      <c r="Q175" s="47">
        <f t="shared" si="137"/>
        <v>0.42263376363593591</v>
      </c>
      <c r="R175" s="47">
        <f t="shared" si="137"/>
        <v>0.41410473338086123</v>
      </c>
      <c r="S175" s="47">
        <f t="shared" si="137"/>
        <v>0.40546124108033266</v>
      </c>
      <c r="T175" s="47">
        <f t="shared" si="137"/>
        <v>0.3974901566196069</v>
      </c>
      <c r="U175" s="47">
        <f t="shared" si="137"/>
        <v>0.39057102893092116</v>
      </c>
      <c r="V175" s="47">
        <f t="shared" si="137"/>
        <v>0.38205376260458529</v>
      </c>
      <c r="W175" s="47">
        <f t="shared" si="137"/>
        <v>0.37404678131544239</v>
      </c>
      <c r="X175" s="47">
        <f t="shared" si="137"/>
        <v>0.36675401125587553</v>
      </c>
      <c r="Y175" s="47">
        <f t="shared" si="137"/>
        <v>0.35950441059670374</v>
      </c>
      <c r="Z175" s="47">
        <f t="shared" si="137"/>
        <v>0.35265122065440796</v>
      </c>
      <c r="AA175" s="47">
        <f t="shared" si="137"/>
        <v>0.34582738314836325</v>
      </c>
      <c r="AB175" s="47">
        <f t="shared" si="137"/>
        <v>0.33989899048674271</v>
      </c>
      <c r="AC175" s="47">
        <f t="shared" si="137"/>
        <v>0.33419488553646864</v>
      </c>
      <c r="AD175" s="47">
        <f t="shared" si="137"/>
        <v>0.32823857880362695</v>
      </c>
      <c r="AE175" s="47">
        <f t="shared" si="137"/>
        <v>0.3228565730927902</v>
      </c>
      <c r="AF175" s="47">
        <f t="shared" si="137"/>
        <v>0.31737883459130256</v>
      </c>
      <c r="AG175" s="47">
        <f t="shared" si="137"/>
        <v>0.31215846878326908</v>
      </c>
      <c r="AH175" s="47">
        <f t="shared" si="137"/>
        <v>0.30722297691147016</v>
      </c>
      <c r="AI175" s="47">
        <f t="shared" si="137"/>
        <v>0.3023347430947646</v>
      </c>
      <c r="AJ175" s="47">
        <f t="shared" si="137"/>
        <v>0.29764758284923321</v>
      </c>
      <c r="AK175" s="47">
        <f t="shared" si="137"/>
        <v>0.29386941112006482</v>
      </c>
      <c r="AL175" s="47">
        <f t="shared" si="137"/>
        <v>0.29036078897640305</v>
      </c>
      <c r="AM175" s="47">
        <f t="shared" si="137"/>
        <v>0.28676686394662432</v>
      </c>
      <c r="AN175" s="47">
        <f t="shared" si="137"/>
        <v>0.28332728347256564</v>
      </c>
      <c r="AO175" s="47">
        <f t="shared" si="137"/>
        <v>0.28100242241296225</v>
      </c>
    </row>
    <row r="176" spans="1:42">
      <c r="A176" s="44">
        <v>1</v>
      </c>
      <c r="B176" s="46" t="str">
        <f t="shared" ref="B176:C180" si="138">VLOOKUP($A176,$A$195:$C$219,COLUMN(B11),FALSE)</f>
        <v>Iron and Steel</v>
      </c>
      <c r="C176" s="44" t="str">
        <f t="shared" si="138"/>
        <v>黑色金属冶炼</v>
      </c>
      <c r="D176" s="47">
        <f t="shared" ref="D176:AO176" si="139">VLOOKUP($B176,$B$134:$AO$160,COLUMN(C$1),FALSE)</f>
        <v>4.0457426274377655</v>
      </c>
      <c r="E176" s="47">
        <f t="shared" si="139"/>
        <v>3.913550722240934</v>
      </c>
      <c r="F176" s="47">
        <f t="shared" si="139"/>
        <v>3.9343030195075688</v>
      </c>
      <c r="G176" s="47">
        <f t="shared" si="139"/>
        <v>3.8714897246668039</v>
      </c>
      <c r="H176" s="47">
        <f t="shared" si="139"/>
        <v>3.7981183085368841</v>
      </c>
      <c r="I176" s="47">
        <f t="shared" si="139"/>
        <v>3.718162469617142</v>
      </c>
      <c r="J176" s="47">
        <f t="shared" si="139"/>
        <v>3.6594932080341018</v>
      </c>
      <c r="K176" s="47">
        <f t="shared" si="139"/>
        <v>3.6208619130655486</v>
      </c>
      <c r="L176" s="47">
        <f t="shared" si="139"/>
        <v>3.5648459339817582</v>
      </c>
      <c r="M176" s="47">
        <f t="shared" si="139"/>
        <v>3.5088289896896105</v>
      </c>
      <c r="N176" s="47">
        <f t="shared" si="139"/>
        <v>3.48133459307352</v>
      </c>
      <c r="O176" s="47">
        <f t="shared" si="139"/>
        <v>3.44482629222518</v>
      </c>
      <c r="P176" s="47">
        <f t="shared" si="139"/>
        <v>3.411790700525184</v>
      </c>
      <c r="Q176" s="47">
        <f t="shared" si="139"/>
        <v>3.3463252662734186</v>
      </c>
      <c r="R176" s="47">
        <f t="shared" si="139"/>
        <v>3.2833955586158203</v>
      </c>
      <c r="S176" s="47">
        <f t="shared" si="139"/>
        <v>3.2072898036982926</v>
      </c>
      <c r="T176" s="47">
        <f t="shared" si="139"/>
        <v>3.1438193381610402</v>
      </c>
      <c r="U176" s="47">
        <f t="shared" si="139"/>
        <v>3.0845901217738114</v>
      </c>
      <c r="V176" s="47">
        <f t="shared" si="139"/>
        <v>3.004103407593433</v>
      </c>
      <c r="W176" s="47">
        <f t="shared" si="139"/>
        <v>2.9226277661936719</v>
      </c>
      <c r="X176" s="47">
        <f t="shared" si="139"/>
        <v>2.8452333487684638</v>
      </c>
      <c r="Y176" s="47">
        <f t="shared" si="139"/>
        <v>2.7652503385410627</v>
      </c>
      <c r="Z176" s="47">
        <f t="shared" si="139"/>
        <v>2.6889656023467503</v>
      </c>
      <c r="AA176" s="47">
        <f t="shared" si="139"/>
        <v>2.6156846129000741</v>
      </c>
      <c r="AB176" s="47">
        <f t="shared" si="139"/>
        <v>2.5590946744494327</v>
      </c>
      <c r="AC176" s="47">
        <f t="shared" si="139"/>
        <v>2.5011642605349409</v>
      </c>
      <c r="AD176" s="47">
        <f t="shared" si="139"/>
        <v>2.4295563336897246</v>
      </c>
      <c r="AE176" s="47">
        <f t="shared" si="139"/>
        <v>2.3700311464152111</v>
      </c>
      <c r="AF176" s="47">
        <f t="shared" si="139"/>
        <v>2.3018962744604203</v>
      </c>
      <c r="AG176" s="47">
        <f t="shared" si="139"/>
        <v>2.2341008056051415</v>
      </c>
      <c r="AH176" s="47">
        <f t="shared" si="139"/>
        <v>2.1684482310604571</v>
      </c>
      <c r="AI176" s="47">
        <f t="shared" si="139"/>
        <v>2.1017562880818166</v>
      </c>
      <c r="AJ176" s="47">
        <f t="shared" si="139"/>
        <v>2.0369312971834077</v>
      </c>
      <c r="AK176" s="47">
        <f t="shared" si="139"/>
        <v>1.989704753447185</v>
      </c>
      <c r="AL176" s="47">
        <f t="shared" si="139"/>
        <v>1.946282791678509</v>
      </c>
      <c r="AM176" s="47">
        <f t="shared" si="139"/>
        <v>1.9013955396138404</v>
      </c>
      <c r="AN176" s="47">
        <f t="shared" si="139"/>
        <v>1.856926139169776</v>
      </c>
      <c r="AO176" s="47">
        <f t="shared" si="139"/>
        <v>1.8128749708319476</v>
      </c>
    </row>
    <row r="177" spans="1:41">
      <c r="A177" s="44">
        <v>2</v>
      </c>
      <c r="B177" s="46" t="str">
        <f t="shared" si="138"/>
        <v>Chemicals</v>
      </c>
      <c r="C177" s="44" t="str">
        <f t="shared" si="138"/>
        <v>化学工业</v>
      </c>
      <c r="D177" s="47">
        <f t="shared" ref="D177:AO177" si="140">VLOOKUP($B177,$B$134:$AO$160,COLUMN(C$1),FALSE)</f>
        <v>1.6969148297999139</v>
      </c>
      <c r="E177" s="47">
        <f t="shared" si="140"/>
        <v>1.7189883643185837</v>
      </c>
      <c r="F177" s="47">
        <f t="shared" si="140"/>
        <v>1.719189123417487</v>
      </c>
      <c r="G177" s="47">
        <f t="shared" si="140"/>
        <v>1.6999181985811644</v>
      </c>
      <c r="H177" s="47">
        <f t="shared" si="140"/>
        <v>1.6868575182026648</v>
      </c>
      <c r="I177" s="47">
        <f t="shared" si="140"/>
        <v>1.6805003514096621</v>
      </c>
      <c r="J177" s="47">
        <f t="shared" si="140"/>
        <v>1.6787154220121512</v>
      </c>
      <c r="K177" s="47">
        <f t="shared" si="140"/>
        <v>1.6815945693175374</v>
      </c>
      <c r="L177" s="47">
        <f t="shared" si="140"/>
        <v>1.6694266946090537</v>
      </c>
      <c r="M177" s="47">
        <f t="shared" si="140"/>
        <v>1.6572966114711196</v>
      </c>
      <c r="N177" s="47">
        <f t="shared" si="140"/>
        <v>1.6480030533163719</v>
      </c>
      <c r="O177" s="47">
        <f t="shared" si="140"/>
        <v>1.6389448296142637</v>
      </c>
      <c r="P177" s="47">
        <f t="shared" si="140"/>
        <v>1.6291982747800258</v>
      </c>
      <c r="Q177" s="47">
        <f t="shared" si="140"/>
        <v>1.6089763798597556</v>
      </c>
      <c r="R177" s="47">
        <f t="shared" si="140"/>
        <v>1.5876733826062981</v>
      </c>
      <c r="S177" s="47">
        <f t="shared" si="140"/>
        <v>1.5676700115936471</v>
      </c>
      <c r="T177" s="47">
        <f t="shared" si="140"/>
        <v>1.5491456609773868</v>
      </c>
      <c r="U177" s="47">
        <f t="shared" si="140"/>
        <v>1.5307110595325659</v>
      </c>
      <c r="V177" s="47">
        <f t="shared" si="140"/>
        <v>1.506833092771475</v>
      </c>
      <c r="W177" s="47">
        <f t="shared" si="140"/>
        <v>1.4823691626398539</v>
      </c>
      <c r="X177" s="47">
        <f t="shared" si="140"/>
        <v>1.4596429868521446</v>
      </c>
      <c r="Y177" s="47">
        <f t="shared" si="140"/>
        <v>1.439057471052323</v>
      </c>
      <c r="Z177" s="47">
        <f t="shared" si="140"/>
        <v>1.4179981080663342</v>
      </c>
      <c r="AA177" s="47">
        <f t="shared" si="140"/>
        <v>1.3946338192063925</v>
      </c>
      <c r="AB177" s="47">
        <f t="shared" si="140"/>
        <v>1.3724330135745018</v>
      </c>
      <c r="AC177" s="47">
        <f t="shared" si="140"/>
        <v>1.3527876931934302</v>
      </c>
      <c r="AD177" s="47">
        <f t="shared" si="140"/>
        <v>1.3315698021380376</v>
      </c>
      <c r="AE177" s="47">
        <f t="shared" si="140"/>
        <v>1.3125598455113003</v>
      </c>
      <c r="AF177" s="47">
        <f t="shared" si="140"/>
        <v>1.2943624283480766</v>
      </c>
      <c r="AG177" s="47">
        <f t="shared" si="140"/>
        <v>1.2756257716146457</v>
      </c>
      <c r="AH177" s="47">
        <f t="shared" si="140"/>
        <v>1.26079066565654</v>
      </c>
      <c r="AI177" s="47">
        <f t="shared" si="140"/>
        <v>1.245337131543806</v>
      </c>
      <c r="AJ177" s="47">
        <f t="shared" si="140"/>
        <v>1.2307093910788216</v>
      </c>
      <c r="AK177" s="47">
        <f t="shared" si="140"/>
        <v>1.2182747143585886</v>
      </c>
      <c r="AL177" s="47">
        <f t="shared" si="140"/>
        <v>1.2073054929731031</v>
      </c>
      <c r="AM177" s="47">
        <f t="shared" si="140"/>
        <v>1.1964247705522628</v>
      </c>
      <c r="AN177" s="47">
        <f t="shared" si="140"/>
        <v>1.186884077541831</v>
      </c>
      <c r="AO177" s="47">
        <f t="shared" si="140"/>
        <v>1.1801911973965733</v>
      </c>
    </row>
    <row r="178" spans="1:41">
      <c r="A178" s="44">
        <v>3</v>
      </c>
      <c r="B178" s="46" t="str">
        <f t="shared" si="138"/>
        <v>Non-metallic Mineral</v>
      </c>
      <c r="C178" s="44" t="str">
        <f t="shared" si="138"/>
        <v>非金属矿物制品</v>
      </c>
      <c r="D178" s="47">
        <f t="shared" ref="D178:AO178" si="141">VLOOKUP($B178,$B$134:$AO$160,COLUMN(C$1),FALSE)</f>
        <v>2.117395381923004</v>
      </c>
      <c r="E178" s="47">
        <f t="shared" si="141"/>
        <v>2.0108690115394192</v>
      </c>
      <c r="F178" s="47">
        <f t="shared" si="141"/>
        <v>1.8875037266918266</v>
      </c>
      <c r="G178" s="47">
        <f t="shared" si="141"/>
        <v>1.799809324344162</v>
      </c>
      <c r="H178" s="47">
        <f t="shared" si="141"/>
        <v>1.711404586200898</v>
      </c>
      <c r="I178" s="47">
        <f t="shared" si="141"/>
        <v>1.6222825537166741</v>
      </c>
      <c r="J178" s="47">
        <f t="shared" si="141"/>
        <v>1.5585879833545249</v>
      </c>
      <c r="K178" s="47">
        <f t="shared" si="141"/>
        <v>1.500481262048539</v>
      </c>
      <c r="L178" s="47">
        <f t="shared" si="141"/>
        <v>1.4449549409956215</v>
      </c>
      <c r="M178" s="47">
        <f t="shared" si="141"/>
        <v>1.3875197899414187</v>
      </c>
      <c r="N178" s="47">
        <f t="shared" si="141"/>
        <v>1.3314577268444734</v>
      </c>
      <c r="O178" s="47">
        <f t="shared" si="141"/>
        <v>1.2753225861052337</v>
      </c>
      <c r="P178" s="47">
        <f t="shared" si="141"/>
        <v>1.2249631520697579</v>
      </c>
      <c r="Q178" s="47">
        <f t="shared" si="141"/>
        <v>1.1681290783160547</v>
      </c>
      <c r="R178" s="47">
        <f t="shared" si="141"/>
        <v>1.1076620707659086</v>
      </c>
      <c r="S178" s="47">
        <f t="shared" si="141"/>
        <v>1.0506968720831207</v>
      </c>
      <c r="T178" s="47">
        <f t="shared" si="141"/>
        <v>0.99533213142997279</v>
      </c>
      <c r="U178" s="47">
        <f t="shared" si="141"/>
        <v>0.94310213009550514</v>
      </c>
      <c r="V178" s="47">
        <f t="shared" si="141"/>
        <v>0.89385509065493862</v>
      </c>
      <c r="W178" s="47">
        <f t="shared" si="141"/>
        <v>0.84767286550375553</v>
      </c>
      <c r="X178" s="47">
        <f t="shared" si="141"/>
        <v>0.80404988658127252</v>
      </c>
      <c r="Y178" s="47">
        <f t="shared" si="141"/>
        <v>0.76163667945917679</v>
      </c>
      <c r="Z178" s="47">
        <f t="shared" si="141"/>
        <v>0.72455678621340036</v>
      </c>
      <c r="AA178" s="47">
        <f t="shared" si="141"/>
        <v>0.6873930787529271</v>
      </c>
      <c r="AB178" s="47">
        <f t="shared" si="141"/>
        <v>0.65418913180779337</v>
      </c>
      <c r="AC178" s="47">
        <f t="shared" si="141"/>
        <v>0.62285241832282989</v>
      </c>
      <c r="AD178" s="47">
        <f t="shared" si="141"/>
        <v>0.59209847321665132</v>
      </c>
      <c r="AE178" s="47">
        <f t="shared" si="141"/>
        <v>0.5644705836653946</v>
      </c>
      <c r="AF178" s="47">
        <f t="shared" si="141"/>
        <v>0.54141373749979893</v>
      </c>
      <c r="AG178" s="47">
        <f t="shared" si="141"/>
        <v>0.52104296364707903</v>
      </c>
      <c r="AH178" s="47">
        <f t="shared" si="141"/>
        <v>0.50100307098522323</v>
      </c>
      <c r="AI178" s="47">
        <f t="shared" si="141"/>
        <v>0.48216792043056028</v>
      </c>
      <c r="AJ178" s="47">
        <f t="shared" si="141"/>
        <v>0.46566327327775303</v>
      </c>
      <c r="AK178" s="47">
        <f t="shared" si="141"/>
        <v>0.45290212502398913</v>
      </c>
      <c r="AL178" s="47">
        <f t="shared" si="141"/>
        <v>0.44134224061210736</v>
      </c>
      <c r="AM178" s="47">
        <f t="shared" si="141"/>
        <v>0.4307683248877725</v>
      </c>
      <c r="AN178" s="47">
        <f t="shared" si="141"/>
        <v>0.42117328899471435</v>
      </c>
      <c r="AO178" s="47">
        <f t="shared" si="141"/>
        <v>0.41235642539267969</v>
      </c>
    </row>
    <row r="179" spans="1:41">
      <c r="A179" s="44">
        <v>4</v>
      </c>
      <c r="B179" s="46" t="str">
        <f t="shared" si="138"/>
        <v>Petrochem &amp; Coke</v>
      </c>
      <c r="C179" s="44" t="str">
        <f t="shared" si="138"/>
        <v>石油、煤炭加工业</v>
      </c>
      <c r="D179" s="47">
        <f t="shared" ref="D179:AO179" si="142">VLOOKUP($B179,$B$134:$AO$160,COLUMN(C$1),FALSE)</f>
        <v>1.3419307116465351</v>
      </c>
      <c r="E179" s="47">
        <f t="shared" si="142"/>
        <v>1.2553075035648908</v>
      </c>
      <c r="F179" s="47">
        <f t="shared" si="142"/>
        <v>1.2028172747490464</v>
      </c>
      <c r="G179" s="47">
        <f t="shared" si="142"/>
        <v>1.1721638227974391</v>
      </c>
      <c r="H179" s="47">
        <f t="shared" si="142"/>
        <v>1.1405253387888061</v>
      </c>
      <c r="I179" s="47">
        <f t="shared" si="142"/>
        <v>1.1063608956084399</v>
      </c>
      <c r="J179" s="47">
        <f t="shared" si="142"/>
        <v>1.089418759187522</v>
      </c>
      <c r="K179" s="47">
        <f t="shared" si="142"/>
        <v>1.0718238028432263</v>
      </c>
      <c r="L179" s="47">
        <f t="shared" si="142"/>
        <v>1.0296205117207784</v>
      </c>
      <c r="M179" s="47">
        <f t="shared" si="142"/>
        <v>1.0220222005289499</v>
      </c>
      <c r="N179" s="47">
        <f t="shared" si="142"/>
        <v>1.0058790466487708</v>
      </c>
      <c r="O179" s="47">
        <f t="shared" si="142"/>
        <v>0.9922151368999288</v>
      </c>
      <c r="P179" s="47">
        <f t="shared" si="142"/>
        <v>0.9788952237336902</v>
      </c>
      <c r="Q179" s="47">
        <f t="shared" si="142"/>
        <v>0.98130850082884413</v>
      </c>
      <c r="R179" s="47">
        <f t="shared" si="142"/>
        <v>0.97352751783778169</v>
      </c>
      <c r="S179" s="47">
        <f t="shared" si="142"/>
        <v>0.95261393102365655</v>
      </c>
      <c r="T179" s="47">
        <f t="shared" si="142"/>
        <v>0.93458512370668345</v>
      </c>
      <c r="U179" s="47">
        <f t="shared" si="142"/>
        <v>0.9307625128243705</v>
      </c>
      <c r="V179" s="47">
        <f t="shared" si="142"/>
        <v>0.90546675833499235</v>
      </c>
      <c r="W179" s="47">
        <f t="shared" si="142"/>
        <v>0.88852352341241736</v>
      </c>
      <c r="X179" s="47">
        <f t="shared" si="142"/>
        <v>0.87370971049112855</v>
      </c>
      <c r="Y179" s="47">
        <f t="shared" si="142"/>
        <v>0.85773507839930785</v>
      </c>
      <c r="Z179" s="47">
        <f t="shared" si="142"/>
        <v>0.83785351862815916</v>
      </c>
      <c r="AA179" s="47">
        <f t="shared" si="142"/>
        <v>0.81783701590305125</v>
      </c>
      <c r="AB179" s="47">
        <f t="shared" si="142"/>
        <v>0.80024532835673423</v>
      </c>
      <c r="AC179" s="47">
        <f t="shared" si="142"/>
        <v>0.78265532159034712</v>
      </c>
      <c r="AD179" s="47">
        <f t="shared" si="142"/>
        <v>0.76870645497181878</v>
      </c>
      <c r="AE179" s="47">
        <f t="shared" si="142"/>
        <v>0.74925251825977257</v>
      </c>
      <c r="AF179" s="47">
        <f t="shared" si="142"/>
        <v>0.72915372380364762</v>
      </c>
      <c r="AG179" s="47">
        <f t="shared" si="142"/>
        <v>0.71121866884276219</v>
      </c>
      <c r="AH179" s="47">
        <f t="shared" si="142"/>
        <v>0.69199882251440514</v>
      </c>
      <c r="AI179" s="47">
        <f t="shared" si="142"/>
        <v>0.67280367922510831</v>
      </c>
      <c r="AJ179" s="47">
        <f t="shared" si="142"/>
        <v>0.65434200239015361</v>
      </c>
      <c r="AK179" s="47">
        <f t="shared" si="142"/>
        <v>0.64229314487512623</v>
      </c>
      <c r="AL179" s="47">
        <f t="shared" si="142"/>
        <v>0.62796462292208788</v>
      </c>
      <c r="AM179" s="47">
        <f t="shared" si="142"/>
        <v>0.61398231010301196</v>
      </c>
      <c r="AN179" s="47">
        <f t="shared" si="142"/>
        <v>0.60039314009247446</v>
      </c>
      <c r="AO179" s="47">
        <f t="shared" si="142"/>
        <v>0.58509949837112696</v>
      </c>
    </row>
    <row r="180" spans="1:41">
      <c r="A180" s="44">
        <v>5</v>
      </c>
      <c r="B180" s="46" t="str">
        <f t="shared" si="138"/>
        <v>Non-ferrous Metals</v>
      </c>
      <c r="C180" s="44" t="str">
        <f t="shared" si="138"/>
        <v>有色金属冶炼</v>
      </c>
      <c r="D180" s="47">
        <f t="shared" ref="D180:AO180" si="143">VLOOKUP($B180,$B$134:$AO$160,COLUMN(C$1),FALSE)</f>
        <v>1.1624837277733435</v>
      </c>
      <c r="E180" s="47">
        <f t="shared" si="143"/>
        <v>1.1673081062941519</v>
      </c>
      <c r="F180" s="47">
        <f t="shared" si="143"/>
        <v>1.1620996542305693</v>
      </c>
      <c r="G180" s="47">
        <f t="shared" si="143"/>
        <v>1.1386680237409508</v>
      </c>
      <c r="H180" s="47">
        <f t="shared" si="143"/>
        <v>1.1202135140495237</v>
      </c>
      <c r="I180" s="47">
        <f t="shared" si="143"/>
        <v>1.103471131380833</v>
      </c>
      <c r="J180" s="47">
        <f t="shared" si="143"/>
        <v>1.0920933382803342</v>
      </c>
      <c r="K180" s="47">
        <f t="shared" si="143"/>
        <v>1.0866361741940049</v>
      </c>
      <c r="L180" s="47">
        <f t="shared" si="143"/>
        <v>1.0780185690218513</v>
      </c>
      <c r="M180" s="47">
        <f t="shared" si="143"/>
        <v>1.0761545122535388</v>
      </c>
      <c r="N180" s="47">
        <f t="shared" si="143"/>
        <v>1.0759541128458847</v>
      </c>
      <c r="O180" s="47">
        <f t="shared" si="143"/>
        <v>1.0794328981683778</v>
      </c>
      <c r="P180" s="47">
        <f t="shared" si="143"/>
        <v>1.0821270864467121</v>
      </c>
      <c r="Q180" s="47">
        <f t="shared" si="143"/>
        <v>1.0751210337103982</v>
      </c>
      <c r="R180" s="47">
        <f t="shared" si="143"/>
        <v>1.0701316661324791</v>
      </c>
      <c r="S180" s="47">
        <f t="shared" si="143"/>
        <v>1.0628092312666051</v>
      </c>
      <c r="T180" s="47">
        <f t="shared" si="143"/>
        <v>1.0556988171660351</v>
      </c>
      <c r="U180" s="47">
        <f t="shared" si="143"/>
        <v>1.0488328972535708</v>
      </c>
      <c r="V180" s="47">
        <f t="shared" si="143"/>
        <v>1.0367892744964722</v>
      </c>
      <c r="W180" s="47">
        <f t="shared" si="143"/>
        <v>1.0266909122427346</v>
      </c>
      <c r="X180" s="47">
        <f t="shared" si="143"/>
        <v>1.0172344746273647</v>
      </c>
      <c r="Y180" s="47">
        <f t="shared" si="143"/>
        <v>1.0052840356169281</v>
      </c>
      <c r="Z180" s="47">
        <f t="shared" si="143"/>
        <v>0.99590801017948694</v>
      </c>
      <c r="AA180" s="47">
        <f t="shared" si="143"/>
        <v>0.98114019832924848</v>
      </c>
      <c r="AB180" s="47">
        <f t="shared" si="143"/>
        <v>0.96608108307841078</v>
      </c>
      <c r="AC180" s="47">
        <f t="shared" si="143"/>
        <v>0.95119078934688239</v>
      </c>
      <c r="AD180" s="47">
        <f t="shared" si="143"/>
        <v>0.93693064862937303</v>
      </c>
      <c r="AE180" s="47">
        <f t="shared" si="143"/>
        <v>0.92259337657748286</v>
      </c>
      <c r="AF180" s="47">
        <f t="shared" si="143"/>
        <v>0.90821817910586122</v>
      </c>
      <c r="AG180" s="47">
        <f t="shared" si="143"/>
        <v>0.89441853481451261</v>
      </c>
      <c r="AH180" s="47">
        <f t="shared" si="143"/>
        <v>0.88036582394327922</v>
      </c>
      <c r="AI180" s="47">
        <f t="shared" si="143"/>
        <v>0.86710105051622166</v>
      </c>
      <c r="AJ180" s="47">
        <f t="shared" si="143"/>
        <v>0.85313709806647142</v>
      </c>
      <c r="AK180" s="47">
        <f t="shared" si="143"/>
        <v>0.84017505009585425</v>
      </c>
      <c r="AL180" s="47">
        <f t="shared" si="143"/>
        <v>0.8271705304408381</v>
      </c>
      <c r="AM180" s="47">
        <f t="shared" si="143"/>
        <v>0.81387439047214605</v>
      </c>
      <c r="AN180" s="47">
        <f t="shared" si="143"/>
        <v>0.80135004544796939</v>
      </c>
      <c r="AO180" s="47">
        <f t="shared" si="143"/>
        <v>0.78855277994844863</v>
      </c>
    </row>
    <row r="182" spans="1:41">
      <c r="B182" s="46" t="str">
        <f>汇总!Q20</f>
        <v>Rubber and Plastics Products</v>
      </c>
      <c r="C182" s="44" t="str">
        <f>VLOOKUP(B182,$B$195:$C$219,2,FALSE)</f>
        <v>橡胶和塑料制品业</v>
      </c>
      <c r="D182" s="44">
        <v>2023</v>
      </c>
      <c r="E182" s="44">
        <v>2024</v>
      </c>
      <c r="F182" s="44">
        <v>2025</v>
      </c>
      <c r="G182" s="44">
        <v>2026</v>
      </c>
      <c r="H182" s="44">
        <v>2027</v>
      </c>
      <c r="I182" s="44">
        <v>2028</v>
      </c>
      <c r="J182" s="44">
        <v>2029</v>
      </c>
      <c r="K182" s="44">
        <v>2030</v>
      </c>
      <c r="L182" s="44">
        <v>2031</v>
      </c>
      <c r="M182" s="44">
        <v>2032</v>
      </c>
      <c r="N182" s="44">
        <v>2033</v>
      </c>
      <c r="O182" s="44">
        <v>2034</v>
      </c>
      <c r="P182" s="44">
        <v>2035</v>
      </c>
      <c r="Q182" s="44">
        <v>2036</v>
      </c>
      <c r="R182" s="44">
        <v>2037</v>
      </c>
      <c r="S182" s="44">
        <v>2038</v>
      </c>
      <c r="T182" s="44">
        <v>2039</v>
      </c>
      <c r="U182" s="44">
        <v>2040</v>
      </c>
      <c r="V182" s="44">
        <v>2041</v>
      </c>
      <c r="W182" s="44">
        <v>2042</v>
      </c>
      <c r="X182" s="44">
        <v>2043</v>
      </c>
      <c r="Y182" s="44">
        <v>2044</v>
      </c>
      <c r="Z182" s="44">
        <v>2045</v>
      </c>
      <c r="AA182" s="44">
        <v>2046</v>
      </c>
      <c r="AB182" s="44">
        <v>2047</v>
      </c>
      <c r="AC182" s="44">
        <v>2048</v>
      </c>
      <c r="AD182" s="44">
        <v>2049</v>
      </c>
      <c r="AE182" s="44">
        <v>2050</v>
      </c>
      <c r="AF182" s="44">
        <v>2051</v>
      </c>
      <c r="AG182" s="44">
        <v>2052</v>
      </c>
      <c r="AH182" s="44">
        <v>2053</v>
      </c>
      <c r="AI182" s="44">
        <v>2054</v>
      </c>
      <c r="AJ182" s="44">
        <v>2055</v>
      </c>
      <c r="AK182" s="44">
        <v>2056</v>
      </c>
      <c r="AL182" s="44">
        <v>2057</v>
      </c>
      <c r="AM182" s="44">
        <v>2058</v>
      </c>
      <c r="AN182" s="44">
        <v>2059</v>
      </c>
      <c r="AO182" s="44">
        <v>2060</v>
      </c>
    </row>
    <row r="183" spans="1:41">
      <c r="B183" s="46" t="s">
        <v>722</v>
      </c>
      <c r="C183" s="46" t="s">
        <v>1633</v>
      </c>
      <c r="D183" s="47">
        <f>SUMIFS(工业能源消费!D:D,工业能源消费!$B:$B,$B183,工业能源消费!$A:$A,$B$182)*$K$2</f>
        <v>1994.8867523675783</v>
      </c>
      <c r="E183" s="47">
        <f>SUMIFS(工业能源消费!E:E,工业能源消费!$B:$B,$B183,工业能源消费!$A:$A,$B$182)*$K$2</f>
        <v>2045.299052968925</v>
      </c>
      <c r="F183" s="47">
        <f>SUMIFS(工业能源消费!F:F,工业能源消费!$B:$B,$B183,工业能源消费!$A:$A,$B$182)*$K$2</f>
        <v>2110.1148680277993</v>
      </c>
      <c r="G183" s="47">
        <f>SUMIFS(工业能源消费!G:G,工业能源消费!$B:$B,$B183,工业能源消费!$A:$A,$B$182)*$K$2</f>
        <v>2171.3298044722919</v>
      </c>
      <c r="H183" s="47">
        <f>SUMIFS(工业能源消费!H:H,工业能源消费!$B:$B,$B183,工业能源消费!$A:$A,$B$182)*$K$2</f>
        <v>2221.7421050736384</v>
      </c>
      <c r="I183" s="47">
        <f>SUMIFS(工业能源消费!I:I,工业能源消费!$B:$B,$B183,工业能源消费!$A:$A,$B$182)*$K$2</f>
        <v>2264.9526484462212</v>
      </c>
      <c r="J183" s="47">
        <f>SUMIFS(工业能源消费!J:J,工业能源消费!$B:$B,$B183,工业能源消费!$A:$A,$B$182)*$K$2</f>
        <v>2297.3605559756588</v>
      </c>
      <c r="K183" s="47">
        <f>SUMIFS(工业能源消费!K:K,工业能源消费!$B:$B,$B183,工业能源消费!$A:$A,$B$182)*$K$2</f>
        <v>2322.6963379064496</v>
      </c>
      <c r="L183" s="47">
        <f>SUMIFS(工业能源消费!L:L,工业能源消费!$B:$B,$B183,工业能源消费!$A:$A,$B$182)*$K$2</f>
        <v>2340.7547441575753</v>
      </c>
      <c r="M183" s="47">
        <f>SUMIFS(工业能源消费!M:M,工业能源消费!$B:$B,$B183,工业能源消费!$A:$A,$B$182)*$K$2</f>
        <v>2351.578985272407</v>
      </c>
      <c r="N183" s="47">
        <f>SUMIFS(工业能源消费!N:N,工业能源消费!$B:$B,$B183,工业能源消费!$A:$A,$B$182)*$K$2</f>
        <v>2359.1120233336942</v>
      </c>
      <c r="O183" s="47">
        <f>SUMIFS(工业能源消费!O:O,工业能源消费!$B:$B,$B183,工业能源消费!$A:$A,$B$182)*$K$2</f>
        <v>2362.7489107342199</v>
      </c>
      <c r="P183" s="47">
        <f>SUMIFS(工业能源消费!P:P,工业能源消费!$B:$B,$B183,工业能源消费!$A:$A,$B$182)*$K$2</f>
        <v>2359.1264268481514</v>
      </c>
      <c r="Q183" s="47">
        <f>SUMIFS(工业能源消费!Q:Q,工业能源消费!$B:$B,$B183,工业能源消费!$A:$A,$B$182)*$K$2</f>
        <v>2355.5615570199134</v>
      </c>
      <c r="R183" s="47">
        <f>SUMIFS(工业能源消费!R:R,工业能源消费!$B:$B,$B183,工业能源消费!$A:$A,$B$182)*$K$2</f>
        <v>2351.9066652263159</v>
      </c>
      <c r="S183" s="47">
        <f>SUMIFS(工业能源消费!S:S,工业能源消费!$B:$B,$B183,工业能源消费!$A:$A,$B$182)*$K$2</f>
        <v>2348.1473479529013</v>
      </c>
      <c r="T183" s="47">
        <f>SUMIFS(工业能源消费!T:T,工业能源消费!$B:$B,$B183,工业能源消费!$A:$A,$B$182)*$K$2</f>
        <v>2340.8303626084771</v>
      </c>
      <c r="U183" s="47">
        <f>SUMIFS(工业能源消费!U:U,工业能源消费!$B:$B,$B183,工业能源消费!$A:$A,$B$182)*$K$2</f>
        <v>2337.1466637859644</v>
      </c>
      <c r="V183" s="47">
        <f>SUMIFS(工业能源消费!V:V,工业能源消费!$B:$B,$B183,工业能源消费!$A:$A,$B$182)*$K$2</f>
        <v>2329.8800907421419</v>
      </c>
      <c r="W183" s="47">
        <f>SUMIFS(工业能源消费!W:W,工业能源消费!$B:$B,$B183,工业能源消费!$A:$A,$B$182)*$K$2</f>
        <v>2319.0342443556233</v>
      </c>
      <c r="X183" s="47">
        <f>SUMIFS(工业能源消费!X:X,工业能源消费!$B:$B,$B183,工业能源消费!$A:$A,$B$182)*$K$2</f>
        <v>2311.807280976559</v>
      </c>
      <c r="Y183" s="47">
        <f>SUMIFS(工业能源消费!Y:Y,工业能源消费!$B:$B,$B183,工业能源消费!$A:$A,$B$182)*$K$2</f>
        <v>2304.5911202333377</v>
      </c>
      <c r="Z183" s="47">
        <f>SUMIFS(工业能源消费!Z:Z,工业能源消费!$B:$B,$B183,工业能源消费!$A:$A,$B$182)*$K$2</f>
        <v>2297.3785603687306</v>
      </c>
      <c r="AA183" s="47">
        <f>SUMIFS(工业能源消费!AA:AA,工业能源消费!$B:$B,$B183,工业能源消费!$A:$A,$B$182)*$K$2</f>
        <v>2286.5687227683561</v>
      </c>
      <c r="AB183" s="47">
        <f>SUMIFS(工业能源消费!AB:AB,工业能源消费!$B:$B,$B183,工业能源消费!$A:$A,$B$182)*$K$2</f>
        <v>2279.3633646609778</v>
      </c>
      <c r="AC183" s="47">
        <f>SUMIFS(工业能源消费!AC:AC,工业能源消费!$B:$B,$B183,工业能源消费!$A:$A,$B$182)*$K$2</f>
        <v>2268.5607288178321</v>
      </c>
      <c r="AD183" s="47">
        <f>SUMIFS(工业能源消费!AD:AD,工业能源消费!$B:$B,$B183,工业能源消费!$A:$A,$B$182)*$K$2</f>
        <v>2261.3553707104538</v>
      </c>
      <c r="AE183" s="47">
        <f>SUMIFS(工业能源消费!AE:AE,工业能源消费!$B:$B,$B183,工业能源消费!$A:$A,$B$182)*$K$2</f>
        <v>2254.1536134816902</v>
      </c>
      <c r="AF183" s="47">
        <f>SUMIFS(工业能源消费!AF:AF,工业能源消费!$B:$B,$B183,工业能源消费!$A:$A,$B$182)*$K$2</f>
        <v>2246.9518562529265</v>
      </c>
      <c r="AG183" s="47">
        <f>SUMIFS(工业能源消费!AG:AG,工业能源消费!$B:$B,$B183,工业能源消费!$A:$A,$B$182)*$K$2</f>
        <v>2236.1492204097804</v>
      </c>
      <c r="AH183" s="47">
        <f>SUMIFS(工业能源消费!AH:AH,工业能源消费!$B:$B,$B183,工业能源消费!$A:$A,$B$182)*$K$2</f>
        <v>2232.5483417953988</v>
      </c>
      <c r="AI183" s="47">
        <f>SUMIFS(工业能源消费!AI:AI,工业能源消费!$B:$B,$B183,工业能源消费!$A:$A,$B$182)*$K$2</f>
        <v>2225.3465845666346</v>
      </c>
      <c r="AJ183" s="47">
        <f>SUMIFS(工业能源消费!AJ:AJ,工业能源消费!$B:$B,$B183,工业能源消费!$A:$A,$B$182)*$K$2</f>
        <v>2218.144827337871</v>
      </c>
      <c r="AK183" s="47">
        <f>SUMIFS(工业能源消费!AK:AK,工业能源消费!$B:$B,$B183,工业能源消费!$A:$A,$B$182)*$K$2</f>
        <v>2214.5439487234889</v>
      </c>
      <c r="AL183" s="47">
        <f>SUMIFS(工业能源消费!AL:AL,工业能源消费!$B:$B,$B183,工业能源消费!$A:$A,$B$182)*$K$2</f>
        <v>2210.9430701091073</v>
      </c>
      <c r="AM183" s="47">
        <f>SUMIFS(工业能源消费!AM:AM,工业能源消费!$B:$B,$B183,工业能源消费!$A:$A,$B$182)*$K$2</f>
        <v>2207.3385906161111</v>
      </c>
      <c r="AN183" s="47">
        <f>SUMIFS(工业能源消费!AN:AN,工业能源消费!$B:$B,$B183,工业能源消费!$A:$A,$B$182)*$K$2</f>
        <v>2207.3385906161111</v>
      </c>
      <c r="AO183" s="47">
        <f>SUMIFS(工业能源消费!AO:AO,工业能源消费!$B:$B,$B183,工业能源消费!$A:$A,$B$182)*$K$2</f>
        <v>2203.7377120017291</v>
      </c>
    </row>
    <row r="184" spans="1:41">
      <c r="A184" s="50"/>
      <c r="B184" s="46" t="s">
        <v>723</v>
      </c>
      <c r="C184" s="46" t="s">
        <v>1666</v>
      </c>
      <c r="D184" s="47">
        <f>SUMIFS(工业能源消费!D:D,工业能源消费!$B:$B,$B184,工业能源消费!$A:$A,$B$182)*$K$2</f>
        <v>133.95268445500705</v>
      </c>
      <c r="E184" s="47">
        <f>SUMIFS(工业能源消费!E:E,工业能源消费!$B:$B,$B184,工业能源消费!$A:$A,$B$182)*$K$2</f>
        <v>136.47329948507439</v>
      </c>
      <c r="F184" s="47">
        <f>SUMIFS(工业能源消费!F:F,工业能源消费!$B:$B,$B184,工业能源消费!$A:$A,$B$182)*$K$2</f>
        <v>139.71409023801812</v>
      </c>
      <c r="G184" s="47">
        <f>SUMIFS(工业能源消费!G:G,工业能源消费!$B:$B,$B184,工业能源消费!$A:$A,$B$182)*$K$2</f>
        <v>142.59479312952365</v>
      </c>
      <c r="H184" s="47">
        <f>SUMIFS(工业能源消费!H:H,工业能源消费!$B:$B,$B184,工业能源消费!$A:$A,$B$182)*$K$2</f>
        <v>144.75532029815278</v>
      </c>
      <c r="I184" s="47">
        <f>SUMIFS(工业能源消费!I:I,工业能源消费!$B:$B,$B184,工业能源消费!$A:$A,$B$182)*$K$2</f>
        <v>146.19567174390556</v>
      </c>
      <c r="J184" s="47">
        <f>SUMIFS(工业能源消费!J:J,工业能源消费!$B:$B,$B184,工业能源消费!$A:$A,$B$182)*$K$2</f>
        <v>146.91584746678194</v>
      </c>
      <c r="K184" s="47">
        <f>SUMIFS(工业能源消费!K:K,工业能源消费!$B:$B,$B184,工业能源消费!$A:$A,$B$182)*$K$2</f>
        <v>147.28421734903321</v>
      </c>
      <c r="L184" s="47">
        <f>SUMIFS(工业能源消费!L:L,工业能源消费!$B:$B,$B184,工业能源消费!$A:$A,$B$182)*$K$2</f>
        <v>148.00763386266252</v>
      </c>
      <c r="M184" s="47">
        <f>SUMIFS(工业能源消费!M:M,工业能源消费!$B:$B,$B184,工业能源消费!$A:$A,$B$182)*$K$2</f>
        <v>148.36916207554648</v>
      </c>
      <c r="N184" s="47">
        <f>SUMIFS(工业能源消费!N:N,工业能源消费!$B:$B,$B184,工业能源消费!$A:$A,$B$182)*$K$2</f>
        <v>148.39004717150988</v>
      </c>
      <c r="O184" s="47">
        <f>SUMIFS(工业能源消费!O:O,工业能源消费!$B:$B,$B184,工业能源消费!$A:$A,$B$182)*$K$2</f>
        <v>148.03211983724032</v>
      </c>
      <c r="P184" s="47">
        <f>SUMIFS(工业能源消费!P:P,工业能源消费!$B:$B,$B184,工业能源消费!$A:$A,$B$182)*$K$2</f>
        <v>147.67059162435638</v>
      </c>
      <c r="Q184" s="47">
        <f>SUMIFS(工业能源消费!Q:Q,工业能源消费!$B:$B,$B184,工业能源消费!$A:$A,$B$182)*$K$2</f>
        <v>146.9522163407872</v>
      </c>
      <c r="R184" s="47">
        <f>SUMIFS(工业能源消费!R:R,工业能源消费!$B:$B,$B184,工业能源消费!$A:$A,$B$182)*$K$2</f>
        <v>146.22879982715787</v>
      </c>
      <c r="S184" s="47">
        <f>SUMIFS(工业能源消费!S:S,工业能源消费!$B:$B,$B184,工业能源消费!$A:$A,$B$182)*$K$2</f>
        <v>145.49854164416121</v>
      </c>
      <c r="T184" s="47">
        <f>SUMIFS(工业能源消费!T:T,工业能源消费!$B:$B,$B184,工业能源消费!$A:$A,$B$182)*$K$2</f>
        <v>144.77116416405607</v>
      </c>
      <c r="U184" s="47">
        <f>SUMIFS(工业能源消费!U:U,工业能源消费!$B:$B,$B184,工业能源消费!$A:$A,$B$182)*$K$2</f>
        <v>144.04594721111954</v>
      </c>
      <c r="V184" s="47">
        <f>SUMIFS(工业能源消费!V:V,工业能源消费!$B:$B,$B184,工业能源消费!$A:$A,$B$182)*$K$2</f>
        <v>142.96172266032914</v>
      </c>
      <c r="W184" s="47">
        <f>SUMIFS(工业能源消费!W:W,工业能源消费!$B:$B,$B184,工业能源消费!$A:$A,$B$182)*$K$2</f>
        <v>142.23902632242272</v>
      </c>
      <c r="X184" s="47">
        <f>SUMIFS(工业能源消费!X:X,工业能源消费!$B:$B,$B184,工业能源消费!$A:$A,$B$182)*$K$2</f>
        <v>141.15696229880095</v>
      </c>
      <c r="Y184" s="47">
        <f>SUMIFS(工业能源消费!Y:Y,工业能源消费!$B:$B,$B184,工业能源消费!$A:$A,$B$182)*$K$2</f>
        <v>140.4360664002017</v>
      </c>
      <c r="Z184" s="47">
        <f>SUMIFS(工业能源消费!Z:Z,工业能源消费!$B:$B,$B184,工业能源消费!$A:$A,$B$182)*$K$2</f>
        <v>139.35508264016423</v>
      </c>
      <c r="AA184" s="47">
        <f>SUMIFS(工业能源消费!AA:AA,工业能源消费!$B:$B,$B184,工业能源消费!$A:$A,$B$182)*$K$2</f>
        <v>138.27445896798824</v>
      </c>
      <c r="AB184" s="47">
        <f>SUMIFS(工业能源消费!AB:AB,工业能源消费!$B:$B,$B184,工业能源消费!$A:$A,$B$182)*$K$2</f>
        <v>137.55392315725041</v>
      </c>
      <c r="AC184" s="47">
        <f>SUMIFS(工业能源消费!AC:AC,工业能源消费!$B:$B,$B184,工业能源消费!$A:$A,$B$182)*$K$2</f>
        <v>136.47365957293584</v>
      </c>
      <c r="AD184" s="47">
        <f>SUMIFS(工业能源消费!AD:AD,工业能源消费!$B:$B,$B184,工业能源消费!$A:$A,$B$182)*$K$2</f>
        <v>135.75348385005944</v>
      </c>
      <c r="AE184" s="47">
        <f>SUMIFS(工业能源消费!AE:AE,工业能源消费!$B:$B,$B184,工业能源消费!$A:$A,$B$182)*$K$2</f>
        <v>134.67322026574487</v>
      </c>
      <c r="AF184" s="47">
        <f>SUMIFS(工业能源消费!AF:AF,工业能源消费!$B:$B,$B184,工业能源消费!$A:$A,$B$182)*$K$2</f>
        <v>133.9530445428685</v>
      </c>
      <c r="AG184" s="47">
        <f>SUMIFS(工业能源消费!AG:AG,工业能源消费!$B:$B,$B184,工业能源消费!$A:$A,$B$182)*$K$2</f>
        <v>132.87278095855393</v>
      </c>
      <c r="AH184" s="47">
        <f>SUMIFS(工业能源消费!AH:AH,工业能源消费!$B:$B,$B184,工业能源消费!$A:$A,$B$182)*$K$2</f>
        <v>132.15260523567753</v>
      </c>
      <c r="AI184" s="47">
        <f>SUMIFS(工业能源消费!AI:AI,工业能源消费!$B:$B,$B184,工业能源消费!$A:$A,$B$182)*$K$2</f>
        <v>131.43242951280115</v>
      </c>
      <c r="AJ184" s="47">
        <f>SUMIFS(工业能源消费!AJ:AJ,工业能源消费!$B:$B,$B184,工业能源消费!$A:$A,$B$182)*$K$2</f>
        <v>130.71225378992477</v>
      </c>
      <c r="AK184" s="47">
        <f>SUMIFS(工业能源消费!AK:AK,工业能源消费!$B:$B,$B184,工业能源消费!$A:$A,$B$182)*$K$2</f>
        <v>129.9920780670484</v>
      </c>
      <c r="AL184" s="47">
        <f>SUMIFS(工业能源消费!AL:AL,工业能源消费!$B:$B,$B184,工业能源消费!$A:$A,$B$182)*$K$2</f>
        <v>129.27154225631057</v>
      </c>
      <c r="AM184" s="47">
        <f>SUMIFS(工业能源消费!AM:AM,工业能源消费!$B:$B,$B184,工业能源消费!$A:$A,$B$182)*$K$2</f>
        <v>128.91145439487238</v>
      </c>
      <c r="AN184" s="47">
        <f>SUMIFS(工业能源消费!AN:AN,工业能源消费!$B:$B,$B184,工业能源消费!$A:$A,$B$182)*$K$2</f>
        <v>128.191278671996</v>
      </c>
      <c r="AO184" s="47">
        <f>SUMIFS(工业能源消费!AO:AO,工业能源消费!$B:$B,$B184,工业能源消费!$A:$A,$B$182)*$K$2</f>
        <v>127.83119081055781</v>
      </c>
    </row>
    <row r="185" spans="1:41">
      <c r="A185" s="50"/>
      <c r="B185" s="46" t="s">
        <v>113</v>
      </c>
      <c r="C185" s="46" t="s">
        <v>1658</v>
      </c>
      <c r="D185" s="47">
        <f>SUMIFS(工业能源消费!D:D,工业能源消费!$B:$B,$B185,工业能源消费!$A:$A,$B$182)*$K$2</f>
        <v>244.85974577796989</v>
      </c>
      <c r="E185" s="47">
        <f>SUMIFS(工业能源消费!E:E,工业能源消费!$B:$B,$B185,工业能源消费!$A:$A,$B$182)*$K$2</f>
        <v>249.54088797666637</v>
      </c>
      <c r="F185" s="47">
        <f>SUMIFS(工业能源消费!F:F,工业能源消费!$B:$B,$B185,工业能源消费!$A:$A,$B$182)*$K$2</f>
        <v>255.66238162111563</v>
      </c>
      <c r="G185" s="47">
        <f>SUMIFS(工业能源消费!G:G,工业能源消费!$B:$B,$B185,工业能源消费!$A:$A,$B$182)*$K$2</f>
        <v>260.34352381981211</v>
      </c>
      <c r="H185" s="47">
        <f>SUMIFS(工业能源消费!H:H,工业能源消费!$B:$B,$B185,工业能源消费!$A:$A,$B$182)*$K$2</f>
        <v>264.30449029563221</v>
      </c>
      <c r="I185" s="47">
        <f>SUMIFS(工业能源消费!I:I,工业能源消费!$B:$B,$B185,工业能源消费!$A:$A,$B$182)*$K$2</f>
        <v>267.18519318713771</v>
      </c>
      <c r="J185" s="47">
        <f>SUMIFS(工业能源消费!J:J,工业能源消费!$B:$B,$B185,工业能源消费!$A:$A,$B$182)*$K$2</f>
        <v>268.62590472075192</v>
      </c>
      <c r="K185" s="47">
        <f>SUMIFS(工业能源消费!K:K,工业能源消费!$B:$B,$B185,工业能源消费!$A:$A,$B$182)*$K$2</f>
        <v>269.0007561845091</v>
      </c>
      <c r="L185" s="47">
        <f>SUMIFS(工业能源消费!L:L,工业能源消费!$B:$B,$B185,工业能源消费!$A:$A,$B$182)*$K$2</f>
        <v>270.80731698534447</v>
      </c>
      <c r="M185" s="47">
        <f>SUMIFS(工业能源消费!M:M,工业能源消费!$B:$B,$B185,工业能源消费!$A:$A,$B$182)*$K$2</f>
        <v>271.16992546181274</v>
      </c>
      <c r="N185" s="47">
        <f>SUMIFS(工业能源消费!N:N,工业能源消费!$B:$B,$B185,工业能源消费!$A:$A,$B$182)*$K$2</f>
        <v>271.20773468726378</v>
      </c>
      <c r="O185" s="47">
        <f>SUMIFS(工业能源消费!O:O,工业能源消费!$B:$B,$B185,工业能源消费!$A:$A,$B$182)*$K$2</f>
        <v>270.49151993086321</v>
      </c>
      <c r="P185" s="47">
        <f>SUMIFS(工业能源消费!P:P,工业能源消费!$B:$B,$B185,工业能源消费!$A:$A,$B$182)*$K$2</f>
        <v>269.76882359295678</v>
      </c>
      <c r="Q185" s="47">
        <f>SUMIFS(工业能源消费!Q:Q,工业能源消费!$B:$B,$B185,工业能源消费!$A:$A,$B$182)*$K$2</f>
        <v>268.69216088725653</v>
      </c>
      <c r="R185" s="47">
        <f>SUMIFS(工业能源消费!R:R,工业能源消费!$B:$B,$B185,工业能源消费!$A:$A,$B$182)*$K$2</f>
        <v>267.24568794785932</v>
      </c>
      <c r="S185" s="47">
        <f>SUMIFS(工业能源消费!S:S,工业能源消费!$B:$B,$B185,工业能源消费!$A:$A,$B$182)*$K$2</f>
        <v>265.78733210903465</v>
      </c>
      <c r="T185" s="47">
        <f>SUMIFS(工业能源消费!T:T,工业能源消费!$B:$B,$B185,工业能源消费!$A:$A,$B$182)*$K$2</f>
        <v>264.33365741240868</v>
      </c>
      <c r="U185" s="47">
        <f>SUMIFS(工业能源消费!U:U,工业能源消费!$B:$B,$B185,工业能源消费!$A:$A,$B$182)*$K$2</f>
        <v>262.88394368225852</v>
      </c>
      <c r="V185" s="47">
        <f>SUMIFS(工业能源消费!V:V,工业能源消费!$B:$B,$B185,工业能源消费!$A:$A,$B$182)*$K$2</f>
        <v>261.43639047927701</v>
      </c>
      <c r="W185" s="47">
        <f>SUMIFS(工业能源消费!W:W,工业能源消费!$B:$B,$B185,工业能源消费!$A:$A,$B$182)*$K$2</f>
        <v>259.63090994202594</v>
      </c>
      <c r="X185" s="47">
        <f>SUMIFS(工业能源消费!X:X,工业能源消费!$B:$B,$B185,工业能源消费!$A:$A,$B$182)*$K$2</f>
        <v>258.18803788124308</v>
      </c>
      <c r="Y185" s="47">
        <f>SUMIFS(工业能源消费!Y:Y,工业能源消费!$B:$B,$B185,工业能源消费!$A:$A,$B$182)*$K$2</f>
        <v>256.38579813474496</v>
      </c>
      <c r="Z185" s="47">
        <f>SUMIFS(工业能源消费!Z:Z,工业能源消费!$B:$B,$B185,工业能源消费!$A:$A,$B$182)*$K$2</f>
        <v>254.58427856396966</v>
      </c>
      <c r="AA185" s="47">
        <f>SUMIFS(工业能源消费!AA:AA,工业能源消费!$B:$B,$B185,工业能源消费!$A:$A,$B$182)*$K$2</f>
        <v>252.78311908105584</v>
      </c>
      <c r="AB185" s="47">
        <f>SUMIFS(工业能源消费!AB:AB,工业能源消费!$B:$B,$B185,工业能源消费!$A:$A,$B$182)*$K$2</f>
        <v>251.34240754744164</v>
      </c>
      <c r="AC185" s="47">
        <f>SUMIFS(工业能源消费!AC:AC,工业能源消费!$B:$B,$B185,工业能源消费!$A:$A,$B$182)*$K$2</f>
        <v>249.54160815238924</v>
      </c>
      <c r="AD185" s="47">
        <f>SUMIFS(工业能源消费!AD:AD,工业能源消费!$B:$B,$B185,工业能源消费!$A:$A,$B$182)*$K$2</f>
        <v>247.7411688451983</v>
      </c>
      <c r="AE185" s="47">
        <f>SUMIFS(工业能源消费!AE:AE,工业能源消费!$B:$B,$B185,工业能源消费!$A:$A,$B$182)*$K$2</f>
        <v>246.3004573115841</v>
      </c>
      <c r="AF185" s="47">
        <f>SUMIFS(工业能源消费!AF:AF,工业能源消费!$B:$B,$B185,工业能源消费!$A:$A,$B$182)*$K$2</f>
        <v>244.50001800439313</v>
      </c>
      <c r="AG185" s="47">
        <f>SUMIFS(工业能源消费!AG:AG,工业能源消费!$B:$B,$B185,工业能源消费!$A:$A,$B$182)*$K$2</f>
        <v>243.05966655864037</v>
      </c>
      <c r="AH185" s="47">
        <f>SUMIFS(工业能源消费!AH:AH,工业能源消费!$B:$B,$B185,工业能源消费!$A:$A,$B$182)*$K$2</f>
        <v>241.61931511288762</v>
      </c>
      <c r="AI185" s="47">
        <f>SUMIFS(工业能源消费!AI:AI,工业能源消费!$B:$B,$B185,工业能源消费!$A:$A,$B$182)*$K$2</f>
        <v>240.17896366713484</v>
      </c>
      <c r="AJ185" s="47">
        <f>SUMIFS(工业能源消费!AJ:AJ,工业能源消费!$B:$B,$B185,工业能源消费!$A:$A,$B$182)*$K$2</f>
        <v>238.73861222138208</v>
      </c>
      <c r="AK185" s="47">
        <f>SUMIFS(工业能源消费!AK:AK,工业能源消费!$B:$B,$B185,工业能源消费!$A:$A,$B$182)*$K$2</f>
        <v>237.65834863706752</v>
      </c>
      <c r="AL185" s="47">
        <f>SUMIFS(工业能源消费!AL:AL,工业能源消费!$B:$B,$B185,工业能源消费!$A:$A,$B$182)*$K$2</f>
        <v>236.57808505275293</v>
      </c>
      <c r="AM185" s="47">
        <f>SUMIFS(工业能源消费!AM:AM,工业能源消费!$B:$B,$B185,工业能源消费!$A:$A,$B$182)*$K$2</f>
        <v>235.49746138057691</v>
      </c>
      <c r="AN185" s="47">
        <f>SUMIFS(工业能源消费!AN:AN,工业能源消费!$B:$B,$B185,工业能源消费!$A:$A,$B$182)*$K$2</f>
        <v>234.41719779626234</v>
      </c>
      <c r="AO185" s="47">
        <f>SUMIFS(工业能源消费!AO:AO,工业能源消费!$B:$B,$B185,工业能源消费!$A:$A,$B$182)*$K$2</f>
        <v>233.69702207338597</v>
      </c>
    </row>
    <row r="186" spans="1:41">
      <c r="A186" s="50"/>
      <c r="B186" s="46" t="s">
        <v>724</v>
      </c>
      <c r="C186" s="46" t="s">
        <v>1665</v>
      </c>
      <c r="D186" s="47">
        <f>SUMIFS(工业能源消费!D:D,工业能源消费!$B:$B,$B186,工业能源消费!$A:$A,$B$182)*$K$2</f>
        <v>15.483778041842214</v>
      </c>
      <c r="E186" s="47">
        <f>SUMIFS(工业能源消费!E:E,工业能源消费!$B:$B,$B186,工业能源消费!$A:$A,$B$182)*$K$2</f>
        <v>15.771848330992766</v>
      </c>
      <c r="F186" s="47">
        <f>SUMIFS(工业能源消费!F:F,工业能源消费!$B:$B,$B186,工业能源消费!$A:$A,$B$182)*$K$2</f>
        <v>16.167944978574777</v>
      </c>
      <c r="G186" s="47">
        <f>SUMIFS(工业能源消费!G:G,工业能源消费!$B:$B,$B186,工业能源消费!$A:$A,$B$182)*$K$2</f>
        <v>16.492024053869148</v>
      </c>
      <c r="H186" s="47">
        <f>SUMIFS(工业能源消费!H:H,工业能源消费!$B:$B,$B186,工业能源消费!$A:$A,$B$182)*$K$2</f>
        <v>16.708076770732063</v>
      </c>
      <c r="I186" s="47">
        <f>SUMIFS(工业能源消费!I:I,工业能源消费!$B:$B,$B186,工业能源消费!$A:$A,$B$182)*$K$2</f>
        <v>16.888120701451157</v>
      </c>
      <c r="J186" s="47">
        <f>SUMIFS(工业能源消费!J:J,工业能源消费!$B:$B,$B186,工业能源消费!$A:$A,$B$182)*$K$2</f>
        <v>16.996147059882617</v>
      </c>
      <c r="K186" s="47">
        <f>SUMIFS(工业能源消费!K:K,工业能源消费!$B:$B,$B186,工业能源消费!$A:$A,$B$182)*$K$2</f>
        <v>17.033092074466175</v>
      </c>
      <c r="L186" s="47">
        <f>SUMIFS(工业能源消费!L:L,工业能源消费!$B:$B,$B186,工业能源消费!$A:$A,$B$182)*$K$2</f>
        <v>17.105505743401395</v>
      </c>
      <c r="M186" s="47">
        <f>SUMIFS(工业能源消费!M:M,工业能源消费!$B:$B,$B186,工业能源消费!$A:$A,$B$182)*$K$2</f>
        <v>17.141694573475931</v>
      </c>
      <c r="N186" s="47">
        <f>SUMIFS(工业能源消费!N:N,工业能源消费!$B:$B,$B186,工业能源消费!$A:$A,$B$182)*$K$2</f>
        <v>17.144071153361423</v>
      </c>
      <c r="O186" s="47">
        <f>SUMIFS(工业能源消费!O:O,工业能源消费!$B:$B,$B186,工业能源消费!$A:$A,$B$182)*$K$2</f>
        <v>17.108314428720611</v>
      </c>
      <c r="P186" s="47">
        <f>SUMIFS(工业能源消费!P:P,工业能源消费!$B:$B,$B186,工业能源消费!$A:$A,$B$182)*$K$2</f>
        <v>17.036116812502254</v>
      </c>
      <c r="Q186" s="47">
        <f>SUMIFS(工业能源消费!Q:Q,工业能源消费!$B:$B,$B186,工业能源消费!$A:$A,$B$182)*$K$2</f>
        <v>16.964351301717624</v>
      </c>
      <c r="R186" s="47">
        <f>SUMIFS(工业能源消费!R:R,工业能源消费!$B:$B,$B186,工业能源消费!$A:$A,$B$182)*$K$2</f>
        <v>16.891937632782405</v>
      </c>
      <c r="S186" s="47">
        <f>SUMIFS(工业能源消费!S:S,工业能源消费!$B:$B,$B186,工业能源消费!$A:$A,$B$182)*$K$2</f>
        <v>16.818767779338163</v>
      </c>
      <c r="T186" s="47">
        <f>SUMIFS(工业能源消费!T:T,工业能源消费!$B:$B,$B186,工业能源消费!$A:$A,$B$182)*$K$2</f>
        <v>16.709913218825399</v>
      </c>
      <c r="U186" s="47">
        <f>SUMIFS(工业能源消费!U:U,工业能源消费!$B:$B,$B186,工业能源消费!$A:$A,$B$182)*$K$2</f>
        <v>16.637319505959457</v>
      </c>
      <c r="V186" s="47">
        <f>SUMIFS(工业能源消费!V:V,工业能源消费!$B:$B,$B186,工业能源消费!$A:$A,$B$182)*$K$2</f>
        <v>16.528825033308131</v>
      </c>
      <c r="W186" s="47">
        <f>SUMIFS(工业能源消费!W:W,工业能源消费!$B:$B,$B186,工业能源消费!$A:$A,$B$182)*$K$2</f>
        <v>16.420510604587523</v>
      </c>
      <c r="X186" s="47">
        <f>SUMIFS(工业能源消费!X:X,工业能源消费!$B:$B,$B186,工业能源消费!$A:$A,$B$182)*$K$2</f>
        <v>16.312304202225349</v>
      </c>
      <c r="Y186" s="47">
        <f>SUMIFS(工业能源消费!Y:Y,工业能源消费!$B:$B,$B186,工业能源消费!$A:$A,$B$182)*$K$2</f>
        <v>16.20416981743546</v>
      </c>
      <c r="Z186" s="47">
        <f>SUMIFS(工业能源消费!Z:Z,工业能源消费!$B:$B,$B186,工业能源消费!$A:$A,$B$182)*$K$2</f>
        <v>16.096071441431715</v>
      </c>
      <c r="AA186" s="47">
        <f>SUMIFS(工业能源消费!AA:AA,工业能源消费!$B:$B,$B186,工业能源消费!$A:$A,$B$182)*$K$2</f>
        <v>15.987973065427969</v>
      </c>
      <c r="AB186" s="47">
        <f>SUMIFS(工业能源消费!AB:AB,工业能源消费!$B:$B,$B186,工业能源消费!$A:$A,$B$182)*$K$2</f>
        <v>15.879946706996511</v>
      </c>
      <c r="AC186" s="47">
        <f>SUMIFS(工业能源消费!AC:AC,工业能源消费!$B:$B,$B186,工业能源消费!$A:$A,$B$182)*$K$2</f>
        <v>15.771884339778911</v>
      </c>
      <c r="AD186" s="47">
        <f>SUMIFS(工业能源消费!AD:AD,工业能源消费!$B:$B,$B186,工业能源消费!$A:$A,$B$182)*$K$2</f>
        <v>15.663857981347453</v>
      </c>
      <c r="AE186" s="47">
        <f>SUMIFS(工业能源消费!AE:AE,工业能源消费!$B:$B,$B186,工业能源消费!$A:$A,$B$182)*$K$2</f>
        <v>15.555831622915996</v>
      </c>
      <c r="AF186" s="47">
        <f>SUMIFS(工业能源消费!AF:AF,工业能源消费!$B:$B,$B186,工业能源消费!$A:$A,$B$182)*$K$2</f>
        <v>15.483814050628357</v>
      </c>
      <c r="AG186" s="47">
        <f>SUMIFS(工业能源消费!AG:AG,工业能源消费!$B:$B,$B186,工业能源消费!$A:$A,$B$182)*$K$2</f>
        <v>15.3757876921969</v>
      </c>
      <c r="AH186" s="47">
        <f>SUMIFS(工业能源消费!AH:AH,工业能源消费!$B:$B,$B186,工业能源消费!$A:$A,$B$182)*$K$2</f>
        <v>15.267761333765442</v>
      </c>
      <c r="AI186" s="47">
        <f>SUMIFS(工业能源消费!AI:AI,工业能源消费!$B:$B,$B186,工业能源消费!$A:$A,$B$182)*$K$2</f>
        <v>15.195743761477804</v>
      </c>
      <c r="AJ186" s="47">
        <f>SUMIFS(工业能源消费!AJ:AJ,工业能源消费!$B:$B,$B186,工业能源消费!$A:$A,$B$182)*$K$2</f>
        <v>15.087717403046348</v>
      </c>
      <c r="AK186" s="47">
        <f>SUMIFS(工业能源消费!AK:AK,工业能源消费!$B:$B,$B186,工业能源消费!$A:$A,$B$182)*$K$2</f>
        <v>15.01569983075871</v>
      </c>
      <c r="AL186" s="47">
        <f>SUMIFS(工业能源消费!AL:AL,工业能源消费!$B:$B,$B186,工业能源消费!$A:$A,$B$182)*$K$2</f>
        <v>14.943646249684926</v>
      </c>
      <c r="AM186" s="47">
        <f>SUMIFS(工业能源消费!AM:AM,工业能源消费!$B:$B,$B186,工业能源消费!$A:$A,$B$182)*$K$2</f>
        <v>14.87162867739729</v>
      </c>
      <c r="AN186" s="47">
        <f>SUMIFS(工业能源消费!AN:AN,工业能源消费!$B:$B,$B186,工业能源消费!$A:$A,$B$182)*$K$2</f>
        <v>14.83561989125347</v>
      </c>
      <c r="AO186" s="47">
        <f>SUMIFS(工业能源消费!AO:AO,工业能源消费!$B:$B,$B186,工业能源消费!$A:$A,$B$182)*$K$2</f>
        <v>14.763602318965832</v>
      </c>
    </row>
    <row r="187" spans="1:41">
      <c r="A187" s="50"/>
      <c r="B187" s="46" t="s">
        <v>790</v>
      </c>
      <c r="C187" s="46" t="s">
        <v>1659</v>
      </c>
      <c r="D187" s="47">
        <f>SUMIFS(工业能源消费!D:D,工业能源消费!$B:$B,$B187,工业能源消费!$A:$A,$B$182)*$K$2</f>
        <v>30.535162579669446</v>
      </c>
      <c r="E187" s="47">
        <f>SUMIFS(工业能源消费!E:E,工业能源消费!$B:$B,$B187,工业能源消费!$A:$A,$B$182)*$K$2</f>
        <v>30.986892801843659</v>
      </c>
      <c r="F187" s="47">
        <f>SUMIFS(工业能源消费!F:F,工业能源消费!$B:$B,$B187,工业能源消费!$A:$A,$B$182)*$K$2</f>
        <v>31.865831262828138</v>
      </c>
      <c r="G187" s="47">
        <f>SUMIFS(工业能源消费!G:G,工业能源消费!$B:$B,$B187,工业能源消费!$A:$A,$B$182)*$K$2</f>
        <v>32.427424291527139</v>
      </c>
      <c r="H187" s="47">
        <f>SUMIFS(工业能源消费!H:H,工业能源消费!$B:$B,$B187,工业能源消费!$A:$A,$B$182)*$K$2</f>
        <v>32.986352670051502</v>
      </c>
      <c r="I187" s="47">
        <f>SUMIFS(工业能源消费!I:I,工业能源消费!$B:$B,$B187,工业能源消费!$A:$A,$B$182)*$K$2</f>
        <v>33.237693997335356</v>
      </c>
      <c r="J187" s="47">
        <f>SUMIFS(工业能源消费!J:J,工业能源消费!$B:$B,$B187,工业能源消费!$A:$A,$B$182)*$K$2</f>
        <v>33.487342911670453</v>
      </c>
      <c r="K187" s="47">
        <f>SUMIFS(工业能源消费!K:K,工业能源消费!$B:$B,$B187,工业能源消费!$A:$A,$B$182)*$K$2</f>
        <v>33.433149688524011</v>
      </c>
      <c r="L187" s="47">
        <f>SUMIFS(工业能源消费!L:L,工业能源消费!$B:$B,$B187,工业能源消费!$A:$A,$B$182)*$K$2</f>
        <v>33.722444276403451</v>
      </c>
      <c r="M187" s="47">
        <f>SUMIFS(工业能源消费!M:M,工业能源消费!$B:$B,$B187,工业能源消费!$A:$A,$B$182)*$K$2</f>
        <v>33.707212559864615</v>
      </c>
      <c r="N187" s="47">
        <f>SUMIFS(工业能源消费!N:N,工业能源消费!$B:$B,$B187,工业能源消费!$A:$A,$B$182)*$K$2</f>
        <v>33.696373915235327</v>
      </c>
      <c r="O187" s="47">
        <f>SUMIFS(工业能源消费!O:O,工业能源消费!$B:$B,$B187,工业能源消费!$A:$A,$B$182)*$K$2</f>
        <v>33.681214216268778</v>
      </c>
      <c r="P187" s="47">
        <f>SUMIFS(工业能源消费!P:P,工业能源消费!$B:$B,$B187,工业能源消费!$A:$A,$B$182)*$K$2</f>
        <v>33.66522631522092</v>
      </c>
      <c r="Q187" s="47">
        <f>SUMIFS(工业能源消费!Q:Q,工业能源消费!$B:$B,$B187,工业能源消费!$A:$A,$B$182)*$K$2</f>
        <v>33.346836628137275</v>
      </c>
      <c r="R187" s="47">
        <f>SUMIFS(工业能源消费!R:R,工业能源消费!$B:$B,$B187,工业能源消费!$A:$A,$B$182)*$K$2</f>
        <v>33.330416621655694</v>
      </c>
      <c r="S187" s="47">
        <f>SUMIFS(工业能源消费!S:S,工业能源消费!$B:$B,$B187,工业能源消费!$A:$A,$B$182)*$K$2</f>
        <v>33.00961434590041</v>
      </c>
      <c r="T187" s="47">
        <f>SUMIFS(工业能源消费!T:T,工业能源消费!$B:$B,$B187,工业能源消费!$A:$A,$B$182)*$K$2</f>
        <v>32.992330128551373</v>
      </c>
      <c r="U187" s="47">
        <f>SUMIFS(工业能源消费!U:U,工业能源消费!$B:$B,$B187,工业能源消费!$A:$A,$B$182)*$K$2</f>
        <v>32.672932195455701</v>
      </c>
      <c r="V187" s="47">
        <f>SUMIFS(工业能源消费!V:V,工业能源消费!$B:$B,$B187,工业能源消费!$A:$A,$B$182)*$K$2</f>
        <v>32.656404162615686</v>
      </c>
      <c r="W187" s="47">
        <f>SUMIFS(工业能源消费!W:W,工业能源消费!$B:$B,$B187,工业能源消费!$A:$A,$B$182)*$K$2</f>
        <v>32.337906449173609</v>
      </c>
      <c r="X187" s="47">
        <f>SUMIFS(工业能源消费!X:X,工业能源消费!$B:$B,$B187,工业能源消费!$A:$A,$B$182)*$K$2</f>
        <v>32.321954556911898</v>
      </c>
      <c r="Y187" s="47">
        <f>SUMIFS(工业能源消费!Y:Y,工业能源消费!$B:$B,$B187,工业能源消费!$A:$A,$B$182)*$K$2</f>
        <v>32.004141010406549</v>
      </c>
      <c r="Z187" s="47">
        <f>SUMIFS(工业能源消费!Z:Z,工业能源消费!$B:$B,$B187,工业能源消费!$A:$A,$B$182)*$K$2</f>
        <v>31.686615534190352</v>
      </c>
      <c r="AA187" s="47">
        <f>SUMIFS(工业能源消费!AA:AA,工业能源消费!$B:$B,$B187,工业能源消费!$A:$A,$B$182)*$K$2</f>
        <v>31.671023729790075</v>
      </c>
      <c r="AB187" s="47">
        <f>SUMIFS(工业能源消费!AB:AB,工业能源消费!$B:$B,$B187,工业能源消费!$A:$A,$B$182)*$K$2</f>
        <v>31.353930359007606</v>
      </c>
      <c r="AC187" s="47">
        <f>SUMIFS(工业能源消费!AC:AC,工业能源消费!$B:$B,$B187,工业能源消费!$A:$A,$B$182)*$K$2</f>
        <v>31.037089049728142</v>
      </c>
      <c r="AD187" s="47">
        <f>SUMIFS(工业能源消费!AD:AD,工业能源消费!$B:$B,$B187,工业能源消费!$A:$A,$B$182)*$K$2</f>
        <v>31.021677289258587</v>
      </c>
      <c r="AE187" s="47">
        <f>SUMIFS(工业能源消费!AE:AE,工业能源消费!$B:$B,$B187,工业能源消费!$A:$A,$B$182)*$K$2</f>
        <v>30.705196067840561</v>
      </c>
      <c r="AF187" s="47">
        <f>SUMIFS(工业能源消费!AF:AF,工业能源消费!$B:$B,$B187,工业能源消费!$A:$A,$B$182)*$K$2</f>
        <v>30.3889308991394</v>
      </c>
      <c r="AG187" s="47">
        <f>SUMIFS(工业能源消费!AG:AG,工业能源消费!$B:$B,$B187,工业能源消费!$A:$A,$B$182)*$K$2</f>
        <v>30.373663173814418</v>
      </c>
      <c r="AH187" s="47">
        <f>SUMIFS(工业能源消费!AH:AH,工业能源消费!$B:$B,$B187,工业能源消费!$A:$A,$B$182)*$K$2</f>
        <v>30.057722084188551</v>
      </c>
      <c r="AI187" s="47">
        <f>SUMIFS(工业能源消费!AI:AI,工业能源消费!$B:$B,$B187,工业能源消费!$A:$A,$B$182)*$K$2</f>
        <v>29.952360375931736</v>
      </c>
      <c r="AJ187" s="47">
        <f>SUMIFS(工业能源消费!AJ:AJ,工业能源消费!$B:$B,$B187,工业能源消费!$A:$A,$B$182)*$K$2</f>
        <v>29.786936012387031</v>
      </c>
      <c r="AK187" s="47">
        <f>SUMIFS(工业能源消费!AK:AK,工业能源消费!$B:$B,$B187,工业能源消费!$A:$A,$B$182)*$K$2</f>
        <v>29.621619675200758</v>
      </c>
      <c r="AL187" s="47">
        <f>SUMIFS(工业能源消费!AL:AL,工业能源消费!$B:$B,$B187,工业能源消费!$A:$A,$B$182)*$K$2</f>
        <v>29.486406683230715</v>
      </c>
      <c r="AM187" s="47">
        <f>SUMIFS(工业能源消费!AM:AM,工业能源消费!$B:$B,$B187,工业能源消费!$A:$A,$B$182)*$K$2</f>
        <v>29.351229700046819</v>
      </c>
      <c r="AN187" s="47">
        <f>SUMIFS(工业能源消费!AN:AN,工业能源消费!$B:$B,$B187,工业能源消费!$A:$A,$B$182)*$K$2</f>
        <v>29.246084044506865</v>
      </c>
      <c r="AO187" s="47">
        <f>SUMIFS(工业能源消费!AO:AO,工业能源消费!$B:$B,$B187,工业能源消费!$A:$A,$B$182)*$K$2</f>
        <v>29.140974397753059</v>
      </c>
    </row>
    <row r="188" spans="1:41">
      <c r="A188" s="50"/>
      <c r="B188" s="46" t="s">
        <v>725</v>
      </c>
      <c r="C188" s="46" t="s">
        <v>1667</v>
      </c>
      <c r="D188" s="47">
        <f>SUMIFS(工业能源消费!D:D,工业能源消费!$B:$B,$B188,工业能源消费!$A:$A,$B$182)*$K$2</f>
        <v>150.87681394260204</v>
      </c>
      <c r="E188" s="47">
        <f>SUMIFS(工业能源消费!E:E,工业能源消费!$B:$B,$B188,工业能源消费!$A:$A,$B$182)*$K$2</f>
        <v>153.75751683410755</v>
      </c>
      <c r="F188" s="47">
        <f>SUMIFS(工业能源消费!F:F,工业能源消费!$B:$B,$B188,工业能源消费!$A:$A,$B$182)*$K$2</f>
        <v>157.35839544848946</v>
      </c>
      <c r="G188" s="47">
        <f>SUMIFS(工业能源消费!G:G,工业能源消费!$B:$B,$B188,工业能源消费!$A:$A,$B$182)*$K$2</f>
        <v>160.59918620143318</v>
      </c>
      <c r="H188" s="47">
        <f>SUMIFS(工业能源消费!H:H,工业能源消费!$B:$B,$B188,工业能源消费!$A:$A,$B$182)*$K$2</f>
        <v>162.75971337006234</v>
      </c>
      <c r="I188" s="47">
        <f>SUMIFS(工业能源消费!I:I,工业能源消费!$B:$B,$B188,工业能源消费!$A:$A,$B$182)*$K$2</f>
        <v>164.56015267725328</v>
      </c>
      <c r="J188" s="47">
        <f>SUMIFS(工业能源消费!J:J,工业能源消费!$B:$B,$B188,工业能源消费!$A:$A,$B$182)*$K$2</f>
        <v>165.64041626156788</v>
      </c>
      <c r="K188" s="47">
        <f>SUMIFS(工业能源消费!K:K,工业能源消费!$B:$B,$B188,工业能源消费!$A:$A,$B$182)*$K$2</f>
        <v>165.64977854596526</v>
      </c>
      <c r="L188" s="47">
        <f>SUMIFS(工业能源消费!L:L,工业能源消费!$B:$B,$B188,工业能源消费!$A:$A,$B$182)*$K$2</f>
        <v>166.73400309675566</v>
      </c>
      <c r="M188" s="47">
        <f>SUMIFS(工业能源消费!M:M,工业能源消费!$B:$B,$B188,工业能源消费!$A:$A,$B$182)*$K$2</f>
        <v>167.0955313096396</v>
      </c>
      <c r="N188" s="47">
        <f>SUMIFS(工业能源消费!N:N,工业能源消费!$B:$B,$B188,工业能源消费!$A:$A,$B$182)*$K$2</f>
        <v>167.11893702063307</v>
      </c>
      <c r="O188" s="47">
        <f>SUMIFS(工业能源消费!O:O,工业能源消费!$B:$B,$B188,工业能源消费!$A:$A,$B$182)*$K$2</f>
        <v>166.76100968636351</v>
      </c>
      <c r="P188" s="47">
        <f>SUMIFS(工业能源消费!P:P,工业能源消费!$B:$B,$B188,工业能源消费!$A:$A,$B$182)*$K$2</f>
        <v>166.03939361204138</v>
      </c>
      <c r="Q188" s="47">
        <f>SUMIFS(工业能源消费!Q:Q,工业能源消费!$B:$B,$B188,工业能源消费!$A:$A,$B$182)*$K$2</f>
        <v>165.32137841633363</v>
      </c>
      <c r="R188" s="47">
        <f>SUMIFS(工业能源消费!R:R,工业能源消费!$B:$B,$B188,工业能源消费!$A:$A,$B$182)*$K$2</f>
        <v>164.59760181484288</v>
      </c>
      <c r="S188" s="47">
        <f>SUMIFS(工业能源消费!S:S,工业能源消费!$B:$B,$B188,工业能源消费!$A:$A,$B$182)*$K$2</f>
        <v>163.86590328040046</v>
      </c>
      <c r="T188" s="47">
        <f>SUMIFS(工业能源消费!T:T,工业能源消费!$B:$B,$B188,工业能源消费!$A:$A,$B$182)*$K$2</f>
        <v>162.77771776313423</v>
      </c>
      <c r="U188" s="47">
        <f>SUMIFS(工业能源消费!U:U,工业能源消费!$B:$B,$B188,工业能源消费!$A:$A,$B$182)*$K$2</f>
        <v>162.05178063447485</v>
      </c>
      <c r="V188" s="47">
        <f>SUMIFS(工业能源消费!V:V,工业能源消费!$B:$B,$B188,工业能源消费!$A:$A,$B$182)*$K$2</f>
        <v>160.96683590796158</v>
      </c>
      <c r="W188" s="47">
        <f>SUMIFS(工业能源消费!W:W,工业能源消费!$B:$B,$B188,工业能源消费!$A:$A,$B$182)*$K$2</f>
        <v>159.88369162075551</v>
      </c>
      <c r="X188" s="47">
        <f>SUMIFS(工业能源消费!X:X,工业能源消费!$B:$B,$B188,工业能源消费!$A:$A,$B$182)*$K$2</f>
        <v>158.80162759713374</v>
      </c>
      <c r="Y188" s="47">
        <f>SUMIFS(工业能源消费!Y:Y,工业能源消费!$B:$B,$B188,工业能源消费!$A:$A,$B$182)*$K$2</f>
        <v>157.7206438370963</v>
      </c>
      <c r="Z188" s="47">
        <f>SUMIFS(工业能源消费!Z:Z,工业能源消费!$B:$B,$B188,工业能源消费!$A:$A,$B$182)*$K$2</f>
        <v>156.99974793849702</v>
      </c>
      <c r="AA188" s="47">
        <f>SUMIFS(工业能源消费!AA:AA,工业能源消费!$B:$B,$B188,工业能源消费!$A:$A,$B$182)*$K$2</f>
        <v>155.91876417845958</v>
      </c>
      <c r="AB188" s="47">
        <f>SUMIFS(工业能源消费!AB:AB,工业能源消费!$B:$B,$B188,工业能源消费!$A:$A,$B$182)*$K$2</f>
        <v>154.83850059414502</v>
      </c>
      <c r="AC188" s="47">
        <f>SUMIFS(工业能源消费!AC:AC,工业能源消费!$B:$B,$B188,工业能源消费!$A:$A,$B$182)*$K$2</f>
        <v>153.757876921969</v>
      </c>
      <c r="AD188" s="47">
        <f>SUMIFS(工业能源消费!AD:AD,工业能源消费!$B:$B,$B188,工业能源消费!$A:$A,$B$182)*$K$2</f>
        <v>152.67761333765444</v>
      </c>
      <c r="AE188" s="47">
        <f>SUMIFS(工业能源消费!AE:AE,工业能源消费!$B:$B,$B188,工业能源消费!$A:$A,$B$182)*$K$2</f>
        <v>151.59734975333984</v>
      </c>
      <c r="AF188" s="47">
        <f>SUMIFS(工业能源消费!AF:AF,工业能源消费!$B:$B,$B188,工业能源消费!$A:$A,$B$182)*$K$2</f>
        <v>150.51708616902528</v>
      </c>
      <c r="AG188" s="47">
        <f>SUMIFS(工业能源消费!AG:AG,工业能源消费!$B:$B,$B188,工业能源消费!$A:$A,$B$182)*$K$2</f>
        <v>149.7969104461489</v>
      </c>
      <c r="AH188" s="47">
        <f>SUMIFS(工业能源消费!AH:AH,工业能源消费!$B:$B,$B188,工业能源消费!$A:$A,$B$182)*$K$2</f>
        <v>148.71664686183433</v>
      </c>
      <c r="AI188" s="47">
        <f>SUMIFS(工业能源消费!AI:AI,工业能源消费!$B:$B,$B188,工业能源消费!$A:$A,$B$182)*$K$2</f>
        <v>147.99647113895796</v>
      </c>
      <c r="AJ188" s="47">
        <f>SUMIFS(工业能源消费!AJ:AJ,工业能源消费!$B:$B,$B188,工业能源消费!$A:$A,$B$182)*$K$2</f>
        <v>146.91620755464336</v>
      </c>
      <c r="AK188" s="47">
        <f>SUMIFS(工业能源消费!AK:AK,工业能源消费!$B:$B,$B188,工业能源消费!$A:$A,$B$182)*$K$2</f>
        <v>146.19603183176699</v>
      </c>
      <c r="AL188" s="47">
        <f>SUMIFS(工业能源消费!AL:AL,工业能源消费!$B:$B,$B188,工业能源消费!$A:$A,$B$182)*$K$2</f>
        <v>145.47549602102916</v>
      </c>
      <c r="AM188" s="47">
        <f>SUMIFS(工业能源消费!AM:AM,工业能源消费!$B:$B,$B188,工业能源消费!$A:$A,$B$182)*$K$2</f>
        <v>145.11540815959097</v>
      </c>
      <c r="AN188" s="47">
        <f>SUMIFS(工业能源消费!AN:AN,工业能源消费!$B:$B,$B188,工业能源消费!$A:$A,$B$182)*$K$2</f>
        <v>144.39523243671459</v>
      </c>
      <c r="AO188" s="47">
        <f>SUMIFS(工业能源消费!AO:AO,工业能源消费!$B:$B,$B188,工业能源消费!$A:$A,$B$182)*$K$2</f>
        <v>144.03514457527641</v>
      </c>
    </row>
    <row r="189" spans="1:41">
      <c r="A189" s="50"/>
      <c r="B189" s="46" t="s">
        <v>726</v>
      </c>
      <c r="C189" s="46" t="s">
        <v>2423</v>
      </c>
      <c r="D189" s="47">
        <f>SUMIFS(工业能源消费!D:D,工业能源消费!$B:$B,$B189,工业能源消费!$A:$A,$B$182)*$K$2</f>
        <v>1.4295488099096183E-2</v>
      </c>
      <c r="E189" s="47">
        <f>SUMIFS(工业能源消费!E:E,工业能源消费!$B:$B,$B189,工业能源消费!$A:$A,$B$182)*$K$2</f>
        <v>1.4583558388246737E-2</v>
      </c>
      <c r="F189" s="47">
        <f>SUMIFS(工业能源消费!F:F,工业能源消费!$B:$B,$B189,工业能源消费!$A:$A,$B$182)*$K$2</f>
        <v>1.4907637463541108E-2</v>
      </c>
      <c r="G189" s="47">
        <f>SUMIFS(工业能源消费!G:G,工业能源消费!$B:$B,$B189,工业能源消费!$A:$A,$B$182)*$K$2</f>
        <v>1.519570775269166E-2</v>
      </c>
      <c r="H189" s="47">
        <f>SUMIFS(工业能源消费!H:H,工业能源消费!$B:$B,$B189,工业能源消费!$A:$A,$B$182)*$K$2</f>
        <v>1.5447769255698395E-2</v>
      </c>
      <c r="I189" s="47">
        <f>SUMIFS(工业能源消费!I:I,工业能源消费!$B:$B,$B189,工业能源消费!$A:$A,$B$182)*$K$2</f>
        <v>1.5591804400273671E-2</v>
      </c>
      <c r="J189" s="47">
        <f>SUMIFS(工业能源消费!J:J,工业能源消费!$B:$B,$B189,工业能源消费!$A:$A,$B$182)*$K$2</f>
        <v>1.5699830758705128E-2</v>
      </c>
      <c r="K189" s="47">
        <f>SUMIFS(工业能源消费!K:K,工业能源消费!$B:$B,$B189,工业能源消费!$A:$A,$B$182)*$K$2</f>
        <v>1.57367037557164E-2</v>
      </c>
      <c r="L189" s="47">
        <f>SUMIFS(工业能源消费!L:L,工业能源消费!$B:$B,$B189,工业能源消费!$A:$A,$B$182)*$K$2</f>
        <v>1.580911742465162E-2</v>
      </c>
      <c r="M189" s="47">
        <f>SUMIFS(工业能源消费!M:M,工业能源消费!$B:$B,$B189,工业能源消费!$A:$A,$B$182)*$K$2</f>
        <v>1.5845270245940013E-2</v>
      </c>
      <c r="N189" s="47">
        <f>SUMIFS(工业能源消费!N:N,工业能源消费!$B:$B,$B189,工业能源消费!$A:$A,$B$182)*$K$2</f>
        <v>1.5847466781894786E-2</v>
      </c>
      <c r="O189" s="47">
        <f>SUMIFS(工业能源消费!O:O,工业能源消费!$B:$B,$B189,工业能源消费!$A:$A,$B$182)*$K$2</f>
        <v>1.5811674048467832E-2</v>
      </c>
      <c r="P189" s="47">
        <f>SUMIFS(工业能源消费!P:P,工业能源消费!$B:$B,$B189,工业能源消费!$A:$A,$B$182)*$K$2</f>
        <v>1.5739512441035618E-2</v>
      </c>
      <c r="Q189" s="47">
        <f>SUMIFS(工业能源消费!Q:Q,工业能源消费!$B:$B,$B189,工业能源消费!$A:$A,$B$182)*$K$2</f>
        <v>1.566771092146484E-2</v>
      </c>
      <c r="R189" s="47">
        <f>SUMIFS(工业能源消费!R:R,工业能源消费!$B:$B,$B189,工业能源消费!$A:$A,$B$182)*$K$2</f>
        <v>1.5595333261315765E-2</v>
      </c>
      <c r="S189" s="47">
        <f>SUMIFS(工业能源消费!S:S,工业能源消费!$B:$B,$B189,工业能源消费!$A:$A,$B$182)*$K$2</f>
        <v>1.5522271434229956E-2</v>
      </c>
      <c r="T189" s="47">
        <f>SUMIFS(工业能源消费!T:T,工业能源消费!$B:$B,$B189,工业能源消费!$A:$A,$B$182)*$K$2</f>
        <v>1.5449461668647154E-2</v>
      </c>
      <c r="U189" s="47">
        <f>SUMIFS(工业能源消费!U:U,工业能源消费!$B:$B,$B189,工业能源消费!$A:$A,$B$182)*$K$2</f>
        <v>1.534089517842354E-2</v>
      </c>
      <c r="V189" s="47">
        <f>SUMIFS(工业能源消费!V:V,工业能源消费!$B:$B,$B189,工业能源消费!$A:$A,$B$182)*$K$2</f>
        <v>1.5268445500702174E-2</v>
      </c>
      <c r="W189" s="47">
        <f>SUMIFS(工业能源消费!W:W,工业能源消费!$B:$B,$B189,工业能源消费!$A:$A,$B$182)*$K$2</f>
        <v>1.5160167080767711E-2</v>
      </c>
      <c r="X189" s="47">
        <f>SUMIFS(工业能源消费!X:X,工业能源消费!$B:$B,$B189,工业能源消费!$A:$A,$B$182)*$K$2</f>
        <v>1.5087969464549354E-2</v>
      </c>
      <c r="Y189" s="47">
        <f>SUMIFS(工业能源消费!Y:Y,工业能源消费!$B:$B,$B189,工业能源消费!$A:$A,$B$182)*$K$2</f>
        <v>1.4979835079759465E-2</v>
      </c>
      <c r="Z189" s="47">
        <f>SUMIFS(工业能源消费!Z:Z,工业能源消费!$B:$B,$B189,工业能源消费!$A:$A,$B$182)*$K$2</f>
        <v>1.487173670375572E-2</v>
      </c>
      <c r="AA189" s="47">
        <f>SUMIFS(工业能源消费!AA:AA,工业能源消费!$B:$B,$B189,工业能源消费!$A:$A,$B$182)*$K$2</f>
        <v>1.4763674336538119E-2</v>
      </c>
      <c r="AB189" s="47">
        <f>SUMIFS(工业能源消费!AB:AB,工业能源消费!$B:$B,$B189,工业能源消费!$A:$A,$B$182)*$K$2</f>
        <v>1.4655611969320519E-2</v>
      </c>
      <c r="AC189" s="47">
        <f>SUMIFS(工业能源消费!AC:AC,工业能源消费!$B:$B,$B189,工业能源消费!$A:$A,$B$182)*$K$2</f>
        <v>1.4583594397032881E-2</v>
      </c>
      <c r="AD189" s="47">
        <f>SUMIFS(工业能源消费!AD:AD,工业能源消费!$B:$B,$B189,工业能源消费!$A:$A,$B$182)*$K$2</f>
        <v>1.4475568038601422E-2</v>
      </c>
      <c r="AE189" s="47">
        <f>SUMIFS(工业能源消费!AE:AE,工业能源消费!$B:$B,$B189,工业能源消费!$A:$A,$B$182)*$K$2</f>
        <v>1.4367541680169965E-2</v>
      </c>
      <c r="AF189" s="47">
        <f>SUMIFS(工业能源消费!AF:AF,工业能源消费!$B:$B,$B189,工业能源消费!$A:$A,$B$182)*$K$2</f>
        <v>1.4295524107882327E-2</v>
      </c>
      <c r="AG189" s="47">
        <f>SUMIFS(工业能源消费!AG:AG,工业能源消费!$B:$B,$B189,工业能源消费!$A:$A,$B$182)*$K$2</f>
        <v>1.418749774945087E-2</v>
      </c>
      <c r="AH189" s="47">
        <f>SUMIFS(工业能源消费!AH:AH,工业能源消费!$B:$B,$B189,工业能源消费!$A:$A,$B$182)*$K$2</f>
        <v>1.4115480177163232E-2</v>
      </c>
      <c r="AI189" s="47">
        <f>SUMIFS(工业能源消费!AI:AI,工业能源消费!$B:$B,$B189,工业能源消费!$A:$A,$B$182)*$K$2</f>
        <v>1.4007453818731775E-2</v>
      </c>
      <c r="AJ189" s="47">
        <f>SUMIFS(工业能源消费!AJ:AJ,工业能源消费!$B:$B,$B189,工业能源消费!$A:$A,$B$182)*$K$2</f>
        <v>1.3935436246444137E-2</v>
      </c>
      <c r="AK189" s="47">
        <f>SUMIFS(工业能源消费!AK:AK,工业能源消费!$B:$B,$B189,工业能源消费!$A:$A,$B$182)*$K$2</f>
        <v>1.3863418674156499E-2</v>
      </c>
      <c r="AL189" s="47">
        <f>SUMIFS(工业能源消费!AL:AL,工业能源消费!$B:$B,$B189,工业能源消费!$A:$A,$B$182)*$K$2</f>
        <v>1.3791365093082715E-2</v>
      </c>
      <c r="AM189" s="47">
        <f>SUMIFS(工业能源消费!AM:AM,工业能源消费!$B:$B,$B189,工业能源消费!$A:$A,$B$182)*$K$2</f>
        <v>1.3755356306938896E-2</v>
      </c>
      <c r="AN189" s="47">
        <f>SUMIFS(工业能源消费!AN:AN,工业能源消费!$B:$B,$B189,工业能源消费!$A:$A,$B$182)*$K$2</f>
        <v>1.3683338734651258E-2</v>
      </c>
      <c r="AO189" s="47">
        <f>SUMIFS(工业能源消费!AO:AO,工业能源消费!$B:$B,$B189,工业能源消费!$A:$A,$B$182)*$K$2</f>
        <v>1.3647329948507439E-2</v>
      </c>
    </row>
    <row r="190" spans="1:41">
      <c r="A190" s="50"/>
      <c r="B190" s="46" t="s">
        <v>791</v>
      </c>
      <c r="C190" s="46" t="s">
        <v>1668</v>
      </c>
      <c r="D190" s="47">
        <f>SUMIFS(工业能源消费!D:D,工业能源消费!$B:$B,$B190,工业能源消费!$A:$A,$B$182)*$K$2</f>
        <v>33.308127183032667</v>
      </c>
      <c r="E190" s="47">
        <f>SUMIFS(工业能源消费!E:E,工业能源消费!$B:$B,$B190,工业能源消费!$A:$A,$B$182)*$K$2</f>
        <v>33.920276547477592</v>
      </c>
      <c r="F190" s="47">
        <f>SUMIFS(工业能源消费!F:F,工业能源消费!$B:$B,$B190,工业能源消费!$A:$A,$B$182)*$K$2</f>
        <v>34.748478628785435</v>
      </c>
      <c r="G190" s="47">
        <f>SUMIFS(工业能源消费!G:G,工业能源消费!$B:$B,$B190,工业能源消费!$A:$A,$B$182)*$K$2</f>
        <v>35.432645565517994</v>
      </c>
      <c r="H190" s="47">
        <f>SUMIFS(工业能源消费!H:H,工业能源消费!$B:$B,$B190,工业能源消费!$A:$A,$B$182)*$K$2</f>
        <v>35.936768571531466</v>
      </c>
      <c r="I190" s="47">
        <f>SUMIFS(工业能源消费!I:I,工业能源消费!$B:$B,$B190,工业能源消费!$A:$A,$B$182)*$K$2</f>
        <v>36.36887400525729</v>
      </c>
      <c r="J190" s="47">
        <f>SUMIFS(工业能源消费!J:J,工业能源消费!$B:$B,$B190,工业能源消费!$A:$A,$B$182)*$K$2</f>
        <v>36.36887400525729</v>
      </c>
      <c r="K190" s="47">
        <f>SUMIFS(工业能源消费!K:K,工业能源消费!$B:$B,$B190,工业能源消费!$A:$A,$B$182)*$K$2</f>
        <v>36.731122393864112</v>
      </c>
      <c r="L190" s="47">
        <f>SUMIFS(工业能源消费!L:L,工业能源消费!$B:$B,$B190,工业能源消费!$A:$A,$B$182)*$K$2</f>
        <v>36.731842569586988</v>
      </c>
      <c r="M190" s="47">
        <f>SUMIFS(工业能源消费!M:M,工业能源消费!$B:$B,$B190,工业能源消费!$A:$A,$B$182)*$K$2</f>
        <v>36.732202657448425</v>
      </c>
      <c r="N190" s="47">
        <f>SUMIFS(工业能源消费!N:N,工业能源消费!$B:$B,$B190,工业能源消费!$A:$A,$B$182)*$K$2</f>
        <v>36.737243887508562</v>
      </c>
      <c r="O190" s="47">
        <f>SUMIFS(工业能源消费!O:O,工业能源消费!$B:$B,$B190,工业能源消费!$A:$A,$B$182)*$K$2</f>
        <v>36.737964063231438</v>
      </c>
      <c r="P190" s="47">
        <f>SUMIFS(工业能源消费!P:P,工业能源消费!$B:$B,$B190,工业能源消费!$A:$A,$B$182)*$K$2</f>
        <v>36.73760397537</v>
      </c>
      <c r="Q190" s="47">
        <f>SUMIFS(工业能源消费!Q:Q,工业能源消费!$B:$B,$B190,工业能源消费!$A:$A,$B$182)*$K$2</f>
        <v>36.377876201793249</v>
      </c>
      <c r="R190" s="47">
        <f>SUMIFS(工业能源消费!R:R,工业能源消费!$B:$B,$B190,工业能源消费!$A:$A,$B$182)*$K$2</f>
        <v>36.377156026070374</v>
      </c>
      <c r="S190" s="47">
        <f>SUMIFS(工业能源消费!S:S,工业能源消费!$B:$B,$B190,工业能源消费!$A:$A,$B$182)*$K$2</f>
        <v>36.014547549602113</v>
      </c>
      <c r="T190" s="47">
        <f>SUMIFS(工业能源消费!T:T,工业能源消费!$B:$B,$B190,工业能源消费!$A:$A,$B$182)*$K$2</f>
        <v>35.9767383241511</v>
      </c>
      <c r="U190" s="47">
        <f>SUMIFS(工业能源消费!U:U,工业能源消费!$B:$B,$B190,工业能源消费!$A:$A,$B$182)*$K$2</f>
        <v>35.759389290987009</v>
      </c>
      <c r="V190" s="47">
        <f>SUMIFS(工业能源消费!V:V,工业能源消费!$B:$B,$B190,工业能源消费!$A:$A,$B$182)*$K$2</f>
        <v>35.54236433689821</v>
      </c>
      <c r="W190" s="47">
        <f>SUMIFS(工业能源消费!W:W,工业能源消费!$B:$B,$B190,工业能源消费!$A:$A,$B$182)*$K$2</f>
        <v>35.325663461884709</v>
      </c>
      <c r="X190" s="47">
        <f>SUMIFS(工业能源消费!X:X,工业能源消费!$B:$B,$B190,工业能源消费!$A:$A,$B$182)*$K$2</f>
        <v>35.109250657160359</v>
      </c>
      <c r="Y190" s="47">
        <f>SUMIFS(工业能源消费!Y:Y,工业能源消费!$B:$B,$B190,工业能源消费!$A:$A,$B$182)*$K$2</f>
        <v>34.856937092650618</v>
      </c>
      <c r="Z190" s="47">
        <f>SUMIFS(工业能源消费!Z:Z,工业能源消费!$B:$B,$B190,工业能源消费!$A:$A,$B$182)*$K$2</f>
        <v>34.640740340643127</v>
      </c>
      <c r="AA190" s="47">
        <f>SUMIFS(工业能源消费!AA:AA,工业能源消费!$B:$B,$B190,工业能源消费!$A:$A,$B$182)*$K$2</f>
        <v>34.388570811277958</v>
      </c>
      <c r="AB190" s="47">
        <f>SUMIFS(工业能源消费!AB:AB,工业能源消费!$B:$B,$B190,工业能源消费!$A:$A,$B$182)*$K$2</f>
        <v>34.17244607684276</v>
      </c>
      <c r="AC190" s="47">
        <f>SUMIFS(工业能源消费!AC:AC,工业能源消费!$B:$B,$B190,工业能源消费!$A:$A,$B$182)*$K$2</f>
        <v>33.920384573836024</v>
      </c>
      <c r="AD190" s="47">
        <f>SUMIFS(工业能源消费!AD:AD,工业能源消费!$B:$B,$B190,工业能源消费!$A:$A,$B$182)*$K$2</f>
        <v>33.704295848186966</v>
      </c>
      <c r="AE190" s="47">
        <f>SUMIFS(工业能源消费!AE:AE,工业能源消费!$B:$B,$B190,工业能源消费!$A:$A,$B$182)*$K$2</f>
        <v>33.488243131324055</v>
      </c>
      <c r="AF190" s="47">
        <f>SUMIFS(工业能源消费!AF:AF,工业能源消费!$B:$B,$B190,工业能源消费!$A:$A,$B$182)*$K$2</f>
        <v>33.272190414461136</v>
      </c>
      <c r="AG190" s="47">
        <f>SUMIFS(工业能源消费!AG:AG,工业能源消费!$B:$B,$B190,工业能源消费!$A:$A,$B$182)*$K$2</f>
        <v>33.056137697598224</v>
      </c>
      <c r="AH190" s="47">
        <f>SUMIFS(工业能源消费!AH:AH,工业能源消费!$B:$B,$B190,工业能源消费!$A:$A,$B$182)*$K$2</f>
        <v>32.840048971949166</v>
      </c>
      <c r="AI190" s="47">
        <f>SUMIFS(工业能源消费!AI:AI,工业能源消费!$B:$B,$B190,工业能源消费!$A:$A,$B$182)*$K$2</f>
        <v>32.660041050016211</v>
      </c>
      <c r="AJ190" s="47">
        <f>SUMIFS(工业能源消费!AJ:AJ,工业能源消费!$B:$B,$B190,工业能源消费!$A:$A,$B$182)*$K$2</f>
        <v>32.479997119297117</v>
      </c>
      <c r="AK190" s="47">
        <f>SUMIFS(工业能源消费!AK:AK,工业能源消费!$B:$B,$B190,工业能源消费!$A:$A,$B$182)*$K$2</f>
        <v>32.299917179791876</v>
      </c>
      <c r="AL190" s="47">
        <f>SUMIFS(工业能源消费!AL:AL,工业能源消费!$B:$B,$B190,工业能源消费!$A:$A,$B$182)*$K$2</f>
        <v>32.155882035216599</v>
      </c>
      <c r="AM190" s="47">
        <f>SUMIFS(工业能源消费!AM:AM,工业能源消费!$B:$B,$B190,工业能源消费!$A:$A,$B$182)*$K$2</f>
        <v>32.011846890641323</v>
      </c>
      <c r="AN190" s="47">
        <f>SUMIFS(工业能源消费!AN:AN,工业能源消费!$B:$B,$B190,工业能源消费!$A:$A,$B$182)*$K$2</f>
        <v>31.903784523423724</v>
      </c>
      <c r="AO190" s="47">
        <f>SUMIFS(工业能源消费!AO:AO,工业能源消费!$B:$B,$B190,工业能源消费!$A:$A,$B$182)*$K$2</f>
        <v>31.795758164992268</v>
      </c>
    </row>
    <row r="191" spans="1:41">
      <c r="A191" s="50"/>
      <c r="B191" s="46" t="s">
        <v>166</v>
      </c>
      <c r="C191" s="46" t="s">
        <v>1657</v>
      </c>
      <c r="D191" s="47">
        <f>SUMIFS(工业能源消费!D:D,工业能源消费!$B:$B,$B191,工业能源消费!$A:$A,$B$182)*$K$2</f>
        <v>14.439523243671459</v>
      </c>
      <c r="E191" s="47">
        <f>SUMIFS(工业能源消费!E:E,工业能源消费!$B:$B,$B191,工业能源消费!$A:$A,$B$182)*$K$2</f>
        <v>14.727593532822013</v>
      </c>
      <c r="F191" s="47">
        <f>SUMIFS(工业能源消费!F:F,工业能源消费!$B:$B,$B191,工业能源消费!$A:$A,$B$182)*$K$2</f>
        <v>15.087681394260203</v>
      </c>
      <c r="G191" s="47">
        <f>SUMIFS(工业能源消费!G:G,工业能源消费!$B:$B,$B191,工业能源消费!$A:$A,$B$182)*$K$2</f>
        <v>15.375751683410757</v>
      </c>
      <c r="H191" s="47">
        <f>SUMIFS(工业能源消费!H:H,工业能源消费!$B:$B,$B191,工业能源消费!$A:$A,$B$182)*$K$2</f>
        <v>15.59180440027367</v>
      </c>
      <c r="I191" s="47">
        <f>SUMIFS(工业能源消费!I:I,工业能源消费!$B:$B,$B191,工业能源消费!$A:$A,$B$182)*$K$2</f>
        <v>15.735839544848947</v>
      </c>
      <c r="J191" s="47">
        <f>SUMIFS(工业能源消费!J:J,工业能源消费!$B:$B,$B191,工业能源消费!$A:$A,$B$182)*$K$2</f>
        <v>15.843865903280404</v>
      </c>
      <c r="K191" s="47">
        <f>SUMIFS(工业能源消费!K:K,工业能源消费!$B:$B,$B191,工业能源消费!$A:$A,$B$182)*$K$2</f>
        <v>15.88077490907782</v>
      </c>
      <c r="L191" s="47">
        <f>SUMIFS(工业能源消费!L:L,工业能源消费!$B:$B,$B191,工业能源消费!$A:$A,$B$182)*$K$2</f>
        <v>15.953152569226896</v>
      </c>
      <c r="M191" s="47">
        <f>SUMIFS(工业能源消费!M:M,工业能源消费!$B:$B,$B191,工业能源消费!$A:$A,$B$182)*$K$2</f>
        <v>15.989305390515289</v>
      </c>
      <c r="N191" s="47">
        <f>SUMIFS(工业能源消费!N:N,工业能源消费!$B:$B,$B191,工业能源消费!$A:$A,$B$182)*$K$2</f>
        <v>15.991537935256206</v>
      </c>
      <c r="O191" s="47">
        <f>SUMIFS(工业能源消费!O:O,工业能源消费!$B:$B,$B191,工业能源消费!$A:$A,$B$182)*$K$2</f>
        <v>15.95574520182925</v>
      </c>
      <c r="P191" s="47">
        <f>SUMIFS(工业能源消费!P:P,工业能源消费!$B:$B,$B191,工业能源消费!$A:$A,$B$182)*$K$2</f>
        <v>15.919592380540855</v>
      </c>
      <c r="Q191" s="47">
        <f>SUMIFS(工业能源消费!Q:Q,工业能源消费!$B:$B,$B191,工业能源消费!$A:$A,$B$182)*$K$2</f>
        <v>15.847790860970081</v>
      </c>
      <c r="R191" s="47">
        <f>SUMIFS(工业能源消费!R:R,工业能源消费!$B:$B,$B191,工业能源消费!$A:$A,$B$182)*$K$2</f>
        <v>15.775413200821005</v>
      </c>
      <c r="S191" s="47">
        <f>SUMIFS(工业能源消费!S:S,工业能源消费!$B:$B,$B191,工业能源消费!$A:$A,$B$182)*$K$2</f>
        <v>15.666306578805232</v>
      </c>
      <c r="T191" s="47">
        <f>SUMIFS(工业能源消费!T:T,工业能源消费!$B:$B,$B191,工业能源消费!$A:$A,$B$182)*$K$2</f>
        <v>15.593532822008575</v>
      </c>
      <c r="U191" s="47">
        <f>SUMIFS(工业能源消费!U:U,工业能源消费!$B:$B,$B191,工业能源消费!$A:$A,$B$182)*$K$2</f>
        <v>15.520939109142635</v>
      </c>
      <c r="V191" s="47">
        <f>SUMIFS(工业能源消费!V:V,工业能源消费!$B:$B,$B191,工业能源消费!$A:$A,$B$182)*$K$2</f>
        <v>15.412480645277451</v>
      </c>
      <c r="W191" s="47">
        <f>SUMIFS(工业能源消费!W:W,工业能源消费!$B:$B,$B191,工业能源消费!$A:$A,$B$182)*$K$2</f>
        <v>15.304202225342987</v>
      </c>
      <c r="X191" s="47">
        <f>SUMIFS(工业能源消费!X:X,工业能源消费!$B:$B,$B191,工业能源消费!$A:$A,$B$182)*$K$2</f>
        <v>15.23200460912463</v>
      </c>
      <c r="Y191" s="47">
        <f>SUMIFS(工业能源消费!Y:Y,工业能源消费!$B:$B,$B191,工业能源消费!$A:$A,$B$182)*$K$2</f>
        <v>15.123870224334741</v>
      </c>
      <c r="Z191" s="47">
        <f>SUMIFS(工业能源消费!Z:Z,工业能源消费!$B:$B,$B191,工业能源消费!$A:$A,$B$182)*$K$2</f>
        <v>15.015771848330997</v>
      </c>
      <c r="AA191" s="47">
        <f>SUMIFS(工业能源消费!AA:AA,工业能源消费!$B:$B,$B191,工业能源消费!$A:$A,$B$182)*$K$2</f>
        <v>14.907709481113395</v>
      </c>
      <c r="AB191" s="47">
        <f>SUMIFS(工业能源消费!AB:AB,工业能源消费!$B:$B,$B191,工业能源消费!$A:$A,$B$182)*$K$2</f>
        <v>14.799647113895794</v>
      </c>
      <c r="AC191" s="47">
        <f>SUMIFS(工业能源消费!AC:AC,工业能源消费!$B:$B,$B191,工业能源消费!$A:$A,$B$182)*$K$2</f>
        <v>14.727629541608156</v>
      </c>
      <c r="AD191" s="47">
        <f>SUMIFS(工业能源消费!AD:AD,工业能源消费!$B:$B,$B191,工业能源消费!$A:$A,$B$182)*$K$2</f>
        <v>14.619603183176698</v>
      </c>
      <c r="AE191" s="47">
        <f>SUMIFS(工业能源消费!AE:AE,工业能源消费!$B:$B,$B191,工业能源消费!$A:$A,$B$182)*$K$2</f>
        <v>14.511576824745241</v>
      </c>
      <c r="AF191" s="47">
        <f>SUMIFS(工业能源消费!AF:AF,工业能源消费!$B:$B,$B191,工业能源消费!$A:$A,$B$182)*$K$2</f>
        <v>14.439559252457604</v>
      </c>
      <c r="AG191" s="47">
        <f>SUMIFS(工业能源消费!AG:AG,工业能源消费!$B:$B,$B191,工业能源消费!$A:$A,$B$182)*$K$2</f>
        <v>14.331532894026147</v>
      </c>
      <c r="AH191" s="47">
        <f>SUMIFS(工业能源消费!AH:AH,工业能源消费!$B:$B,$B191,工业能源消费!$A:$A,$B$182)*$K$2</f>
        <v>14.259515321738508</v>
      </c>
      <c r="AI191" s="47">
        <f>SUMIFS(工业能源消费!AI:AI,工业能源消费!$B:$B,$B191,工业能源消费!$A:$A,$B$182)*$K$2</f>
        <v>14.151488963307051</v>
      </c>
      <c r="AJ191" s="47">
        <f>SUMIFS(工业能源消费!AJ:AJ,工业能源消费!$B:$B,$B191,工业能源消费!$A:$A,$B$182)*$K$2</f>
        <v>14.079471391019412</v>
      </c>
      <c r="AK191" s="47">
        <f>SUMIFS(工业能源消费!AK:AK,工业能源消费!$B:$B,$B191,工业能源消费!$A:$A,$B$182)*$K$2</f>
        <v>14.007453818731774</v>
      </c>
      <c r="AL191" s="47">
        <f>SUMIFS(工业能源消费!AL:AL,工业能源消费!$B:$B,$B191,工业能源消费!$A:$A,$B$182)*$K$2</f>
        <v>13.935400237657992</v>
      </c>
      <c r="AM191" s="47">
        <f>SUMIFS(工业能源消费!AM:AM,工业能源消费!$B:$B,$B191,工业能源消费!$A:$A,$B$182)*$K$2</f>
        <v>13.899391451514173</v>
      </c>
      <c r="AN191" s="47">
        <f>SUMIFS(工业能源消费!AN:AN,工业能源消费!$B:$B,$B191,工业能源消费!$A:$A,$B$182)*$K$2</f>
        <v>13.827373879226535</v>
      </c>
      <c r="AO191" s="47">
        <f>SUMIFS(工业能源消费!AO:AO,工业能源消费!$B:$B,$B191,工业能源消费!$A:$A,$B$182)*$K$2</f>
        <v>13.791365093082716</v>
      </c>
    </row>
    <row r="192" spans="1:41">
      <c r="A192" s="50"/>
      <c r="B192" s="46" t="s">
        <v>121</v>
      </c>
      <c r="C192" s="46" t="s">
        <v>1655</v>
      </c>
      <c r="D192" s="47">
        <f>SUMIFS(工业能源消费!D:D,工业能源消费!$B:$B,$B192,工业能源消费!$A:$A,$B$182)*$K$2</f>
        <v>0</v>
      </c>
      <c r="E192" s="47">
        <f>SUMIFS(工业能源消费!E:E,工业能源消费!$B:$B,$B192,工业能源消费!$A:$A,$B$182)*$K$2</f>
        <v>0</v>
      </c>
      <c r="F192" s="47">
        <f>SUMIFS(工业能源消费!F:F,工业能源消费!$B:$B,$B192,工业能源消费!$A:$A,$B$182)*$K$2</f>
        <v>0</v>
      </c>
      <c r="G192" s="47">
        <f>SUMIFS(工业能源消费!G:G,工业能源消费!$B:$B,$B192,工业能源消费!$A:$A,$B$182)*$K$2</f>
        <v>0</v>
      </c>
      <c r="H192" s="47">
        <f>SUMIFS(工业能源消费!H:H,工业能源消费!$B:$B,$B192,工业能源消费!$A:$A,$B$182)*$K$2</f>
        <v>0</v>
      </c>
      <c r="I192" s="47">
        <f>SUMIFS(工业能源消费!I:I,工业能源消费!$B:$B,$B192,工业能源消费!$A:$A,$B$182)*$K$2</f>
        <v>0</v>
      </c>
      <c r="J192" s="47">
        <f>SUMIFS(工业能源消费!J:J,工业能源消费!$B:$B,$B192,工业能源消费!$A:$A,$B$182)*$K$2</f>
        <v>0</v>
      </c>
      <c r="K192" s="47">
        <f>SUMIFS(工业能源消费!K:K,工业能源消费!$B:$B,$B192,工业能源消费!$A:$A,$B$182)*$K$2</f>
        <v>0</v>
      </c>
      <c r="L192" s="47">
        <f>SUMIFS(工业能源消费!L:L,工业能源消费!$B:$B,$B192,工业能源消费!$A:$A,$B$182)*$K$2</f>
        <v>0</v>
      </c>
      <c r="M192" s="47">
        <f>SUMIFS(工业能源消费!M:M,工业能源消费!$B:$B,$B192,工业能源消费!$A:$A,$B$182)*$K$2</f>
        <v>0</v>
      </c>
      <c r="N192" s="47">
        <f>SUMIFS(工业能源消费!N:N,工业能源消费!$B:$B,$B192,工业能源消费!$A:$A,$B$182)*$K$2</f>
        <v>0</v>
      </c>
      <c r="O192" s="47">
        <f>SUMIFS(工业能源消费!O:O,工业能源消费!$B:$B,$B192,工业能源消费!$A:$A,$B$182)*$K$2</f>
        <v>0</v>
      </c>
      <c r="P192" s="47">
        <f>SUMIFS(工业能源消费!P:P,工业能源消费!$B:$B,$B192,工业能源消费!$A:$A,$B$182)*$K$2</f>
        <v>0</v>
      </c>
      <c r="Q192" s="47">
        <f>SUMIFS(工业能源消费!Q:Q,工业能源消费!$B:$B,$B192,工业能源消费!$A:$A,$B$182)*$K$2</f>
        <v>0</v>
      </c>
      <c r="R192" s="47">
        <f>SUMIFS(工业能源消费!R:R,工业能源消费!$B:$B,$B192,工业能源消费!$A:$A,$B$182)*$K$2</f>
        <v>0</v>
      </c>
      <c r="S192" s="47">
        <f>SUMIFS(工业能源消费!S:S,工业能源消费!$B:$B,$B192,工业能源消费!$A:$A,$B$182)*$K$2</f>
        <v>0</v>
      </c>
      <c r="T192" s="47">
        <f>SUMIFS(工业能源消费!T:T,工业能源消费!$B:$B,$B192,工业能源消费!$A:$A,$B$182)*$K$2</f>
        <v>0</v>
      </c>
      <c r="U192" s="47">
        <f>SUMIFS(工业能源消费!U:U,工业能源消费!$B:$B,$B192,工业能源消费!$A:$A,$B$182)*$K$2</f>
        <v>0</v>
      </c>
      <c r="V192" s="47">
        <f>SUMIFS(工业能源消费!V:V,工业能源消费!$B:$B,$B192,工业能源消费!$A:$A,$B$182)*$K$2</f>
        <v>0</v>
      </c>
      <c r="W192" s="47">
        <f>SUMIFS(工业能源消费!W:W,工业能源消费!$B:$B,$B192,工业能源消费!$A:$A,$B$182)*$K$2</f>
        <v>0</v>
      </c>
      <c r="X192" s="47">
        <f>SUMIFS(工业能源消费!X:X,工业能源消费!$B:$B,$B192,工业能源消费!$A:$A,$B$182)*$K$2</f>
        <v>0</v>
      </c>
      <c r="Y192" s="47">
        <f>SUMIFS(工业能源消费!Y:Y,工业能源消费!$B:$B,$B192,工业能源消费!$A:$A,$B$182)*$K$2</f>
        <v>0</v>
      </c>
      <c r="Z192" s="47">
        <f>SUMIFS(工业能源消费!Z:Z,工业能源消费!$B:$B,$B192,工业能源消费!$A:$A,$B$182)*$K$2</f>
        <v>0</v>
      </c>
      <c r="AA192" s="47">
        <f>SUMIFS(工业能源消费!AA:AA,工业能源消费!$B:$B,$B192,工业能源消费!$A:$A,$B$182)*$K$2</f>
        <v>0</v>
      </c>
      <c r="AB192" s="47">
        <f>SUMIFS(工业能源消费!AB:AB,工业能源消费!$B:$B,$B192,工业能源消费!$A:$A,$B$182)*$K$2</f>
        <v>0</v>
      </c>
      <c r="AC192" s="47">
        <f>SUMIFS(工业能源消费!AC:AC,工业能源消费!$B:$B,$B192,工业能源消费!$A:$A,$B$182)*$K$2</f>
        <v>0</v>
      </c>
      <c r="AD192" s="47">
        <f>SUMIFS(工业能源消费!AD:AD,工业能源消费!$B:$B,$B192,工业能源消费!$A:$A,$B$182)*$K$2</f>
        <v>0</v>
      </c>
      <c r="AE192" s="47">
        <f>SUMIFS(工业能源消费!AE:AE,工业能源消费!$B:$B,$B192,工业能源消费!$A:$A,$B$182)*$K$2</f>
        <v>0</v>
      </c>
      <c r="AF192" s="47">
        <f>SUMIFS(工业能源消费!AF:AF,工业能源消费!$B:$B,$B192,工业能源消费!$A:$A,$B$182)*$K$2</f>
        <v>0</v>
      </c>
      <c r="AG192" s="47">
        <f>SUMIFS(工业能源消费!AG:AG,工业能源消费!$B:$B,$B192,工业能源消费!$A:$A,$B$182)*$K$2</f>
        <v>0</v>
      </c>
      <c r="AH192" s="47">
        <f>SUMIFS(工业能源消费!AH:AH,工业能源消费!$B:$B,$B192,工业能源消费!$A:$A,$B$182)*$K$2</f>
        <v>0</v>
      </c>
      <c r="AI192" s="47">
        <f>SUMIFS(工业能源消费!AI:AI,工业能源消费!$B:$B,$B192,工业能源消费!$A:$A,$B$182)*$K$2</f>
        <v>0</v>
      </c>
      <c r="AJ192" s="47">
        <f>SUMIFS(工业能源消费!AJ:AJ,工业能源消费!$B:$B,$B192,工业能源消费!$A:$A,$B$182)*$K$2</f>
        <v>0</v>
      </c>
      <c r="AK192" s="47">
        <f>SUMIFS(工业能源消费!AK:AK,工业能源消费!$B:$B,$B192,工业能源消费!$A:$A,$B$182)*$K$2</f>
        <v>0</v>
      </c>
      <c r="AL192" s="47">
        <f>SUMIFS(工业能源消费!AL:AL,工业能源消费!$B:$B,$B192,工业能源消费!$A:$A,$B$182)*$K$2</f>
        <v>0</v>
      </c>
      <c r="AM192" s="47">
        <f>SUMIFS(工业能源消费!AM:AM,工业能源消费!$B:$B,$B192,工业能源消费!$A:$A,$B$182)*$K$2</f>
        <v>0</v>
      </c>
      <c r="AN192" s="47">
        <f>SUMIFS(工业能源消费!AN:AN,工业能源消费!$B:$B,$B192,工业能源消费!$A:$A,$B$182)*$K$2</f>
        <v>0</v>
      </c>
      <c r="AO192" s="47">
        <f>SUMIFS(工业能源消费!AO:AO,工业能源消费!$B:$B,$B192,工业能源消费!$A:$A,$B$182)*$K$2</f>
        <v>0</v>
      </c>
    </row>
    <row r="193" spans="1:41" s="47" customFormat="1">
      <c r="A193" s="51"/>
      <c r="B193" s="51" t="s">
        <v>2425</v>
      </c>
      <c r="C193" s="51" t="s">
        <v>2426</v>
      </c>
      <c r="D193" s="47">
        <f t="shared" ref="D193:AO193" si="144">VLOOKUP($B$182,$B$4:$AO$30,COLUMN(C$1),FALSE)</f>
        <v>900.04399999999998</v>
      </c>
      <c r="E193" s="47">
        <f t="shared" si="144"/>
        <v>916.83600000000001</v>
      </c>
      <c r="F193" s="47">
        <f t="shared" si="144"/>
        <v>939.30000000000007</v>
      </c>
      <c r="G193" s="47">
        <f t="shared" si="144"/>
        <v>957.38900000000001</v>
      </c>
      <c r="H193" s="47">
        <f t="shared" si="144"/>
        <v>971.96199999999999</v>
      </c>
      <c r="I193" s="47">
        <f t="shared" si="144"/>
        <v>982.024</v>
      </c>
      <c r="J193" s="47">
        <f t="shared" si="144"/>
        <v>986.904</v>
      </c>
      <c r="K193" s="47">
        <f t="shared" si="144"/>
        <v>989.19500000000005</v>
      </c>
      <c r="L193" s="47">
        <f t="shared" si="144"/>
        <v>994.702</v>
      </c>
      <c r="M193" s="47">
        <f t="shared" si="144"/>
        <v>996.23300000000006</v>
      </c>
      <c r="N193" s="47">
        <f t="shared" si="144"/>
        <v>996.34</v>
      </c>
      <c r="O193" s="47">
        <f t="shared" si="144"/>
        <v>994.178</v>
      </c>
      <c r="P193" s="47">
        <f t="shared" si="144"/>
        <v>991.99400000000003</v>
      </c>
      <c r="Q193" s="47">
        <f t="shared" si="144"/>
        <v>986.83199999999999</v>
      </c>
      <c r="R193" s="47">
        <f t="shared" si="144"/>
        <v>982.49300000000005</v>
      </c>
      <c r="S193" s="47">
        <f t="shared" si="144"/>
        <v>976.6</v>
      </c>
      <c r="T193" s="47">
        <f t="shared" si="144"/>
        <v>972.154</v>
      </c>
      <c r="U193" s="47">
        <f t="shared" si="144"/>
        <v>966.67900000000009</v>
      </c>
      <c r="V193" s="47">
        <f t="shared" si="144"/>
        <v>960.88700000000006</v>
      </c>
      <c r="W193" s="47">
        <f t="shared" si="144"/>
        <v>954.77800000000002</v>
      </c>
      <c r="X193" s="47">
        <f t="shared" si="144"/>
        <v>949.06799999999998</v>
      </c>
      <c r="Y193" s="47">
        <f t="shared" si="144"/>
        <v>942.89</v>
      </c>
      <c r="Z193" s="47">
        <f t="shared" si="144"/>
        <v>935.89200000000005</v>
      </c>
      <c r="AA193" s="47">
        <f t="shared" si="144"/>
        <v>929.45800000000008</v>
      </c>
      <c r="AB193" s="47">
        <f t="shared" si="144"/>
        <v>923.95300000000009</v>
      </c>
      <c r="AC193" s="47">
        <f t="shared" si="144"/>
        <v>916.94500000000005</v>
      </c>
      <c r="AD193" s="47">
        <f t="shared" si="144"/>
        <v>911.49599999999998</v>
      </c>
      <c r="AE193" s="47">
        <f t="shared" si="144"/>
        <v>905.09100000000001</v>
      </c>
      <c r="AF193" s="47">
        <f t="shared" si="144"/>
        <v>899.06799999999998</v>
      </c>
      <c r="AG193" s="47">
        <f t="shared" si="144"/>
        <v>893.303</v>
      </c>
      <c r="AH193" s="47">
        <f t="shared" si="144"/>
        <v>887.86700000000008</v>
      </c>
      <c r="AI193" s="47">
        <f t="shared" si="144"/>
        <v>882.89499999999998</v>
      </c>
      <c r="AJ193" s="47">
        <f t="shared" si="144"/>
        <v>877.85900000000004</v>
      </c>
      <c r="AK193" s="47">
        <f t="shared" si="144"/>
        <v>873.41000000000008</v>
      </c>
      <c r="AL193" s="47">
        <f t="shared" si="144"/>
        <v>869.10500000000002</v>
      </c>
      <c r="AM193" s="47">
        <f t="shared" si="144"/>
        <v>865.76900000000001</v>
      </c>
      <c r="AN193" s="47">
        <f t="shared" si="144"/>
        <v>861.60800000000006</v>
      </c>
      <c r="AO193" s="47">
        <f t="shared" si="144"/>
        <v>859.00300000000004</v>
      </c>
    </row>
    <row r="194" spans="1:41">
      <c r="A194" s="50"/>
      <c r="B194" s="50"/>
      <c r="C194" s="50"/>
    </row>
    <row r="195" spans="1:41">
      <c r="B195" s="46" t="s">
        <v>695</v>
      </c>
      <c r="C195" s="44" t="s">
        <v>1709</v>
      </c>
    </row>
    <row r="196" spans="1:41">
      <c r="A196" s="44">
        <f t="shared" ref="A196:A218" si="145">RANK(F196,F$196:F$218,1)</f>
        <v>10</v>
      </c>
      <c r="B196" s="46" t="s">
        <v>696</v>
      </c>
      <c r="C196" s="44" t="s">
        <v>2413</v>
      </c>
      <c r="D196" s="44">
        <f t="shared" ref="D196:D218" si="146">RANK(D5,D$5:D$27)</f>
        <v>8</v>
      </c>
      <c r="E196" s="44">
        <f>RANK(D34,D$34:D$56)</f>
        <v>12</v>
      </c>
      <c r="F196" s="49">
        <f t="shared" ref="F196:F218" si="147">AVERAGE(D196:E196)+ROW(B4)*0.0001</f>
        <v>10.000400000000001</v>
      </c>
    </row>
    <row r="197" spans="1:41">
      <c r="A197" s="44">
        <f t="shared" si="145"/>
        <v>8</v>
      </c>
      <c r="B197" s="46" t="s">
        <v>697</v>
      </c>
      <c r="C197" s="44" t="s">
        <v>2414</v>
      </c>
      <c r="D197" s="44">
        <f t="shared" si="146"/>
        <v>7</v>
      </c>
      <c r="E197" s="44">
        <f t="shared" ref="E197:E218" si="148">RANK(D35,D$34:D$56)</f>
        <v>11</v>
      </c>
      <c r="F197" s="49">
        <f t="shared" si="147"/>
        <v>9.0005000000000006</v>
      </c>
    </row>
    <row r="198" spans="1:41">
      <c r="A198" s="44">
        <f t="shared" si="145"/>
        <v>13</v>
      </c>
      <c r="B198" s="46" t="s">
        <v>710</v>
      </c>
      <c r="C198" s="44" t="s">
        <v>1707</v>
      </c>
      <c r="D198" s="44">
        <f t="shared" si="146"/>
        <v>10</v>
      </c>
      <c r="E198" s="44">
        <f t="shared" si="148"/>
        <v>15</v>
      </c>
      <c r="F198" s="49">
        <f t="shared" si="147"/>
        <v>12.5006</v>
      </c>
    </row>
    <row r="199" spans="1:41">
      <c r="A199" s="44">
        <f t="shared" si="145"/>
        <v>6</v>
      </c>
      <c r="B199" s="46" t="s">
        <v>698</v>
      </c>
      <c r="C199" s="44" t="s">
        <v>1708</v>
      </c>
      <c r="D199" s="44">
        <f t="shared" si="146"/>
        <v>6</v>
      </c>
      <c r="E199" s="44">
        <f t="shared" si="148"/>
        <v>6</v>
      </c>
      <c r="F199" s="49">
        <f t="shared" si="147"/>
        <v>6.0007000000000001</v>
      </c>
    </row>
    <row r="200" spans="1:41">
      <c r="A200" s="44">
        <f t="shared" si="145"/>
        <v>9</v>
      </c>
      <c r="B200" s="46" t="s">
        <v>699</v>
      </c>
      <c r="C200" s="44" t="s">
        <v>1710</v>
      </c>
      <c r="D200" s="44">
        <f t="shared" si="146"/>
        <v>12</v>
      </c>
      <c r="E200" s="44">
        <f t="shared" si="148"/>
        <v>7</v>
      </c>
      <c r="F200" s="49">
        <f t="shared" si="147"/>
        <v>9.5007999999999999</v>
      </c>
    </row>
    <row r="201" spans="1:41">
      <c r="A201" s="44">
        <f t="shared" si="145"/>
        <v>23</v>
      </c>
      <c r="B201" s="46" t="s">
        <v>700</v>
      </c>
      <c r="C201" s="44" t="s">
        <v>1711</v>
      </c>
      <c r="D201" s="44">
        <f t="shared" si="146"/>
        <v>22</v>
      </c>
      <c r="E201" s="44">
        <f t="shared" si="148"/>
        <v>21</v>
      </c>
      <c r="F201" s="49">
        <f t="shared" si="147"/>
        <v>21.500900000000001</v>
      </c>
    </row>
    <row r="202" spans="1:41">
      <c r="A202" s="44">
        <f t="shared" si="145"/>
        <v>11</v>
      </c>
      <c r="B202" s="46" t="s">
        <v>701</v>
      </c>
      <c r="C202" s="44" t="s">
        <v>1712</v>
      </c>
      <c r="D202" s="44">
        <f t="shared" si="146"/>
        <v>11</v>
      </c>
      <c r="E202" s="44">
        <f t="shared" si="148"/>
        <v>9</v>
      </c>
      <c r="F202" s="49">
        <f t="shared" si="147"/>
        <v>10.000999999999999</v>
      </c>
    </row>
    <row r="203" spans="1:41">
      <c r="A203" s="44">
        <f t="shared" si="145"/>
        <v>4</v>
      </c>
      <c r="B203" s="46" t="s">
        <v>719</v>
      </c>
      <c r="C203" s="44" t="s">
        <v>2416</v>
      </c>
      <c r="D203" s="44">
        <f t="shared" si="146"/>
        <v>4</v>
      </c>
      <c r="E203" s="44">
        <f t="shared" si="148"/>
        <v>4</v>
      </c>
      <c r="F203" s="49">
        <f t="shared" si="147"/>
        <v>4.0011000000000001</v>
      </c>
    </row>
    <row r="204" spans="1:41">
      <c r="A204" s="44">
        <f t="shared" si="145"/>
        <v>2</v>
      </c>
      <c r="B204" s="46" t="s">
        <v>711</v>
      </c>
      <c r="C204" s="44" t="s">
        <v>1713</v>
      </c>
      <c r="D204" s="44">
        <f t="shared" si="146"/>
        <v>3</v>
      </c>
      <c r="E204" s="44">
        <f t="shared" si="148"/>
        <v>2</v>
      </c>
      <c r="F204" s="49">
        <f t="shared" si="147"/>
        <v>2.5011999999999999</v>
      </c>
    </row>
    <row r="205" spans="1:41">
      <c r="A205" s="44">
        <f t="shared" si="145"/>
        <v>14</v>
      </c>
      <c r="B205" s="46" t="s">
        <v>712</v>
      </c>
      <c r="C205" s="44" t="s">
        <v>2481</v>
      </c>
      <c r="D205" s="44">
        <f t="shared" si="146"/>
        <v>17</v>
      </c>
      <c r="E205" s="44">
        <f t="shared" si="148"/>
        <v>13</v>
      </c>
      <c r="F205" s="49">
        <f t="shared" si="147"/>
        <v>15.001300000000001</v>
      </c>
    </row>
    <row r="206" spans="1:41">
      <c r="A206" s="44">
        <f t="shared" si="145"/>
        <v>19</v>
      </c>
      <c r="B206" s="46" t="s">
        <v>713</v>
      </c>
      <c r="C206" s="44" t="s">
        <v>1714</v>
      </c>
      <c r="D206" s="44">
        <f t="shared" si="146"/>
        <v>21</v>
      </c>
      <c r="E206" s="44">
        <f t="shared" si="148"/>
        <v>20</v>
      </c>
      <c r="F206" s="49">
        <f t="shared" si="147"/>
        <v>20.5014</v>
      </c>
    </row>
    <row r="207" spans="1:41">
      <c r="A207" s="44">
        <f t="shared" si="145"/>
        <v>3</v>
      </c>
      <c r="B207" s="46" t="s">
        <v>718</v>
      </c>
      <c r="C207" s="44" t="s">
        <v>2415</v>
      </c>
      <c r="D207" s="44">
        <f t="shared" si="146"/>
        <v>2</v>
      </c>
      <c r="E207" s="44">
        <f t="shared" si="148"/>
        <v>3</v>
      </c>
      <c r="F207" s="49">
        <f t="shared" si="147"/>
        <v>2.5015000000000001</v>
      </c>
    </row>
    <row r="208" spans="1:41">
      <c r="A208" s="44">
        <f t="shared" si="145"/>
        <v>1</v>
      </c>
      <c r="B208" s="48" t="s">
        <v>714</v>
      </c>
      <c r="C208" s="44" t="s">
        <v>2417</v>
      </c>
      <c r="D208" s="44">
        <f t="shared" si="146"/>
        <v>1</v>
      </c>
      <c r="E208" s="44">
        <f t="shared" si="148"/>
        <v>1</v>
      </c>
      <c r="F208" s="49">
        <f t="shared" si="147"/>
        <v>1.0016</v>
      </c>
    </row>
    <row r="209" spans="1:16">
      <c r="A209" s="44">
        <f t="shared" si="145"/>
        <v>5</v>
      </c>
      <c r="B209" s="46" t="s">
        <v>715</v>
      </c>
      <c r="C209" s="44" t="s">
        <v>2418</v>
      </c>
      <c r="D209" s="44">
        <f t="shared" si="146"/>
        <v>5</v>
      </c>
      <c r="E209" s="44">
        <f t="shared" si="148"/>
        <v>5</v>
      </c>
      <c r="F209" s="49">
        <f t="shared" si="147"/>
        <v>5.0016999999999996</v>
      </c>
    </row>
    <row r="210" spans="1:16">
      <c r="A210" s="44">
        <f t="shared" si="145"/>
        <v>7</v>
      </c>
      <c r="B210" s="46" t="s">
        <v>727</v>
      </c>
      <c r="C210" s="44" t="s">
        <v>1716</v>
      </c>
      <c r="D210" s="44">
        <f t="shared" si="146"/>
        <v>9</v>
      </c>
      <c r="E210" s="44">
        <f t="shared" si="148"/>
        <v>8</v>
      </c>
      <c r="F210" s="49">
        <f t="shared" si="147"/>
        <v>8.5017999999999994</v>
      </c>
    </row>
    <row r="211" spans="1:16">
      <c r="A211" s="44">
        <f t="shared" si="145"/>
        <v>12</v>
      </c>
      <c r="B211" s="46" t="s">
        <v>702</v>
      </c>
      <c r="C211" s="44" t="s">
        <v>1717</v>
      </c>
      <c r="D211" s="44">
        <f t="shared" si="146"/>
        <v>14</v>
      </c>
      <c r="E211" s="44">
        <f t="shared" si="148"/>
        <v>10</v>
      </c>
      <c r="F211" s="49">
        <f t="shared" si="147"/>
        <v>12.001899999999999</v>
      </c>
    </row>
    <row r="212" spans="1:16">
      <c r="A212" s="44">
        <f t="shared" si="145"/>
        <v>18</v>
      </c>
      <c r="B212" s="46" t="s">
        <v>716</v>
      </c>
      <c r="C212" s="44" t="s">
        <v>2420</v>
      </c>
      <c r="D212" s="44">
        <f t="shared" si="146"/>
        <v>19</v>
      </c>
      <c r="E212" s="44">
        <f t="shared" si="148"/>
        <v>16</v>
      </c>
      <c r="F212" s="49">
        <f t="shared" si="147"/>
        <v>17.501999999999999</v>
      </c>
      <c r="H212"/>
      <c r="K212"/>
      <c r="L212"/>
      <c r="M212"/>
      <c r="N212"/>
      <c r="O212"/>
      <c r="P212"/>
    </row>
    <row r="213" spans="1:16">
      <c r="A213" s="44">
        <f t="shared" si="145"/>
        <v>21</v>
      </c>
      <c r="B213" s="46" t="s">
        <v>703</v>
      </c>
      <c r="C213" s="44" t="s">
        <v>1718</v>
      </c>
      <c r="D213" s="44">
        <f t="shared" si="146"/>
        <v>23</v>
      </c>
      <c r="E213" s="44">
        <f t="shared" si="148"/>
        <v>19</v>
      </c>
      <c r="F213" s="49">
        <f t="shared" si="147"/>
        <v>21.002099999999999</v>
      </c>
      <c r="H213"/>
      <c r="I213"/>
      <c r="J213"/>
      <c r="K213"/>
      <c r="L213"/>
      <c r="M213"/>
      <c r="N213"/>
      <c r="O213"/>
      <c r="P213"/>
    </row>
    <row r="214" spans="1:16">
      <c r="A214" s="44">
        <f t="shared" si="145"/>
        <v>15</v>
      </c>
      <c r="B214" s="46" t="s">
        <v>704</v>
      </c>
      <c r="C214" s="44" t="s">
        <v>1719</v>
      </c>
      <c r="D214" s="44">
        <f t="shared" si="146"/>
        <v>16</v>
      </c>
      <c r="E214" s="44">
        <f t="shared" si="148"/>
        <v>14</v>
      </c>
      <c r="F214" s="49">
        <f t="shared" si="147"/>
        <v>15.0022</v>
      </c>
      <c r="H214"/>
      <c r="I214"/>
      <c r="J214"/>
      <c r="K214"/>
      <c r="L214"/>
      <c r="M214"/>
      <c r="N214"/>
      <c r="O214"/>
      <c r="P214"/>
    </row>
    <row r="215" spans="1:16">
      <c r="A215" s="44">
        <f t="shared" si="145"/>
        <v>20</v>
      </c>
      <c r="B215" s="46" t="s">
        <v>705</v>
      </c>
      <c r="C215" s="44" t="s">
        <v>2421</v>
      </c>
      <c r="D215" s="44">
        <f t="shared" si="146"/>
        <v>18</v>
      </c>
      <c r="E215" s="44">
        <f t="shared" si="148"/>
        <v>23</v>
      </c>
      <c r="F215" s="49">
        <f t="shared" si="147"/>
        <v>20.502300000000002</v>
      </c>
      <c r="H215"/>
      <c r="I215"/>
      <c r="J215"/>
      <c r="K215"/>
      <c r="L215"/>
      <c r="M215"/>
      <c r="N215"/>
      <c r="O215"/>
      <c r="P215"/>
    </row>
    <row r="216" spans="1:16">
      <c r="A216" s="44">
        <f t="shared" si="145"/>
        <v>17</v>
      </c>
      <c r="B216" s="46" t="s">
        <v>706</v>
      </c>
      <c r="C216" s="44" t="s">
        <v>1715</v>
      </c>
      <c r="D216" s="44">
        <f t="shared" si="146"/>
        <v>15</v>
      </c>
      <c r="E216" s="44">
        <f t="shared" si="148"/>
        <v>17</v>
      </c>
      <c r="F216" s="49">
        <f t="shared" si="147"/>
        <v>16.002400000000002</v>
      </c>
      <c r="H216"/>
      <c r="I216"/>
      <c r="J216"/>
      <c r="K216"/>
      <c r="L216"/>
      <c r="M216"/>
      <c r="N216"/>
      <c r="O216"/>
      <c r="P216"/>
    </row>
    <row r="217" spans="1:16">
      <c r="A217" s="44">
        <f t="shared" si="145"/>
        <v>22</v>
      </c>
      <c r="B217" s="46" t="s">
        <v>707</v>
      </c>
      <c r="C217" s="44" t="s">
        <v>1720</v>
      </c>
      <c r="D217" s="44">
        <f t="shared" si="146"/>
        <v>20</v>
      </c>
      <c r="E217" s="44">
        <f t="shared" si="148"/>
        <v>22</v>
      </c>
      <c r="F217" s="49">
        <f t="shared" si="147"/>
        <v>21.002500000000001</v>
      </c>
      <c r="H217"/>
      <c r="I217"/>
      <c r="J217"/>
      <c r="K217"/>
      <c r="L217"/>
      <c r="M217"/>
      <c r="N217"/>
      <c r="O217"/>
      <c r="P217"/>
    </row>
    <row r="218" spans="1:16">
      <c r="A218" s="44">
        <f t="shared" si="145"/>
        <v>16</v>
      </c>
      <c r="B218" s="46" t="s">
        <v>708</v>
      </c>
      <c r="C218" s="44" t="s">
        <v>1721</v>
      </c>
      <c r="D218" s="44">
        <f t="shared" si="146"/>
        <v>13</v>
      </c>
      <c r="E218" s="44">
        <f t="shared" si="148"/>
        <v>18</v>
      </c>
      <c r="F218" s="49">
        <f t="shared" si="147"/>
        <v>15.502599999999999</v>
      </c>
      <c r="H218"/>
      <c r="I218"/>
      <c r="J218"/>
      <c r="K218"/>
      <c r="L218"/>
      <c r="M218"/>
      <c r="N218"/>
      <c r="O218"/>
      <c r="P218"/>
    </row>
    <row r="219" spans="1:16">
      <c r="B219" s="46" t="s">
        <v>709</v>
      </c>
      <c r="C219" s="44" t="s">
        <v>1722</v>
      </c>
      <c r="H219"/>
      <c r="I219"/>
      <c r="J219"/>
      <c r="K219"/>
      <c r="L219"/>
      <c r="M219"/>
      <c r="N219"/>
      <c r="O219"/>
      <c r="P219"/>
    </row>
    <row r="220" spans="1:16">
      <c r="H220"/>
      <c r="I220"/>
      <c r="J220"/>
      <c r="K220"/>
      <c r="L220"/>
      <c r="M220"/>
      <c r="N220"/>
      <c r="O220"/>
      <c r="P220"/>
    </row>
    <row r="221" spans="1:16">
      <c r="H221"/>
      <c r="I221"/>
      <c r="J221"/>
      <c r="K221"/>
      <c r="L221"/>
      <c r="M221"/>
      <c r="N221"/>
      <c r="O221"/>
      <c r="P221"/>
    </row>
    <row r="222" spans="1:16">
      <c r="H222"/>
      <c r="I222"/>
      <c r="J222"/>
      <c r="K222"/>
      <c r="L222"/>
      <c r="M222"/>
      <c r="N222"/>
      <c r="O222"/>
      <c r="P222"/>
    </row>
    <row r="223" spans="1:16">
      <c r="H223"/>
      <c r="I223"/>
      <c r="J223"/>
      <c r="K223"/>
      <c r="L223"/>
      <c r="M223"/>
      <c r="N223"/>
      <c r="O223"/>
      <c r="P223"/>
    </row>
    <row r="224" spans="1:16">
      <c r="H224"/>
      <c r="I224"/>
      <c r="J224"/>
      <c r="K224"/>
      <c r="L224"/>
      <c r="M224"/>
      <c r="N224"/>
      <c r="O224"/>
      <c r="P224"/>
    </row>
    <row r="225" spans="1:42">
      <c r="H225"/>
      <c r="I225"/>
      <c r="J225"/>
      <c r="K225"/>
      <c r="L225"/>
      <c r="M225"/>
      <c r="N225"/>
      <c r="O225"/>
      <c r="P225"/>
    </row>
    <row r="226" spans="1:42">
      <c r="H226"/>
      <c r="I226"/>
      <c r="J226"/>
      <c r="K226"/>
      <c r="L226"/>
      <c r="M226"/>
      <c r="N226"/>
      <c r="O226"/>
      <c r="P226"/>
    </row>
    <row r="227" spans="1:42">
      <c r="H227"/>
      <c r="I227"/>
      <c r="J227"/>
      <c r="K227"/>
      <c r="L227"/>
      <c r="M227"/>
      <c r="N227"/>
      <c r="O227"/>
      <c r="P227"/>
    </row>
    <row r="228" spans="1:42">
      <c r="K228"/>
      <c r="L228"/>
      <c r="M228"/>
      <c r="N228"/>
      <c r="O228"/>
      <c r="P228"/>
    </row>
    <row r="229" spans="1:42">
      <c r="B229" s="56" t="s">
        <v>1648</v>
      </c>
      <c r="K229"/>
      <c r="L229"/>
      <c r="M229"/>
      <c r="N229"/>
      <c r="O229"/>
      <c r="P229"/>
    </row>
    <row r="230" spans="1:42">
      <c r="A230" s="69" t="s">
        <v>2514</v>
      </c>
      <c r="B230" s="69"/>
      <c r="C230" s="69"/>
      <c r="D230" s="44">
        <v>2023</v>
      </c>
      <c r="E230" s="44">
        <v>2024</v>
      </c>
      <c r="F230" s="44">
        <v>2025</v>
      </c>
      <c r="G230" s="44">
        <v>2026</v>
      </c>
      <c r="H230" s="44">
        <v>2027</v>
      </c>
      <c r="I230" s="44">
        <v>2028</v>
      </c>
      <c r="J230" s="44">
        <v>2029</v>
      </c>
      <c r="K230" s="44">
        <v>2030</v>
      </c>
      <c r="L230" s="44">
        <v>2031</v>
      </c>
      <c r="M230" s="44">
        <v>2032</v>
      </c>
      <c r="N230" s="44">
        <v>2033</v>
      </c>
      <c r="O230" s="44">
        <v>2034</v>
      </c>
      <c r="P230" s="44">
        <v>2035</v>
      </c>
      <c r="Q230" s="44">
        <v>2036</v>
      </c>
      <c r="R230" s="44">
        <v>2037</v>
      </c>
      <c r="S230" s="44">
        <v>2038</v>
      </c>
      <c r="T230" s="44">
        <v>2039</v>
      </c>
      <c r="U230" s="44">
        <v>2040</v>
      </c>
      <c r="V230" s="44">
        <v>2041</v>
      </c>
      <c r="W230" s="44">
        <v>2042</v>
      </c>
      <c r="X230" s="44">
        <v>2043</v>
      </c>
      <c r="Y230" s="44">
        <v>2044</v>
      </c>
      <c r="Z230" s="44">
        <v>2045</v>
      </c>
      <c r="AA230" s="44">
        <v>2046</v>
      </c>
      <c r="AB230" s="44">
        <v>2047</v>
      </c>
      <c r="AC230" s="44">
        <v>2048</v>
      </c>
      <c r="AD230" s="44">
        <v>2049</v>
      </c>
      <c r="AE230" s="44">
        <v>2050</v>
      </c>
      <c r="AF230" s="44">
        <v>2051</v>
      </c>
      <c r="AG230" s="44">
        <v>2052</v>
      </c>
      <c r="AH230" s="44">
        <v>2053</v>
      </c>
      <c r="AI230" s="44">
        <v>2054</v>
      </c>
      <c r="AJ230" s="44">
        <v>2055</v>
      </c>
      <c r="AK230" s="44">
        <v>2056</v>
      </c>
      <c r="AL230" s="44">
        <v>2057</v>
      </c>
      <c r="AM230" s="44">
        <v>2058</v>
      </c>
      <c r="AN230" s="44">
        <v>2059</v>
      </c>
      <c r="AO230" s="44">
        <v>2060</v>
      </c>
    </row>
    <row r="231" spans="1:42">
      <c r="B231" s="46" t="s">
        <v>2501</v>
      </c>
      <c r="C231" s="44" t="s">
        <v>2500</v>
      </c>
      <c r="D231" s="47">
        <f>D163*$O$2*(10^10)</f>
        <v>62.25803363671173</v>
      </c>
      <c r="E231" s="47">
        <f t="shared" ref="E231:AO237" si="149">E163*$O$2*(10^10)</f>
        <v>61.979261606629564</v>
      </c>
      <c r="F231" s="47">
        <f t="shared" si="149"/>
        <v>61.625352783161617</v>
      </c>
      <c r="G231" s="47">
        <f t="shared" si="149"/>
        <v>61.337020752951432</v>
      </c>
      <c r="H231" s="47">
        <f t="shared" si="149"/>
        <v>61.055565468316431</v>
      </c>
      <c r="I231" s="47">
        <f t="shared" si="149"/>
        <v>60.702801613103802</v>
      </c>
      <c r="J231" s="47">
        <f t="shared" si="149"/>
        <v>60.447390223695116</v>
      </c>
      <c r="K231" s="47">
        <f t="shared" si="149"/>
        <v>60.077071500986563</v>
      </c>
      <c r="L231" s="47">
        <f t="shared" si="149"/>
        <v>60.062791993485064</v>
      </c>
      <c r="M231" s="47">
        <f t="shared" si="149"/>
        <v>59.983341575782816</v>
      </c>
      <c r="N231" s="47">
        <f t="shared" si="149"/>
        <v>59.905815798411346</v>
      </c>
      <c r="O231" s="47">
        <f t="shared" si="149"/>
        <v>59.877132498058565</v>
      </c>
      <c r="P231" s="47">
        <f t="shared" si="149"/>
        <v>59.799437101705706</v>
      </c>
      <c r="Q231" s="47">
        <f t="shared" si="149"/>
        <v>59.866021091729117</v>
      </c>
      <c r="R231" s="47">
        <f t="shared" si="149"/>
        <v>59.852517935437078</v>
      </c>
      <c r="S231" s="47">
        <f t="shared" si="149"/>
        <v>59.572882812464293</v>
      </c>
      <c r="T231" s="47">
        <f t="shared" si="149"/>
        <v>59.647361740054194</v>
      </c>
      <c r="U231" s="47">
        <f t="shared" si="149"/>
        <v>59.460827406164256</v>
      </c>
      <c r="V231" s="47">
        <f t="shared" si="149"/>
        <v>59.353989869087563</v>
      </c>
      <c r="W231" s="47">
        <f t="shared" si="149"/>
        <v>59.246083565072908</v>
      </c>
      <c r="X231" s="47">
        <f t="shared" si="149"/>
        <v>59.212403527167083</v>
      </c>
      <c r="Y231" s="47">
        <f t="shared" si="149"/>
        <v>59.209001022843509</v>
      </c>
      <c r="Z231" s="47">
        <f t="shared" si="149"/>
        <v>59.270794542807806</v>
      </c>
      <c r="AA231" s="47">
        <f t="shared" si="149"/>
        <v>58.995444545863698</v>
      </c>
      <c r="AB231" s="47">
        <f t="shared" si="149"/>
        <v>59.134816600539068</v>
      </c>
      <c r="AC231" s="47">
        <f t="shared" si="149"/>
        <v>58.972039747907573</v>
      </c>
      <c r="AD231" s="47">
        <f t="shared" si="149"/>
        <v>58.818006190406955</v>
      </c>
      <c r="AE231" s="47">
        <f t="shared" si="149"/>
        <v>59.025938773057497</v>
      </c>
      <c r="AF231" s="47">
        <f t="shared" si="149"/>
        <v>58.917528118704574</v>
      </c>
      <c r="AG231" s="47">
        <f t="shared" si="149"/>
        <v>58.844016608481887</v>
      </c>
      <c r="AH231" s="47">
        <f t="shared" si="149"/>
        <v>58.800046237810967</v>
      </c>
      <c r="AI231" s="47">
        <f t="shared" si="149"/>
        <v>58.780875343059364</v>
      </c>
      <c r="AJ231" s="47">
        <f t="shared" si="149"/>
        <v>58.744046685541186</v>
      </c>
      <c r="AK231" s="47">
        <f t="shared" si="149"/>
        <v>58.405782742591995</v>
      </c>
      <c r="AL231" s="47">
        <f t="shared" si="149"/>
        <v>58.430938496357363</v>
      </c>
      <c r="AM231" s="47">
        <f t="shared" si="149"/>
        <v>58.423586289539479</v>
      </c>
      <c r="AN231" s="47">
        <f t="shared" si="149"/>
        <v>58.414400707797768</v>
      </c>
      <c r="AO231" s="47">
        <f t="shared" si="149"/>
        <v>58.398266249772526</v>
      </c>
      <c r="AP231" s="47"/>
    </row>
    <row r="232" spans="1:42">
      <c r="B232" s="46" t="s">
        <v>2511</v>
      </c>
      <c r="C232" s="44" t="s">
        <v>709</v>
      </c>
      <c r="D232" s="47">
        <f t="shared" ref="D232:S238" si="150">D164*$O$2*(10^10)</f>
        <v>25.785239350098596</v>
      </c>
      <c r="E232" s="47">
        <f t="shared" si="150"/>
        <v>25.587696237384002</v>
      </c>
      <c r="F232" s="47">
        <f t="shared" si="150"/>
        <v>25.378320994330156</v>
      </c>
      <c r="G232" s="47">
        <f t="shared" si="150"/>
        <v>25.154270326694554</v>
      </c>
      <c r="H232" s="47">
        <f t="shared" si="150"/>
        <v>24.953408035299585</v>
      </c>
      <c r="I232" s="47">
        <f t="shared" si="150"/>
        <v>24.770148253154655</v>
      </c>
      <c r="J232" s="47">
        <f t="shared" si="150"/>
        <v>24.592609562826802</v>
      </c>
      <c r="K232" s="47">
        <f t="shared" si="150"/>
        <v>24.354025702738298</v>
      </c>
      <c r="L232" s="47">
        <f t="shared" si="150"/>
        <v>24.307203965880277</v>
      </c>
      <c r="M232" s="47">
        <f t="shared" si="150"/>
        <v>24.283676693901892</v>
      </c>
      <c r="N232" s="47">
        <f t="shared" si="150"/>
        <v>24.218885740133846</v>
      </c>
      <c r="O232" s="47">
        <f t="shared" si="150"/>
        <v>24.195035751483314</v>
      </c>
      <c r="P232" s="47">
        <f t="shared" si="150"/>
        <v>24.180831473694475</v>
      </c>
      <c r="Q232" s="47">
        <f t="shared" si="150"/>
        <v>24.114430095451986</v>
      </c>
      <c r="R232" s="47">
        <f t="shared" si="150"/>
        <v>24.078539517952684</v>
      </c>
      <c r="S232" s="47">
        <f t="shared" si="150"/>
        <v>24.057893937091627</v>
      </c>
      <c r="T232" s="47">
        <f t="shared" si="149"/>
        <v>23.976297310450683</v>
      </c>
      <c r="U232" s="47">
        <f t="shared" si="149"/>
        <v>23.970759770933945</v>
      </c>
      <c r="V232" s="47">
        <f t="shared" si="149"/>
        <v>23.905584995410166</v>
      </c>
      <c r="W232" s="47">
        <f t="shared" si="149"/>
        <v>23.883006171692781</v>
      </c>
      <c r="X232" s="47">
        <f t="shared" si="149"/>
        <v>23.82835618748754</v>
      </c>
      <c r="Y232" s="47">
        <f t="shared" si="149"/>
        <v>23.76226787930991</v>
      </c>
      <c r="Z232" s="47">
        <f t="shared" si="149"/>
        <v>23.721546350291575</v>
      </c>
      <c r="AA232" s="47">
        <f t="shared" si="149"/>
        <v>23.719197192870372</v>
      </c>
      <c r="AB232" s="47">
        <f t="shared" si="149"/>
        <v>23.658984072832581</v>
      </c>
      <c r="AC232" s="47">
        <f t="shared" si="149"/>
        <v>23.619279958601318</v>
      </c>
      <c r="AD232" s="47">
        <f t="shared" si="149"/>
        <v>23.55525502129057</v>
      </c>
      <c r="AE232" s="47">
        <f t="shared" si="149"/>
        <v>23.527497051972986</v>
      </c>
      <c r="AF232" s="47">
        <f t="shared" si="149"/>
        <v>23.49164041676763</v>
      </c>
      <c r="AG232" s="47">
        <f t="shared" si="149"/>
        <v>23.464326335473174</v>
      </c>
      <c r="AH232" s="47">
        <f t="shared" si="149"/>
        <v>23.383571425148439</v>
      </c>
      <c r="AI232" s="47">
        <f t="shared" si="149"/>
        <v>23.381923503827668</v>
      </c>
      <c r="AJ232" s="47">
        <f t="shared" si="149"/>
        <v>23.324039799676228</v>
      </c>
      <c r="AK232" s="47">
        <f t="shared" si="149"/>
        <v>23.301992788540641</v>
      </c>
      <c r="AL232" s="47">
        <f t="shared" si="149"/>
        <v>23.216205371306991</v>
      </c>
      <c r="AM232" s="47">
        <f t="shared" si="149"/>
        <v>23.180278561843505</v>
      </c>
      <c r="AN232" s="47">
        <f t="shared" si="149"/>
        <v>23.134851861021705</v>
      </c>
      <c r="AO232" s="47">
        <f t="shared" si="149"/>
        <v>23.116975252827356</v>
      </c>
      <c r="AP232" s="47"/>
    </row>
    <row r="233" spans="1:42">
      <c r="B233" s="46" t="s">
        <v>2517</v>
      </c>
      <c r="C233" s="44" t="s">
        <v>2515</v>
      </c>
      <c r="D233" s="47">
        <f t="shared" si="150"/>
        <v>690.66380395789383</v>
      </c>
      <c r="E233" s="47">
        <f t="shared" si="149"/>
        <v>669.77287199467503</v>
      </c>
      <c r="F233" s="47">
        <f t="shared" si="149"/>
        <v>656.90920730707194</v>
      </c>
      <c r="G233" s="47">
        <f t="shared" si="149"/>
        <v>639.97019066381392</v>
      </c>
      <c r="H233" s="47">
        <f t="shared" si="149"/>
        <v>622.20975631459794</v>
      </c>
      <c r="I233" s="47">
        <f t="shared" si="149"/>
        <v>602.02014575933777</v>
      </c>
      <c r="J233" s="47">
        <f t="shared" si="149"/>
        <v>585.00137754777984</v>
      </c>
      <c r="K233" s="47">
        <f t="shared" si="149"/>
        <v>569.24143908502936</v>
      </c>
      <c r="L233" s="47">
        <f t="shared" si="149"/>
        <v>553.07612373419806</v>
      </c>
      <c r="M233" s="47">
        <f t="shared" si="149"/>
        <v>537.02352229985081</v>
      </c>
      <c r="N233" s="47">
        <f t="shared" si="149"/>
        <v>523.28279672323458</v>
      </c>
      <c r="O233" s="47">
        <f t="shared" si="149"/>
        <v>508.50350848597481</v>
      </c>
      <c r="P233" s="47">
        <f t="shared" si="149"/>
        <v>495.1768654372554</v>
      </c>
      <c r="Q233" s="47">
        <f t="shared" si="149"/>
        <v>481.55154591941886</v>
      </c>
      <c r="R233" s="47">
        <f t="shared" si="149"/>
        <v>468.1879486376294</v>
      </c>
      <c r="S233" s="47">
        <f t="shared" si="149"/>
        <v>454.50462100193596</v>
      </c>
      <c r="T233" s="47">
        <f t="shared" si="149"/>
        <v>442.17601851623999</v>
      </c>
      <c r="U233" s="47">
        <f t="shared" si="149"/>
        <v>430.95043649831672</v>
      </c>
      <c r="V233" s="47">
        <f t="shared" si="149"/>
        <v>418.23227585076319</v>
      </c>
      <c r="W233" s="47">
        <f t="shared" si="149"/>
        <v>406.1887933388295</v>
      </c>
      <c r="X233" s="47">
        <f t="shared" si="149"/>
        <v>394.91915512280565</v>
      </c>
      <c r="Y233" s="47">
        <f t="shared" si="149"/>
        <v>383.92535105736488</v>
      </c>
      <c r="Z233" s="47">
        <f t="shared" si="149"/>
        <v>373.44981998288642</v>
      </c>
      <c r="AA233" s="47">
        <f t="shared" si="149"/>
        <v>363.32718764143101</v>
      </c>
      <c r="AB233" s="47">
        <f t="shared" si="149"/>
        <v>354.38539737728968</v>
      </c>
      <c r="AC233" s="47">
        <f t="shared" si="149"/>
        <v>345.94049558713544</v>
      </c>
      <c r="AD233" s="47">
        <f t="shared" si="149"/>
        <v>337.09741967356024</v>
      </c>
      <c r="AE233" s="47">
        <f t="shared" si="149"/>
        <v>328.91175212822185</v>
      </c>
      <c r="AF233" s="47">
        <f t="shared" si="149"/>
        <v>321.13963288353193</v>
      </c>
      <c r="AG233" s="47">
        <f t="shared" si="149"/>
        <v>313.69928345380845</v>
      </c>
      <c r="AH233" s="47">
        <f t="shared" si="149"/>
        <v>306.55217353713022</v>
      </c>
      <c r="AI233" s="47">
        <f t="shared" si="149"/>
        <v>299.5310992801609</v>
      </c>
      <c r="AJ233" s="47">
        <f t="shared" si="149"/>
        <v>292.90206706458275</v>
      </c>
      <c r="AK233" s="47">
        <f t="shared" si="149"/>
        <v>287.81606965652577</v>
      </c>
      <c r="AL233" s="47">
        <f t="shared" si="149"/>
        <v>282.92954082064728</v>
      </c>
      <c r="AM233" s="47">
        <f t="shared" si="149"/>
        <v>278.21494064082327</v>
      </c>
      <c r="AN233" s="47">
        <f t="shared" si="149"/>
        <v>273.55205152828216</v>
      </c>
      <c r="AO233" s="47">
        <f t="shared" si="149"/>
        <v>270.08210464919728</v>
      </c>
    </row>
    <row r="234" spans="1:42">
      <c r="A234" s="44">
        <v>1</v>
      </c>
      <c r="B234" s="46" t="s">
        <v>2503</v>
      </c>
      <c r="C234" s="44" t="s">
        <v>2502</v>
      </c>
      <c r="D234" s="47">
        <f t="shared" si="150"/>
        <v>6005.8255740262275</v>
      </c>
      <c r="E234" s="47">
        <f t="shared" si="149"/>
        <v>5810.0003144258581</v>
      </c>
      <c r="F234" s="47">
        <f t="shared" si="149"/>
        <v>5841.9223235750324</v>
      </c>
      <c r="G234" s="47">
        <f t="shared" si="149"/>
        <v>5747.8212538098542</v>
      </c>
      <c r="H234" s="47">
        <f t="shared" si="149"/>
        <v>5638.7855539513766</v>
      </c>
      <c r="I234" s="47">
        <f t="shared" si="149"/>
        <v>5518.1993481339905</v>
      </c>
      <c r="J234" s="47">
        <f t="shared" si="149"/>
        <v>5429.1216974939443</v>
      </c>
      <c r="K234" s="47">
        <f t="shared" si="149"/>
        <v>5371.0012816824046</v>
      </c>
      <c r="L234" s="47">
        <f t="shared" si="149"/>
        <v>5288.9321665559637</v>
      </c>
      <c r="M234" s="47">
        <f t="shared" si="149"/>
        <v>5204.493133539172</v>
      </c>
      <c r="N234" s="47">
        <f t="shared" si="149"/>
        <v>5164.6208012180032</v>
      </c>
      <c r="O234" s="47">
        <f t="shared" si="149"/>
        <v>5109.1449339888659</v>
      </c>
      <c r="P234" s="47">
        <f t="shared" si="149"/>
        <v>5059.1012084592139</v>
      </c>
      <c r="Q234" s="47">
        <f t="shared" si="149"/>
        <v>4964.5018494175674</v>
      </c>
      <c r="R234" s="47">
        <f t="shared" si="149"/>
        <v>4870.6792739647617</v>
      </c>
      <c r="S234" s="47">
        <f t="shared" si="149"/>
        <v>4755.1935030142749</v>
      </c>
      <c r="T234" s="47">
        <f t="shared" si="149"/>
        <v>4663.4198225431746</v>
      </c>
      <c r="U234" s="47">
        <f t="shared" si="149"/>
        <v>4574.9900749342469</v>
      </c>
      <c r="V234" s="47">
        <f t="shared" si="149"/>
        <v>4454.168329420062</v>
      </c>
      <c r="W234" s="47">
        <f t="shared" si="149"/>
        <v>4334.4514010818621</v>
      </c>
      <c r="X234" s="47">
        <f t="shared" si="149"/>
        <v>4217.7312605818079</v>
      </c>
      <c r="Y234" s="47">
        <f t="shared" si="149"/>
        <v>4100.1299152019219</v>
      </c>
      <c r="Z234" s="47">
        <f t="shared" si="149"/>
        <v>3985.3207073028721</v>
      </c>
      <c r="AA234" s="47">
        <f t="shared" si="149"/>
        <v>3876.2278738057662</v>
      </c>
      <c r="AB234" s="47">
        <f t="shared" si="149"/>
        <v>3791.6246985929251</v>
      </c>
      <c r="AC234" s="47">
        <f t="shared" si="149"/>
        <v>3707.7511775136036</v>
      </c>
      <c r="AD234" s="47">
        <f t="shared" si="149"/>
        <v>3601.147208924629</v>
      </c>
      <c r="AE234" s="47">
        <f t="shared" si="149"/>
        <v>3511.7908915893863</v>
      </c>
      <c r="AF234" s="47">
        <f t="shared" si="149"/>
        <v>3410.3588798195296</v>
      </c>
      <c r="AG234" s="47">
        <f t="shared" si="149"/>
        <v>3309.7041251691944</v>
      </c>
      <c r="AH234" s="47">
        <f t="shared" si="149"/>
        <v>3211.7181285594602</v>
      </c>
      <c r="AI234" s="47">
        <f t="shared" si="149"/>
        <v>3112.6540132576793</v>
      </c>
      <c r="AJ234" s="47">
        <f t="shared" si="149"/>
        <v>3016.3550414460533</v>
      </c>
      <c r="AK234" s="47">
        <f t="shared" si="149"/>
        <v>2947.3966801299475</v>
      </c>
      <c r="AL234" s="47">
        <f t="shared" si="149"/>
        <v>2881.813139108624</v>
      </c>
      <c r="AM234" s="47">
        <f t="shared" si="149"/>
        <v>2816.7701769770165</v>
      </c>
      <c r="AN234" s="47">
        <f t="shared" si="149"/>
        <v>2749.4276005013016</v>
      </c>
      <c r="AO234" s="47">
        <f t="shared" si="149"/>
        <v>2685.3755226470344</v>
      </c>
      <c r="AP234" s="47"/>
    </row>
    <row r="235" spans="1:42">
      <c r="A235" s="44">
        <v>2</v>
      </c>
      <c r="B235" s="46" t="s">
        <v>2505</v>
      </c>
      <c r="C235" s="44" t="s">
        <v>2504</v>
      </c>
      <c r="D235" s="47">
        <f t="shared" si="150"/>
        <v>1983.4565293910596</v>
      </c>
      <c r="E235" s="47">
        <f t="shared" si="149"/>
        <v>1972.2690398180077</v>
      </c>
      <c r="F235" s="47">
        <f t="shared" si="149"/>
        <v>1940.9010894386042</v>
      </c>
      <c r="G235" s="47">
        <f t="shared" si="149"/>
        <v>1896.5957613507269</v>
      </c>
      <c r="H235" s="47">
        <f t="shared" si="149"/>
        <v>1849.4761194745302</v>
      </c>
      <c r="I235" s="47">
        <f t="shared" si="149"/>
        <v>1827.2429160422548</v>
      </c>
      <c r="J235" s="47">
        <f t="shared" si="149"/>
        <v>1811.0775717502756</v>
      </c>
      <c r="K235" s="47">
        <f t="shared" si="149"/>
        <v>1800.7219843773471</v>
      </c>
      <c r="L235" s="47">
        <f t="shared" si="149"/>
        <v>1783.7014856616379</v>
      </c>
      <c r="M235" s="47">
        <f t="shared" si="149"/>
        <v>1766.551106122597</v>
      </c>
      <c r="N235" s="47">
        <f t="shared" si="149"/>
        <v>1752.6435717591771</v>
      </c>
      <c r="O235" s="47">
        <f t="shared" si="149"/>
        <v>1729.5191090752232</v>
      </c>
      <c r="P235" s="47">
        <f t="shared" si="149"/>
        <v>1707.3424161421055</v>
      </c>
      <c r="Q235" s="47">
        <f t="shared" si="149"/>
        <v>1679.4240290788032</v>
      </c>
      <c r="R235" s="47">
        <f t="shared" si="149"/>
        <v>1652.716155524457</v>
      </c>
      <c r="S235" s="47">
        <f t="shared" si="149"/>
        <v>1625.9654042018017</v>
      </c>
      <c r="T235" s="47">
        <f t="shared" si="149"/>
        <v>1601.0798108704755</v>
      </c>
      <c r="U235" s="47">
        <f t="shared" si="149"/>
        <v>1576.1746083302257</v>
      </c>
      <c r="V235" s="47">
        <f t="shared" si="149"/>
        <v>1549.4371797661674</v>
      </c>
      <c r="W235" s="47">
        <f t="shared" si="149"/>
        <v>1521.8985727703569</v>
      </c>
      <c r="X235" s="47">
        <f t="shared" si="149"/>
        <v>1496.609185761087</v>
      </c>
      <c r="Y235" s="47">
        <f t="shared" si="149"/>
        <v>1472.2426999338995</v>
      </c>
      <c r="Z235" s="47">
        <f t="shared" si="149"/>
        <v>1448.7717263608158</v>
      </c>
      <c r="AA235" s="47">
        <f t="shared" si="149"/>
        <v>1424.8997030652233</v>
      </c>
      <c r="AB235" s="47">
        <f t="shared" si="149"/>
        <v>1401.0041495762939</v>
      </c>
      <c r="AC235" s="47">
        <f t="shared" si="149"/>
        <v>1380.063810391978</v>
      </c>
      <c r="AD235" s="47">
        <f t="shared" si="149"/>
        <v>1359.4837689130941</v>
      </c>
      <c r="AE235" s="47">
        <f t="shared" si="149"/>
        <v>1338.8788866895982</v>
      </c>
      <c r="AF235" s="47">
        <f t="shared" si="149"/>
        <v>1320.2086554008843</v>
      </c>
      <c r="AG235" s="47">
        <f t="shared" si="149"/>
        <v>1301.8233125419456</v>
      </c>
      <c r="AH235" s="47">
        <f t="shared" si="149"/>
        <v>1285.6460552282047</v>
      </c>
      <c r="AI235" s="47">
        <f t="shared" si="149"/>
        <v>1269.6235109990437</v>
      </c>
      <c r="AJ235" s="47">
        <f t="shared" si="149"/>
        <v>1255.6146050660327</v>
      </c>
      <c r="AK235" s="47">
        <f t="shared" si="149"/>
        <v>1242.6905520626995</v>
      </c>
      <c r="AL235" s="47">
        <f t="shared" si="149"/>
        <v>1230.4359394714479</v>
      </c>
      <c r="AM235" s="47">
        <f t="shared" si="149"/>
        <v>1220.233365754757</v>
      </c>
      <c r="AN235" s="47">
        <f t="shared" si="149"/>
        <v>1210.2224152435144</v>
      </c>
      <c r="AO235" s="47">
        <f t="shared" si="149"/>
        <v>1202.3508622619615</v>
      </c>
      <c r="AP235" s="47"/>
    </row>
    <row r="236" spans="1:42">
      <c r="A236" s="44">
        <v>3</v>
      </c>
      <c r="B236" s="46" t="s">
        <v>2510</v>
      </c>
      <c r="C236" s="44" t="s">
        <v>2509</v>
      </c>
      <c r="D236" s="47">
        <f t="shared" si="150"/>
        <v>7887.7520123856702</v>
      </c>
      <c r="E236" s="47">
        <f t="shared" si="149"/>
        <v>7474.298205744215</v>
      </c>
      <c r="F236" s="47">
        <f t="shared" si="149"/>
        <v>6998.5531893291363</v>
      </c>
      <c r="G236" s="47">
        <f t="shared" si="149"/>
        <v>6653.9715777290048</v>
      </c>
      <c r="H236" s="47">
        <f t="shared" si="149"/>
        <v>6306.7076527803274</v>
      </c>
      <c r="I236" s="47">
        <f t="shared" si="149"/>
        <v>5899.8057909604522</v>
      </c>
      <c r="J236" s="47">
        <f t="shared" si="149"/>
        <v>5563.0330945069945</v>
      </c>
      <c r="K236" s="47">
        <f t="shared" si="149"/>
        <v>5267.1897507439708</v>
      </c>
      <c r="L236" s="47">
        <f t="shared" si="149"/>
        <v>4975.8263167770556</v>
      </c>
      <c r="M236" s="47">
        <f t="shared" si="149"/>
        <v>4695.7290155280461</v>
      </c>
      <c r="N236" s="47">
        <f t="shared" si="149"/>
        <v>4429.6968499386694</v>
      </c>
      <c r="O236" s="47">
        <f t="shared" si="149"/>
        <v>4174.1977545411655</v>
      </c>
      <c r="P236" s="47">
        <f t="shared" si="149"/>
        <v>3938.8222517699633</v>
      </c>
      <c r="Q236" s="47">
        <f t="shared" si="149"/>
        <v>3744.5900557989889</v>
      </c>
      <c r="R236" s="47">
        <f t="shared" si="149"/>
        <v>3552.4225058609009</v>
      </c>
      <c r="S236" s="47">
        <f t="shared" si="149"/>
        <v>3371.0893661021655</v>
      </c>
      <c r="T236" s="47">
        <f t="shared" si="149"/>
        <v>3199.9120299098304</v>
      </c>
      <c r="U236" s="47">
        <f t="shared" si="149"/>
        <v>3036.1284474868262</v>
      </c>
      <c r="V236" s="47">
        <f t="shared" si="149"/>
        <v>2881.8432204608048</v>
      </c>
      <c r="W236" s="47">
        <f t="shared" si="149"/>
        <v>2734.373690708288</v>
      </c>
      <c r="X236" s="47">
        <f t="shared" si="149"/>
        <v>2597.6454161946908</v>
      </c>
      <c r="Y236" s="47">
        <f t="shared" si="149"/>
        <v>2466.4462809917359</v>
      </c>
      <c r="Z236" s="47">
        <f t="shared" si="149"/>
        <v>2345.4484527445902</v>
      </c>
      <c r="AA236" s="47">
        <f t="shared" si="149"/>
        <v>2229.3574750780422</v>
      </c>
      <c r="AB236" s="47">
        <f t="shared" si="149"/>
        <v>2122.2167876340454</v>
      </c>
      <c r="AC236" s="47">
        <f t="shared" si="149"/>
        <v>2021.4720975755217</v>
      </c>
      <c r="AD236" s="47">
        <f t="shared" si="149"/>
        <v>1924.664199060865</v>
      </c>
      <c r="AE236" s="47">
        <f t="shared" si="149"/>
        <v>1835.3037182249432</v>
      </c>
      <c r="AF236" s="47">
        <f t="shared" si="149"/>
        <v>1763.5711040436167</v>
      </c>
      <c r="AG236" s="47">
        <f t="shared" si="149"/>
        <v>1697.9991369615232</v>
      </c>
      <c r="AH236" s="47">
        <f t="shared" si="149"/>
        <v>1634.9212996740016</v>
      </c>
      <c r="AI236" s="47">
        <f t="shared" si="149"/>
        <v>1575.8011749622895</v>
      </c>
      <c r="AJ236" s="47">
        <f t="shared" si="149"/>
        <v>1522.3735974109031</v>
      </c>
      <c r="AK236" s="47">
        <f t="shared" si="149"/>
        <v>1482.918157820046</v>
      </c>
      <c r="AL236" s="47">
        <f t="shared" si="149"/>
        <v>1446.7136085571831</v>
      </c>
      <c r="AM236" s="47">
        <f t="shared" si="149"/>
        <v>1413.6726515347952</v>
      </c>
      <c r="AN236" s="47">
        <f t="shared" si="149"/>
        <v>1383.6818325102449</v>
      </c>
      <c r="AO236" s="47">
        <f t="shared" si="149"/>
        <v>1356.6150383958147</v>
      </c>
      <c r="AP236" s="47"/>
    </row>
    <row r="237" spans="1:42">
      <c r="A237" s="44">
        <v>4</v>
      </c>
      <c r="B237" s="46" t="s">
        <v>2506</v>
      </c>
      <c r="C237" s="44" t="s">
        <v>2479</v>
      </c>
      <c r="D237" s="47">
        <f t="shared" si="150"/>
        <v>1288.7331550946553</v>
      </c>
      <c r="E237" s="47">
        <f t="shared" si="149"/>
        <v>1205.148560701911</v>
      </c>
      <c r="F237" s="47">
        <f t="shared" si="149"/>
        <v>1154.5835946538689</v>
      </c>
      <c r="G237" s="47">
        <f t="shared" si="149"/>
        <v>1124.3481076976336</v>
      </c>
      <c r="H237" s="47">
        <f t="shared" si="149"/>
        <v>1093.7429636486454</v>
      </c>
      <c r="I237" s="47">
        <f t="shared" si="149"/>
        <v>1060.396905760713</v>
      </c>
      <c r="J237" s="47">
        <f t="shared" si="149"/>
        <v>1043.580274758383</v>
      </c>
      <c r="K237" s="47">
        <f t="shared" si="149"/>
        <v>1025.9915855523541</v>
      </c>
      <c r="L237" s="47">
        <f t="shared" si="149"/>
        <v>985.18274508810214</v>
      </c>
      <c r="M237" s="47">
        <f t="shared" si="149"/>
        <v>977.69202104478654</v>
      </c>
      <c r="N237" s="47">
        <f t="shared" si="149"/>
        <v>961.85532882368022</v>
      </c>
      <c r="O237" s="47">
        <f t="shared" si="149"/>
        <v>948.57295295289089</v>
      </c>
      <c r="P237" s="47">
        <f t="shared" si="149"/>
        <v>935.63000486252588</v>
      </c>
      <c r="Q237" s="47">
        <f t="shared" si="149"/>
        <v>938.14714238229942</v>
      </c>
      <c r="R237" s="47">
        <f t="shared" si="149"/>
        <v>930.95021020108402</v>
      </c>
      <c r="S237" s="47">
        <f t="shared" si="149"/>
        <v>910.7880087679182</v>
      </c>
      <c r="T237" s="47">
        <f t="shared" si="149"/>
        <v>893.79267750850022</v>
      </c>
      <c r="U237" s="47">
        <f t="shared" si="149"/>
        <v>889.97918525126363</v>
      </c>
      <c r="V237" s="47">
        <f t="shared" si="149"/>
        <v>865.7044012334668</v>
      </c>
      <c r="W237" s="47">
        <f t="shared" si="149"/>
        <v>849.76607007330142</v>
      </c>
      <c r="X237" s="47">
        <f t="shared" si="149"/>
        <v>835.47450770209332</v>
      </c>
      <c r="Y237" s="47">
        <f t="shared" si="149"/>
        <v>820.30175203515137</v>
      </c>
      <c r="Z237" s="47">
        <f t="shared" si="149"/>
        <v>801.55756229760016</v>
      </c>
      <c r="AA237" s="47">
        <f t="shared" si="149"/>
        <v>782.29703215142206</v>
      </c>
      <c r="AB237" s="47">
        <f t="shared" si="149"/>
        <v>765.62433857265205</v>
      </c>
      <c r="AC237" s="47">
        <f t="shared" si="149"/>
        <v>748.53707754548498</v>
      </c>
      <c r="AD237" s="47">
        <f t="shared" si="149"/>
        <v>735.35315107309646</v>
      </c>
      <c r="AE237" s="47">
        <f t="shared" si="149"/>
        <v>716.8449618500747</v>
      </c>
      <c r="AF237" s="47">
        <f t="shared" si="149"/>
        <v>697.51303794854334</v>
      </c>
      <c r="AG237" s="47">
        <f t="shared" si="149"/>
        <v>680.23418356439231</v>
      </c>
      <c r="AH237" s="47">
        <f t="shared" si="149"/>
        <v>661.92198960124949</v>
      </c>
      <c r="AI237" s="47">
        <f t="shared" ref="E237:AO238" si="151">AI169*$O$2*(10^10)</f>
        <v>643.62035832447316</v>
      </c>
      <c r="AJ237" s="47">
        <f t="shared" si="151"/>
        <v>626.03963445939019</v>
      </c>
      <c r="AK237" s="47">
        <f t="shared" si="151"/>
        <v>614.571264478476</v>
      </c>
      <c r="AL237" s="47">
        <f t="shared" si="151"/>
        <v>600.72352313912052</v>
      </c>
      <c r="AM237" s="47">
        <f t="shared" si="151"/>
        <v>587.36719004365546</v>
      </c>
      <c r="AN237" s="47">
        <f t="shared" si="151"/>
        <v>574.3889302622481</v>
      </c>
      <c r="AO237" s="47">
        <f t="shared" si="151"/>
        <v>559.82825155705098</v>
      </c>
      <c r="AP237" s="47"/>
    </row>
    <row r="238" spans="1:42">
      <c r="A238" s="44">
        <v>5</v>
      </c>
      <c r="B238" s="46" t="s">
        <v>2518</v>
      </c>
      <c r="C238" s="44" t="s">
        <v>2516</v>
      </c>
      <c r="D238" s="47">
        <f t="shared" si="150"/>
        <v>354.85347450472307</v>
      </c>
      <c r="E238" s="47">
        <f t="shared" si="151"/>
        <v>355.11376187320525</v>
      </c>
      <c r="F238" s="47">
        <f t="shared" si="151"/>
        <v>352.1997997267207</v>
      </c>
      <c r="G238" s="47">
        <f t="shared" si="151"/>
        <v>343.49116359457946</v>
      </c>
      <c r="H238" s="47">
        <f t="shared" si="151"/>
        <v>336.05283819336347</v>
      </c>
      <c r="I238" s="47">
        <f t="shared" si="151"/>
        <v>329.31454418928325</v>
      </c>
      <c r="J238" s="47">
        <f t="shared" si="151"/>
        <v>324.24197552371413</v>
      </c>
      <c r="K238" s="47">
        <f t="shared" si="151"/>
        <v>321.24377131428474</v>
      </c>
      <c r="L238" s="47">
        <f t="shared" si="151"/>
        <v>318.52092227424635</v>
      </c>
      <c r="M238" s="47">
        <f t="shared" si="151"/>
        <v>317.03948851068799</v>
      </c>
      <c r="N238" s="47">
        <f t="shared" si="151"/>
        <v>317.08746880260026</v>
      </c>
      <c r="O238" s="47">
        <f t="shared" si="151"/>
        <v>316.96795602000896</v>
      </c>
      <c r="P238" s="47">
        <f t="shared" si="151"/>
        <v>317.8297156442942</v>
      </c>
      <c r="Q238" s="47">
        <f t="shared" si="151"/>
        <v>315.53422343234865</v>
      </c>
      <c r="R238" s="47">
        <f t="shared" si="151"/>
        <v>312.62167675784843</v>
      </c>
      <c r="S238" s="47">
        <f t="shared" si="151"/>
        <v>310.09151499093002</v>
      </c>
      <c r="T238" s="47">
        <f t="shared" si="151"/>
        <v>307.47298846369603</v>
      </c>
      <c r="U238" s="47">
        <f t="shared" si="151"/>
        <v>305.05282275391812</v>
      </c>
      <c r="V238" s="47">
        <f t="shared" si="151"/>
        <v>301.72530214015103</v>
      </c>
      <c r="W238" s="47">
        <f t="shared" si="151"/>
        <v>297.76477278685479</v>
      </c>
      <c r="X238" s="47">
        <f t="shared" si="151"/>
        <v>294.49013422602764</v>
      </c>
      <c r="Y238" s="47">
        <f t="shared" si="151"/>
        <v>290.67673458901368</v>
      </c>
      <c r="Z238" s="47">
        <f t="shared" si="151"/>
        <v>287.50185257136906</v>
      </c>
      <c r="AA238" s="47">
        <f t="shared" si="151"/>
        <v>282.87578146235393</v>
      </c>
      <c r="AB238" s="47">
        <f t="shared" si="151"/>
        <v>277.93491660117371</v>
      </c>
      <c r="AC238" s="47">
        <f t="shared" si="151"/>
        <v>273.01941264310597</v>
      </c>
      <c r="AD238" s="47">
        <f t="shared" si="151"/>
        <v>268.80309432852198</v>
      </c>
      <c r="AE238" s="47">
        <f t="shared" si="151"/>
        <v>264.11252713756716</v>
      </c>
      <c r="AF238" s="47">
        <f t="shared" si="151"/>
        <v>259.37715495034206</v>
      </c>
      <c r="AG238" s="47">
        <f t="shared" si="151"/>
        <v>255.27208393855796</v>
      </c>
      <c r="AH238" s="47">
        <f t="shared" si="151"/>
        <v>250.62895319418089</v>
      </c>
      <c r="AI238" s="47">
        <f t="shared" si="151"/>
        <v>246.61524973936122</v>
      </c>
      <c r="AJ238" s="47">
        <f t="shared" si="151"/>
        <v>241.83034129019529</v>
      </c>
      <c r="AK238" s="47">
        <f t="shared" si="151"/>
        <v>237.90756905511006</v>
      </c>
      <c r="AL238" s="47">
        <f t="shared" si="151"/>
        <v>234.05520420828654</v>
      </c>
      <c r="AM238" s="47">
        <f t="shared" si="151"/>
        <v>229.63189072519023</v>
      </c>
      <c r="AN238" s="47">
        <f t="shared" si="151"/>
        <v>225.831144642597</v>
      </c>
      <c r="AO238" s="47">
        <f t="shared" si="151"/>
        <v>221.84393197862812</v>
      </c>
      <c r="AP238" s="47"/>
    </row>
    <row r="240" spans="1:42">
      <c r="B240" s="56" t="s">
        <v>1648</v>
      </c>
    </row>
    <row r="241" spans="1:41">
      <c r="A241" s="69" t="s">
        <v>2519</v>
      </c>
      <c r="B241" s="69"/>
      <c r="C241" s="69"/>
      <c r="D241" s="44">
        <v>2023</v>
      </c>
      <c r="E241" s="44">
        <v>2024</v>
      </c>
      <c r="F241" s="44">
        <v>2025</v>
      </c>
      <c r="G241" s="44">
        <v>2026</v>
      </c>
      <c r="H241" s="44">
        <v>2027</v>
      </c>
      <c r="I241" s="44">
        <v>2028</v>
      </c>
      <c r="J241" s="44">
        <v>2029</v>
      </c>
      <c r="K241" s="44">
        <v>2030</v>
      </c>
      <c r="L241" s="44">
        <v>2031</v>
      </c>
      <c r="M241" s="44">
        <v>2032</v>
      </c>
      <c r="N241" s="44">
        <v>2033</v>
      </c>
      <c r="O241" s="44">
        <v>2034</v>
      </c>
      <c r="P241" s="44">
        <v>2035</v>
      </c>
      <c r="Q241" s="44">
        <v>2036</v>
      </c>
      <c r="R241" s="44">
        <v>2037</v>
      </c>
      <c r="S241" s="44">
        <v>2038</v>
      </c>
      <c r="T241" s="44">
        <v>2039</v>
      </c>
      <c r="U241" s="44">
        <v>2040</v>
      </c>
      <c r="V241" s="44">
        <v>2041</v>
      </c>
      <c r="W241" s="44">
        <v>2042</v>
      </c>
      <c r="X241" s="44">
        <v>2043</v>
      </c>
      <c r="Y241" s="44">
        <v>2044</v>
      </c>
      <c r="Z241" s="44">
        <v>2045</v>
      </c>
      <c r="AA241" s="44">
        <v>2046</v>
      </c>
      <c r="AB241" s="44">
        <v>2047</v>
      </c>
      <c r="AC241" s="44">
        <v>2048</v>
      </c>
      <c r="AD241" s="44">
        <v>2049</v>
      </c>
      <c r="AE241" s="44">
        <v>2050</v>
      </c>
      <c r="AF241" s="44">
        <v>2051</v>
      </c>
      <c r="AG241" s="44">
        <v>2052</v>
      </c>
      <c r="AH241" s="44">
        <v>2053</v>
      </c>
      <c r="AI241" s="44">
        <v>2054</v>
      </c>
      <c r="AJ241" s="44">
        <v>2055</v>
      </c>
      <c r="AK241" s="44">
        <v>2056</v>
      </c>
      <c r="AL241" s="44">
        <v>2057</v>
      </c>
      <c r="AM241" s="44">
        <v>2058</v>
      </c>
      <c r="AN241" s="44">
        <v>2059</v>
      </c>
      <c r="AO241" s="44">
        <v>2060</v>
      </c>
    </row>
    <row r="242" spans="1:41">
      <c r="B242" s="46" t="s">
        <v>2501</v>
      </c>
      <c r="C242" s="44" t="s">
        <v>2500</v>
      </c>
      <c r="D242" s="44">
        <f>D173*$O$2/$K$2/1000</f>
        <v>1.3715604842272686</v>
      </c>
      <c r="E242" s="44">
        <f t="shared" ref="E242:AO248" si="152">E173*$O$2/$K$2/1000</f>
        <v>1.3673394842744366</v>
      </c>
      <c r="F242" s="44">
        <f t="shared" si="152"/>
        <v>1.3619585841069062</v>
      </c>
      <c r="G242" s="44">
        <f t="shared" si="152"/>
        <v>1.3565527540281745</v>
      </c>
      <c r="H242" s="44">
        <f t="shared" si="152"/>
        <v>1.3512419322090212</v>
      </c>
      <c r="I242" s="44">
        <f t="shared" si="152"/>
        <v>1.3452871194490339</v>
      </c>
      <c r="J242" s="44">
        <f t="shared" si="152"/>
        <v>1.3406279461760422</v>
      </c>
      <c r="K242" s="44">
        <f t="shared" si="152"/>
        <v>1.3343884828796617</v>
      </c>
      <c r="L242" s="44">
        <f t="shared" si="152"/>
        <v>1.3337384783121167</v>
      </c>
      <c r="M242" s="44">
        <f t="shared" si="152"/>
        <v>1.333165473333507</v>
      </c>
      <c r="N242" s="44">
        <f t="shared" si="152"/>
        <v>1.3319312308323996</v>
      </c>
      <c r="O242" s="44">
        <f t="shared" si="152"/>
        <v>1.3315996661209188</v>
      </c>
      <c r="P242" s="44">
        <f t="shared" si="152"/>
        <v>1.3301654809183312</v>
      </c>
      <c r="Q242" s="44">
        <f t="shared" si="152"/>
        <v>1.3312129975648812</v>
      </c>
      <c r="R242" s="44">
        <f t="shared" si="152"/>
        <v>1.3308182199863303</v>
      </c>
      <c r="S242" s="44">
        <f t="shared" si="152"/>
        <v>1.32726014197624</v>
      </c>
      <c r="T242" s="44">
        <f t="shared" si="152"/>
        <v>1.32654181198628</v>
      </c>
      <c r="U242" s="44">
        <f t="shared" si="152"/>
        <v>1.3267581959206869</v>
      </c>
      <c r="V242" s="44">
        <f t="shared" si="152"/>
        <v>1.3238223463368639</v>
      </c>
      <c r="W242" s="44">
        <f t="shared" si="152"/>
        <v>1.3217651835334032</v>
      </c>
      <c r="X242" s="44">
        <f t="shared" si="152"/>
        <v>1.3213565416745447</v>
      </c>
      <c r="Y242" s="44">
        <f t="shared" si="152"/>
        <v>1.3216311668939649</v>
      </c>
      <c r="Z242" s="44">
        <f t="shared" si="152"/>
        <v>1.323356143149734</v>
      </c>
      <c r="AA242" s="44">
        <f t="shared" si="152"/>
        <v>1.3171699647089008</v>
      </c>
      <c r="AB242" s="44">
        <f t="shared" si="152"/>
        <v>1.3206407509249496</v>
      </c>
      <c r="AC242" s="44">
        <f t="shared" si="152"/>
        <v>1.3165516305978859</v>
      </c>
      <c r="AD242" s="44">
        <f t="shared" si="152"/>
        <v>1.3172626510729346</v>
      </c>
      <c r="AE242" s="44">
        <f t="shared" si="152"/>
        <v>1.3185327489960588</v>
      </c>
      <c r="AF242" s="44">
        <f t="shared" si="152"/>
        <v>1.3161155967287574</v>
      </c>
      <c r="AG242" s="44">
        <f t="shared" si="152"/>
        <v>1.314886168687641</v>
      </c>
      <c r="AH242" s="44">
        <f t="shared" si="152"/>
        <v>1.313490383773831</v>
      </c>
      <c r="AI242" s="44">
        <f t="shared" si="152"/>
        <v>1.3130575993066587</v>
      </c>
      <c r="AJ242" s="44">
        <f t="shared" si="152"/>
        <v>1.312656600440772</v>
      </c>
      <c r="AK242" s="44">
        <f t="shared" si="152"/>
        <v>1.308045061055656</v>
      </c>
      <c r="AL242" s="44">
        <f t="shared" si="152"/>
        <v>1.3086081909867346</v>
      </c>
      <c r="AM242" s="44">
        <f t="shared" si="152"/>
        <v>1.3084598185987895</v>
      </c>
      <c r="AN242" s="44">
        <f t="shared" si="152"/>
        <v>1.3086887856224445</v>
      </c>
      <c r="AO242" s="44">
        <f t="shared" si="152"/>
        <v>1.3087519496418349</v>
      </c>
    </row>
    <row r="243" spans="1:41">
      <c r="B243" s="46" t="s">
        <v>2511</v>
      </c>
      <c r="C243" s="44" t="s">
        <v>709</v>
      </c>
      <c r="D243" s="44">
        <f t="shared" ref="D243:S249" si="153">D174*$O$2/$K$2/1000</f>
        <v>0.6943602205895183</v>
      </c>
      <c r="E243" s="44">
        <f t="shared" si="153"/>
        <v>0.69212744959819528</v>
      </c>
      <c r="F243" s="44">
        <f t="shared" si="153"/>
        <v>0.69027267739139431</v>
      </c>
      <c r="G243" s="44">
        <f t="shared" si="153"/>
        <v>0.68708130677821233</v>
      </c>
      <c r="H243" s="44">
        <f t="shared" si="153"/>
        <v>0.68423573211797495</v>
      </c>
      <c r="I243" s="44">
        <f t="shared" si="153"/>
        <v>0.68200641056975853</v>
      </c>
      <c r="J243" s="44">
        <f t="shared" si="153"/>
        <v>0.67893455878389319</v>
      </c>
      <c r="K243" s="44">
        <f t="shared" si="153"/>
        <v>0.67594667427844857</v>
      </c>
      <c r="L243" s="44">
        <f t="shared" si="153"/>
        <v>0.67542666725682732</v>
      </c>
      <c r="M243" s="44">
        <f t="shared" si="153"/>
        <v>0.67542622819798714</v>
      </c>
      <c r="N243" s="44">
        <f t="shared" si="153"/>
        <v>0.67483927169894975</v>
      </c>
      <c r="O243" s="44">
        <f t="shared" si="153"/>
        <v>0.6745797591602205</v>
      </c>
      <c r="P243" s="44">
        <f t="shared" si="153"/>
        <v>0.67394224315471241</v>
      </c>
      <c r="Q243" s="44">
        <f t="shared" si="153"/>
        <v>0.67358562605277927</v>
      </c>
      <c r="R243" s="44">
        <f t="shared" si="153"/>
        <v>0.67317883735039452</v>
      </c>
      <c r="S243" s="44">
        <f t="shared" si="153"/>
        <v>0.67269927496906678</v>
      </c>
      <c r="T243" s="44">
        <f t="shared" si="152"/>
        <v>0.67202157415380015</v>
      </c>
      <c r="U243" s="44">
        <f t="shared" si="152"/>
        <v>0.67213469506241263</v>
      </c>
      <c r="V243" s="44">
        <f t="shared" si="152"/>
        <v>0.67134122298255861</v>
      </c>
      <c r="W243" s="44">
        <f t="shared" si="152"/>
        <v>0.67097637624620721</v>
      </c>
      <c r="X243" s="44">
        <f t="shared" si="152"/>
        <v>0.67047362530090304</v>
      </c>
      <c r="Y243" s="44">
        <f t="shared" si="152"/>
        <v>0.66976024117751376</v>
      </c>
      <c r="Z243" s="44">
        <f t="shared" si="152"/>
        <v>0.66900688719083057</v>
      </c>
      <c r="AA243" s="44">
        <f t="shared" si="152"/>
        <v>0.66942000628908827</v>
      </c>
      <c r="AB243" s="44">
        <f t="shared" si="152"/>
        <v>0.66836310173155866</v>
      </c>
      <c r="AC243" s="44">
        <f t="shared" si="152"/>
        <v>0.66813740420393775</v>
      </c>
      <c r="AD243" s="44">
        <f t="shared" si="152"/>
        <v>0.66730107163332208</v>
      </c>
      <c r="AE243" s="44">
        <f t="shared" si="152"/>
        <v>0.66690783639180973</v>
      </c>
      <c r="AF243" s="44">
        <f t="shared" si="152"/>
        <v>0.66699622001453862</v>
      </c>
      <c r="AG243" s="44">
        <f t="shared" si="152"/>
        <v>0.66660401364871891</v>
      </c>
      <c r="AH243" s="44">
        <f t="shared" si="152"/>
        <v>0.66546769347256218</v>
      </c>
      <c r="AI243" s="44">
        <f t="shared" si="152"/>
        <v>0.66575722064224763</v>
      </c>
      <c r="AJ243" s="44">
        <f t="shared" si="152"/>
        <v>0.66466055723333561</v>
      </c>
      <c r="AK243" s="44">
        <f t="shared" si="152"/>
        <v>0.66480041557562386</v>
      </c>
      <c r="AL243" s="44">
        <f t="shared" si="152"/>
        <v>0.6639188798268042</v>
      </c>
      <c r="AM243" s="44">
        <f t="shared" si="152"/>
        <v>0.66330970339179118</v>
      </c>
      <c r="AN243" s="44">
        <f t="shared" si="152"/>
        <v>0.66273646758915394</v>
      </c>
      <c r="AO243" s="44">
        <f t="shared" si="152"/>
        <v>0.66266691705964453</v>
      </c>
    </row>
    <row r="244" spans="1:41">
      <c r="B244" s="46" t="s">
        <v>2517</v>
      </c>
      <c r="C244" s="44" t="s">
        <v>2515</v>
      </c>
      <c r="D244" s="44">
        <f t="shared" si="153"/>
        <v>9.4942845789012438</v>
      </c>
      <c r="E244" s="44">
        <f t="shared" si="152"/>
        <v>9.3239359400455069</v>
      </c>
      <c r="F244" s="44">
        <f t="shared" si="152"/>
        <v>9.2498809275200617</v>
      </c>
      <c r="G244" s="44">
        <f t="shared" si="152"/>
        <v>9.0825635578410022</v>
      </c>
      <c r="H244" s="44">
        <f t="shared" si="152"/>
        <v>8.9272728513649202</v>
      </c>
      <c r="I244" s="44">
        <f t="shared" si="152"/>
        <v>8.7593248537279589</v>
      </c>
      <c r="J244" s="44">
        <f t="shared" si="152"/>
        <v>8.6238757547643097</v>
      </c>
      <c r="K244" s="44">
        <f t="shared" si="152"/>
        <v>8.4921371508392038</v>
      </c>
      <c r="L244" s="44">
        <f t="shared" si="152"/>
        <v>8.3402158262502812</v>
      </c>
      <c r="M244" s="44">
        <f t="shared" si="152"/>
        <v>8.1891077238041028</v>
      </c>
      <c r="N244" s="44">
        <f t="shared" si="152"/>
        <v>8.0621691094018573</v>
      </c>
      <c r="O244" s="44">
        <f t="shared" si="152"/>
        <v>7.9282921129130095</v>
      </c>
      <c r="P244" s="44">
        <f t="shared" si="152"/>
        <v>7.8077849042393312</v>
      </c>
      <c r="Q244" s="44">
        <f t="shared" si="152"/>
        <v>7.6520301339123744</v>
      </c>
      <c r="R244" s="44">
        <f t="shared" si="152"/>
        <v>7.4976070798633812</v>
      </c>
      <c r="S244" s="44">
        <f t="shared" si="152"/>
        <v>7.3411116238996241</v>
      </c>
      <c r="T244" s="44">
        <f t="shared" si="152"/>
        <v>7.1967905030107211</v>
      </c>
      <c r="U244" s="44">
        <f t="shared" si="152"/>
        <v>7.0715156713959457</v>
      </c>
      <c r="V244" s="44">
        <f t="shared" si="152"/>
        <v>6.917305610119767</v>
      </c>
      <c r="W244" s="44">
        <f t="shared" si="152"/>
        <v>6.7723345562714226</v>
      </c>
      <c r="X244" s="44">
        <f t="shared" si="152"/>
        <v>6.6402947121865319</v>
      </c>
      <c r="Y244" s="44">
        <f t="shared" si="152"/>
        <v>6.509036475207151</v>
      </c>
      <c r="Z244" s="44">
        <f t="shared" si="152"/>
        <v>6.3849554848463184</v>
      </c>
      <c r="AA244" s="44">
        <f t="shared" si="152"/>
        <v>6.2614059374179325</v>
      </c>
      <c r="AB244" s="44">
        <f t="shared" si="152"/>
        <v>6.1540689397722277</v>
      </c>
      <c r="AC244" s="44">
        <f t="shared" si="152"/>
        <v>6.0507928016071411</v>
      </c>
      <c r="AD244" s="44">
        <f t="shared" si="152"/>
        <v>5.9429504034645459</v>
      </c>
      <c r="AE244" s="44">
        <f t="shared" si="152"/>
        <v>5.8455060593924824</v>
      </c>
      <c r="AF244" s="44">
        <f t="shared" si="152"/>
        <v>5.7463284174585496</v>
      </c>
      <c r="AG244" s="44">
        <f t="shared" si="152"/>
        <v>5.6518106578516081</v>
      </c>
      <c r="AH244" s="44">
        <f t="shared" si="152"/>
        <v>5.5624507065694919</v>
      </c>
      <c r="AI244" s="44">
        <f t="shared" si="152"/>
        <v>5.4739463898645395</v>
      </c>
      <c r="AJ244" s="44">
        <f t="shared" si="152"/>
        <v>5.3890826271288725</v>
      </c>
      <c r="AK244" s="44">
        <f t="shared" si="152"/>
        <v>5.3206766302346047</v>
      </c>
      <c r="AL244" s="44">
        <f t="shared" si="152"/>
        <v>5.2571509853811582</v>
      </c>
      <c r="AM244" s="44">
        <f t="shared" si="152"/>
        <v>5.1920808821544355</v>
      </c>
      <c r="AN244" s="44">
        <f t="shared" si="152"/>
        <v>5.129805276890238</v>
      </c>
      <c r="AO244" s="44">
        <f t="shared" si="152"/>
        <v>5.087712315049715</v>
      </c>
    </row>
    <row r="245" spans="1:41">
      <c r="A245" s="44">
        <v>1</v>
      </c>
      <c r="B245" s="46" t="s">
        <v>2503</v>
      </c>
      <c r="C245" s="44" t="s">
        <v>2502</v>
      </c>
      <c r="D245" s="44">
        <f t="shared" si="153"/>
        <v>73.250523651668047</v>
      </c>
      <c r="E245" s="44">
        <f t="shared" si="152"/>
        <v>70.857112312916612</v>
      </c>
      <c r="F245" s="44">
        <f t="shared" si="152"/>
        <v>71.232844726404025</v>
      </c>
      <c r="G245" s="44">
        <f t="shared" si="152"/>
        <v>70.095573485231029</v>
      </c>
      <c r="H245" s="44">
        <f t="shared" si="152"/>
        <v>68.767141316528082</v>
      </c>
      <c r="I245" s="44">
        <f t="shared" si="152"/>
        <v>67.319494343099947</v>
      </c>
      <c r="J245" s="44">
        <f t="shared" si="152"/>
        <v>66.257253234614964</v>
      </c>
      <c r="K245" s="44">
        <f t="shared" si="152"/>
        <v>65.557811167638818</v>
      </c>
      <c r="L245" s="44">
        <f t="shared" si="152"/>
        <v>64.543609282199768</v>
      </c>
      <c r="M245" s="44">
        <f t="shared" si="152"/>
        <v>63.529389921101952</v>
      </c>
      <c r="N245" s="44">
        <f t="shared" si="152"/>
        <v>63.031587877057746</v>
      </c>
      <c r="O245" s="44">
        <f t="shared" si="152"/>
        <v>62.370583853559793</v>
      </c>
      <c r="P245" s="44">
        <f t="shared" si="152"/>
        <v>61.772455249244715</v>
      </c>
      <c r="Q245" s="44">
        <f t="shared" si="152"/>
        <v>60.587165481303479</v>
      </c>
      <c r="R245" s="44">
        <f t="shared" si="152"/>
        <v>59.447786518365142</v>
      </c>
      <c r="S245" s="44">
        <f t="shared" si="152"/>
        <v>58.069847555365662</v>
      </c>
      <c r="T245" s="44">
        <f t="shared" si="152"/>
        <v>56.920677856460877</v>
      </c>
      <c r="U245" s="44">
        <f t="shared" si="152"/>
        <v>55.84829844052404</v>
      </c>
      <c r="V245" s="44">
        <f t="shared" si="152"/>
        <v>54.391039661695423</v>
      </c>
      <c r="W245" s="44">
        <f t="shared" si="152"/>
        <v>52.91587578030741</v>
      </c>
      <c r="X245" s="44">
        <f t="shared" si="152"/>
        <v>51.514604832999858</v>
      </c>
      <c r="Y245" s="44">
        <f t="shared" si="152"/>
        <v>50.066465907241167</v>
      </c>
      <c r="Z245" s="44">
        <f t="shared" si="152"/>
        <v>48.685286384113262</v>
      </c>
      <c r="AA245" s="44">
        <f t="shared" si="152"/>
        <v>47.358491443111056</v>
      </c>
      <c r="AB245" s="44">
        <f t="shared" si="152"/>
        <v>46.333897689466774</v>
      </c>
      <c r="AC245" s="44">
        <f t="shared" si="152"/>
        <v>45.28503384780371</v>
      </c>
      <c r="AD245" s="44">
        <f t="shared" si="152"/>
        <v>43.988530678410463</v>
      </c>
      <c r="AE245" s="44">
        <f t="shared" si="152"/>
        <v>42.910792537395004</v>
      </c>
      <c r="AF245" s="44">
        <f t="shared" si="152"/>
        <v>41.67717104704613</v>
      </c>
      <c r="AG245" s="44">
        <f t="shared" si="152"/>
        <v>40.449694647242467</v>
      </c>
      <c r="AH245" s="44">
        <f t="shared" si="152"/>
        <v>39.261016595439656</v>
      </c>
      <c r="AI245" s="44">
        <f t="shared" si="152"/>
        <v>38.053520173546282</v>
      </c>
      <c r="AJ245" s="44">
        <f t="shared" si="152"/>
        <v>36.879826005059257</v>
      </c>
      <c r="AK245" s="44">
        <f t="shared" si="152"/>
        <v>36.024761959344715</v>
      </c>
      <c r="AL245" s="44">
        <f t="shared" si="152"/>
        <v>35.238582083252943</v>
      </c>
      <c r="AM245" s="44">
        <f t="shared" si="152"/>
        <v>34.425872274002487</v>
      </c>
      <c r="AN245" s="44">
        <f t="shared" si="152"/>
        <v>33.620727911404607</v>
      </c>
      <c r="AO245" s="44">
        <f t="shared" si="152"/>
        <v>32.823155884373008</v>
      </c>
    </row>
    <row r="246" spans="1:41">
      <c r="A246" s="44">
        <v>2</v>
      </c>
      <c r="B246" s="46" t="s">
        <v>2505</v>
      </c>
      <c r="C246" s="44" t="s">
        <v>2504</v>
      </c>
      <c r="D246" s="44">
        <f t="shared" si="153"/>
        <v>30.723630077735812</v>
      </c>
      <c r="E246" s="44">
        <f t="shared" si="152"/>
        <v>31.123284260226345</v>
      </c>
      <c r="F246" s="44">
        <f t="shared" si="152"/>
        <v>31.126919120492239</v>
      </c>
      <c r="G246" s="44">
        <f t="shared" si="152"/>
        <v>30.778007816560248</v>
      </c>
      <c r="H246" s="44">
        <f t="shared" si="152"/>
        <v>30.541536600995535</v>
      </c>
      <c r="I246" s="44">
        <f t="shared" si="152"/>
        <v>30.426436398286068</v>
      </c>
      <c r="J246" s="44">
        <f t="shared" si="152"/>
        <v>30.394119213262424</v>
      </c>
      <c r="K246" s="44">
        <f t="shared" si="152"/>
        <v>30.446247850007513</v>
      </c>
      <c r="L246" s="44">
        <f t="shared" si="152"/>
        <v>30.225941400437634</v>
      </c>
      <c r="M246" s="44">
        <f t="shared" si="152"/>
        <v>30.006319189235668</v>
      </c>
      <c r="N246" s="44">
        <f t="shared" si="152"/>
        <v>29.838053912842238</v>
      </c>
      <c r="O246" s="44">
        <f t="shared" si="152"/>
        <v>29.674049503606351</v>
      </c>
      <c r="P246" s="44">
        <f t="shared" si="152"/>
        <v>29.497582458825558</v>
      </c>
      <c r="Q246" s="44">
        <f t="shared" si="152"/>
        <v>29.131453288350642</v>
      </c>
      <c r="R246" s="44">
        <f t="shared" si="152"/>
        <v>28.745750131263243</v>
      </c>
      <c r="S246" s="44">
        <f t="shared" si="152"/>
        <v>28.383577463249694</v>
      </c>
      <c r="T246" s="44">
        <f t="shared" si="152"/>
        <v>28.048183319849251</v>
      </c>
      <c r="U246" s="44">
        <f t="shared" si="152"/>
        <v>27.714414137404216</v>
      </c>
      <c r="V246" s="44">
        <f t="shared" si="152"/>
        <v>27.282089659538265</v>
      </c>
      <c r="W246" s="44">
        <f t="shared" si="152"/>
        <v>26.839155973997826</v>
      </c>
      <c r="X246" s="44">
        <f t="shared" si="152"/>
        <v>26.4276853416942</v>
      </c>
      <c r="Y246" s="44">
        <f t="shared" si="152"/>
        <v>26.054972603679129</v>
      </c>
      <c r="Z246" s="44">
        <f t="shared" si="152"/>
        <v>25.673680586724704</v>
      </c>
      <c r="AA246" s="44">
        <f t="shared" si="152"/>
        <v>25.250656546062125</v>
      </c>
      <c r="AB246" s="44">
        <f t="shared" si="152"/>
        <v>24.848698046033959</v>
      </c>
      <c r="AC246" s="44">
        <f t="shared" si="152"/>
        <v>24.493008092980855</v>
      </c>
      <c r="AD246" s="44">
        <f t="shared" si="152"/>
        <v>24.108845833115137</v>
      </c>
      <c r="AE246" s="44">
        <f t="shared" si="152"/>
        <v>23.764659510421183</v>
      </c>
      <c r="AF246" s="44">
        <f t="shared" si="152"/>
        <v>23.435184687362998</v>
      </c>
      <c r="AG246" s="44">
        <f t="shared" si="152"/>
        <v>23.095946618214107</v>
      </c>
      <c r="AH246" s="44">
        <f t="shared" si="152"/>
        <v>22.827348395358928</v>
      </c>
      <c r="AI246" s="44">
        <f t="shared" si="152"/>
        <v>22.547553171028607</v>
      </c>
      <c r="AJ246" s="44">
        <f t="shared" si="152"/>
        <v>22.282709421049539</v>
      </c>
      <c r="AK246" s="44">
        <f t="shared" si="152"/>
        <v>22.057572365859961</v>
      </c>
      <c r="AL246" s="44">
        <f t="shared" si="152"/>
        <v>21.858968231951732</v>
      </c>
      <c r="AM246" s="44">
        <f t="shared" si="152"/>
        <v>21.661966423277669</v>
      </c>
      <c r="AN246" s="44">
        <f t="shared" si="152"/>
        <v>21.489226626565355</v>
      </c>
      <c r="AO246" s="44">
        <f t="shared" si="152"/>
        <v>21.368048138331051</v>
      </c>
    </row>
    <row r="247" spans="1:41">
      <c r="A247" s="44">
        <v>3</v>
      </c>
      <c r="B247" s="46" t="s">
        <v>2510</v>
      </c>
      <c r="C247" s="44" t="s">
        <v>2509</v>
      </c>
      <c r="D247" s="44">
        <f t="shared" si="153"/>
        <v>38.336675064699129</v>
      </c>
      <c r="E247" s="44">
        <f t="shared" si="152"/>
        <v>36.407953163214508</v>
      </c>
      <c r="F247" s="44">
        <f t="shared" si="152"/>
        <v>34.174352920273115</v>
      </c>
      <c r="G247" s="44">
        <f t="shared" si="152"/>
        <v>32.586594754510926</v>
      </c>
      <c r="H247" s="44">
        <f t="shared" si="152"/>
        <v>30.985975545971737</v>
      </c>
      <c r="I247" s="44">
        <f t="shared" si="152"/>
        <v>29.372369306144069</v>
      </c>
      <c r="J247" s="44">
        <f t="shared" si="152"/>
        <v>28.219142059024225</v>
      </c>
      <c r="K247" s="44">
        <f t="shared" si="152"/>
        <v>27.167086069481311</v>
      </c>
      <c r="L247" s="44">
        <f t="shared" si="152"/>
        <v>26.161749727522071</v>
      </c>
      <c r="M247" s="44">
        <f t="shared" si="152"/>
        <v>25.121852908035684</v>
      </c>
      <c r="N247" s="44">
        <f t="shared" si="152"/>
        <v>24.106816644731698</v>
      </c>
      <c r="O247" s="44">
        <f t="shared" si="152"/>
        <v>23.090457268205185</v>
      </c>
      <c r="P247" s="44">
        <f t="shared" si="152"/>
        <v>22.178670421240959</v>
      </c>
      <c r="Q247" s="44">
        <f t="shared" si="152"/>
        <v>21.149656455922834</v>
      </c>
      <c r="R247" s="44">
        <f t="shared" si="152"/>
        <v>20.054866110966397</v>
      </c>
      <c r="S247" s="44">
        <f t="shared" si="152"/>
        <v>19.023478052532688</v>
      </c>
      <c r="T247" s="44">
        <f t="shared" si="152"/>
        <v>18.021067217701532</v>
      </c>
      <c r="U247" s="44">
        <f t="shared" si="152"/>
        <v>17.075412661692358</v>
      </c>
      <c r="V247" s="44">
        <f t="shared" si="152"/>
        <v>16.183766365941594</v>
      </c>
      <c r="W247" s="44">
        <f t="shared" si="152"/>
        <v>15.34761031568245</v>
      </c>
      <c r="X247" s="44">
        <f t="shared" si="152"/>
        <v>14.557790907090645</v>
      </c>
      <c r="Y247" s="44">
        <f t="shared" si="152"/>
        <v>13.789875120661158</v>
      </c>
      <c r="Z247" s="44">
        <f t="shared" si="152"/>
        <v>13.118522084316075</v>
      </c>
      <c r="AA247" s="44">
        <f t="shared" si="152"/>
        <v>12.445651542859729</v>
      </c>
      <c r="AB247" s="44">
        <f t="shared" si="152"/>
        <v>11.844474768900284</v>
      </c>
      <c r="AC247" s="44">
        <f t="shared" si="152"/>
        <v>11.277105342894655</v>
      </c>
      <c r="AD247" s="44">
        <f t="shared" si="152"/>
        <v>10.720287277379468</v>
      </c>
      <c r="AE247" s="44">
        <f t="shared" si="152"/>
        <v>10.220068266092117</v>
      </c>
      <c r="AF247" s="44">
        <f t="shared" si="152"/>
        <v>9.8026106542480687</v>
      </c>
      <c r="AG247" s="44">
        <f t="shared" si="152"/>
        <v>9.4337859440992542</v>
      </c>
      <c r="AH247" s="44">
        <f t="shared" si="152"/>
        <v>9.0709520303824487</v>
      </c>
      <c r="AI247" s="44">
        <f t="shared" si="152"/>
        <v>8.7299306733069368</v>
      </c>
      <c r="AJ247" s="44">
        <f t="shared" si="152"/>
        <v>8.4311044359605436</v>
      </c>
      <c r="AK247" s="44">
        <f t="shared" si="152"/>
        <v>8.2000564237500448</v>
      </c>
      <c r="AL247" s="44">
        <f t="shared" si="152"/>
        <v>7.9907579921641076</v>
      </c>
      <c r="AM247" s="44">
        <f t="shared" si="152"/>
        <v>7.799311097197716</v>
      </c>
      <c r="AN247" s="44">
        <f t="shared" si="152"/>
        <v>7.6255873909845544</v>
      </c>
      <c r="AO247" s="44">
        <f t="shared" si="152"/>
        <v>7.4659529467580823</v>
      </c>
    </row>
    <row r="248" spans="1:41">
      <c r="A248" s="44">
        <v>4</v>
      </c>
      <c r="B248" s="46" t="s">
        <v>2506</v>
      </c>
      <c r="C248" s="44" t="s">
        <v>2479</v>
      </c>
      <c r="D248" s="44">
        <f t="shared" si="153"/>
        <v>24.296436126639481</v>
      </c>
      <c r="E248" s="44">
        <f t="shared" si="152"/>
        <v>22.728072556170254</v>
      </c>
      <c r="F248" s="44">
        <f t="shared" si="152"/>
        <v>21.77770643023813</v>
      </c>
      <c r="G248" s="44">
        <f t="shared" si="152"/>
        <v>21.222707851742658</v>
      </c>
      <c r="H248" s="44">
        <f t="shared" si="152"/>
        <v>20.649874694868068</v>
      </c>
      <c r="I248" s="44">
        <f t="shared" si="152"/>
        <v>20.031307577855383</v>
      </c>
      <c r="J248" s="44">
        <f t="shared" si="152"/>
        <v>19.724560342825214</v>
      </c>
      <c r="K248" s="44">
        <f t="shared" si="152"/>
        <v>19.405993423341229</v>
      </c>
      <c r="L248" s="44">
        <f t="shared" si="152"/>
        <v>18.641878288192121</v>
      </c>
      <c r="M248" s="44">
        <f t="shared" si="152"/>
        <v>18.504306444176368</v>
      </c>
      <c r="N248" s="44">
        <f t="shared" si="152"/>
        <v>18.212025252809166</v>
      </c>
      <c r="O248" s="44">
        <f t="shared" si="152"/>
        <v>17.964632218599846</v>
      </c>
      <c r="P248" s="44">
        <f t="shared" si="152"/>
        <v>17.723467442619118</v>
      </c>
      <c r="Q248" s="44">
        <f t="shared" si="152"/>
        <v>17.767161228214309</v>
      </c>
      <c r="R248" s="44">
        <f t="shared" si="152"/>
        <v>17.626282005014435</v>
      </c>
      <c r="S248" s="44">
        <f t="shared" si="152"/>
        <v>17.247629350448644</v>
      </c>
      <c r="T248" s="44">
        <f t="shared" si="152"/>
        <v>16.921207306736076</v>
      </c>
      <c r="U248" s="44">
        <f t="shared" si="152"/>
        <v>16.851996713124162</v>
      </c>
      <c r="V248" s="44">
        <f t="shared" si="152"/>
        <v>16.394002363719771</v>
      </c>
      <c r="W248" s="44">
        <f t="shared" si="152"/>
        <v>16.087235239678105</v>
      </c>
      <c r="X248" s="44">
        <f t="shared" si="152"/>
        <v>15.819022539640516</v>
      </c>
      <c r="Y248" s="44">
        <f t="shared" si="152"/>
        <v>15.529792533279561</v>
      </c>
      <c r="Z248" s="44">
        <f t="shared" si="152"/>
        <v>15.169825328650209</v>
      </c>
      <c r="AA248" s="44">
        <f t="shared" si="152"/>
        <v>14.807414903343998</v>
      </c>
      <c r="AB248" s="44">
        <f t="shared" si="152"/>
        <v>14.488907167348854</v>
      </c>
      <c r="AC248" s="44">
        <f t="shared" si="152"/>
        <v>14.170429862852039</v>
      </c>
      <c r="AD248" s="44">
        <f t="shared" si="152"/>
        <v>13.917877518759511</v>
      </c>
      <c r="AE248" s="44">
        <f t="shared" si="152"/>
        <v>13.565652678360733</v>
      </c>
      <c r="AF248" s="44">
        <f t="shared" si="152"/>
        <v>13.201752313395898</v>
      </c>
      <c r="AG248" s="44">
        <f t="shared" si="152"/>
        <v>12.877027710625423</v>
      </c>
      <c r="AH248" s="44">
        <f t="shared" si="152"/>
        <v>12.529041212792178</v>
      </c>
      <c r="AI248" s="44">
        <f t="shared" ref="E248:AO249" si="154">AI179*$O$2/$K$2/1000</f>
        <v>12.181501977850713</v>
      </c>
      <c r="AJ248" s="44">
        <f t="shared" si="154"/>
        <v>11.847242579717729</v>
      </c>
      <c r="AK248" s="44">
        <f t="shared" si="154"/>
        <v>11.629091005666901</v>
      </c>
      <c r="AL248" s="44">
        <f t="shared" si="154"/>
        <v>11.369664780900051</v>
      </c>
      <c r="AM248" s="44">
        <f t="shared" si="154"/>
        <v>11.116506873891174</v>
      </c>
      <c r="AN248" s="44">
        <f t="shared" si="154"/>
        <v>10.870467046119474</v>
      </c>
      <c r="AO248" s="44">
        <f t="shared" si="154"/>
        <v>10.593566766543564</v>
      </c>
    </row>
    <row r="249" spans="1:41">
      <c r="A249" s="44">
        <v>5</v>
      </c>
      <c r="B249" s="46" t="s">
        <v>2518</v>
      </c>
      <c r="C249" s="44" t="s">
        <v>2516</v>
      </c>
      <c r="D249" s="44">
        <f t="shared" si="153"/>
        <v>21.04744410048373</v>
      </c>
      <c r="E249" s="44">
        <f t="shared" si="154"/>
        <v>21.134792279912258</v>
      </c>
      <c r="F249" s="44">
        <f t="shared" si="154"/>
        <v>21.040490225578747</v>
      </c>
      <c r="G249" s="44">
        <f t="shared" si="154"/>
        <v>20.616246925538682</v>
      </c>
      <c r="H249" s="44">
        <f t="shared" si="154"/>
        <v>20.28211729270835</v>
      </c>
      <c r="I249" s="44">
        <f t="shared" si="154"/>
        <v>19.978986715557699</v>
      </c>
      <c r="J249" s="44">
        <f t="shared" si="154"/>
        <v>19.772985153085664</v>
      </c>
      <c r="K249" s="44">
        <f t="shared" si="154"/>
        <v>19.674180022906182</v>
      </c>
      <c r="L249" s="44">
        <f t="shared" si="154"/>
        <v>19.518153268460026</v>
      </c>
      <c r="M249" s="44">
        <f t="shared" si="154"/>
        <v>19.48440343636015</v>
      </c>
      <c r="N249" s="44">
        <f t="shared" si="154"/>
        <v>19.480775088513553</v>
      </c>
      <c r="O249" s="44">
        <f t="shared" si="154"/>
        <v>19.543760520363861</v>
      </c>
      <c r="P249" s="44">
        <f t="shared" si="154"/>
        <v>19.59254036633472</v>
      </c>
      <c r="Q249" s="44">
        <f t="shared" si="154"/>
        <v>19.465691706168908</v>
      </c>
      <c r="R249" s="44">
        <f t="shared" si="154"/>
        <v>19.375356303888346</v>
      </c>
      <c r="S249" s="44">
        <f t="shared" si="154"/>
        <v>19.242779361229438</v>
      </c>
      <c r="T249" s="44">
        <f t="shared" si="154"/>
        <v>19.114041177857448</v>
      </c>
      <c r="U249" s="44">
        <f t="shared" si="154"/>
        <v>18.989729703981777</v>
      </c>
      <c r="V249" s="44">
        <f t="shared" si="154"/>
        <v>18.771672908268272</v>
      </c>
      <c r="W249" s="44">
        <f t="shared" si="154"/>
        <v>18.588836185513369</v>
      </c>
      <c r="X249" s="44">
        <f t="shared" si="154"/>
        <v>18.417621881739461</v>
      </c>
      <c r="Y249" s="44">
        <f t="shared" si="154"/>
        <v>18.201252231963643</v>
      </c>
      <c r="Z249" s="44">
        <f t="shared" si="154"/>
        <v>18.031493837446373</v>
      </c>
      <c r="AA249" s="44">
        <f t="shared" si="154"/>
        <v>17.764114013558672</v>
      </c>
      <c r="AB249" s="44">
        <f t="shared" si="154"/>
        <v>17.491459972153852</v>
      </c>
      <c r="AC249" s="44">
        <f t="shared" si="154"/>
        <v>17.221862542558483</v>
      </c>
      <c r="AD249" s="44">
        <f t="shared" si="154"/>
        <v>16.963674399837807</v>
      </c>
      <c r="AE249" s="44">
        <f t="shared" si="154"/>
        <v>16.704089749441373</v>
      </c>
      <c r="AF249" s="44">
        <f t="shared" si="154"/>
        <v>16.443818437259736</v>
      </c>
      <c r="AG249" s="44">
        <f t="shared" si="154"/>
        <v>16.193967850202444</v>
      </c>
      <c r="AH249" s="44">
        <f t="shared" si="154"/>
        <v>15.939535345509169</v>
      </c>
      <c r="AI249" s="44">
        <f t="shared" si="154"/>
        <v>15.699368906580736</v>
      </c>
      <c r="AJ249" s="44">
        <f t="shared" si="154"/>
        <v>15.446543424738605</v>
      </c>
      <c r="AK249" s="44">
        <f t="shared" si="154"/>
        <v>15.211858006292434</v>
      </c>
      <c r="AL249" s="44">
        <f t="shared" si="154"/>
        <v>14.976403613294719</v>
      </c>
      <c r="AM249" s="44">
        <f t="shared" si="154"/>
        <v>14.735669264884278</v>
      </c>
      <c r="AN249" s="44">
        <f t="shared" si="154"/>
        <v>14.508908712892341</v>
      </c>
      <c r="AO249" s="44">
        <f t="shared" si="154"/>
        <v>14.27720677693825</v>
      </c>
    </row>
  </sheetData>
  <mergeCells count="9">
    <mergeCell ref="A230:C230"/>
    <mergeCell ref="A241:C241"/>
    <mergeCell ref="A162:C162"/>
    <mergeCell ref="A172:C172"/>
    <mergeCell ref="A3:C3"/>
    <mergeCell ref="A32:C32"/>
    <mergeCell ref="A61:C61"/>
    <mergeCell ref="A104:C104"/>
    <mergeCell ref="A133:C133"/>
  </mergeCells>
  <phoneticPr fontId="8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46AB8-7C7E-4064-89AA-EFB0C9EDFD35}">
  <dimension ref="A1:AN26"/>
  <sheetViews>
    <sheetView workbookViewId="0"/>
  </sheetViews>
  <sheetFormatPr defaultRowHeight="14.25"/>
  <cols>
    <col min="1" max="1" width="36.75" style="24" bestFit="1" customWidth="1"/>
    <col min="2" max="2" width="51" customWidth="1"/>
    <col min="3" max="3" width="10.125" bestFit="1" customWidth="1"/>
  </cols>
  <sheetData>
    <row r="1" spans="1:40">
      <c r="B1" t="s">
        <v>3323</v>
      </c>
      <c r="C1">
        <v>2023</v>
      </c>
      <c r="D1">
        <v>2024</v>
      </c>
      <c r="E1">
        <v>2025</v>
      </c>
      <c r="F1">
        <v>2026</v>
      </c>
      <c r="G1">
        <v>2027</v>
      </c>
      <c r="H1">
        <v>2028</v>
      </c>
      <c r="I1">
        <v>2029</v>
      </c>
      <c r="J1">
        <v>2030</v>
      </c>
      <c r="K1">
        <v>2031</v>
      </c>
      <c r="L1">
        <v>2032</v>
      </c>
      <c r="M1">
        <v>2033</v>
      </c>
      <c r="N1">
        <v>2034</v>
      </c>
      <c r="O1">
        <v>2035</v>
      </c>
      <c r="P1">
        <v>2036</v>
      </c>
      <c r="Q1">
        <v>2037</v>
      </c>
      <c r="R1">
        <v>2038</v>
      </c>
      <c r="S1">
        <v>2039</v>
      </c>
      <c r="T1">
        <v>2040</v>
      </c>
      <c r="U1">
        <v>2041</v>
      </c>
      <c r="V1">
        <v>2042</v>
      </c>
      <c r="W1">
        <v>2043</v>
      </c>
      <c r="X1">
        <v>2044</v>
      </c>
      <c r="Y1">
        <v>2045</v>
      </c>
      <c r="Z1">
        <v>2046</v>
      </c>
      <c r="AA1">
        <v>2047</v>
      </c>
      <c r="AB1">
        <v>2048</v>
      </c>
      <c r="AC1">
        <v>2049</v>
      </c>
      <c r="AD1">
        <v>2050</v>
      </c>
      <c r="AE1">
        <v>2051</v>
      </c>
      <c r="AF1">
        <v>2052</v>
      </c>
      <c r="AG1">
        <v>2053</v>
      </c>
      <c r="AH1">
        <v>2054</v>
      </c>
      <c r="AI1">
        <v>2055</v>
      </c>
      <c r="AJ1">
        <v>2056</v>
      </c>
      <c r="AK1">
        <v>2057</v>
      </c>
      <c r="AL1">
        <v>2058</v>
      </c>
      <c r="AM1">
        <v>2059</v>
      </c>
      <c r="AN1">
        <v>2060</v>
      </c>
    </row>
    <row r="2" spans="1:40">
      <c r="A2" s="25" t="s">
        <v>695</v>
      </c>
      <c r="B2" t="s">
        <v>2977</v>
      </c>
      <c r="C2" s="9">
        <v>84548900000000</v>
      </c>
      <c r="D2" s="9">
        <v>88403500000000</v>
      </c>
      <c r="E2" s="9">
        <v>90617000000000</v>
      </c>
      <c r="F2" s="9">
        <v>95701700000000</v>
      </c>
      <c r="G2" s="9">
        <v>99233000000000</v>
      </c>
      <c r="H2" s="9">
        <v>102507000000000</v>
      </c>
      <c r="I2" s="9">
        <v>105792000000000</v>
      </c>
      <c r="J2" s="9">
        <v>110221000000000</v>
      </c>
      <c r="K2" s="9">
        <v>112106000000000</v>
      </c>
      <c r="L2" s="9">
        <v>115225000000000</v>
      </c>
      <c r="M2" s="9">
        <v>118178000000000</v>
      </c>
      <c r="N2" s="9">
        <v>121053000000000</v>
      </c>
      <c r="O2" s="9">
        <v>123020000000000</v>
      </c>
      <c r="P2" s="9">
        <v>126364000000000</v>
      </c>
      <c r="Q2" s="9">
        <v>128729000000000</v>
      </c>
      <c r="R2" s="9">
        <v>130327000000000</v>
      </c>
      <c r="S2" s="9">
        <v>132509000000000</v>
      </c>
      <c r="T2" s="9">
        <v>133926000000000</v>
      </c>
      <c r="U2" s="9">
        <v>135336000000000</v>
      </c>
      <c r="V2" s="9">
        <v>136564000000000</v>
      </c>
      <c r="W2" s="9">
        <v>137792000000000</v>
      </c>
      <c r="X2" s="9">
        <v>138928000000000</v>
      </c>
      <c r="Y2" s="9">
        <v>140064000000000</v>
      </c>
      <c r="Z2" s="9">
        <v>140254000000000</v>
      </c>
      <c r="AA2" s="9">
        <v>141292000000000</v>
      </c>
      <c r="AB2" s="9">
        <v>141481000000000</v>
      </c>
      <c r="AC2" s="9">
        <v>141572000000000</v>
      </c>
      <c r="AD2" s="9">
        <v>142429000000000</v>
      </c>
      <c r="AE2" s="9">
        <v>142429000000000</v>
      </c>
      <c r="AF2" s="9">
        <v>142429000000000</v>
      </c>
      <c r="AG2" s="9">
        <v>142429000000000</v>
      </c>
      <c r="AH2" s="9">
        <v>142429000000000</v>
      </c>
      <c r="AI2" s="9">
        <v>142338000000000</v>
      </c>
      <c r="AJ2" s="9">
        <v>141481000000000</v>
      </c>
      <c r="AK2" s="9">
        <v>141480000000000</v>
      </c>
      <c r="AL2" s="9">
        <v>141388000000000</v>
      </c>
      <c r="AM2" s="9">
        <v>141291000000000</v>
      </c>
      <c r="AN2" s="9">
        <v>141200000000000</v>
      </c>
    </row>
    <row r="3" spans="1:40">
      <c r="A3" s="25" t="s">
        <v>696</v>
      </c>
      <c r="B3" t="s">
        <v>2978</v>
      </c>
      <c r="C3" s="9">
        <v>38231100000000</v>
      </c>
      <c r="D3" s="9">
        <v>38914600000000</v>
      </c>
      <c r="E3" s="9">
        <v>39460100000000</v>
      </c>
      <c r="F3" s="9">
        <v>39582400000000</v>
      </c>
      <c r="G3" s="9">
        <v>39852700000000</v>
      </c>
      <c r="H3" s="9">
        <v>39548200000000</v>
      </c>
      <c r="I3" s="9">
        <v>39227300000000</v>
      </c>
      <c r="J3" s="9">
        <v>38942700000000</v>
      </c>
      <c r="K3" s="9">
        <v>38450000000000</v>
      </c>
      <c r="L3" s="9">
        <v>38487200000000</v>
      </c>
      <c r="M3" s="9">
        <v>38313900000000</v>
      </c>
      <c r="N3" s="9">
        <v>37890800000000</v>
      </c>
      <c r="O3" s="9">
        <v>37703600000000</v>
      </c>
      <c r="P3" s="9">
        <v>37417500000000</v>
      </c>
      <c r="Q3" s="9">
        <v>37002800000000</v>
      </c>
      <c r="R3" s="9">
        <v>36575500000000</v>
      </c>
      <c r="S3" s="9">
        <v>36157600000000</v>
      </c>
      <c r="T3" s="9">
        <v>35738700000000</v>
      </c>
      <c r="U3" s="9">
        <v>35091900000000</v>
      </c>
      <c r="V3" s="9">
        <v>34453900000000</v>
      </c>
      <c r="W3" s="9">
        <v>33821000000000</v>
      </c>
      <c r="X3" s="9">
        <v>33175200000000</v>
      </c>
      <c r="Y3" s="9">
        <v>32543300000000</v>
      </c>
      <c r="Z3" s="9">
        <v>31926200000000</v>
      </c>
      <c r="AA3" s="9">
        <v>31295300000000</v>
      </c>
      <c r="AB3" s="9">
        <v>30680100000000</v>
      </c>
      <c r="AC3" s="9">
        <v>30057800000000</v>
      </c>
      <c r="AD3" s="9">
        <v>29443800000000</v>
      </c>
      <c r="AE3" s="9">
        <v>28842800000000</v>
      </c>
      <c r="AF3" s="9">
        <v>28243900000000</v>
      </c>
      <c r="AG3" s="9">
        <v>27638300000000</v>
      </c>
      <c r="AH3" s="9">
        <v>27171500000000</v>
      </c>
      <c r="AI3" s="9">
        <v>26568300000000</v>
      </c>
      <c r="AJ3" s="9">
        <v>25923800000000</v>
      </c>
      <c r="AK3" s="9">
        <v>25164600000000</v>
      </c>
      <c r="AL3" s="9">
        <v>24533900000000</v>
      </c>
      <c r="AM3" s="9">
        <v>23904100000000</v>
      </c>
      <c r="AN3" s="9">
        <v>23131600000000</v>
      </c>
    </row>
    <row r="4" spans="1:40">
      <c r="A4" s="25" t="s">
        <v>697</v>
      </c>
      <c r="B4" t="s">
        <v>2979</v>
      </c>
      <c r="C4" s="9">
        <v>45345100000000</v>
      </c>
      <c r="D4" s="9">
        <v>47334000000000</v>
      </c>
      <c r="E4" s="9">
        <v>49408100000000</v>
      </c>
      <c r="F4" s="9">
        <v>50205600000000</v>
      </c>
      <c r="G4" s="9">
        <v>51148300000000</v>
      </c>
      <c r="H4" s="9">
        <v>52476800000000</v>
      </c>
      <c r="I4" s="9">
        <v>53806000000000</v>
      </c>
      <c r="J4" s="9">
        <v>54938100000000</v>
      </c>
      <c r="K4" s="9">
        <v>55802600000000</v>
      </c>
      <c r="L4" s="9">
        <v>56668400000000</v>
      </c>
      <c r="M4" s="9">
        <v>57533600000000</v>
      </c>
      <c r="N4" s="9">
        <v>58339500000000</v>
      </c>
      <c r="O4" s="9">
        <v>59205200000000</v>
      </c>
      <c r="P4" s="9">
        <v>59796400000000</v>
      </c>
      <c r="Q4" s="9">
        <v>60413500000000</v>
      </c>
      <c r="R4" s="9">
        <v>61006100000000</v>
      </c>
      <c r="S4" s="9">
        <v>61596600000000</v>
      </c>
      <c r="T4" s="9">
        <v>62214300000000</v>
      </c>
      <c r="U4" s="9">
        <v>62531600000000</v>
      </c>
      <c r="V4" s="9">
        <v>62934100000000</v>
      </c>
      <c r="W4" s="9">
        <v>63277200000000</v>
      </c>
      <c r="X4" s="9">
        <v>63672100000000</v>
      </c>
      <c r="Y4" s="9">
        <v>64070600000000</v>
      </c>
      <c r="Z4" s="9">
        <v>64408600000000</v>
      </c>
      <c r="AA4" s="9">
        <v>64670800000000</v>
      </c>
      <c r="AB4" s="9">
        <v>65008800000000</v>
      </c>
      <c r="AC4" s="9">
        <v>65330500000000</v>
      </c>
      <c r="AD4" s="9">
        <v>65600100000000</v>
      </c>
      <c r="AE4" s="9">
        <v>65872100000000</v>
      </c>
      <c r="AF4" s="9">
        <v>66209300000000</v>
      </c>
      <c r="AG4" s="9">
        <v>66472400000000</v>
      </c>
      <c r="AH4" s="9">
        <v>66741900000000</v>
      </c>
      <c r="AI4" s="9">
        <v>67072600000000</v>
      </c>
      <c r="AJ4" s="9">
        <v>67149500000000</v>
      </c>
      <c r="AK4" s="9">
        <v>67267800000000</v>
      </c>
      <c r="AL4" s="9">
        <v>67334300000000</v>
      </c>
      <c r="AM4" s="9">
        <v>67402100000000</v>
      </c>
      <c r="AN4" s="9">
        <v>67545600000000</v>
      </c>
    </row>
    <row r="5" spans="1:40">
      <c r="A5" s="25" t="s">
        <v>710</v>
      </c>
      <c r="B5" t="s">
        <v>2980</v>
      </c>
      <c r="C5" s="9">
        <v>24366400000000</v>
      </c>
      <c r="D5" s="9">
        <v>24276500000000</v>
      </c>
      <c r="E5" s="9">
        <v>24768400000000</v>
      </c>
      <c r="F5" s="9">
        <v>24991600000000</v>
      </c>
      <c r="G5" s="9">
        <v>24992200000000</v>
      </c>
      <c r="H5" s="9">
        <v>24866400000000</v>
      </c>
      <c r="I5" s="9">
        <v>24837300000000</v>
      </c>
      <c r="J5" s="9">
        <v>24817400000000</v>
      </c>
      <c r="K5" s="9">
        <v>24579400000000</v>
      </c>
      <c r="L5" s="9">
        <v>24341800000000</v>
      </c>
      <c r="M5" s="9">
        <v>24196100000000</v>
      </c>
      <c r="N5" s="9">
        <v>23944400000000</v>
      </c>
      <c r="O5" s="9">
        <v>23796300000000</v>
      </c>
      <c r="P5" s="9">
        <v>23396500000000</v>
      </c>
      <c r="Q5" s="9">
        <v>22911800000000</v>
      </c>
      <c r="R5" s="9">
        <v>22524400000000</v>
      </c>
      <c r="S5" s="9">
        <v>22123600000000</v>
      </c>
      <c r="T5" s="9">
        <v>21729100000000</v>
      </c>
      <c r="U5" s="9">
        <v>21224000000000</v>
      </c>
      <c r="V5" s="9">
        <v>20717300000000</v>
      </c>
      <c r="W5" s="9">
        <v>20212600000000</v>
      </c>
      <c r="X5" s="9">
        <v>19706000000000</v>
      </c>
      <c r="Y5" s="9">
        <v>19291600000000</v>
      </c>
      <c r="Z5" s="9">
        <v>18793400000000</v>
      </c>
      <c r="AA5" s="9">
        <v>18384800000000</v>
      </c>
      <c r="AB5" s="9">
        <v>17886500000000</v>
      </c>
      <c r="AC5" s="9">
        <v>17480300000000</v>
      </c>
      <c r="AD5" s="9">
        <v>16977900000000</v>
      </c>
      <c r="AE5" s="9">
        <v>16583200000000</v>
      </c>
      <c r="AF5" s="9">
        <v>16098100000000</v>
      </c>
      <c r="AG5" s="9">
        <v>15696800000000</v>
      </c>
      <c r="AH5" s="9">
        <v>15309700000000</v>
      </c>
      <c r="AI5" s="9">
        <v>14915000000000</v>
      </c>
      <c r="AJ5" s="9">
        <v>14552800000000</v>
      </c>
      <c r="AK5" s="9">
        <v>14281000000000</v>
      </c>
      <c r="AL5" s="9">
        <v>14009800000000</v>
      </c>
      <c r="AM5" s="9">
        <v>13647700000000</v>
      </c>
      <c r="AN5" s="9">
        <v>13375900000000</v>
      </c>
    </row>
    <row r="6" spans="1:40">
      <c r="A6" s="25" t="s">
        <v>698</v>
      </c>
      <c r="B6" t="s">
        <v>2981</v>
      </c>
      <c r="C6" s="9">
        <v>45362600000000</v>
      </c>
      <c r="D6" s="9">
        <v>46186800000000</v>
      </c>
      <c r="E6" s="9">
        <v>47477000000000</v>
      </c>
      <c r="F6" s="9">
        <v>48708500000000</v>
      </c>
      <c r="G6" s="9">
        <v>49967000000000</v>
      </c>
      <c r="H6" s="9">
        <v>51249500000000</v>
      </c>
      <c r="I6" s="9">
        <v>52481000000000</v>
      </c>
      <c r="J6" s="9">
        <v>53681700000000</v>
      </c>
      <c r="K6" s="9">
        <v>55031700000000</v>
      </c>
      <c r="L6" s="9">
        <v>56322600000000</v>
      </c>
      <c r="M6" s="9">
        <v>57457600000000</v>
      </c>
      <c r="N6" s="9">
        <v>58598300000000</v>
      </c>
      <c r="O6" s="9">
        <v>59580600000000</v>
      </c>
      <c r="P6" s="9">
        <v>60406600000000</v>
      </c>
      <c r="Q6" s="9">
        <v>61171900000000</v>
      </c>
      <c r="R6" s="9">
        <v>61845300000000</v>
      </c>
      <c r="S6" s="9">
        <v>62362300000000</v>
      </c>
      <c r="T6" s="9">
        <v>62819400000000</v>
      </c>
      <c r="U6" s="9">
        <v>63217100000000</v>
      </c>
      <c r="V6" s="9">
        <v>63426100000000</v>
      </c>
      <c r="W6" s="9">
        <v>63666600000000</v>
      </c>
      <c r="X6" s="9">
        <v>63757600000000</v>
      </c>
      <c r="Y6" s="9">
        <v>63749900000000</v>
      </c>
      <c r="Z6" s="9">
        <v>63749800000000</v>
      </c>
      <c r="AA6" s="9">
        <v>63682000000000</v>
      </c>
      <c r="AB6" s="9">
        <v>63615000000000</v>
      </c>
      <c r="AC6" s="9">
        <v>63457500000000</v>
      </c>
      <c r="AD6" s="9">
        <v>63299400000000</v>
      </c>
      <c r="AE6" s="9">
        <v>63081900000000</v>
      </c>
      <c r="AF6" s="9">
        <v>62865100000000</v>
      </c>
      <c r="AG6" s="9">
        <v>62557200000000</v>
      </c>
      <c r="AH6" s="9">
        <v>62399100000000</v>
      </c>
      <c r="AI6" s="9">
        <v>62183000000000</v>
      </c>
      <c r="AJ6" s="9">
        <v>61965400000000</v>
      </c>
      <c r="AK6" s="9">
        <v>61807300000000</v>
      </c>
      <c r="AL6" s="9">
        <v>61657500000000</v>
      </c>
      <c r="AM6" s="9">
        <v>61499400000000</v>
      </c>
      <c r="AN6" s="9">
        <v>61440700000000</v>
      </c>
    </row>
    <row r="7" spans="1:40">
      <c r="A7" s="25" t="s">
        <v>699</v>
      </c>
      <c r="B7" t="s">
        <v>2982</v>
      </c>
      <c r="C7" s="9">
        <v>16796400000000</v>
      </c>
      <c r="D7" s="9">
        <v>16794800000000</v>
      </c>
      <c r="E7" s="9">
        <v>16863400000000</v>
      </c>
      <c r="F7" s="9">
        <v>16932900000000</v>
      </c>
      <c r="G7" s="9">
        <v>17013700000000</v>
      </c>
      <c r="H7" s="9">
        <v>17084700000000</v>
      </c>
      <c r="I7" s="9">
        <v>17094600000000</v>
      </c>
      <c r="J7" s="9">
        <v>17084100000000</v>
      </c>
      <c r="K7" s="9">
        <v>17016700000000</v>
      </c>
      <c r="L7" s="9">
        <v>16935200000000</v>
      </c>
      <c r="M7" s="9">
        <v>16785700000000</v>
      </c>
      <c r="N7" s="9">
        <v>16622600000000</v>
      </c>
      <c r="O7" s="9">
        <v>16399700000000</v>
      </c>
      <c r="P7" s="9">
        <v>16234900000000</v>
      </c>
      <c r="Q7" s="9">
        <v>16011000000000</v>
      </c>
      <c r="R7" s="9">
        <v>15776400000000</v>
      </c>
      <c r="S7" s="9">
        <v>15609900000000</v>
      </c>
      <c r="T7" s="9">
        <v>15384800000000</v>
      </c>
      <c r="U7" s="9">
        <v>15219500000000</v>
      </c>
      <c r="V7" s="9">
        <v>15053500000000</v>
      </c>
      <c r="W7" s="9">
        <v>14829800000000</v>
      </c>
      <c r="X7" s="9">
        <v>14664000000000</v>
      </c>
      <c r="Y7" s="9">
        <v>14508900000000</v>
      </c>
      <c r="Z7" s="9">
        <v>14344000000000</v>
      </c>
      <c r="AA7" s="9">
        <v>14189000000000</v>
      </c>
      <c r="AB7" s="9">
        <v>14034800000000</v>
      </c>
      <c r="AC7" s="9">
        <v>13880600000000</v>
      </c>
      <c r="AD7" s="9">
        <v>13727200000000</v>
      </c>
      <c r="AE7" s="9">
        <v>13633300000000</v>
      </c>
      <c r="AF7" s="9">
        <v>13489800000000</v>
      </c>
      <c r="AG7" s="9">
        <v>13396700000000</v>
      </c>
      <c r="AH7" s="9">
        <v>13313600000000</v>
      </c>
      <c r="AI7" s="9">
        <v>13240100000000</v>
      </c>
      <c r="AJ7" s="9">
        <v>13158500000000</v>
      </c>
      <c r="AK7" s="9">
        <v>13086000000000</v>
      </c>
      <c r="AL7" s="9">
        <v>13015000000000</v>
      </c>
      <c r="AM7" s="9">
        <v>13003500000000</v>
      </c>
      <c r="AN7" s="9">
        <v>12933400000000</v>
      </c>
    </row>
    <row r="8" spans="1:40">
      <c r="A8" s="25" t="s">
        <v>700</v>
      </c>
      <c r="B8" t="s">
        <v>2983</v>
      </c>
      <c r="C8" s="9">
        <v>1885350000000</v>
      </c>
      <c r="D8" s="9">
        <v>1885280000000</v>
      </c>
      <c r="E8" s="9">
        <v>1893670000000</v>
      </c>
      <c r="F8" s="9">
        <v>1902830000000</v>
      </c>
      <c r="G8" s="9">
        <v>1919630000000</v>
      </c>
      <c r="H8" s="9">
        <v>1937220000000</v>
      </c>
      <c r="I8" s="9">
        <v>1955640000000</v>
      </c>
      <c r="J8" s="9">
        <v>1966630000000</v>
      </c>
      <c r="K8" s="9">
        <v>1993400000000</v>
      </c>
      <c r="L8" s="9">
        <v>2019400000000</v>
      </c>
      <c r="M8" s="9">
        <v>2037120000000</v>
      </c>
      <c r="N8" s="9">
        <v>2047100000000</v>
      </c>
      <c r="O8" s="9">
        <v>2055500000000</v>
      </c>
      <c r="P8" s="9">
        <v>2056500000000</v>
      </c>
      <c r="Q8" s="9">
        <v>2056390000000</v>
      </c>
      <c r="R8" s="9">
        <v>2047900000000</v>
      </c>
      <c r="S8" s="9">
        <v>2037910000000</v>
      </c>
      <c r="T8" s="9">
        <v>2021050000000</v>
      </c>
      <c r="U8" s="9">
        <v>2004270000000</v>
      </c>
      <c r="V8" s="9">
        <v>1984970000000</v>
      </c>
      <c r="W8" s="9">
        <v>1965730000000</v>
      </c>
      <c r="X8" s="9">
        <v>1939730000000</v>
      </c>
      <c r="Y8" s="9">
        <v>1913780000000</v>
      </c>
      <c r="Z8" s="9">
        <v>1887000000000</v>
      </c>
      <c r="AA8" s="9">
        <v>1860150000000</v>
      </c>
      <c r="AB8" s="9">
        <v>1833380000000</v>
      </c>
      <c r="AC8" s="9">
        <v>1806530000000</v>
      </c>
      <c r="AD8" s="9">
        <v>1779780000000</v>
      </c>
      <c r="AE8" s="9">
        <v>1752940000000</v>
      </c>
      <c r="AF8" s="9">
        <v>1727830000000</v>
      </c>
      <c r="AG8" s="9">
        <v>1707710000000</v>
      </c>
      <c r="AH8" s="9">
        <v>1683480000000</v>
      </c>
      <c r="AI8" s="9">
        <v>1665050000000</v>
      </c>
      <c r="AJ8" s="9">
        <v>1647450000000</v>
      </c>
      <c r="AK8" s="9">
        <v>1636500000000</v>
      </c>
      <c r="AL8" s="9">
        <v>1620610000000</v>
      </c>
      <c r="AM8" s="9">
        <v>1611420000000</v>
      </c>
      <c r="AN8" s="9">
        <v>1610550000000</v>
      </c>
    </row>
    <row r="9" spans="1:40">
      <c r="A9" s="25" t="s">
        <v>701</v>
      </c>
      <c r="B9" t="s">
        <v>2984</v>
      </c>
      <c r="C9" s="9">
        <v>17344700000000</v>
      </c>
      <c r="D9" s="9">
        <v>17711900000000</v>
      </c>
      <c r="E9" s="9">
        <v>18129500000000</v>
      </c>
      <c r="F9" s="9">
        <v>18564300000000</v>
      </c>
      <c r="G9" s="9">
        <v>18981700000000</v>
      </c>
      <c r="H9" s="9">
        <v>19221600000000</v>
      </c>
      <c r="I9" s="9">
        <v>19453800000000</v>
      </c>
      <c r="J9" s="9">
        <v>19842300000000</v>
      </c>
      <c r="K9" s="9">
        <v>19982900000000</v>
      </c>
      <c r="L9" s="9">
        <v>20162000000000</v>
      </c>
      <c r="M9" s="9">
        <v>20392500000000</v>
      </c>
      <c r="N9" s="9">
        <v>20531000000000</v>
      </c>
      <c r="O9" s="9">
        <v>20693300000000</v>
      </c>
      <c r="P9" s="9">
        <v>20761800000000</v>
      </c>
      <c r="Q9" s="9">
        <v>20672600000000</v>
      </c>
      <c r="R9" s="9">
        <v>20680300000000</v>
      </c>
      <c r="S9" s="9">
        <v>20738500000000</v>
      </c>
      <c r="T9" s="9">
        <v>20589800000000</v>
      </c>
      <c r="U9" s="9">
        <v>20488600000000</v>
      </c>
      <c r="V9" s="9">
        <v>20337200000000</v>
      </c>
      <c r="W9" s="9">
        <v>20176700000000</v>
      </c>
      <c r="X9" s="9">
        <v>20107300000000</v>
      </c>
      <c r="Y9" s="9">
        <v>20004900000000</v>
      </c>
      <c r="Z9" s="9">
        <v>19687100000000</v>
      </c>
      <c r="AA9" s="9">
        <v>19524600000000</v>
      </c>
      <c r="AB9" s="9">
        <v>19337100000000</v>
      </c>
      <c r="AC9" s="9">
        <v>19081800000000</v>
      </c>
      <c r="AD9" s="9">
        <v>18902000000000</v>
      </c>
      <c r="AE9" s="9">
        <v>18609200000000</v>
      </c>
      <c r="AF9" s="9">
        <v>18383300000000</v>
      </c>
      <c r="AG9" s="9">
        <v>18099600000000</v>
      </c>
      <c r="AH9" s="9">
        <v>17815800000000</v>
      </c>
      <c r="AI9" s="9">
        <v>17591400000000</v>
      </c>
      <c r="AJ9" s="9">
        <v>17279800000000</v>
      </c>
      <c r="AK9" s="9">
        <v>16977900000000</v>
      </c>
      <c r="AL9" s="9">
        <v>16674600000000</v>
      </c>
      <c r="AM9" s="9">
        <v>16423100000000</v>
      </c>
      <c r="AN9" s="9">
        <v>16112800000000</v>
      </c>
    </row>
    <row r="10" spans="1:40">
      <c r="A10" s="25" t="s">
        <v>719</v>
      </c>
      <c r="B10" t="s">
        <v>2985</v>
      </c>
      <c r="C10" s="9">
        <v>286323000000000</v>
      </c>
      <c r="D10" s="9">
        <v>291470000000000</v>
      </c>
      <c r="E10" s="9">
        <v>296392000000000</v>
      </c>
      <c r="F10" s="9">
        <v>302046000000000</v>
      </c>
      <c r="G10" s="9">
        <v>306026000000000</v>
      </c>
      <c r="H10" s="9">
        <v>307882000000000</v>
      </c>
      <c r="I10" s="9">
        <v>310007000000000</v>
      </c>
      <c r="J10" s="9">
        <v>312634000000000</v>
      </c>
      <c r="K10" s="9">
        <v>311035000000000</v>
      </c>
      <c r="L10" s="9">
        <v>309594000000000</v>
      </c>
      <c r="M10" s="9">
        <v>307988000000000</v>
      </c>
      <c r="N10" s="9">
        <v>305800000000000</v>
      </c>
      <c r="O10" s="9">
        <v>304018000000000</v>
      </c>
      <c r="P10" s="9">
        <v>299177000000000</v>
      </c>
      <c r="Q10" s="9">
        <v>294076000000000</v>
      </c>
      <c r="R10" s="9">
        <v>288779000000000</v>
      </c>
      <c r="S10" s="9">
        <v>283646000000000</v>
      </c>
      <c r="T10" s="9">
        <v>278349000000000</v>
      </c>
      <c r="U10" s="9">
        <v>271755000000000</v>
      </c>
      <c r="V10" s="9">
        <v>265359000000000</v>
      </c>
      <c r="W10" s="9">
        <v>258764000000000</v>
      </c>
      <c r="X10" s="9">
        <v>252219000000000</v>
      </c>
      <c r="Y10" s="9">
        <v>245784000000000</v>
      </c>
      <c r="Z10" s="9">
        <v>240421000000000</v>
      </c>
      <c r="AA10" s="9">
        <v>235124000000000</v>
      </c>
      <c r="AB10" s="9">
        <v>229613000000000</v>
      </c>
      <c r="AC10" s="9">
        <v>224218000000000</v>
      </c>
      <c r="AD10" s="9">
        <v>218718000000000</v>
      </c>
      <c r="AE10" s="9">
        <v>212791000000000</v>
      </c>
      <c r="AF10" s="9">
        <v>206815000000000</v>
      </c>
      <c r="AG10" s="9">
        <v>200892000000000</v>
      </c>
      <c r="AH10" s="9">
        <v>194923000000000</v>
      </c>
      <c r="AI10" s="9">
        <v>189007000000000</v>
      </c>
      <c r="AJ10" s="9">
        <v>185123000000000</v>
      </c>
      <c r="AK10" s="9">
        <v>180834000000000</v>
      </c>
      <c r="AL10" s="9">
        <v>176794000000000</v>
      </c>
      <c r="AM10" s="9">
        <v>172767000000000</v>
      </c>
      <c r="AN10" s="9">
        <v>168716000000000</v>
      </c>
    </row>
    <row r="11" spans="1:40">
      <c r="A11" s="25" t="s">
        <v>711</v>
      </c>
      <c r="B11" t="s">
        <v>2986</v>
      </c>
      <c r="C11" s="9">
        <v>664930000000000</v>
      </c>
      <c r="D11" s="9">
        <v>689239000000000</v>
      </c>
      <c r="E11" s="9">
        <v>712268000000000</v>
      </c>
      <c r="F11" s="9">
        <v>726216000000000</v>
      </c>
      <c r="G11" s="9">
        <v>733075000000000</v>
      </c>
      <c r="H11" s="9">
        <v>744998000000000</v>
      </c>
      <c r="I11" s="9">
        <v>755980000000000</v>
      </c>
      <c r="J11" s="9">
        <v>767194000000000</v>
      </c>
      <c r="K11" s="9">
        <v>774394000000000</v>
      </c>
      <c r="L11" s="9">
        <v>780646000000000</v>
      </c>
      <c r="M11" s="9">
        <v>787624000000000</v>
      </c>
      <c r="N11" s="9">
        <v>789861000000000</v>
      </c>
      <c r="O11" s="9">
        <v>792002000000000</v>
      </c>
      <c r="P11" s="9">
        <v>791002000000000</v>
      </c>
      <c r="Q11" s="9">
        <v>790076000000000</v>
      </c>
      <c r="R11" s="9">
        <v>788642000000000</v>
      </c>
      <c r="S11" s="9">
        <v>787632000000000</v>
      </c>
      <c r="T11" s="9">
        <v>786136000000000</v>
      </c>
      <c r="U11" s="9">
        <v>783225000000000</v>
      </c>
      <c r="V11" s="9">
        <v>779381000000000</v>
      </c>
      <c r="W11" s="9">
        <v>776152000000000</v>
      </c>
      <c r="X11" s="9">
        <v>772870000000000</v>
      </c>
      <c r="Y11" s="9">
        <v>769518000000000</v>
      </c>
      <c r="Z11" s="9">
        <v>765392000000000</v>
      </c>
      <c r="AA11" s="9">
        <v>760671000000000</v>
      </c>
      <c r="AB11" s="9">
        <v>756965000000000</v>
      </c>
      <c r="AC11" s="9">
        <v>752859000000000</v>
      </c>
      <c r="AD11" s="9">
        <v>748120000000000</v>
      </c>
      <c r="AE11" s="9">
        <v>743828000000000</v>
      </c>
      <c r="AF11" s="9">
        <v>739049000000000</v>
      </c>
      <c r="AG11" s="9">
        <v>734865000000000</v>
      </c>
      <c r="AH11" s="9">
        <v>730097000000000</v>
      </c>
      <c r="AI11" s="9">
        <v>725803000000000</v>
      </c>
      <c r="AJ11" s="9">
        <v>721444000000000</v>
      </c>
      <c r="AK11" s="9">
        <v>716772000000000</v>
      </c>
      <c r="AL11" s="9">
        <v>712587000000000</v>
      </c>
      <c r="AM11" s="9">
        <v>707801000000000</v>
      </c>
      <c r="AN11" s="9">
        <v>703552000000000</v>
      </c>
    </row>
    <row r="12" spans="1:40">
      <c r="A12" s="25" t="s">
        <v>712</v>
      </c>
      <c r="B12" t="s">
        <v>2987</v>
      </c>
      <c r="C12" s="9">
        <v>9000440000000</v>
      </c>
      <c r="D12" s="9">
        <v>9168360000000</v>
      </c>
      <c r="E12" s="9">
        <v>9393000000000</v>
      </c>
      <c r="F12" s="9">
        <v>9573890000000</v>
      </c>
      <c r="G12" s="9">
        <v>9719620000000</v>
      </c>
      <c r="H12" s="9">
        <v>9820240000000</v>
      </c>
      <c r="I12" s="9">
        <v>9869040000000</v>
      </c>
      <c r="J12" s="9">
        <v>9891950000000</v>
      </c>
      <c r="K12" s="9">
        <v>9947020000000</v>
      </c>
      <c r="L12" s="9">
        <v>9962330000000</v>
      </c>
      <c r="M12" s="9">
        <v>9963400000000</v>
      </c>
      <c r="N12" s="9">
        <v>9941780000000</v>
      </c>
      <c r="O12" s="9">
        <v>9919940000000</v>
      </c>
      <c r="P12" s="9">
        <v>9868320000000</v>
      </c>
      <c r="Q12" s="9">
        <v>9824930000000</v>
      </c>
      <c r="R12" s="9">
        <v>9766000000000</v>
      </c>
      <c r="S12" s="9">
        <v>9721540000000</v>
      </c>
      <c r="T12" s="9">
        <v>9666790000000</v>
      </c>
      <c r="U12" s="9">
        <v>9608870000000</v>
      </c>
      <c r="V12" s="9">
        <v>9547780000000</v>
      </c>
      <c r="W12" s="9">
        <v>9490680000000</v>
      </c>
      <c r="X12" s="9">
        <v>9428900000000</v>
      </c>
      <c r="Y12" s="9">
        <v>9358920000000</v>
      </c>
      <c r="Z12" s="9">
        <v>9294580000000</v>
      </c>
      <c r="AA12" s="9">
        <v>9239530000000</v>
      </c>
      <c r="AB12" s="9">
        <v>9169450000000</v>
      </c>
      <c r="AC12" s="9">
        <v>9114960000000</v>
      </c>
      <c r="AD12" s="9">
        <v>9050910000000</v>
      </c>
      <c r="AE12" s="9">
        <v>8990680000000</v>
      </c>
      <c r="AF12" s="9">
        <v>8933030000000</v>
      </c>
      <c r="AG12" s="9">
        <v>8878670000000</v>
      </c>
      <c r="AH12" s="9">
        <v>8828950000000</v>
      </c>
      <c r="AI12" s="9">
        <v>8778590000000</v>
      </c>
      <c r="AJ12" s="9">
        <v>8734100000000</v>
      </c>
      <c r="AK12" s="9">
        <v>8691050000000</v>
      </c>
      <c r="AL12" s="9">
        <v>8657690000000</v>
      </c>
      <c r="AM12" s="9">
        <v>8616080000000</v>
      </c>
      <c r="AN12" s="9">
        <v>8590030000000</v>
      </c>
    </row>
    <row r="13" spans="1:40">
      <c r="A13" s="25" t="s">
        <v>713</v>
      </c>
      <c r="B13" t="s">
        <v>2988</v>
      </c>
      <c r="C13" s="9">
        <v>4290650000000</v>
      </c>
      <c r="D13" s="9">
        <v>4500140000000</v>
      </c>
      <c r="E13" s="9">
        <v>4756320000000</v>
      </c>
      <c r="F13" s="9">
        <v>4986180000000</v>
      </c>
      <c r="G13" s="9">
        <v>5168300000000</v>
      </c>
      <c r="H13" s="9">
        <v>5324170000000</v>
      </c>
      <c r="I13" s="9">
        <v>5461510000000</v>
      </c>
      <c r="J13" s="9">
        <v>5597990000000</v>
      </c>
      <c r="K13" s="9">
        <v>5767710000000</v>
      </c>
      <c r="L13" s="9">
        <v>5957810000000</v>
      </c>
      <c r="M13" s="9">
        <v>6153030000000</v>
      </c>
      <c r="N13" s="9">
        <v>6348630000000</v>
      </c>
      <c r="O13" s="9">
        <v>6557360000000</v>
      </c>
      <c r="P13" s="9">
        <v>6767310000000</v>
      </c>
      <c r="Q13" s="9">
        <v>6975910000000</v>
      </c>
      <c r="R13" s="9">
        <v>7190390000000</v>
      </c>
      <c r="S13" s="9">
        <v>7399010000000</v>
      </c>
      <c r="T13" s="9">
        <v>7598410000000</v>
      </c>
      <c r="U13" s="9">
        <v>7817870000000</v>
      </c>
      <c r="V13" s="9">
        <v>8037700000000</v>
      </c>
      <c r="W13" s="9">
        <v>8258070000000</v>
      </c>
      <c r="X13" s="9">
        <v>8419130000000</v>
      </c>
      <c r="Y13" s="9">
        <v>8638960000000</v>
      </c>
      <c r="Z13" s="9">
        <v>8857890000000</v>
      </c>
      <c r="AA13" s="9">
        <v>9016810000000</v>
      </c>
      <c r="AB13" s="9">
        <v>9176520000000</v>
      </c>
      <c r="AC13" s="9">
        <v>9386000000000</v>
      </c>
      <c r="AD13" s="9">
        <v>9537590000000</v>
      </c>
      <c r="AE13" s="9">
        <v>9687330000000</v>
      </c>
      <c r="AF13" s="9">
        <v>9776690000000</v>
      </c>
      <c r="AG13" s="9">
        <v>9917410000000</v>
      </c>
      <c r="AH13" s="9">
        <v>9998120000000</v>
      </c>
      <c r="AI13" s="9">
        <v>10076100000000</v>
      </c>
      <c r="AJ13" s="9">
        <v>10147200000000</v>
      </c>
      <c r="AK13" s="9">
        <v>10216600000000</v>
      </c>
      <c r="AL13" s="9">
        <v>10226400000000</v>
      </c>
      <c r="AM13" s="9">
        <v>10227000000000</v>
      </c>
      <c r="AN13" s="9">
        <v>10226000000000</v>
      </c>
    </row>
    <row r="14" spans="1:40">
      <c r="A14" s="25" t="s">
        <v>718</v>
      </c>
      <c r="B14" t="s">
        <v>2989</v>
      </c>
      <c r="C14" s="9">
        <v>1380680000000000</v>
      </c>
      <c r="D14" s="9">
        <v>1381340000000000</v>
      </c>
      <c r="E14" s="9">
        <v>1378610000000000</v>
      </c>
      <c r="F14" s="9">
        <v>1385470000000000</v>
      </c>
      <c r="G14" s="9">
        <v>1374610000000000</v>
      </c>
      <c r="H14" s="9">
        <v>1336660000000000</v>
      </c>
      <c r="I14" s="9">
        <v>1304420000000000</v>
      </c>
      <c r="J14" s="9">
        <v>1276140000000000</v>
      </c>
      <c r="K14" s="9">
        <v>1246340000000000</v>
      </c>
      <c r="L14" s="9">
        <v>1216870000000000</v>
      </c>
      <c r="M14" s="9">
        <v>1188120000000000</v>
      </c>
      <c r="N14" s="9">
        <v>1158870000000000</v>
      </c>
      <c r="O14" s="9">
        <v>1131600000000000</v>
      </c>
      <c r="P14" s="9">
        <v>1112660000000000</v>
      </c>
      <c r="Q14" s="9">
        <v>1091020000000000</v>
      </c>
      <c r="R14" s="9">
        <v>1069350000000000</v>
      </c>
      <c r="S14" s="9">
        <v>1047600000000000</v>
      </c>
      <c r="T14" s="9">
        <v>1025000000000000</v>
      </c>
      <c r="U14" s="9">
        <v>1002380000000000</v>
      </c>
      <c r="V14" s="9">
        <v>978955000000000</v>
      </c>
      <c r="W14" s="9">
        <v>956279000000000</v>
      </c>
      <c r="X14" s="9">
        <v>932625000000000</v>
      </c>
      <c r="Y14" s="9">
        <v>909905000000000</v>
      </c>
      <c r="Z14" s="9">
        <v>886261000000000</v>
      </c>
      <c r="AA14" s="9">
        <v>863443000000000</v>
      </c>
      <c r="AB14" s="9">
        <v>840613000000000</v>
      </c>
      <c r="AC14" s="9">
        <v>816891000000000</v>
      </c>
      <c r="AD14" s="9">
        <v>793901000000000</v>
      </c>
      <c r="AE14" s="9">
        <v>776324000000000</v>
      </c>
      <c r="AF14" s="9">
        <v>759442000000000</v>
      </c>
      <c r="AG14" s="9">
        <v>741736000000000</v>
      </c>
      <c r="AH14" s="9">
        <v>723953000000000</v>
      </c>
      <c r="AI14" s="9">
        <v>707004000000000</v>
      </c>
      <c r="AJ14" s="9">
        <v>694891000000000</v>
      </c>
      <c r="AK14" s="9">
        <v>682749000000000</v>
      </c>
      <c r="AL14" s="9">
        <v>670594000000000</v>
      </c>
      <c r="AM14" s="9">
        <v>658425000000000</v>
      </c>
      <c r="AN14" s="9">
        <v>646229000000000</v>
      </c>
    </row>
    <row r="15" spans="1:40">
      <c r="A15" s="24" t="s">
        <v>714</v>
      </c>
      <c r="B15" t="s">
        <v>2990</v>
      </c>
      <c r="C15" s="9">
        <v>1478370000000000</v>
      </c>
      <c r="D15" s="9">
        <v>1478250000000000</v>
      </c>
      <c r="E15" s="9">
        <v>1547940000000000</v>
      </c>
      <c r="F15" s="9">
        <v>1582220000000000</v>
      </c>
      <c r="G15" s="9">
        <v>1605210000000000</v>
      </c>
      <c r="H15" s="9">
        <v>1616860000000000</v>
      </c>
      <c r="I15" s="9">
        <v>1629350000000000</v>
      </c>
      <c r="J15" s="9">
        <v>1642710000000000</v>
      </c>
      <c r="K15" s="9">
        <v>1640320000000000</v>
      </c>
      <c r="L15" s="9">
        <v>1629990000000000</v>
      </c>
      <c r="M15" s="9">
        <v>1628250000000000</v>
      </c>
      <c r="N15" s="9">
        <v>1618010000000000</v>
      </c>
      <c r="O15" s="9">
        <v>1607580000000000</v>
      </c>
      <c r="P15" s="9">
        <v>1582430000000000</v>
      </c>
      <c r="Q15" s="9">
        <v>1557200000000000</v>
      </c>
      <c r="R15" s="9">
        <v>1524710000000000</v>
      </c>
      <c r="S15" s="9">
        <v>1499490000000000</v>
      </c>
      <c r="T15" s="9">
        <v>1475050000000000</v>
      </c>
      <c r="U15" s="9">
        <v>1439850000000000</v>
      </c>
      <c r="V15" s="9">
        <v>1404670000000000</v>
      </c>
      <c r="W15" s="9">
        <v>1370130000000000</v>
      </c>
      <c r="X15" s="9">
        <v>1334990000000000</v>
      </c>
      <c r="Y15" s="9">
        <v>1300450000000000</v>
      </c>
      <c r="Z15" s="9">
        <v>1267480000000000</v>
      </c>
      <c r="AA15" s="9">
        <v>1242250000000000</v>
      </c>
      <c r="AB15" s="9">
        <v>1217010000000000</v>
      </c>
      <c r="AC15" s="9">
        <v>1184050000000000</v>
      </c>
      <c r="AD15" s="9">
        <v>1156510000000000</v>
      </c>
      <c r="AE15" s="9">
        <v>1124750000000000</v>
      </c>
      <c r="AF15" s="9">
        <v>1093000000000000</v>
      </c>
      <c r="AG15" s="9">
        <v>1061900000000000</v>
      </c>
      <c r="AH15" s="9">
        <v>1030220000000000</v>
      </c>
      <c r="AI15" s="9">
        <v>999240000000000</v>
      </c>
      <c r="AJ15" s="9">
        <v>977118000000000</v>
      </c>
      <c r="AK15" s="9">
        <v>955932000000000</v>
      </c>
      <c r="AL15" s="9">
        <v>934748000000000</v>
      </c>
      <c r="AM15" s="9">
        <v>912634000000000</v>
      </c>
      <c r="AN15" s="9">
        <v>891448000000000</v>
      </c>
    </row>
    <row r="16" spans="1:40">
      <c r="A16" s="25" t="s">
        <v>715</v>
      </c>
      <c r="B16" t="s">
        <v>2991</v>
      </c>
      <c r="C16" s="9">
        <v>66829200000000</v>
      </c>
      <c r="D16" s="9">
        <v>69126800000000</v>
      </c>
      <c r="E16" s="9">
        <v>71399000000000</v>
      </c>
      <c r="F16" s="9">
        <v>72341300000000</v>
      </c>
      <c r="G16" s="9">
        <v>73191300000000</v>
      </c>
      <c r="H16" s="9">
        <v>73823100000000</v>
      </c>
      <c r="I16" s="9">
        <v>74449200000000</v>
      </c>
      <c r="J16" s="9">
        <v>75170400000000</v>
      </c>
      <c r="K16" s="9">
        <v>75579600000000</v>
      </c>
      <c r="L16" s="9">
        <v>75967100000000</v>
      </c>
      <c r="M16" s="9">
        <v>76483400000000</v>
      </c>
      <c r="N16" s="9">
        <v>76798800000000</v>
      </c>
      <c r="O16" s="9">
        <v>77267900000000</v>
      </c>
      <c r="P16" s="9">
        <v>76948700000000</v>
      </c>
      <c r="Q16" s="9">
        <v>76468200000000</v>
      </c>
      <c r="R16" s="9">
        <v>76070100000000</v>
      </c>
      <c r="S16" s="9">
        <v>75640200000000</v>
      </c>
      <c r="T16" s="9">
        <v>75248600000000</v>
      </c>
      <c r="U16" s="9">
        <v>74622400000000</v>
      </c>
      <c r="V16" s="9">
        <v>73827500000000</v>
      </c>
      <c r="W16" s="9">
        <v>73191400000000</v>
      </c>
      <c r="X16" s="9">
        <v>72409900000000</v>
      </c>
      <c r="Y16" s="9">
        <v>71775700000000</v>
      </c>
      <c r="Z16" s="9">
        <v>70767600000000</v>
      </c>
      <c r="AA16" s="9">
        <v>69668000000000</v>
      </c>
      <c r="AB16" s="9">
        <v>68562000000000</v>
      </c>
      <c r="AC16" s="9">
        <v>67619300000000</v>
      </c>
      <c r="AD16" s="9">
        <v>66545000000000</v>
      </c>
      <c r="AE16" s="9">
        <v>65447600000000</v>
      </c>
      <c r="AF16" s="9">
        <v>64497300000000</v>
      </c>
      <c r="AG16" s="9">
        <v>63399100000000</v>
      </c>
      <c r="AH16" s="9">
        <v>62448900000000</v>
      </c>
      <c r="AI16" s="9">
        <v>61291900000000</v>
      </c>
      <c r="AJ16" s="9">
        <v>60342400000000</v>
      </c>
      <c r="AK16" s="9">
        <v>59399700000000</v>
      </c>
      <c r="AL16" s="9">
        <v>58301700000000</v>
      </c>
      <c r="AM16" s="9">
        <v>57351400000000</v>
      </c>
      <c r="AN16" s="9">
        <v>56343700000000</v>
      </c>
    </row>
    <row r="17" spans="1:40">
      <c r="A17" s="25" t="s">
        <v>727</v>
      </c>
      <c r="B17" t="s">
        <v>2992</v>
      </c>
      <c r="C17" s="9">
        <v>32966900000000</v>
      </c>
      <c r="D17" s="9">
        <v>33862200000000</v>
      </c>
      <c r="E17" s="9">
        <v>34968100000000</v>
      </c>
      <c r="F17" s="9">
        <v>35838300000000</v>
      </c>
      <c r="G17" s="9">
        <v>36629100000000</v>
      </c>
      <c r="H17" s="9">
        <v>37263600000000</v>
      </c>
      <c r="I17" s="9">
        <v>37676300000000</v>
      </c>
      <c r="J17" s="9">
        <v>38231900000000</v>
      </c>
      <c r="K17" s="9">
        <v>38933000000000</v>
      </c>
      <c r="L17" s="9">
        <v>39664600000000</v>
      </c>
      <c r="M17" s="9">
        <v>40368500000000</v>
      </c>
      <c r="N17" s="9">
        <v>41100300000000</v>
      </c>
      <c r="O17" s="9">
        <v>41800800000000</v>
      </c>
      <c r="P17" s="9">
        <v>42435900000000</v>
      </c>
      <c r="Q17" s="9">
        <v>43160300000000</v>
      </c>
      <c r="R17" s="9">
        <v>43785400000000</v>
      </c>
      <c r="S17" s="9">
        <v>44269700000000</v>
      </c>
      <c r="T17" s="9">
        <v>44830400000000</v>
      </c>
      <c r="U17" s="9">
        <v>45294500000000</v>
      </c>
      <c r="V17" s="9">
        <v>45855700000000</v>
      </c>
      <c r="W17" s="9">
        <v>46319400000000</v>
      </c>
      <c r="X17" s="9">
        <v>46718900000000</v>
      </c>
      <c r="Y17" s="9">
        <v>47117600000000</v>
      </c>
      <c r="Z17" s="9">
        <v>47359700000000</v>
      </c>
      <c r="AA17" s="9">
        <v>47750800000000</v>
      </c>
      <c r="AB17" s="9">
        <v>47994100000000</v>
      </c>
      <c r="AC17" s="9">
        <v>48223200000000</v>
      </c>
      <c r="AD17" s="9">
        <v>48392600000000</v>
      </c>
      <c r="AE17" s="9">
        <v>48620900000000</v>
      </c>
      <c r="AF17" s="9">
        <v>48784900000000</v>
      </c>
      <c r="AG17" s="9">
        <v>48946900000000</v>
      </c>
      <c r="AH17" s="9">
        <v>48961100000000</v>
      </c>
      <c r="AI17" s="9">
        <v>49020600000000</v>
      </c>
      <c r="AJ17" s="9">
        <v>49117400000000</v>
      </c>
      <c r="AK17" s="9">
        <v>49117400000000</v>
      </c>
      <c r="AL17" s="9">
        <v>49027000000000</v>
      </c>
      <c r="AM17" s="9">
        <v>49020500000000</v>
      </c>
      <c r="AN17" s="9">
        <v>48954500000000</v>
      </c>
    </row>
    <row r="18" spans="1:40">
      <c r="A18" s="25" t="s">
        <v>702</v>
      </c>
      <c r="B18" t="s">
        <v>2993</v>
      </c>
      <c r="C18" s="9">
        <v>12466400000000</v>
      </c>
      <c r="D18" s="9">
        <v>13327600000000</v>
      </c>
      <c r="E18" s="9">
        <v>14335300000000</v>
      </c>
      <c r="F18" s="9">
        <v>15200600000000</v>
      </c>
      <c r="G18" s="9">
        <v>15878600000000</v>
      </c>
      <c r="H18" s="9">
        <v>16473500000000</v>
      </c>
      <c r="I18" s="9">
        <v>16946400000000</v>
      </c>
      <c r="J18" s="9">
        <v>17482300000000</v>
      </c>
      <c r="K18" s="9">
        <v>18273700000000</v>
      </c>
      <c r="L18" s="9">
        <v>19146000000000</v>
      </c>
      <c r="M18" s="9">
        <v>20086700000000</v>
      </c>
      <c r="N18" s="9">
        <v>21094000000000</v>
      </c>
      <c r="O18" s="9">
        <v>22162000000000</v>
      </c>
      <c r="P18" s="9">
        <v>23239100000000</v>
      </c>
      <c r="Q18" s="9">
        <v>24307500000000</v>
      </c>
      <c r="R18" s="9">
        <v>25372800000000</v>
      </c>
      <c r="S18" s="9">
        <v>26380800000000</v>
      </c>
      <c r="T18" s="9">
        <v>27445200000000</v>
      </c>
      <c r="U18" s="9">
        <v>28450400000000</v>
      </c>
      <c r="V18" s="9">
        <v>29388000000000</v>
      </c>
      <c r="W18" s="9">
        <v>30327000000000</v>
      </c>
      <c r="X18" s="9">
        <v>31260000000000</v>
      </c>
      <c r="Y18" s="9">
        <v>32124700000000</v>
      </c>
      <c r="Z18" s="9">
        <v>32930600000000</v>
      </c>
      <c r="AA18" s="9">
        <v>33734500000000</v>
      </c>
      <c r="AB18" s="9">
        <v>34409700000000</v>
      </c>
      <c r="AC18" s="9">
        <v>35076400000000</v>
      </c>
      <c r="AD18" s="9">
        <v>35679200000000</v>
      </c>
      <c r="AE18" s="9">
        <v>36219800000000</v>
      </c>
      <c r="AF18" s="9">
        <v>36751800000000</v>
      </c>
      <c r="AG18" s="9">
        <v>37148400000000</v>
      </c>
      <c r="AH18" s="9">
        <v>37486400000000</v>
      </c>
      <c r="AI18" s="9">
        <v>37756600000000</v>
      </c>
      <c r="AJ18" s="9">
        <v>37967600000000</v>
      </c>
      <c r="AK18" s="9">
        <v>38093900000000</v>
      </c>
      <c r="AL18" s="9">
        <v>38153200000000</v>
      </c>
      <c r="AM18" s="9">
        <v>38153100000000</v>
      </c>
      <c r="AN18" s="9">
        <v>38086100000000</v>
      </c>
    </row>
    <row r="19" spans="1:40">
      <c r="A19" s="25" t="s">
        <v>716</v>
      </c>
      <c r="B19" t="s">
        <v>2994</v>
      </c>
      <c r="C19" s="9">
        <v>6790550000000</v>
      </c>
      <c r="D19" s="9">
        <v>7330800000000</v>
      </c>
      <c r="E19" s="9">
        <v>8056750000000</v>
      </c>
      <c r="F19" s="9">
        <v>8670580000000</v>
      </c>
      <c r="G19" s="9">
        <v>9260770000000</v>
      </c>
      <c r="H19" s="9">
        <v>9726700000000</v>
      </c>
      <c r="I19" s="9">
        <v>10173200000000</v>
      </c>
      <c r="J19" s="9">
        <v>10616900000000</v>
      </c>
      <c r="K19" s="9">
        <v>11143200000000</v>
      </c>
      <c r="L19" s="9">
        <v>11604500000000</v>
      </c>
      <c r="M19" s="9">
        <v>12133900000000</v>
      </c>
      <c r="N19" s="9">
        <v>12721200000000</v>
      </c>
      <c r="O19" s="9">
        <v>13257400000000</v>
      </c>
      <c r="P19" s="9">
        <v>13786100000000</v>
      </c>
      <c r="Q19" s="9">
        <v>14306900000000</v>
      </c>
      <c r="R19" s="9">
        <v>14833400000000</v>
      </c>
      <c r="S19" s="9">
        <v>15300600000000</v>
      </c>
      <c r="T19" s="9">
        <v>15817900000000</v>
      </c>
      <c r="U19" s="9">
        <v>16275100000000</v>
      </c>
      <c r="V19" s="9">
        <v>16790200000000</v>
      </c>
      <c r="W19" s="9">
        <v>17244200000000</v>
      </c>
      <c r="X19" s="9">
        <v>17630500000000</v>
      </c>
      <c r="Y19" s="9">
        <v>18073000000000</v>
      </c>
      <c r="Z19" s="9">
        <v>18447500000000</v>
      </c>
      <c r="AA19" s="9">
        <v>18761700000000</v>
      </c>
      <c r="AB19" s="9">
        <v>19126300000000</v>
      </c>
      <c r="AC19" s="9">
        <v>19431000000000</v>
      </c>
      <c r="AD19" s="9">
        <v>19667200000000</v>
      </c>
      <c r="AE19" s="9">
        <v>19960600000000</v>
      </c>
      <c r="AF19" s="9">
        <v>20119200000000</v>
      </c>
      <c r="AG19" s="9">
        <v>20335100000000</v>
      </c>
      <c r="AH19" s="9">
        <v>20481900000000</v>
      </c>
      <c r="AI19" s="9">
        <v>20569900000000</v>
      </c>
      <c r="AJ19" s="9">
        <v>20639800000000</v>
      </c>
      <c r="AK19" s="9">
        <v>20717300000000</v>
      </c>
      <c r="AL19" s="9">
        <v>20717300000000</v>
      </c>
      <c r="AM19" s="9">
        <v>20709000000000</v>
      </c>
      <c r="AN19" s="9">
        <v>20630700000000</v>
      </c>
    </row>
    <row r="20" spans="1:40">
      <c r="A20" s="25" t="s">
        <v>703</v>
      </c>
      <c r="B20" t="s">
        <v>2995</v>
      </c>
      <c r="C20" s="9">
        <v>1014010000000</v>
      </c>
      <c r="D20" s="9">
        <v>1047550000000</v>
      </c>
      <c r="E20" s="9">
        <v>1095140000000</v>
      </c>
      <c r="F20" s="9">
        <v>1139880000000</v>
      </c>
      <c r="G20" s="9">
        <v>1184530000000</v>
      </c>
      <c r="H20" s="9">
        <v>1227580000000</v>
      </c>
      <c r="I20" s="9">
        <v>1264750000000</v>
      </c>
      <c r="J20" s="9">
        <v>1307700000000</v>
      </c>
      <c r="K20" s="9">
        <v>1352490000000</v>
      </c>
      <c r="L20" s="9">
        <v>1397260000000</v>
      </c>
      <c r="M20" s="9">
        <v>1442190000000</v>
      </c>
      <c r="N20" s="9">
        <v>1486130000000</v>
      </c>
      <c r="O20" s="9">
        <v>1529880000000</v>
      </c>
      <c r="P20" s="9">
        <v>1573010000000</v>
      </c>
      <c r="Q20" s="9">
        <v>1609070000000</v>
      </c>
      <c r="R20" s="9">
        <v>1651670000000</v>
      </c>
      <c r="S20" s="9">
        <v>1686810000000</v>
      </c>
      <c r="T20" s="9">
        <v>1721170000000</v>
      </c>
      <c r="U20" s="9">
        <v>1755450000000</v>
      </c>
      <c r="V20" s="9">
        <v>1782190000000</v>
      </c>
      <c r="W20" s="9">
        <v>1814640000000</v>
      </c>
      <c r="X20" s="9">
        <v>1840420000000</v>
      </c>
      <c r="Y20" s="9">
        <v>1864670000000</v>
      </c>
      <c r="Z20" s="9">
        <v>1889310000000</v>
      </c>
      <c r="AA20" s="9">
        <v>1912540000000</v>
      </c>
      <c r="AB20" s="9">
        <v>1934760000000</v>
      </c>
      <c r="AC20" s="9">
        <v>1956210000000</v>
      </c>
      <c r="AD20" s="9">
        <v>1970110000000</v>
      </c>
      <c r="AE20" s="9">
        <v>1983900000000</v>
      </c>
      <c r="AF20" s="9">
        <v>1996680000000</v>
      </c>
      <c r="AG20" s="9">
        <v>2008680000000</v>
      </c>
      <c r="AH20" s="9">
        <v>2019010000000</v>
      </c>
      <c r="AI20" s="9">
        <v>2023270000000</v>
      </c>
      <c r="AJ20" s="9">
        <v>2032550000000</v>
      </c>
      <c r="AK20" s="9">
        <v>2033600000000</v>
      </c>
      <c r="AL20" s="9">
        <v>2035220000000</v>
      </c>
      <c r="AM20" s="9">
        <v>2036080000000</v>
      </c>
      <c r="AN20" s="9">
        <v>2035140000000</v>
      </c>
    </row>
    <row r="21" spans="1:40">
      <c r="A21" s="25" t="s">
        <v>704</v>
      </c>
      <c r="B21" t="s">
        <v>2996</v>
      </c>
      <c r="C21" s="9">
        <v>9096980000000</v>
      </c>
      <c r="D21" s="9">
        <v>9856660000000</v>
      </c>
      <c r="E21" s="9">
        <v>10617700000000</v>
      </c>
      <c r="F21" s="9">
        <v>10689600000000</v>
      </c>
      <c r="G21" s="9">
        <v>10891700000000</v>
      </c>
      <c r="H21" s="9">
        <v>11166600000000</v>
      </c>
      <c r="I21" s="9">
        <v>11381700000000</v>
      </c>
      <c r="J21" s="9">
        <v>11653200000000</v>
      </c>
      <c r="K21" s="9">
        <v>11727400000000</v>
      </c>
      <c r="L21" s="9">
        <v>11867700000000</v>
      </c>
      <c r="M21" s="9">
        <v>12001900000000</v>
      </c>
      <c r="N21" s="9">
        <v>12083600000000</v>
      </c>
      <c r="O21" s="9">
        <v>12216100000000</v>
      </c>
      <c r="P21" s="9">
        <v>12216300000000</v>
      </c>
      <c r="Q21" s="9">
        <v>12217100000000</v>
      </c>
      <c r="R21" s="9">
        <v>12216400000000</v>
      </c>
      <c r="S21" s="9">
        <v>12283100000000</v>
      </c>
      <c r="T21" s="9">
        <v>12282700000000</v>
      </c>
      <c r="U21" s="9">
        <v>12214000000000</v>
      </c>
      <c r="V21" s="9">
        <v>12212600000000</v>
      </c>
      <c r="W21" s="9">
        <v>12151700000000</v>
      </c>
      <c r="X21" s="9">
        <v>12141800000000</v>
      </c>
      <c r="Y21" s="9">
        <v>12140600000000</v>
      </c>
      <c r="Z21" s="9">
        <v>12069900000000</v>
      </c>
      <c r="AA21" s="9">
        <v>11999200000000</v>
      </c>
      <c r="AB21" s="9">
        <v>11928500000000</v>
      </c>
      <c r="AC21" s="9">
        <v>11865500000000</v>
      </c>
      <c r="AD21" s="9">
        <v>11794800000000</v>
      </c>
      <c r="AE21" s="9">
        <v>11725500000000</v>
      </c>
      <c r="AF21" s="9">
        <v>11664500000000</v>
      </c>
      <c r="AG21" s="9">
        <v>11653700000000</v>
      </c>
      <c r="AH21" s="9">
        <v>11592700000000</v>
      </c>
      <c r="AI21" s="9">
        <v>11523200000000</v>
      </c>
      <c r="AJ21" s="9">
        <v>11512400000000</v>
      </c>
      <c r="AK21" s="9">
        <v>11450300000000</v>
      </c>
      <c r="AL21" s="9">
        <v>11380700000000</v>
      </c>
      <c r="AM21" s="9">
        <v>11318900000000</v>
      </c>
      <c r="AN21" s="9">
        <v>11307900000000</v>
      </c>
    </row>
    <row r="22" spans="1:40">
      <c r="A22" s="25" t="s">
        <v>705</v>
      </c>
      <c r="B22" t="s">
        <v>2997</v>
      </c>
      <c r="C22" s="9">
        <v>7882010000000</v>
      </c>
      <c r="D22" s="9">
        <v>7964900000000</v>
      </c>
      <c r="E22" s="9">
        <v>8170120000000</v>
      </c>
      <c r="F22" s="9">
        <v>8311850000000</v>
      </c>
      <c r="G22" s="9">
        <v>8389340000000</v>
      </c>
      <c r="H22" s="9">
        <v>8521580000000</v>
      </c>
      <c r="I22" s="9">
        <v>8592710000000</v>
      </c>
      <c r="J22" s="9">
        <v>8604700000000</v>
      </c>
      <c r="K22" s="9">
        <v>8740810000000</v>
      </c>
      <c r="L22" s="9">
        <v>8813790000000</v>
      </c>
      <c r="M22" s="9">
        <v>8956190000000</v>
      </c>
      <c r="N22" s="9">
        <v>9031510000000</v>
      </c>
      <c r="O22" s="9">
        <v>9164690000000</v>
      </c>
      <c r="P22" s="9">
        <v>9238310000000</v>
      </c>
      <c r="Q22" s="9">
        <v>9302540000000</v>
      </c>
      <c r="R22" s="9">
        <v>9374630000000</v>
      </c>
      <c r="S22" s="9">
        <v>9386940000000</v>
      </c>
      <c r="T22" s="9">
        <v>9449680000000</v>
      </c>
      <c r="U22" s="9">
        <v>9519180000000</v>
      </c>
      <c r="V22" s="9">
        <v>9520960000000</v>
      </c>
      <c r="W22" s="9">
        <v>9523230000000</v>
      </c>
      <c r="X22" s="9">
        <v>9524120000000</v>
      </c>
      <c r="Y22" s="9">
        <v>9592140000000</v>
      </c>
      <c r="Z22" s="9">
        <v>9592710000000</v>
      </c>
      <c r="AA22" s="9">
        <v>9592690000000</v>
      </c>
      <c r="AB22" s="9">
        <v>9591290000000</v>
      </c>
      <c r="AC22" s="9">
        <v>9524040000000</v>
      </c>
      <c r="AD22" s="9">
        <v>9523130000000</v>
      </c>
      <c r="AE22" s="9">
        <v>9522210000000</v>
      </c>
      <c r="AF22" s="9">
        <v>9519910000000</v>
      </c>
      <c r="AG22" s="9">
        <v>9460320000000</v>
      </c>
      <c r="AH22" s="9">
        <v>9450360000000</v>
      </c>
      <c r="AI22" s="9">
        <v>9449450000000</v>
      </c>
      <c r="AJ22" s="9">
        <v>9446240000000</v>
      </c>
      <c r="AK22" s="9">
        <v>9386650000000</v>
      </c>
      <c r="AL22" s="9">
        <v>9385740000000</v>
      </c>
      <c r="AM22" s="9">
        <v>9375780000000</v>
      </c>
      <c r="AN22" s="9">
        <v>9375760000000</v>
      </c>
    </row>
    <row r="23" spans="1:40">
      <c r="A23" s="25" t="s">
        <v>706</v>
      </c>
      <c r="B23" t="s">
        <v>2998</v>
      </c>
      <c r="C23" s="9">
        <v>11637600000000</v>
      </c>
      <c r="D23" s="9">
        <v>11953500000000</v>
      </c>
      <c r="E23" s="9">
        <v>12359700000000</v>
      </c>
      <c r="F23" s="9">
        <v>12633100000000</v>
      </c>
      <c r="G23" s="9">
        <v>12886600000000</v>
      </c>
      <c r="H23" s="9">
        <v>13095600000000</v>
      </c>
      <c r="I23" s="9">
        <v>13244900000000</v>
      </c>
      <c r="J23" s="9">
        <v>13444500000000</v>
      </c>
      <c r="K23" s="9">
        <v>13681800000000</v>
      </c>
      <c r="L23" s="9">
        <v>13926900000000</v>
      </c>
      <c r="M23" s="9">
        <v>14183000000000</v>
      </c>
      <c r="N23" s="9">
        <v>14437100000000</v>
      </c>
      <c r="O23" s="9">
        <v>14682800000000</v>
      </c>
      <c r="P23" s="9">
        <v>14927800000000</v>
      </c>
      <c r="Q23" s="9">
        <v>15171600000000</v>
      </c>
      <c r="R23" s="9">
        <v>15398200000000</v>
      </c>
      <c r="S23" s="9">
        <v>15624300000000</v>
      </c>
      <c r="T23" s="9">
        <v>15842400000000</v>
      </c>
      <c r="U23" s="9">
        <v>15991700000000</v>
      </c>
      <c r="V23" s="9">
        <v>16199900000000</v>
      </c>
      <c r="W23" s="9">
        <v>16349000000000</v>
      </c>
      <c r="X23" s="9">
        <v>16489200000000</v>
      </c>
      <c r="Y23" s="9">
        <v>16671500000000</v>
      </c>
      <c r="Z23" s="9">
        <v>16802000000000</v>
      </c>
      <c r="AA23" s="9">
        <v>16916200000000</v>
      </c>
      <c r="AB23" s="9">
        <v>17029200000000</v>
      </c>
      <c r="AC23" s="9">
        <v>17075000000000</v>
      </c>
      <c r="AD23" s="9">
        <v>17178600000000</v>
      </c>
      <c r="AE23" s="9">
        <v>17273600000000</v>
      </c>
      <c r="AF23" s="9">
        <v>17292500000000</v>
      </c>
      <c r="AG23" s="9">
        <v>17318600000000</v>
      </c>
      <c r="AH23" s="9">
        <v>17387600000000</v>
      </c>
      <c r="AI23" s="9">
        <v>17397100000000</v>
      </c>
      <c r="AJ23" s="9">
        <v>17397100000000</v>
      </c>
      <c r="AK23" s="9">
        <v>17396800000000</v>
      </c>
      <c r="AL23" s="9">
        <v>17387500000000</v>
      </c>
      <c r="AM23" s="9">
        <v>17318600000000</v>
      </c>
      <c r="AN23" s="9">
        <v>17292300000000</v>
      </c>
    </row>
    <row r="24" spans="1:40">
      <c r="A24" s="25" t="s">
        <v>707</v>
      </c>
      <c r="B24" t="s">
        <v>2999</v>
      </c>
      <c r="C24" s="9">
        <v>4495620000000</v>
      </c>
      <c r="D24" s="9">
        <v>4900860000000</v>
      </c>
      <c r="E24" s="9">
        <v>5469320000000</v>
      </c>
      <c r="F24" s="9">
        <v>5988570000000</v>
      </c>
      <c r="G24" s="9">
        <v>6500450000000</v>
      </c>
      <c r="H24" s="9">
        <v>6926830000000</v>
      </c>
      <c r="I24" s="9">
        <v>7346880000000</v>
      </c>
      <c r="J24" s="9">
        <v>7722980000000</v>
      </c>
      <c r="K24" s="9">
        <v>8165910000000</v>
      </c>
      <c r="L24" s="9">
        <v>8569160000000</v>
      </c>
      <c r="M24" s="9">
        <v>9010740000000</v>
      </c>
      <c r="N24" s="9">
        <v>9452470000000</v>
      </c>
      <c r="O24" s="9">
        <v>9892590000000</v>
      </c>
      <c r="P24" s="9">
        <v>10374500000000</v>
      </c>
      <c r="Q24" s="9">
        <v>10853300000000</v>
      </c>
      <c r="R24" s="9">
        <v>11372900000000</v>
      </c>
      <c r="S24" s="9">
        <v>11891000000000</v>
      </c>
      <c r="T24" s="9">
        <v>12447100000000</v>
      </c>
      <c r="U24" s="9">
        <v>13002800000000</v>
      </c>
      <c r="V24" s="9">
        <v>13557700000000</v>
      </c>
      <c r="W24" s="9">
        <v>14111800000000</v>
      </c>
      <c r="X24" s="9">
        <v>14667500000000</v>
      </c>
      <c r="Y24" s="9">
        <v>15220200000000</v>
      </c>
      <c r="Z24" s="9">
        <v>15809400000000</v>
      </c>
      <c r="AA24" s="9">
        <v>16361000000000</v>
      </c>
      <c r="AB24" s="9">
        <v>16909200000000</v>
      </c>
      <c r="AC24" s="9">
        <v>17418200000000</v>
      </c>
      <c r="AD24" s="9">
        <v>17923000000000</v>
      </c>
      <c r="AE24" s="9">
        <v>18426700000000</v>
      </c>
      <c r="AF24" s="9">
        <v>18853600000000</v>
      </c>
      <c r="AG24" s="9">
        <v>19275200000000</v>
      </c>
      <c r="AH24" s="9">
        <v>19654800000000</v>
      </c>
      <c r="AI24" s="9">
        <v>19959000000000</v>
      </c>
      <c r="AJ24" s="9">
        <v>20220700000000</v>
      </c>
      <c r="AK24" s="9">
        <v>20439000000000</v>
      </c>
      <c r="AL24" s="9">
        <v>20577300000000</v>
      </c>
      <c r="AM24" s="9">
        <v>20682300000000</v>
      </c>
      <c r="AN24" s="9">
        <v>20693400000000</v>
      </c>
    </row>
    <row r="25" spans="1:40">
      <c r="A25" s="25" t="s">
        <v>708</v>
      </c>
      <c r="B25" t="s">
        <v>3000</v>
      </c>
      <c r="C25" s="9">
        <v>12892600000000</v>
      </c>
      <c r="D25" s="9">
        <v>13730300000000</v>
      </c>
      <c r="E25" s="9">
        <v>14845500000000</v>
      </c>
      <c r="F25" s="9">
        <v>15945900000000</v>
      </c>
      <c r="G25" s="9">
        <v>16997800000000</v>
      </c>
      <c r="H25" s="9">
        <v>18003200000000</v>
      </c>
      <c r="I25" s="9">
        <v>18990700000000</v>
      </c>
      <c r="J25" s="9">
        <v>19980200000000</v>
      </c>
      <c r="K25" s="9">
        <v>21027300000000</v>
      </c>
      <c r="L25" s="9">
        <v>22233000000000</v>
      </c>
      <c r="M25" s="9">
        <v>23465500000000</v>
      </c>
      <c r="N25" s="9">
        <v>24736800000000</v>
      </c>
      <c r="O25" s="9">
        <v>26103800000000</v>
      </c>
      <c r="P25" s="9">
        <v>27541700000000</v>
      </c>
      <c r="Q25" s="9">
        <v>29084100000000</v>
      </c>
      <c r="R25" s="9">
        <v>30543700000000</v>
      </c>
      <c r="S25" s="9">
        <v>32158500000000</v>
      </c>
      <c r="T25" s="9">
        <v>33936600000000</v>
      </c>
      <c r="U25" s="9">
        <v>35628600000000</v>
      </c>
      <c r="V25" s="9">
        <v>37412000000000</v>
      </c>
      <c r="W25" s="9">
        <v>39260400000000</v>
      </c>
      <c r="X25" s="9">
        <v>41017600000000</v>
      </c>
      <c r="Y25" s="9">
        <v>42873700000000</v>
      </c>
      <c r="Z25" s="9">
        <v>44813800000000</v>
      </c>
      <c r="AA25" s="9">
        <v>46574500000000</v>
      </c>
      <c r="AB25" s="9">
        <v>48358400000000</v>
      </c>
      <c r="AC25" s="9">
        <v>50194300000000</v>
      </c>
      <c r="AD25" s="9">
        <v>51872900000000</v>
      </c>
      <c r="AE25" s="9">
        <v>53481400000000</v>
      </c>
      <c r="AF25" s="9">
        <v>55002100000000</v>
      </c>
      <c r="AG25" s="9">
        <v>56366500000000</v>
      </c>
      <c r="AH25" s="9">
        <v>57717100000000</v>
      </c>
      <c r="AI25" s="9">
        <v>58740600000000</v>
      </c>
      <c r="AJ25" s="9">
        <v>59710800000000</v>
      </c>
      <c r="AK25" s="9">
        <v>60412900000000</v>
      </c>
      <c r="AL25" s="9">
        <v>60938300000000</v>
      </c>
      <c r="AM25" s="9">
        <v>61154000000000</v>
      </c>
      <c r="AN25" s="9">
        <v>61282400000000</v>
      </c>
    </row>
    <row r="26" spans="1:40">
      <c r="A26" s="25" t="s">
        <v>709</v>
      </c>
      <c r="B26" t="s">
        <v>3001</v>
      </c>
      <c r="C26" s="9">
        <v>29550400000000</v>
      </c>
      <c r="D26" s="9">
        <v>30853900000000</v>
      </c>
      <c r="E26" s="9">
        <v>31914000000000</v>
      </c>
      <c r="F26" s="9">
        <v>33254700000000</v>
      </c>
      <c r="G26" s="9">
        <v>34383800000000</v>
      </c>
      <c r="H26" s="9">
        <v>35471100000000</v>
      </c>
      <c r="I26" s="9">
        <v>36497400000000</v>
      </c>
      <c r="J26" s="9">
        <v>37541000000000</v>
      </c>
      <c r="K26" s="9">
        <v>38441600000000</v>
      </c>
      <c r="L26" s="9">
        <v>39499100000000</v>
      </c>
      <c r="M26" s="9">
        <v>40423500000000</v>
      </c>
      <c r="N26" s="9">
        <v>41349800000000</v>
      </c>
      <c r="O26" s="9">
        <v>42151300000000</v>
      </c>
      <c r="P26" s="9">
        <v>42947800000000</v>
      </c>
      <c r="Q26" s="9">
        <v>43656800000000</v>
      </c>
      <c r="R26" s="9">
        <v>44331000000000</v>
      </c>
      <c r="S26" s="9">
        <v>44831600000000</v>
      </c>
      <c r="T26" s="9">
        <v>45416200000000</v>
      </c>
      <c r="U26" s="9">
        <v>45833700000000</v>
      </c>
      <c r="V26" s="9">
        <v>46282400000000</v>
      </c>
      <c r="W26" s="9">
        <v>46622800000000</v>
      </c>
      <c r="X26" s="9">
        <v>46898400000000</v>
      </c>
      <c r="Y26" s="9">
        <v>47186900000000</v>
      </c>
      <c r="Z26" s="9">
        <v>47520700000000</v>
      </c>
      <c r="AA26" s="9">
        <v>47712600000000</v>
      </c>
      <c r="AB26" s="9">
        <v>47924700000000</v>
      </c>
      <c r="AC26" s="9">
        <v>48071800000000</v>
      </c>
      <c r="AD26" s="9">
        <v>48283600000000</v>
      </c>
      <c r="AE26" s="9">
        <v>48475000000000</v>
      </c>
      <c r="AF26" s="9">
        <v>48686600000000</v>
      </c>
      <c r="AG26" s="9">
        <v>48795200000000</v>
      </c>
      <c r="AH26" s="9">
        <v>49083100000000</v>
      </c>
      <c r="AI26" s="9">
        <v>49273900000000</v>
      </c>
      <c r="AJ26" s="9">
        <v>49567300000000</v>
      </c>
      <c r="AK26" s="9">
        <v>49757900000000</v>
      </c>
      <c r="AL26" s="9">
        <v>50094900000000</v>
      </c>
      <c r="AM26" s="9">
        <v>50458500000000</v>
      </c>
      <c r="AN26" s="9">
        <v>49854300000000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3196D-170D-4387-A11C-FB8C24FF1230}">
  <dimension ref="A1:AO251"/>
  <sheetViews>
    <sheetView workbookViewId="0"/>
  </sheetViews>
  <sheetFormatPr defaultRowHeight="14.25"/>
  <cols>
    <col min="1" max="1" width="17.375" style="33" customWidth="1"/>
    <col min="2" max="2" width="17.375" style="34" customWidth="1"/>
    <col min="3" max="3" width="62.125" customWidth="1"/>
  </cols>
  <sheetData>
    <row r="1" spans="1:41">
      <c r="C1" t="s">
        <v>3323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</row>
    <row r="2" spans="1:41">
      <c r="A2" s="35" t="s">
        <v>695</v>
      </c>
      <c r="B2" s="35" t="s">
        <v>722</v>
      </c>
      <c r="C2" t="s">
        <v>3002</v>
      </c>
      <c r="D2" s="9">
        <v>627000000000000</v>
      </c>
      <c r="E2" s="9">
        <v>658000000000000</v>
      </c>
      <c r="F2" s="9">
        <v>678000000000000</v>
      </c>
      <c r="G2" s="9">
        <v>717000000000000</v>
      </c>
      <c r="H2" s="9">
        <v>746000000000000</v>
      </c>
      <c r="I2" s="9">
        <v>773000000000000</v>
      </c>
      <c r="J2" s="9">
        <v>800000000000000</v>
      </c>
      <c r="K2" s="9">
        <v>837006000000000</v>
      </c>
      <c r="L2" s="9">
        <v>851009000000000</v>
      </c>
      <c r="M2" s="9">
        <v>876011000000000</v>
      </c>
      <c r="N2" s="9">
        <v>900029000000000</v>
      </c>
      <c r="O2" s="9">
        <v>922032000000000</v>
      </c>
      <c r="P2" s="9">
        <v>938031000000000</v>
      </c>
      <c r="Q2" s="9">
        <v>963035000000000</v>
      </c>
      <c r="R2" s="9">
        <v>981038000000000</v>
      </c>
      <c r="S2" s="9">
        <v>998033000000000</v>
      </c>
      <c r="T2" s="9">
        <v>1010030000000000</v>
      </c>
      <c r="U2" s="9">
        <v>1030030000000000</v>
      </c>
      <c r="V2" s="9">
        <v>1040020000000000</v>
      </c>
      <c r="W2" s="9">
        <v>1050020000000000</v>
      </c>
      <c r="X2" s="9">
        <v>1060020000000000</v>
      </c>
      <c r="Y2" s="9">
        <v>1070020000000000</v>
      </c>
      <c r="Z2" s="9">
        <v>1080020000000000</v>
      </c>
      <c r="AA2" s="9">
        <v>1080020000000000</v>
      </c>
      <c r="AB2" s="9">
        <v>1090010000000000</v>
      </c>
      <c r="AC2" s="9">
        <v>1090010000000000</v>
      </c>
      <c r="AD2" s="9">
        <v>1100010000000000</v>
      </c>
      <c r="AE2" s="9">
        <v>1100010000000000</v>
      </c>
      <c r="AF2" s="9">
        <v>1100010000000000</v>
      </c>
      <c r="AG2" s="9">
        <v>1100010000000000</v>
      </c>
      <c r="AH2" s="9">
        <v>1100010000000000</v>
      </c>
      <c r="AI2" s="9">
        <v>1100010000000000</v>
      </c>
      <c r="AJ2" s="9">
        <v>1100010000000000</v>
      </c>
      <c r="AK2" s="9">
        <v>1100010000000000</v>
      </c>
      <c r="AL2" s="9">
        <v>1100010000000000</v>
      </c>
      <c r="AM2" s="9">
        <v>1100010000000000</v>
      </c>
      <c r="AN2" s="9">
        <v>1100010000000000</v>
      </c>
      <c r="AO2" s="9">
        <v>1100010000000000</v>
      </c>
    </row>
    <row r="3" spans="1:41">
      <c r="A3" s="35" t="s">
        <v>696</v>
      </c>
      <c r="B3" s="35" t="s">
        <v>112</v>
      </c>
      <c r="C3" t="s">
        <v>3003</v>
      </c>
      <c r="D3" s="9">
        <v>331000000000000</v>
      </c>
      <c r="E3" s="9">
        <v>337000000000000</v>
      </c>
      <c r="F3" s="9">
        <v>343000000000000</v>
      </c>
      <c r="G3" s="9">
        <v>346000000000000</v>
      </c>
      <c r="H3" s="9">
        <v>349001000000000</v>
      </c>
      <c r="I3" s="9">
        <v>347005000000000</v>
      </c>
      <c r="J3" s="9">
        <v>345090000000000</v>
      </c>
      <c r="K3" s="9">
        <v>344199000000000</v>
      </c>
      <c r="L3" s="9">
        <v>340785000000000</v>
      </c>
      <c r="M3" s="9">
        <v>339949000000000</v>
      </c>
      <c r="N3" s="9">
        <v>339359000000000</v>
      </c>
      <c r="O3" s="9">
        <v>336483000000000</v>
      </c>
      <c r="P3" s="9">
        <v>335713000000000</v>
      </c>
      <c r="Q3" s="9">
        <v>333039000000000</v>
      </c>
      <c r="R3" s="9">
        <v>330321000000000</v>
      </c>
      <c r="S3" s="9">
        <v>326316000000000</v>
      </c>
      <c r="T3" s="9">
        <v>323453000000000</v>
      </c>
      <c r="U3" s="9">
        <v>319514000000000</v>
      </c>
      <c r="V3" s="9">
        <v>314572000000000</v>
      </c>
      <c r="W3" s="9">
        <v>308639000000000</v>
      </c>
      <c r="X3" s="9">
        <v>302696000000000</v>
      </c>
      <c r="Y3" s="9">
        <v>297746000000000</v>
      </c>
      <c r="Z3" s="9">
        <v>291799000000000</v>
      </c>
      <c r="AA3" s="9">
        <v>286850000000000</v>
      </c>
      <c r="AB3" s="9">
        <v>281897000000000</v>
      </c>
      <c r="AC3" s="9">
        <v>275958000000000</v>
      </c>
      <c r="AD3" s="9">
        <v>271014000000000</v>
      </c>
      <c r="AE3" s="9">
        <v>266071000000000</v>
      </c>
      <c r="AF3" s="9">
        <v>261129000000000</v>
      </c>
      <c r="AG3" s="9">
        <v>256184000000000</v>
      </c>
      <c r="AH3" s="9">
        <v>251247000000000</v>
      </c>
      <c r="AI3" s="9">
        <v>246309000000000</v>
      </c>
      <c r="AJ3" s="9">
        <v>241378000000000</v>
      </c>
      <c r="AK3" s="9">
        <v>235441000000000</v>
      </c>
      <c r="AL3" s="9">
        <v>229526000000000</v>
      </c>
      <c r="AM3" s="9">
        <v>223580000000000</v>
      </c>
      <c r="AN3" s="9">
        <v>217701000000000</v>
      </c>
      <c r="AO3" s="9">
        <v>211705000000000</v>
      </c>
    </row>
    <row r="4" spans="1:41">
      <c r="A4" s="35" t="s">
        <v>697</v>
      </c>
      <c r="B4" s="35" t="s">
        <v>112</v>
      </c>
      <c r="C4" t="s">
        <v>3004</v>
      </c>
      <c r="D4" s="9">
        <v>199000000000000</v>
      </c>
      <c r="E4" s="9">
        <v>209000000000000</v>
      </c>
      <c r="F4" s="9">
        <v>218000000000000</v>
      </c>
      <c r="G4" s="9">
        <v>222000000000000</v>
      </c>
      <c r="H4" s="9">
        <v>227000000000000</v>
      </c>
      <c r="I4" s="9">
        <v>234000000000000</v>
      </c>
      <c r="J4" s="9">
        <v>240000000000000</v>
      </c>
      <c r="K4" s="9">
        <v>246000000000000</v>
      </c>
      <c r="L4" s="9">
        <v>250000000000000</v>
      </c>
      <c r="M4" s="9">
        <v>254000000000000</v>
      </c>
      <c r="N4" s="9">
        <v>258000000000000</v>
      </c>
      <c r="O4" s="9">
        <v>262001000000000</v>
      </c>
      <c r="P4" s="9">
        <v>266000000000000</v>
      </c>
      <c r="Q4" s="9">
        <v>269000000000000</v>
      </c>
      <c r="R4" s="9">
        <v>272000000000000</v>
      </c>
      <c r="S4" s="9">
        <v>275000000000000</v>
      </c>
      <c r="T4" s="9">
        <v>278000000000000</v>
      </c>
      <c r="U4" s="9">
        <v>280999000000000</v>
      </c>
      <c r="V4" s="9">
        <v>282999000000000</v>
      </c>
      <c r="W4" s="9">
        <v>283999000000000</v>
      </c>
      <c r="X4" s="9">
        <v>285999000000000</v>
      </c>
      <c r="Y4" s="9">
        <v>287999000000000</v>
      </c>
      <c r="Z4" s="9">
        <v>289999000000000</v>
      </c>
      <c r="AA4" s="9">
        <v>291999000000000</v>
      </c>
      <c r="AB4" s="9">
        <v>293999000000000</v>
      </c>
      <c r="AC4" s="9">
        <v>294999000000000</v>
      </c>
      <c r="AD4" s="9">
        <v>296999000000000</v>
      </c>
      <c r="AE4" s="9">
        <v>297999000000000</v>
      </c>
      <c r="AF4" s="9">
        <v>299999000000000</v>
      </c>
      <c r="AG4" s="9">
        <v>301999000000000</v>
      </c>
      <c r="AH4" s="9">
        <v>302999000000000</v>
      </c>
      <c r="AI4" s="9">
        <v>304999000000000</v>
      </c>
      <c r="AJ4" s="9">
        <v>305999000000000</v>
      </c>
      <c r="AK4" s="9">
        <v>306999000000000</v>
      </c>
      <c r="AL4" s="9">
        <v>308000000000000</v>
      </c>
      <c r="AM4" s="9">
        <v>307998000000000</v>
      </c>
      <c r="AN4" s="9">
        <v>309001000000000</v>
      </c>
      <c r="AO4" s="9">
        <v>309996000000000</v>
      </c>
    </row>
    <row r="5" spans="1:41">
      <c r="A5" s="35" t="s">
        <v>710</v>
      </c>
      <c r="B5" s="35" t="s">
        <v>112</v>
      </c>
      <c r="C5" t="s">
        <v>3005</v>
      </c>
      <c r="D5" s="9">
        <v>345000000000000</v>
      </c>
      <c r="E5" s="9">
        <v>349000000000000</v>
      </c>
      <c r="F5" s="9">
        <v>361000000000000</v>
      </c>
      <c r="G5" s="9">
        <v>367000000000000</v>
      </c>
      <c r="H5" s="9">
        <v>371000000000000</v>
      </c>
      <c r="I5" s="9">
        <v>373000000000000</v>
      </c>
      <c r="J5" s="9">
        <v>376000000000000</v>
      </c>
      <c r="K5" s="9">
        <v>379014000000000</v>
      </c>
      <c r="L5" s="9">
        <v>378020000000000</v>
      </c>
      <c r="M5" s="9">
        <v>378023000000000</v>
      </c>
      <c r="N5" s="9">
        <v>377058000000000</v>
      </c>
      <c r="O5" s="9">
        <v>377062000000000</v>
      </c>
      <c r="P5" s="9">
        <v>376060000000000</v>
      </c>
      <c r="Q5" s="9">
        <v>372063000000000</v>
      </c>
      <c r="R5" s="9">
        <v>367058000000000</v>
      </c>
      <c r="S5" s="9">
        <v>363042000000000</v>
      </c>
      <c r="T5" s="9">
        <v>358030000000000</v>
      </c>
      <c r="U5" s="9">
        <v>354021000000000</v>
      </c>
      <c r="V5" s="9">
        <v>348015000000000</v>
      </c>
      <c r="W5" s="9">
        <v>342010000000000</v>
      </c>
      <c r="X5" s="9">
        <v>336008000000000</v>
      </c>
      <c r="Y5" s="9">
        <v>330006000000000</v>
      </c>
      <c r="Z5" s="9">
        <v>324005000000000</v>
      </c>
      <c r="AA5" s="9">
        <v>318004000000000</v>
      </c>
      <c r="AB5" s="9">
        <v>312003000000000</v>
      </c>
      <c r="AC5" s="9">
        <v>306003000000000</v>
      </c>
      <c r="AD5" s="9">
        <v>300002000000000</v>
      </c>
      <c r="AE5" s="9">
        <v>294002000000000</v>
      </c>
      <c r="AF5" s="9">
        <v>288002000000000</v>
      </c>
      <c r="AG5" s="9">
        <v>282002000000000</v>
      </c>
      <c r="AH5" s="9">
        <v>276001000000000</v>
      </c>
      <c r="AI5" s="9">
        <v>270001000000000</v>
      </c>
      <c r="AJ5" s="9">
        <v>264001000000000</v>
      </c>
      <c r="AK5" s="9">
        <v>259001000000000</v>
      </c>
      <c r="AL5" s="9">
        <v>255001000000000</v>
      </c>
      <c r="AM5" s="9">
        <v>250001000000000</v>
      </c>
      <c r="AN5" s="9">
        <v>245001000000000</v>
      </c>
      <c r="AO5" s="9">
        <v>241000000000000</v>
      </c>
    </row>
    <row r="6" spans="1:41">
      <c r="A6" s="35" t="s">
        <v>698</v>
      </c>
      <c r="B6" s="35" t="s">
        <v>112</v>
      </c>
      <c r="C6" t="s">
        <v>3006</v>
      </c>
      <c r="D6" s="9">
        <v>543000000000000</v>
      </c>
      <c r="E6" s="9">
        <v>553000000000000</v>
      </c>
      <c r="F6" s="9">
        <v>565000000000000</v>
      </c>
      <c r="G6" s="9">
        <v>579000000000000</v>
      </c>
      <c r="H6" s="9">
        <v>594000000000000</v>
      </c>
      <c r="I6" s="9">
        <v>609000000000000</v>
      </c>
      <c r="J6" s="9">
        <v>624000000000000</v>
      </c>
      <c r="K6" s="9">
        <v>638009000000000</v>
      </c>
      <c r="L6" s="9">
        <v>653013000000000</v>
      </c>
      <c r="M6" s="9">
        <v>667015000000000</v>
      </c>
      <c r="N6" s="9">
        <v>680040000000000</v>
      </c>
      <c r="O6" s="9">
        <v>691043000000000</v>
      </c>
      <c r="P6" s="9">
        <v>701043000000000</v>
      </c>
      <c r="Q6" s="9">
        <v>710047000000000</v>
      </c>
      <c r="R6" s="9">
        <v>717044000000000</v>
      </c>
      <c r="S6" s="9">
        <v>723032000000000</v>
      </c>
      <c r="T6" s="9">
        <v>728023000000000</v>
      </c>
      <c r="U6" s="9">
        <v>731016000000000</v>
      </c>
      <c r="V6" s="9">
        <v>733011000000000</v>
      </c>
      <c r="W6" s="9">
        <v>735007000000000</v>
      </c>
      <c r="X6" s="9">
        <v>735005000000000</v>
      </c>
      <c r="Y6" s="9">
        <v>734003000000000</v>
      </c>
      <c r="Z6" s="9">
        <v>733002000000000</v>
      </c>
      <c r="AA6" s="9">
        <v>731002000000000</v>
      </c>
      <c r="AB6" s="9">
        <v>729001000000000</v>
      </c>
      <c r="AC6" s="9">
        <v>726001000000000</v>
      </c>
      <c r="AD6" s="9">
        <v>723001000000000</v>
      </c>
      <c r="AE6" s="9">
        <v>720001000000000</v>
      </c>
      <c r="AF6" s="9">
        <v>717001000000000</v>
      </c>
      <c r="AG6" s="9">
        <v>713001000000000</v>
      </c>
      <c r="AH6" s="9">
        <v>710001000000000</v>
      </c>
      <c r="AI6" s="9">
        <v>707001000000000</v>
      </c>
      <c r="AJ6" s="9">
        <v>704001000000000</v>
      </c>
      <c r="AK6" s="9">
        <v>701001000000000</v>
      </c>
      <c r="AL6" s="9">
        <v>699000000000000</v>
      </c>
      <c r="AM6" s="9">
        <v>698000000000000</v>
      </c>
      <c r="AN6" s="9">
        <v>696000000000000</v>
      </c>
      <c r="AO6" s="9">
        <v>696000000000000</v>
      </c>
    </row>
    <row r="7" spans="1:41">
      <c r="A7" s="35" t="s">
        <v>699</v>
      </c>
      <c r="B7" s="35" t="s">
        <v>112</v>
      </c>
      <c r="C7" t="s">
        <v>3007</v>
      </c>
      <c r="D7" s="9">
        <v>744000000000000</v>
      </c>
      <c r="E7" s="9">
        <v>747000000000000</v>
      </c>
      <c r="F7" s="9">
        <v>752000000000000</v>
      </c>
      <c r="G7" s="9">
        <v>758000000000000</v>
      </c>
      <c r="H7" s="9">
        <v>765000000000000</v>
      </c>
      <c r="I7" s="9">
        <v>772000000000000</v>
      </c>
      <c r="J7" s="9">
        <v>776000000000000</v>
      </c>
      <c r="K7" s="9">
        <v>778044000000000</v>
      </c>
      <c r="L7" s="9">
        <v>778062000000000</v>
      </c>
      <c r="M7" s="9">
        <v>775069000000000</v>
      </c>
      <c r="N7" s="9">
        <v>769179000000000</v>
      </c>
      <c r="O7" s="9">
        <v>762192000000000</v>
      </c>
      <c r="P7" s="9">
        <v>754185000000000</v>
      </c>
      <c r="Q7" s="9">
        <v>746196000000000</v>
      </c>
      <c r="R7" s="9">
        <v>738179000000000</v>
      </c>
      <c r="S7" s="9">
        <v>730126000000000</v>
      </c>
      <c r="T7" s="9">
        <v>722087000000000</v>
      </c>
      <c r="U7" s="9">
        <v>714059000000000</v>
      </c>
      <c r="V7" s="9">
        <v>706038000000000</v>
      </c>
      <c r="W7" s="9">
        <v>698024000000000</v>
      </c>
      <c r="X7" s="9">
        <v>691015000000000</v>
      </c>
      <c r="Y7" s="9">
        <v>683010000000000</v>
      </c>
      <c r="Z7" s="9">
        <v>676007000000000</v>
      </c>
      <c r="AA7" s="9">
        <v>670004000000000</v>
      </c>
      <c r="AB7" s="9">
        <v>663003000000000</v>
      </c>
      <c r="AC7" s="9">
        <v>657002000000000</v>
      </c>
      <c r="AD7" s="9">
        <v>651002000000000</v>
      </c>
      <c r="AE7" s="9">
        <v>646002000000000</v>
      </c>
      <c r="AF7" s="9">
        <v>641002000000000</v>
      </c>
      <c r="AG7" s="9">
        <v>636001000000000</v>
      </c>
      <c r="AH7" s="9">
        <v>632001000000000</v>
      </c>
      <c r="AI7" s="9">
        <v>628002000000000</v>
      </c>
      <c r="AJ7" s="9">
        <v>625001000000000</v>
      </c>
      <c r="AK7" s="9">
        <v>623001000000000</v>
      </c>
      <c r="AL7" s="9">
        <v>621001000000000</v>
      </c>
      <c r="AM7" s="9">
        <v>619001000000000</v>
      </c>
      <c r="AN7" s="9">
        <v>618000000000000</v>
      </c>
      <c r="AO7" s="9">
        <v>618000000000000</v>
      </c>
    </row>
    <row r="8" spans="1:41">
      <c r="A8" s="35" t="s">
        <v>700</v>
      </c>
      <c r="B8" s="35" t="s">
        <v>112</v>
      </c>
      <c r="C8" t="s">
        <v>3008</v>
      </c>
      <c r="D8" s="9">
        <v>151000000000000</v>
      </c>
      <c r="E8" s="9">
        <v>152000000000000</v>
      </c>
      <c r="F8" s="9">
        <v>154000000000000</v>
      </c>
      <c r="G8" s="9">
        <v>156000000000000</v>
      </c>
      <c r="H8" s="9">
        <v>158000000000000</v>
      </c>
      <c r="I8" s="9">
        <v>161000000000000</v>
      </c>
      <c r="J8" s="9">
        <v>164000000000000</v>
      </c>
      <c r="K8" s="9">
        <v>166004000000000</v>
      </c>
      <c r="L8" s="9">
        <v>169006000000000</v>
      </c>
      <c r="M8" s="9">
        <v>171007000000000</v>
      </c>
      <c r="N8" s="9">
        <v>173020000000000</v>
      </c>
      <c r="O8" s="9">
        <v>174021000000000</v>
      </c>
      <c r="P8" s="9">
        <v>176021000000000</v>
      </c>
      <c r="Q8" s="9">
        <v>176023000000000</v>
      </c>
      <c r="R8" s="9">
        <v>176021000000000</v>
      </c>
      <c r="S8" s="9">
        <v>176015000000000</v>
      </c>
      <c r="T8" s="9">
        <v>176011000000000</v>
      </c>
      <c r="U8" s="9">
        <v>175008000000000</v>
      </c>
      <c r="V8" s="9">
        <v>174005000000000</v>
      </c>
      <c r="W8" s="9">
        <v>173003000000000</v>
      </c>
      <c r="X8" s="9">
        <v>171002000000000</v>
      </c>
      <c r="Y8" s="9">
        <v>170001000000000</v>
      </c>
      <c r="Z8" s="9">
        <v>168001000000000</v>
      </c>
      <c r="AA8" s="9">
        <v>166001000000000</v>
      </c>
      <c r="AB8" s="9">
        <v>164000000000000</v>
      </c>
      <c r="AC8" s="9">
        <v>162000000000000</v>
      </c>
      <c r="AD8" s="9">
        <v>160000000000000</v>
      </c>
      <c r="AE8" s="9">
        <v>158000000000000</v>
      </c>
      <c r="AF8" s="9">
        <v>156000000000000</v>
      </c>
      <c r="AG8" s="9">
        <v>154000000000000</v>
      </c>
      <c r="AH8" s="9">
        <v>153000000000000</v>
      </c>
      <c r="AI8" s="9">
        <v>151000000000000</v>
      </c>
      <c r="AJ8" s="9">
        <v>150000000000000</v>
      </c>
      <c r="AK8" s="9">
        <v>149000000000000</v>
      </c>
      <c r="AL8" s="9">
        <v>148000000000000</v>
      </c>
      <c r="AM8" s="9">
        <v>147000000000000</v>
      </c>
      <c r="AN8" s="9">
        <v>147000000000000</v>
      </c>
      <c r="AO8" s="9">
        <v>147000000000000</v>
      </c>
    </row>
    <row r="9" spans="1:41">
      <c r="A9" s="35" t="s">
        <v>701</v>
      </c>
      <c r="B9" s="35" t="s">
        <v>112</v>
      </c>
      <c r="C9" t="s">
        <v>3009</v>
      </c>
      <c r="D9" s="9">
        <v>398000000000000</v>
      </c>
      <c r="E9" s="9">
        <v>409000000000000</v>
      </c>
      <c r="F9" s="9">
        <v>420000000000000</v>
      </c>
      <c r="G9" s="9">
        <v>431000000000000</v>
      </c>
      <c r="H9" s="9">
        <v>441000000000000</v>
      </c>
      <c r="I9" s="9">
        <v>449000000000000</v>
      </c>
      <c r="J9" s="9">
        <v>457000000000000</v>
      </c>
      <c r="K9" s="9">
        <v>466010000000000</v>
      </c>
      <c r="L9" s="9">
        <v>471014000000000</v>
      </c>
      <c r="M9" s="9">
        <v>475016000000000</v>
      </c>
      <c r="N9" s="9">
        <v>480042000000000</v>
      </c>
      <c r="O9" s="9">
        <v>484045000000000</v>
      </c>
      <c r="P9" s="9">
        <v>488045000000000</v>
      </c>
      <c r="Q9" s="9">
        <v>489049000000000</v>
      </c>
      <c r="R9" s="9">
        <v>489045000000000</v>
      </c>
      <c r="S9" s="9">
        <v>489033000000000</v>
      </c>
      <c r="T9" s="9">
        <v>489024000000000</v>
      </c>
      <c r="U9" s="9">
        <v>488017000000000</v>
      </c>
      <c r="V9" s="9">
        <v>485011000000000</v>
      </c>
      <c r="W9" s="9">
        <v>482007000000000</v>
      </c>
      <c r="X9" s="9">
        <v>479005000000000</v>
      </c>
      <c r="Y9" s="9">
        <v>476004000000000</v>
      </c>
      <c r="Z9" s="9">
        <v>473002000000000</v>
      </c>
      <c r="AA9" s="9">
        <v>468002000000000</v>
      </c>
      <c r="AB9" s="9">
        <v>464001000000000</v>
      </c>
      <c r="AC9" s="9">
        <v>459001000000000</v>
      </c>
      <c r="AD9" s="9">
        <v>454001000000000</v>
      </c>
      <c r="AE9" s="9">
        <v>449001000000000</v>
      </c>
      <c r="AF9" s="9">
        <v>443001000000000</v>
      </c>
      <c r="AG9" s="9">
        <v>437001000000000</v>
      </c>
      <c r="AH9" s="9">
        <v>431001000000000</v>
      </c>
      <c r="AI9" s="9">
        <v>425001000000000</v>
      </c>
      <c r="AJ9" s="9">
        <v>419000000000000</v>
      </c>
      <c r="AK9" s="9">
        <v>412000000000000</v>
      </c>
      <c r="AL9" s="9">
        <v>405000000000000</v>
      </c>
      <c r="AM9" s="9">
        <v>398000000000000</v>
      </c>
      <c r="AN9" s="9">
        <v>391000000000000</v>
      </c>
      <c r="AO9" s="9">
        <v>384000000000000</v>
      </c>
    </row>
    <row r="10" spans="1:41">
      <c r="A10" s="35" t="s">
        <v>719</v>
      </c>
      <c r="B10" s="35" t="s">
        <v>112</v>
      </c>
      <c r="C10" t="s">
        <v>3010</v>
      </c>
      <c r="D10" s="9">
        <v>558000000000000</v>
      </c>
      <c r="E10" s="9">
        <v>569092000000000</v>
      </c>
      <c r="F10" s="9">
        <v>580111000000000</v>
      </c>
      <c r="G10" s="9">
        <v>594131000000000</v>
      </c>
      <c r="H10" s="9">
        <v>603148000000000</v>
      </c>
      <c r="I10" s="9">
        <v>609151000000000</v>
      </c>
      <c r="J10" s="9">
        <v>615235000000000</v>
      </c>
      <c r="K10" s="9">
        <v>622322000000000</v>
      </c>
      <c r="L10" s="9">
        <v>620444000000000</v>
      </c>
      <c r="M10" s="9">
        <v>618550000000000</v>
      </c>
      <c r="N10" s="9">
        <v>615643000000000</v>
      </c>
      <c r="O10" s="9">
        <v>612259000000000</v>
      </c>
      <c r="P10" s="9">
        <v>609195000000000</v>
      </c>
      <c r="Q10" s="9">
        <v>599398000000000</v>
      </c>
      <c r="R10" s="9">
        <v>589515000000000</v>
      </c>
      <c r="S10" s="9">
        <v>579592000000000</v>
      </c>
      <c r="T10" s="9">
        <v>569642000000000</v>
      </c>
      <c r="U10" s="9">
        <v>559693000000000</v>
      </c>
      <c r="V10" s="9">
        <v>547773000000000</v>
      </c>
      <c r="W10" s="9">
        <v>534845000000000</v>
      </c>
      <c r="X10" s="9">
        <v>521908000000000</v>
      </c>
      <c r="Y10" s="9">
        <v>508976000000000</v>
      </c>
      <c r="Z10" s="9">
        <v>496036000000000</v>
      </c>
      <c r="AA10" s="9">
        <v>486088000000000</v>
      </c>
      <c r="AB10" s="9">
        <v>475147000000000</v>
      </c>
      <c r="AC10" s="9">
        <v>465197000000000</v>
      </c>
      <c r="AD10" s="9">
        <v>454252000000000</v>
      </c>
      <c r="AE10" s="9">
        <v>443309000000000</v>
      </c>
      <c r="AF10" s="9">
        <v>431352000000000</v>
      </c>
      <c r="AG10" s="9">
        <v>420390000000000</v>
      </c>
      <c r="AH10" s="9">
        <v>408432000000000</v>
      </c>
      <c r="AI10" s="9">
        <v>396471000000000</v>
      </c>
      <c r="AJ10" s="9">
        <v>384509000000000</v>
      </c>
      <c r="AK10" s="9">
        <v>376537000000000</v>
      </c>
      <c r="AL10" s="9">
        <v>368577000000000</v>
      </c>
      <c r="AM10" s="9">
        <v>360603000000000</v>
      </c>
      <c r="AN10" s="9">
        <v>352654000000000</v>
      </c>
      <c r="AO10" s="9">
        <v>344638000000000</v>
      </c>
    </row>
    <row r="11" spans="1:41">
      <c r="A11" s="35" t="s">
        <v>711</v>
      </c>
      <c r="B11" s="35" t="s">
        <v>112</v>
      </c>
      <c r="C11" t="s">
        <v>3011</v>
      </c>
      <c r="D11" s="9">
        <v>2570000000000000</v>
      </c>
      <c r="E11" s="9">
        <v>2725090000000000</v>
      </c>
      <c r="F11" s="9">
        <v>2866070000000000</v>
      </c>
      <c r="G11" s="9">
        <v>2967100000000000</v>
      </c>
      <c r="H11" s="9">
        <v>3058100000000000</v>
      </c>
      <c r="I11" s="9">
        <v>3144390000000000</v>
      </c>
      <c r="J11" s="9">
        <v>3225400000000000</v>
      </c>
      <c r="K11" s="9">
        <v>3306730000000000</v>
      </c>
      <c r="L11" s="9">
        <v>3347810000000000</v>
      </c>
      <c r="M11" s="9">
        <v>3388780000000000</v>
      </c>
      <c r="N11" s="9">
        <v>3430470000000000</v>
      </c>
      <c r="O11" s="9">
        <v>3471460000000000</v>
      </c>
      <c r="P11" s="9">
        <v>3501720000000000</v>
      </c>
      <c r="Q11" s="9">
        <v>3522140000000000</v>
      </c>
      <c r="R11" s="9">
        <v>3531430000000000</v>
      </c>
      <c r="S11" s="9">
        <v>3540740000000000</v>
      </c>
      <c r="T11" s="9">
        <v>3550170000000000</v>
      </c>
      <c r="U11" s="9">
        <v>3559800000000000</v>
      </c>
      <c r="V11" s="9">
        <v>3549500000000000</v>
      </c>
      <c r="W11" s="9">
        <v>3549280000000000</v>
      </c>
      <c r="X11" s="9">
        <v>3539080000000000</v>
      </c>
      <c r="Y11" s="9">
        <v>3538770000000000</v>
      </c>
      <c r="Z11" s="9">
        <v>3528500000000000</v>
      </c>
      <c r="AA11" s="9">
        <v>3508150000000000</v>
      </c>
      <c r="AB11" s="9">
        <v>3497900000000000</v>
      </c>
      <c r="AC11" s="9">
        <v>3487670000000000</v>
      </c>
      <c r="AD11" s="9">
        <v>3467430000000000</v>
      </c>
      <c r="AE11" s="9">
        <v>3457110000000000</v>
      </c>
      <c r="AF11" s="9">
        <v>3436800000000000</v>
      </c>
      <c r="AG11" s="9">
        <v>3416560000000000</v>
      </c>
      <c r="AH11" s="9">
        <v>3406270000000000</v>
      </c>
      <c r="AI11" s="9">
        <v>3385990000000000</v>
      </c>
      <c r="AJ11" s="9">
        <v>3365700000000000</v>
      </c>
      <c r="AK11" s="9">
        <v>3345380000000000</v>
      </c>
      <c r="AL11" s="9">
        <v>3335060000000000</v>
      </c>
      <c r="AM11" s="9">
        <v>3314740000000000</v>
      </c>
      <c r="AN11" s="9">
        <v>3294420000000000</v>
      </c>
      <c r="AO11" s="9">
        <v>3284090000000000</v>
      </c>
    </row>
    <row r="12" spans="1:41">
      <c r="A12" s="35" t="s">
        <v>712</v>
      </c>
      <c r="B12" s="35" t="s">
        <v>112</v>
      </c>
      <c r="C12" t="s">
        <v>3012</v>
      </c>
      <c r="D12" s="9">
        <v>554000000000000</v>
      </c>
      <c r="E12" s="9">
        <v>568000000000000</v>
      </c>
      <c r="F12" s="9">
        <v>586000000000000</v>
      </c>
      <c r="G12" s="9">
        <v>603000000000000</v>
      </c>
      <c r="H12" s="9">
        <v>617000000000000</v>
      </c>
      <c r="I12" s="9">
        <v>629000000000000</v>
      </c>
      <c r="J12" s="9">
        <v>638000000000000</v>
      </c>
      <c r="K12" s="9">
        <v>645036000000000</v>
      </c>
      <c r="L12" s="9">
        <v>650051000000000</v>
      </c>
      <c r="M12" s="9">
        <v>653057000000000</v>
      </c>
      <c r="N12" s="9">
        <v>655149000000000</v>
      </c>
      <c r="O12" s="9">
        <v>656159000000000</v>
      </c>
      <c r="P12" s="9">
        <v>655153000000000</v>
      </c>
      <c r="Q12" s="9">
        <v>654163000000000</v>
      </c>
      <c r="R12" s="9">
        <v>653148000000000</v>
      </c>
      <c r="S12" s="9">
        <v>652104000000000</v>
      </c>
      <c r="T12" s="9">
        <v>650072000000000</v>
      </c>
      <c r="U12" s="9">
        <v>649049000000000</v>
      </c>
      <c r="V12" s="9">
        <v>647031000000000</v>
      </c>
      <c r="W12" s="9">
        <v>644019000000000</v>
      </c>
      <c r="X12" s="9">
        <v>642012000000000</v>
      </c>
      <c r="Y12" s="9">
        <v>640008000000000</v>
      </c>
      <c r="Z12" s="9">
        <v>638005000000000</v>
      </c>
      <c r="AA12" s="9">
        <v>635003000000000</v>
      </c>
      <c r="AB12" s="9">
        <v>633002000000000</v>
      </c>
      <c r="AC12" s="9">
        <v>630002000000000</v>
      </c>
      <c r="AD12" s="9">
        <v>628001000000000</v>
      </c>
      <c r="AE12" s="9">
        <v>626001000000000</v>
      </c>
      <c r="AF12" s="9">
        <v>624001000000000</v>
      </c>
      <c r="AG12" s="9">
        <v>621001000000000</v>
      </c>
      <c r="AH12" s="9">
        <v>620001000000000</v>
      </c>
      <c r="AI12" s="9">
        <v>618001000000000</v>
      </c>
      <c r="AJ12" s="9">
        <v>616001000000000</v>
      </c>
      <c r="AK12" s="9">
        <v>615001000000000</v>
      </c>
      <c r="AL12" s="9">
        <v>614001000000000</v>
      </c>
      <c r="AM12" s="9">
        <v>613000000000000</v>
      </c>
      <c r="AN12" s="9">
        <v>613000000000000</v>
      </c>
      <c r="AO12" s="9">
        <v>612000000000000</v>
      </c>
    </row>
    <row r="13" spans="1:41">
      <c r="A13" s="35" t="s">
        <v>713</v>
      </c>
      <c r="B13" s="35" t="s">
        <v>112</v>
      </c>
      <c r="C13" t="s">
        <v>3013</v>
      </c>
      <c r="D13" s="9">
        <v>191000000000000</v>
      </c>
      <c r="E13" s="9">
        <v>201000000000000</v>
      </c>
      <c r="F13" s="9">
        <v>214000000000000</v>
      </c>
      <c r="G13" s="9">
        <v>226000000000000</v>
      </c>
      <c r="H13" s="9">
        <v>236000000000000</v>
      </c>
      <c r="I13" s="9">
        <v>244000000000000</v>
      </c>
      <c r="J13" s="9">
        <v>253000000000000</v>
      </c>
      <c r="K13" s="9">
        <v>260003000000000</v>
      </c>
      <c r="L13" s="9">
        <v>269004000000000</v>
      </c>
      <c r="M13" s="9">
        <v>278005000000000</v>
      </c>
      <c r="N13" s="9">
        <v>288013000000000</v>
      </c>
      <c r="O13" s="9">
        <v>298015000000000</v>
      </c>
      <c r="P13" s="9">
        <v>309015000000000</v>
      </c>
      <c r="Q13" s="9">
        <v>319018000000000</v>
      </c>
      <c r="R13" s="9">
        <v>330018000000000</v>
      </c>
      <c r="S13" s="9">
        <v>341014000000000</v>
      </c>
      <c r="T13" s="9">
        <v>352010000000000</v>
      </c>
      <c r="U13" s="9">
        <v>363008000000000</v>
      </c>
      <c r="V13" s="9">
        <v>374005000000000</v>
      </c>
      <c r="W13" s="9">
        <v>385004000000000</v>
      </c>
      <c r="X13" s="9">
        <v>396003000000000</v>
      </c>
      <c r="Y13" s="9">
        <v>406002000000000</v>
      </c>
      <c r="Z13" s="9">
        <v>417002000000000</v>
      </c>
      <c r="AA13" s="9">
        <v>427001000000000</v>
      </c>
      <c r="AB13" s="9">
        <v>437001000000000</v>
      </c>
      <c r="AC13" s="9">
        <v>447001000000000</v>
      </c>
      <c r="AD13" s="9">
        <v>456001000000000</v>
      </c>
      <c r="AE13" s="9">
        <v>465001000000000</v>
      </c>
      <c r="AF13" s="9">
        <v>473001000000000</v>
      </c>
      <c r="AG13" s="9">
        <v>481001000000000</v>
      </c>
      <c r="AH13" s="9">
        <v>487001000000000</v>
      </c>
      <c r="AI13" s="9">
        <v>494001000000000</v>
      </c>
      <c r="AJ13" s="9">
        <v>499001000000000</v>
      </c>
      <c r="AK13" s="9">
        <v>503000000000000</v>
      </c>
      <c r="AL13" s="9">
        <v>507000000000000</v>
      </c>
      <c r="AM13" s="9">
        <v>510000000000000</v>
      </c>
      <c r="AN13" s="9">
        <v>511000000000000</v>
      </c>
      <c r="AO13" s="9">
        <v>512000000000000</v>
      </c>
    </row>
    <row r="14" spans="1:41">
      <c r="A14" s="35" t="s">
        <v>718</v>
      </c>
      <c r="B14" s="35" t="s">
        <v>112</v>
      </c>
      <c r="C14" t="s">
        <v>3014</v>
      </c>
      <c r="D14" s="9">
        <v>1380000000000000</v>
      </c>
      <c r="E14" s="9">
        <v>1384950000000000</v>
      </c>
      <c r="F14" s="9">
        <v>1386600000000000</v>
      </c>
      <c r="G14" s="9">
        <v>1408210000000000</v>
      </c>
      <c r="H14" s="9">
        <v>1399960000000000</v>
      </c>
      <c r="I14" s="9">
        <v>1384430000000000</v>
      </c>
      <c r="J14" s="9">
        <v>1390230000000000</v>
      </c>
      <c r="K14" s="9">
        <v>1385610000000000</v>
      </c>
      <c r="L14" s="9">
        <v>1390660000000000</v>
      </c>
      <c r="M14" s="9">
        <v>1385230000000000</v>
      </c>
      <c r="N14" s="9">
        <v>1379300000000000</v>
      </c>
      <c r="O14" s="9">
        <v>1373020000000000</v>
      </c>
      <c r="P14" s="9">
        <v>1376240000000000</v>
      </c>
      <c r="Q14" s="9">
        <v>1358480000000000</v>
      </c>
      <c r="R14" s="9">
        <v>1335410000000000</v>
      </c>
      <c r="S14" s="9">
        <v>1312850000000000</v>
      </c>
      <c r="T14" s="9">
        <v>1280030000000000</v>
      </c>
      <c r="U14" s="9">
        <v>1257370000000000</v>
      </c>
      <c r="V14" s="9">
        <v>1224700000000000</v>
      </c>
      <c r="W14" s="9">
        <v>1201950000000000</v>
      </c>
      <c r="X14" s="9">
        <v>1169230000000000</v>
      </c>
      <c r="Y14" s="9">
        <v>1136490000000000</v>
      </c>
      <c r="Z14" s="9">
        <v>1113720000000000</v>
      </c>
      <c r="AA14" s="9">
        <v>1083900000000000</v>
      </c>
      <c r="AB14" s="9">
        <v>1056050000000000</v>
      </c>
      <c r="AC14" s="9">
        <v>1028090000000000</v>
      </c>
      <c r="AD14" s="9">
        <v>999315000000000</v>
      </c>
      <c r="AE14" s="9">
        <v>971487000000000</v>
      </c>
      <c r="AF14" s="9">
        <v>949622000000000</v>
      </c>
      <c r="AG14" s="9">
        <v>928248000000000</v>
      </c>
      <c r="AH14" s="9">
        <v>907007000000000</v>
      </c>
      <c r="AI14" s="9">
        <v>885771000000000</v>
      </c>
      <c r="AJ14" s="9">
        <v>864516000000000</v>
      </c>
      <c r="AK14" s="9">
        <v>848121000000000</v>
      </c>
      <c r="AL14" s="9">
        <v>833361000000000</v>
      </c>
      <c r="AM14" s="9">
        <v>818554000000000</v>
      </c>
      <c r="AN14" s="9">
        <v>803766000000000</v>
      </c>
      <c r="AO14" s="9">
        <v>787969000000000</v>
      </c>
    </row>
    <row r="15" spans="1:41">
      <c r="A15" s="35" t="s">
        <v>714</v>
      </c>
      <c r="B15" s="35" t="s">
        <v>112</v>
      </c>
      <c r="C15" t="s">
        <v>3015</v>
      </c>
      <c r="D15" s="9">
        <v>2380000000000000</v>
      </c>
      <c r="E15" s="9">
        <v>2380000000000000</v>
      </c>
      <c r="F15" s="9">
        <v>2490000000000000</v>
      </c>
      <c r="G15" s="9">
        <v>2550000000000000</v>
      </c>
      <c r="H15" s="9">
        <v>2590000000000000</v>
      </c>
      <c r="I15" s="9">
        <v>2620010000000000</v>
      </c>
      <c r="J15" s="9">
        <v>2650010000000000</v>
      </c>
      <c r="K15" s="9">
        <v>2680570000000000</v>
      </c>
      <c r="L15" s="9">
        <v>2670800000000000</v>
      </c>
      <c r="M15" s="9">
        <v>2660700000000000</v>
      </c>
      <c r="N15" s="9">
        <v>2651900000000000</v>
      </c>
      <c r="O15" s="9">
        <v>2641950000000000</v>
      </c>
      <c r="P15" s="9">
        <v>2631420000000000</v>
      </c>
      <c r="Q15" s="9">
        <v>2581250000000000</v>
      </c>
      <c r="R15" s="9">
        <v>2541020000000000</v>
      </c>
      <c r="S15" s="9">
        <v>2500420000000000</v>
      </c>
      <c r="T15" s="9">
        <v>2450040000000000</v>
      </c>
      <c r="U15" s="9">
        <v>2409960000000000</v>
      </c>
      <c r="V15" s="9">
        <v>2359970000000000</v>
      </c>
      <c r="W15" s="9">
        <v>2300000000000000</v>
      </c>
      <c r="X15" s="9">
        <v>2250010000000000</v>
      </c>
      <c r="Y15" s="9">
        <v>2190010000000000</v>
      </c>
      <c r="Z15" s="9">
        <v>2140010000000000</v>
      </c>
      <c r="AA15" s="9">
        <v>2090010000000000</v>
      </c>
      <c r="AB15" s="9">
        <v>2050010000000000</v>
      </c>
      <c r="AC15" s="9">
        <v>2000010000000000</v>
      </c>
      <c r="AD15" s="9">
        <v>1950020000000000</v>
      </c>
      <c r="AE15" s="9">
        <v>1910020000000000</v>
      </c>
      <c r="AF15" s="9">
        <v>1860020000000000</v>
      </c>
      <c r="AG15" s="9">
        <v>1810020000000000</v>
      </c>
      <c r="AH15" s="9">
        <v>1760010000000000</v>
      </c>
      <c r="AI15" s="9">
        <v>1710010000000000</v>
      </c>
      <c r="AJ15" s="9">
        <v>1660010000000000</v>
      </c>
      <c r="AK15" s="9">
        <v>1620010000000000</v>
      </c>
      <c r="AL15" s="9">
        <v>1590010000000000</v>
      </c>
      <c r="AM15" s="9">
        <v>1550010000000000</v>
      </c>
      <c r="AN15" s="9">
        <v>1520000000000000</v>
      </c>
      <c r="AO15" s="9">
        <v>1480000000000000</v>
      </c>
    </row>
    <row r="16" spans="1:41">
      <c r="A16" s="35" t="s">
        <v>715</v>
      </c>
      <c r="B16" s="35" t="s">
        <v>112</v>
      </c>
      <c r="C16" t="s">
        <v>3016</v>
      </c>
      <c r="D16" s="9">
        <v>2770000000000000</v>
      </c>
      <c r="E16" s="9">
        <v>2880000000000000</v>
      </c>
      <c r="F16" s="9">
        <v>2990000000000000</v>
      </c>
      <c r="G16" s="9">
        <v>3050000000000000</v>
      </c>
      <c r="H16" s="9">
        <v>3110000000000000</v>
      </c>
      <c r="I16" s="9">
        <v>3160010000000000</v>
      </c>
      <c r="J16" s="9">
        <v>3210020000000000</v>
      </c>
      <c r="K16" s="9">
        <v>3260840000000000</v>
      </c>
      <c r="L16" s="9">
        <v>3281190000000000</v>
      </c>
      <c r="M16" s="9">
        <v>3311260000000000</v>
      </c>
      <c r="N16" s="9">
        <v>3333330000000000</v>
      </c>
      <c r="O16" s="9">
        <v>3363560000000000</v>
      </c>
      <c r="P16" s="9">
        <v>3383240000000000</v>
      </c>
      <c r="Q16" s="9">
        <v>3373340000000000</v>
      </c>
      <c r="R16" s="9">
        <v>3372960000000000</v>
      </c>
      <c r="S16" s="9">
        <v>3361830000000000</v>
      </c>
      <c r="T16" s="9">
        <v>3351030000000000</v>
      </c>
      <c r="U16" s="9">
        <v>3340570000000000</v>
      </c>
      <c r="V16" s="9">
        <v>3310270000000000</v>
      </c>
      <c r="W16" s="9">
        <v>3290110000000000</v>
      </c>
      <c r="X16" s="9">
        <v>3270050000000000</v>
      </c>
      <c r="Y16" s="9">
        <v>3240030000000000</v>
      </c>
      <c r="Z16" s="9">
        <v>3220020000000000</v>
      </c>
      <c r="AA16" s="9">
        <v>3180020000000000</v>
      </c>
      <c r="AB16" s="9">
        <v>3140020000000000</v>
      </c>
      <c r="AC16" s="9">
        <v>3100020000000000</v>
      </c>
      <c r="AD16" s="9">
        <v>3060030000000000</v>
      </c>
      <c r="AE16" s="9">
        <v>3020030000000000</v>
      </c>
      <c r="AF16" s="9">
        <v>2980030000000000</v>
      </c>
      <c r="AG16" s="9">
        <v>2940030000000000</v>
      </c>
      <c r="AH16" s="9">
        <v>2900030000000000</v>
      </c>
      <c r="AI16" s="9">
        <v>2860040000000000</v>
      </c>
      <c r="AJ16" s="9">
        <v>2820030000000000</v>
      </c>
      <c r="AK16" s="9">
        <v>2780020000000000</v>
      </c>
      <c r="AL16" s="9">
        <v>2740020000000000</v>
      </c>
      <c r="AM16" s="9">
        <v>2700020000000000</v>
      </c>
      <c r="AN16" s="9">
        <v>2660010000000000</v>
      </c>
      <c r="AO16" s="9">
        <v>2620000000000000</v>
      </c>
    </row>
    <row r="17" spans="1:41">
      <c r="A17" s="35" t="s">
        <v>727</v>
      </c>
      <c r="B17" s="35" t="s">
        <v>112</v>
      </c>
      <c r="C17" t="s">
        <v>3017</v>
      </c>
      <c r="D17" s="9">
        <v>569000000000000</v>
      </c>
      <c r="E17" s="9">
        <v>587000000000000</v>
      </c>
      <c r="F17" s="9">
        <v>608000000000000</v>
      </c>
      <c r="G17" s="9">
        <v>627000000000000</v>
      </c>
      <c r="H17" s="9">
        <v>643000000000000</v>
      </c>
      <c r="I17" s="9">
        <v>656000000000000</v>
      </c>
      <c r="J17" s="9">
        <v>668000000000000</v>
      </c>
      <c r="K17" s="9">
        <v>680022000000000</v>
      </c>
      <c r="L17" s="9">
        <v>693032000000000</v>
      </c>
      <c r="M17" s="9">
        <v>707037000000000</v>
      </c>
      <c r="N17" s="9">
        <v>721098000000000</v>
      </c>
      <c r="O17" s="9">
        <v>735107000000000</v>
      </c>
      <c r="P17" s="9">
        <v>749106000000000</v>
      </c>
      <c r="Q17" s="9">
        <v>762116000000000</v>
      </c>
      <c r="R17" s="9">
        <v>775109000000000</v>
      </c>
      <c r="S17" s="9">
        <v>787079000000000</v>
      </c>
      <c r="T17" s="9">
        <v>799056000000000</v>
      </c>
      <c r="U17" s="9">
        <v>810039000000000</v>
      </c>
      <c r="V17" s="9">
        <v>820026000000000</v>
      </c>
      <c r="W17" s="9">
        <v>830017000000000</v>
      </c>
      <c r="X17" s="9">
        <v>840011000000000</v>
      </c>
      <c r="Y17" s="9">
        <v>848008000000000</v>
      </c>
      <c r="Z17" s="9">
        <v>856005000000000</v>
      </c>
      <c r="AA17" s="9">
        <v>864004000000000</v>
      </c>
      <c r="AB17" s="9">
        <v>871003000000000</v>
      </c>
      <c r="AC17" s="9">
        <v>877002000000000</v>
      </c>
      <c r="AD17" s="9">
        <v>883002000000000</v>
      </c>
      <c r="AE17" s="9">
        <v>888002000000000</v>
      </c>
      <c r="AF17" s="9">
        <v>893002000000000</v>
      </c>
      <c r="AG17" s="9">
        <v>897002000000000</v>
      </c>
      <c r="AH17" s="9">
        <v>900002000000000</v>
      </c>
      <c r="AI17" s="9">
        <v>903002000000000</v>
      </c>
      <c r="AJ17" s="9">
        <v>906002000000000</v>
      </c>
      <c r="AK17" s="9">
        <v>908001000000000</v>
      </c>
      <c r="AL17" s="9">
        <v>909001000000000</v>
      </c>
      <c r="AM17" s="9">
        <v>910001000000000</v>
      </c>
      <c r="AN17" s="9">
        <v>911001000000000</v>
      </c>
      <c r="AO17" s="9">
        <v>911000000000000</v>
      </c>
    </row>
    <row r="18" spans="1:41">
      <c r="A18" s="35" t="s">
        <v>702</v>
      </c>
      <c r="B18" s="35" t="s">
        <v>112</v>
      </c>
      <c r="C18" t="s">
        <v>3018</v>
      </c>
      <c r="D18" s="9">
        <v>731000000000000</v>
      </c>
      <c r="E18" s="9">
        <v>784000000000000</v>
      </c>
      <c r="F18" s="9">
        <v>850000000000000</v>
      </c>
      <c r="G18" s="9">
        <v>909000000000000</v>
      </c>
      <c r="H18" s="9">
        <v>958000000000000</v>
      </c>
      <c r="I18" s="9">
        <v>1000000000000000</v>
      </c>
      <c r="J18" s="9">
        <v>1040000000000000</v>
      </c>
      <c r="K18" s="9">
        <v>1080070000000000</v>
      </c>
      <c r="L18" s="9">
        <v>1130100000000000</v>
      </c>
      <c r="M18" s="9">
        <v>1190120000000000</v>
      </c>
      <c r="N18" s="9">
        <v>1250330000000000</v>
      </c>
      <c r="O18" s="9">
        <v>1320370000000000</v>
      </c>
      <c r="P18" s="9">
        <v>1390370000000000</v>
      </c>
      <c r="Q18" s="9">
        <v>1460410000000000</v>
      </c>
      <c r="R18" s="9">
        <v>1530400000000000</v>
      </c>
      <c r="S18" s="9">
        <v>1600280000000000</v>
      </c>
      <c r="T18" s="9">
        <v>1670200000000000</v>
      </c>
      <c r="U18" s="9">
        <v>1740140000000000</v>
      </c>
      <c r="V18" s="9">
        <v>1810090000000000</v>
      </c>
      <c r="W18" s="9">
        <v>1870050000000000</v>
      </c>
      <c r="X18" s="9">
        <v>1940030000000000</v>
      </c>
      <c r="Y18" s="9">
        <v>2000020000000000</v>
      </c>
      <c r="Z18" s="9">
        <v>2060010000000000</v>
      </c>
      <c r="AA18" s="9">
        <v>2120010000000000</v>
      </c>
      <c r="AB18" s="9">
        <v>2180010000000000</v>
      </c>
      <c r="AC18" s="9">
        <v>2230010000000000</v>
      </c>
      <c r="AD18" s="9">
        <v>2280010000000000</v>
      </c>
      <c r="AE18" s="9">
        <v>2330010000000000</v>
      </c>
      <c r="AF18" s="9">
        <v>2370010000000000</v>
      </c>
      <c r="AG18" s="9">
        <v>2410010000000000</v>
      </c>
      <c r="AH18" s="9">
        <v>2440010000000000</v>
      </c>
      <c r="AI18" s="9">
        <v>2470010000000000</v>
      </c>
      <c r="AJ18" s="9">
        <v>2500010000000000</v>
      </c>
      <c r="AK18" s="9">
        <v>2520010000000000</v>
      </c>
      <c r="AL18" s="9">
        <v>2540010000000000</v>
      </c>
      <c r="AM18" s="9">
        <v>2550010000000000</v>
      </c>
      <c r="AN18" s="9">
        <v>2550000000000000</v>
      </c>
      <c r="AO18" s="9">
        <v>2560000000000000</v>
      </c>
    </row>
    <row r="19" spans="1:41">
      <c r="A19" s="35" t="s">
        <v>716</v>
      </c>
      <c r="B19" s="35" t="s">
        <v>112</v>
      </c>
      <c r="C19" t="s">
        <v>3019</v>
      </c>
      <c r="D19" s="9">
        <v>498000000000000</v>
      </c>
      <c r="E19" s="9">
        <v>542000000000000</v>
      </c>
      <c r="F19" s="9">
        <v>599000000000000</v>
      </c>
      <c r="G19" s="9">
        <v>654000000000000</v>
      </c>
      <c r="H19" s="9">
        <v>703000000000000</v>
      </c>
      <c r="I19" s="9">
        <v>748000000000000</v>
      </c>
      <c r="J19" s="9">
        <v>789000000000000</v>
      </c>
      <c r="K19" s="9">
        <v>829023000000000</v>
      </c>
      <c r="L19" s="9">
        <v>872033000000000</v>
      </c>
      <c r="M19" s="9">
        <v>916039000000000</v>
      </c>
      <c r="N19" s="9">
        <v>961108000000000</v>
      </c>
      <c r="O19" s="9">
        <v>1010120000000000</v>
      </c>
      <c r="P19" s="9">
        <v>1050120000000000</v>
      </c>
      <c r="Q19" s="9">
        <v>1100140000000000</v>
      </c>
      <c r="R19" s="9">
        <v>1140130000000000</v>
      </c>
      <c r="S19" s="9">
        <v>1190100000000000</v>
      </c>
      <c r="T19" s="9">
        <v>1230070000000000</v>
      </c>
      <c r="U19" s="9">
        <v>1280050000000000</v>
      </c>
      <c r="V19" s="9">
        <v>1320030000000000</v>
      </c>
      <c r="W19" s="9">
        <v>1360020000000000</v>
      </c>
      <c r="X19" s="9">
        <v>1410010000000000</v>
      </c>
      <c r="Y19" s="9">
        <v>1450010000000000</v>
      </c>
      <c r="Z19" s="9">
        <v>1480010000000000</v>
      </c>
      <c r="AA19" s="9">
        <v>1520010000000000</v>
      </c>
      <c r="AB19" s="9">
        <v>1560000000000000</v>
      </c>
      <c r="AC19" s="9">
        <v>1590000000000000</v>
      </c>
      <c r="AD19" s="9">
        <v>1620000000000000</v>
      </c>
      <c r="AE19" s="9">
        <v>1650000000000000</v>
      </c>
      <c r="AF19" s="9">
        <v>1670000000000000</v>
      </c>
      <c r="AG19" s="9">
        <v>1700000000000000</v>
      </c>
      <c r="AH19" s="9">
        <v>1720000000000000</v>
      </c>
      <c r="AI19" s="9">
        <v>1740000000000000</v>
      </c>
      <c r="AJ19" s="9">
        <v>1750000000000000</v>
      </c>
      <c r="AK19" s="9">
        <v>1760000000000000</v>
      </c>
      <c r="AL19" s="9">
        <v>1770000000000000</v>
      </c>
      <c r="AM19" s="9">
        <v>1780000000000000</v>
      </c>
      <c r="AN19" s="9">
        <v>1790000000000000</v>
      </c>
      <c r="AO19" s="9">
        <v>1790000000000000</v>
      </c>
    </row>
    <row r="20" spans="1:41">
      <c r="A20" s="35" t="s">
        <v>703</v>
      </c>
      <c r="B20" s="35" t="s">
        <v>112</v>
      </c>
      <c r="C20" t="s">
        <v>3020</v>
      </c>
      <c r="D20" s="9">
        <v>272000000000000</v>
      </c>
      <c r="E20" s="9">
        <v>277000000000000</v>
      </c>
      <c r="F20" s="9">
        <v>284000000000000</v>
      </c>
      <c r="G20" s="9">
        <v>291000000000000</v>
      </c>
      <c r="H20" s="9">
        <v>298000000000000</v>
      </c>
      <c r="I20" s="9">
        <v>306000000000000</v>
      </c>
      <c r="J20" s="9">
        <v>313000000000000</v>
      </c>
      <c r="K20" s="9">
        <v>321023000000000</v>
      </c>
      <c r="L20" s="9">
        <v>328034000000000</v>
      </c>
      <c r="M20" s="9">
        <v>336039000000000</v>
      </c>
      <c r="N20" s="9">
        <v>343105000000000</v>
      </c>
      <c r="O20" s="9">
        <v>349114000000000</v>
      </c>
      <c r="P20" s="9">
        <v>355112000000000</v>
      </c>
      <c r="Q20" s="9">
        <v>360122000000000</v>
      </c>
      <c r="R20" s="9">
        <v>364113000000000</v>
      </c>
      <c r="S20" s="9">
        <v>368079000000000</v>
      </c>
      <c r="T20" s="9">
        <v>371055000000000</v>
      </c>
      <c r="U20" s="9">
        <v>374037000000000</v>
      </c>
      <c r="V20" s="9">
        <v>376023000000000</v>
      </c>
      <c r="W20" s="9">
        <v>377014000000000</v>
      </c>
      <c r="X20" s="9">
        <v>378009000000000</v>
      </c>
      <c r="Y20" s="9">
        <v>379006000000000</v>
      </c>
      <c r="Z20" s="9">
        <v>379004000000000</v>
      </c>
      <c r="AA20" s="9">
        <v>379003000000000</v>
      </c>
      <c r="AB20" s="9">
        <v>378002000000000</v>
      </c>
      <c r="AC20" s="9">
        <v>378001000000000</v>
      </c>
      <c r="AD20" s="9">
        <v>377001000000000</v>
      </c>
      <c r="AE20" s="9">
        <v>376001000000000</v>
      </c>
      <c r="AF20" s="9">
        <v>374001000000000</v>
      </c>
      <c r="AG20" s="9">
        <v>373001000000000</v>
      </c>
      <c r="AH20" s="9">
        <v>372001000000000</v>
      </c>
      <c r="AI20" s="9">
        <v>370001000000000</v>
      </c>
      <c r="AJ20" s="9">
        <v>369001000000000</v>
      </c>
      <c r="AK20" s="9">
        <v>368001000000000</v>
      </c>
      <c r="AL20" s="9">
        <v>367000000000000</v>
      </c>
      <c r="AM20" s="9">
        <v>366000000000000</v>
      </c>
      <c r="AN20" s="9">
        <v>365000000000000</v>
      </c>
      <c r="AO20" s="9">
        <v>365000000000000</v>
      </c>
    </row>
    <row r="21" spans="1:41">
      <c r="A21" s="35" t="s">
        <v>704</v>
      </c>
      <c r="B21" s="35" t="s">
        <v>112</v>
      </c>
      <c r="C21" t="s">
        <v>3021</v>
      </c>
      <c r="D21" s="9">
        <v>530000000000000</v>
      </c>
      <c r="E21" s="9">
        <v>577000000000000</v>
      </c>
      <c r="F21" s="9">
        <v>624000000000000</v>
      </c>
      <c r="G21" s="9">
        <v>635000000000000</v>
      </c>
      <c r="H21" s="9">
        <v>651000000000000</v>
      </c>
      <c r="I21" s="9">
        <v>673000000000000</v>
      </c>
      <c r="J21" s="9">
        <v>694000000000000</v>
      </c>
      <c r="K21" s="9">
        <v>714036000000000</v>
      </c>
      <c r="L21" s="9">
        <v>723053000000000</v>
      </c>
      <c r="M21" s="9">
        <v>732060000000000</v>
      </c>
      <c r="N21" s="9">
        <v>742160000000000</v>
      </c>
      <c r="O21" s="9">
        <v>751173000000000</v>
      </c>
      <c r="P21" s="9">
        <v>761170000000000</v>
      </c>
      <c r="Q21" s="9">
        <v>764183000000000</v>
      </c>
      <c r="R21" s="9">
        <v>766168000000000</v>
      </c>
      <c r="S21" s="9">
        <v>769119000000000</v>
      </c>
      <c r="T21" s="9">
        <v>771083000000000</v>
      </c>
      <c r="U21" s="9">
        <v>774057000000000</v>
      </c>
      <c r="V21" s="9">
        <v>774037000000000</v>
      </c>
      <c r="W21" s="9">
        <v>775023000000000</v>
      </c>
      <c r="X21" s="9">
        <v>775015000000000</v>
      </c>
      <c r="Y21" s="9">
        <v>776011000000000</v>
      </c>
      <c r="Z21" s="9">
        <v>776007000000000</v>
      </c>
      <c r="AA21" s="9">
        <v>774005000000000</v>
      </c>
      <c r="AB21" s="9">
        <v>772004000000000</v>
      </c>
      <c r="AC21" s="9">
        <v>769003000000000</v>
      </c>
      <c r="AD21" s="9">
        <v>767002000000000</v>
      </c>
      <c r="AE21" s="9">
        <v>765002000000000</v>
      </c>
      <c r="AF21" s="9">
        <v>764002000000000</v>
      </c>
      <c r="AG21" s="9">
        <v>764002000000000</v>
      </c>
      <c r="AH21" s="9">
        <v>763002000000000</v>
      </c>
      <c r="AI21" s="9">
        <v>762002000000000</v>
      </c>
      <c r="AJ21" s="9">
        <v>761002000000000</v>
      </c>
      <c r="AK21" s="9">
        <v>760002000000000</v>
      </c>
      <c r="AL21" s="9">
        <v>759001000000000</v>
      </c>
      <c r="AM21" s="9">
        <v>758001000000000</v>
      </c>
      <c r="AN21" s="9">
        <v>757001000000000</v>
      </c>
      <c r="AO21" s="9">
        <v>755000000000000</v>
      </c>
    </row>
    <row r="22" spans="1:41">
      <c r="A22" s="35" t="s">
        <v>705</v>
      </c>
      <c r="B22" s="35" t="s">
        <v>112</v>
      </c>
      <c r="C22" t="s">
        <v>3022</v>
      </c>
      <c r="D22" s="9">
        <v>56200000000000</v>
      </c>
      <c r="E22" s="9">
        <v>57300000000000</v>
      </c>
      <c r="F22" s="9">
        <v>58700000000000</v>
      </c>
      <c r="G22" s="9">
        <v>59800000000000</v>
      </c>
      <c r="H22" s="9">
        <v>60800000000000</v>
      </c>
      <c r="I22" s="9">
        <v>61600000000000</v>
      </c>
      <c r="J22" s="9">
        <v>62300000000000</v>
      </c>
      <c r="K22" s="9">
        <v>62900200000000</v>
      </c>
      <c r="L22" s="9">
        <v>63800200000000</v>
      </c>
      <c r="M22" s="9">
        <v>64600300000000</v>
      </c>
      <c r="N22" s="9">
        <v>65400700000000</v>
      </c>
      <c r="O22" s="9">
        <v>66200800000000</v>
      </c>
      <c r="P22" s="9">
        <v>66900800000000</v>
      </c>
      <c r="Q22" s="9">
        <v>67600800000000</v>
      </c>
      <c r="R22" s="9">
        <v>68200800000000</v>
      </c>
      <c r="S22" s="9">
        <v>68700600000000</v>
      </c>
      <c r="T22" s="9">
        <v>69200400000000</v>
      </c>
      <c r="U22" s="9">
        <v>69600300000000</v>
      </c>
      <c r="V22" s="9">
        <v>69900200000000</v>
      </c>
      <c r="W22" s="9">
        <v>70200100000000</v>
      </c>
      <c r="X22" s="9">
        <v>70500100000000</v>
      </c>
      <c r="Y22" s="9">
        <v>70600100000000</v>
      </c>
      <c r="Z22" s="9">
        <v>70800000000000</v>
      </c>
      <c r="AA22" s="9">
        <v>70800000000000</v>
      </c>
      <c r="AB22" s="9">
        <v>70900000000000</v>
      </c>
      <c r="AC22" s="9">
        <v>70900000000000</v>
      </c>
      <c r="AD22" s="9">
        <v>70900000000000</v>
      </c>
      <c r="AE22" s="9">
        <v>70900000000000</v>
      </c>
      <c r="AF22" s="9">
        <v>70800000000000</v>
      </c>
      <c r="AG22" s="9">
        <v>70800000000000</v>
      </c>
      <c r="AH22" s="9">
        <v>70700000000000</v>
      </c>
      <c r="AI22" s="9">
        <v>70600000000000</v>
      </c>
      <c r="AJ22" s="9">
        <v>70500000000000</v>
      </c>
      <c r="AK22" s="9">
        <v>70500000000000</v>
      </c>
      <c r="AL22" s="9">
        <v>70400000000000</v>
      </c>
      <c r="AM22" s="9">
        <v>70400000000000</v>
      </c>
      <c r="AN22" s="9">
        <v>70300000000000</v>
      </c>
      <c r="AO22" s="9">
        <v>70300000000000</v>
      </c>
    </row>
    <row r="23" spans="1:41">
      <c r="A23" s="35" t="s">
        <v>706</v>
      </c>
      <c r="B23" s="35" t="s">
        <v>112</v>
      </c>
      <c r="C23" t="s">
        <v>3023</v>
      </c>
      <c r="D23" s="9">
        <v>419000000000000</v>
      </c>
      <c r="E23" s="9">
        <v>433000000000000</v>
      </c>
      <c r="F23" s="9">
        <v>450000000000000</v>
      </c>
      <c r="G23" s="9">
        <v>464000000000000</v>
      </c>
      <c r="H23" s="9">
        <v>477000000000000</v>
      </c>
      <c r="I23" s="9">
        <v>488000000000000</v>
      </c>
      <c r="J23" s="9">
        <v>497000000000000</v>
      </c>
      <c r="K23" s="9">
        <v>506034000000000</v>
      </c>
      <c r="L23" s="9">
        <v>517048000000000</v>
      </c>
      <c r="M23" s="9">
        <v>528053000000000</v>
      </c>
      <c r="N23" s="9">
        <v>539139000000000</v>
      </c>
      <c r="O23" s="9">
        <v>550146000000000</v>
      </c>
      <c r="P23" s="9">
        <v>561140000000000</v>
      </c>
      <c r="Q23" s="9">
        <v>572148000000000</v>
      </c>
      <c r="R23" s="9">
        <v>582135000000000</v>
      </c>
      <c r="S23" s="9">
        <v>593094000000000</v>
      </c>
      <c r="T23" s="9">
        <v>602063000000000</v>
      </c>
      <c r="U23" s="9">
        <v>611043000000000</v>
      </c>
      <c r="V23" s="9">
        <v>620027000000000</v>
      </c>
      <c r="W23" s="9">
        <v>629017000000000</v>
      </c>
      <c r="X23" s="9">
        <v>637011000000000</v>
      </c>
      <c r="Y23" s="9">
        <v>644008000000000</v>
      </c>
      <c r="Z23" s="9">
        <v>651005000000000</v>
      </c>
      <c r="AA23" s="9">
        <v>658004000000000</v>
      </c>
      <c r="AB23" s="9">
        <v>664003000000000</v>
      </c>
      <c r="AC23" s="9">
        <v>670002000000000</v>
      </c>
      <c r="AD23" s="9">
        <v>675002000000000</v>
      </c>
      <c r="AE23" s="9">
        <v>680002000000000</v>
      </c>
      <c r="AF23" s="9">
        <v>684002000000000</v>
      </c>
      <c r="AG23" s="9">
        <v>688002000000000</v>
      </c>
      <c r="AH23" s="9">
        <v>691002000000000</v>
      </c>
      <c r="AI23" s="9">
        <v>694001000000000</v>
      </c>
      <c r="AJ23" s="9">
        <v>696001000000000</v>
      </c>
      <c r="AK23" s="9">
        <v>698001000000000</v>
      </c>
      <c r="AL23" s="9">
        <v>700001000000000</v>
      </c>
      <c r="AM23" s="9">
        <v>701001000000000</v>
      </c>
      <c r="AN23" s="9">
        <v>701000000000000</v>
      </c>
      <c r="AO23" s="9">
        <v>702000000000000</v>
      </c>
    </row>
    <row r="24" spans="1:41">
      <c r="A24" s="35" t="s">
        <v>707</v>
      </c>
      <c r="B24" s="35" t="s">
        <v>112</v>
      </c>
      <c r="C24" t="s">
        <v>3024</v>
      </c>
      <c r="D24" s="9">
        <v>68400000000000</v>
      </c>
      <c r="E24" s="9">
        <v>74900000000000</v>
      </c>
      <c r="F24" s="9">
        <v>83500000000000</v>
      </c>
      <c r="G24" s="9">
        <v>92000000000000</v>
      </c>
      <c r="H24" s="9">
        <v>99900000000000</v>
      </c>
      <c r="I24" s="9">
        <v>107000000000000</v>
      </c>
      <c r="J24" s="9">
        <v>113999000000000</v>
      </c>
      <c r="K24" s="9">
        <v>119999000000000</v>
      </c>
      <c r="L24" s="9">
        <v>127003000000000</v>
      </c>
      <c r="M24" s="9">
        <v>134003000000000</v>
      </c>
      <c r="N24" s="9">
        <v>140004000000000</v>
      </c>
      <c r="O24" s="9">
        <v>148018000000000</v>
      </c>
      <c r="P24" s="9">
        <v>155005000000000</v>
      </c>
      <c r="Q24" s="9">
        <v>162000000000000</v>
      </c>
      <c r="R24" s="9">
        <v>170000000000000</v>
      </c>
      <c r="S24" s="9">
        <v>178000000000000</v>
      </c>
      <c r="T24" s="9">
        <v>186993000000000</v>
      </c>
      <c r="U24" s="9">
        <v>194984000000000</v>
      </c>
      <c r="V24" s="9">
        <v>203980000000000</v>
      </c>
      <c r="W24" s="9">
        <v>212977000000000</v>
      </c>
      <c r="X24" s="9">
        <v>221973000000000</v>
      </c>
      <c r="Y24" s="9">
        <v>230972000000000</v>
      </c>
      <c r="Z24" s="9">
        <v>240971000000000</v>
      </c>
      <c r="AA24" s="9">
        <v>249970000000000</v>
      </c>
      <c r="AB24" s="9">
        <v>258969000000000</v>
      </c>
      <c r="AC24" s="9">
        <v>267968000000000</v>
      </c>
      <c r="AD24" s="9">
        <v>275967000000000</v>
      </c>
      <c r="AE24" s="9">
        <v>284966000000000</v>
      </c>
      <c r="AF24" s="9">
        <v>292968000000000</v>
      </c>
      <c r="AG24" s="9">
        <v>299967000000000</v>
      </c>
      <c r="AH24" s="9">
        <v>306969000000000</v>
      </c>
      <c r="AI24" s="9">
        <v>312966000000000</v>
      </c>
      <c r="AJ24" s="9">
        <v>317975000000000</v>
      </c>
      <c r="AK24" s="9">
        <v>322964000000000</v>
      </c>
      <c r="AL24" s="9">
        <v>326987000000000</v>
      </c>
      <c r="AM24" s="9">
        <v>329947000000000</v>
      </c>
      <c r="AN24" s="9">
        <v>331026000000000</v>
      </c>
      <c r="AO24" s="9">
        <v>331887000000000</v>
      </c>
    </row>
    <row r="25" spans="1:41">
      <c r="A25" s="35" t="s">
        <v>708</v>
      </c>
      <c r="B25" s="35" t="s">
        <v>112</v>
      </c>
      <c r="C25" t="s">
        <v>3025</v>
      </c>
      <c r="D25" s="9">
        <v>298000000000000</v>
      </c>
      <c r="E25" s="9">
        <v>318000000000000</v>
      </c>
      <c r="F25" s="9">
        <v>344000000000000</v>
      </c>
      <c r="G25" s="9">
        <v>369000000000000</v>
      </c>
      <c r="H25" s="9">
        <v>392000000000000</v>
      </c>
      <c r="I25" s="9">
        <v>412000000000000</v>
      </c>
      <c r="J25" s="9">
        <v>431000000000000</v>
      </c>
      <c r="K25" s="9">
        <v>449000000000000</v>
      </c>
      <c r="L25" s="9">
        <v>468000000000000</v>
      </c>
      <c r="M25" s="9">
        <v>486000000000000</v>
      </c>
      <c r="N25" s="9">
        <v>504000000000000</v>
      </c>
      <c r="O25" s="9">
        <v>523000000000000</v>
      </c>
      <c r="P25" s="9">
        <v>542000000000000</v>
      </c>
      <c r="Q25" s="9">
        <v>561000000000000</v>
      </c>
      <c r="R25" s="9">
        <v>581000000000000</v>
      </c>
      <c r="S25" s="9">
        <v>602000000000000</v>
      </c>
      <c r="T25" s="9">
        <v>623000000000000</v>
      </c>
      <c r="U25" s="9">
        <v>645000000000000</v>
      </c>
      <c r="V25" s="9">
        <v>668000000000000</v>
      </c>
      <c r="W25" s="9">
        <v>690000000000000</v>
      </c>
      <c r="X25" s="9">
        <v>713000000000000</v>
      </c>
      <c r="Y25" s="9">
        <v>736000000000000</v>
      </c>
      <c r="Z25" s="9">
        <v>759000000000000</v>
      </c>
      <c r="AA25" s="9">
        <v>782000000000000</v>
      </c>
      <c r="AB25" s="9">
        <v>805000000000000</v>
      </c>
      <c r="AC25" s="9">
        <v>827000000000000</v>
      </c>
      <c r="AD25" s="9">
        <v>848000000000000</v>
      </c>
      <c r="AE25" s="9">
        <v>869000000000000</v>
      </c>
      <c r="AF25" s="9">
        <v>888000000000000</v>
      </c>
      <c r="AG25" s="9">
        <v>906000000000000</v>
      </c>
      <c r="AH25" s="9">
        <v>923000000000000</v>
      </c>
      <c r="AI25" s="9">
        <v>938000000000000</v>
      </c>
      <c r="AJ25" s="9">
        <v>951000000000000</v>
      </c>
      <c r="AK25" s="9">
        <v>962000000000000</v>
      </c>
      <c r="AL25" s="9">
        <v>971000000000000</v>
      </c>
      <c r="AM25" s="9">
        <v>977000000000000</v>
      </c>
      <c r="AN25" s="9">
        <v>981000000000000</v>
      </c>
      <c r="AO25" s="9">
        <v>982000000000000</v>
      </c>
    </row>
    <row r="26" spans="1:41">
      <c r="A26" s="35" t="s">
        <v>709</v>
      </c>
      <c r="B26" s="35" t="s">
        <v>112</v>
      </c>
      <c r="C26" t="s">
        <v>3026</v>
      </c>
      <c r="D26" s="9">
        <v>392000000000000</v>
      </c>
      <c r="E26" s="9">
        <v>413000000000000</v>
      </c>
      <c r="F26" s="9">
        <v>432000000000000</v>
      </c>
      <c r="G26" s="9">
        <v>454000000000000</v>
      </c>
      <c r="H26" s="9">
        <v>473000000000000</v>
      </c>
      <c r="I26" s="9">
        <v>492000000000000</v>
      </c>
      <c r="J26" s="9">
        <v>509000000000000</v>
      </c>
      <c r="K26" s="9">
        <v>529001000000000</v>
      </c>
      <c r="L26" s="9">
        <v>543001000000000</v>
      </c>
      <c r="M26" s="9">
        <v>559001000000000</v>
      </c>
      <c r="N26" s="9">
        <v>574003000000000</v>
      </c>
      <c r="O26" s="9">
        <v>588003000000000</v>
      </c>
      <c r="P26" s="9">
        <v>599003000000000</v>
      </c>
      <c r="Q26" s="9">
        <v>613003000000000</v>
      </c>
      <c r="R26" s="9">
        <v>624003000000000</v>
      </c>
      <c r="S26" s="9">
        <v>634003000000000</v>
      </c>
      <c r="T26" s="9">
        <v>644002000000000</v>
      </c>
      <c r="U26" s="9">
        <v>653002000000000</v>
      </c>
      <c r="V26" s="9">
        <v>661001000000000</v>
      </c>
      <c r="W26" s="9">
        <v>668001000000000</v>
      </c>
      <c r="X26" s="9">
        <v>675001000000000</v>
      </c>
      <c r="Y26" s="9">
        <v>681001000000000</v>
      </c>
      <c r="Z26" s="9">
        <v>686001000000000</v>
      </c>
      <c r="AA26" s="9">
        <v>692001000000000</v>
      </c>
      <c r="AB26" s="9">
        <v>696001000000000</v>
      </c>
      <c r="AC26" s="9">
        <v>701001000000000</v>
      </c>
      <c r="AD26" s="9">
        <v>705001000000000</v>
      </c>
      <c r="AE26" s="9">
        <v>709001000000000</v>
      </c>
      <c r="AF26" s="9">
        <v>714001000000000</v>
      </c>
      <c r="AG26" s="9">
        <v>718001000000000</v>
      </c>
      <c r="AH26" s="9">
        <v>722001000000000</v>
      </c>
      <c r="AI26" s="9">
        <v>727001000000000</v>
      </c>
      <c r="AJ26" s="9">
        <v>731001000000000</v>
      </c>
      <c r="AK26" s="9">
        <v>737000000000000</v>
      </c>
      <c r="AL26" s="9">
        <v>743000000000000</v>
      </c>
      <c r="AM26" s="9">
        <v>749000000000000</v>
      </c>
      <c r="AN26" s="9">
        <v>756000000000000</v>
      </c>
      <c r="AO26" s="9">
        <v>748000000000000</v>
      </c>
    </row>
    <row r="27" spans="1:41">
      <c r="A27" s="35" t="s">
        <v>695</v>
      </c>
      <c r="B27" s="35" t="s">
        <v>723</v>
      </c>
      <c r="C27" t="s">
        <v>3027</v>
      </c>
      <c r="D27" s="9">
        <v>349000000000000</v>
      </c>
      <c r="E27" s="9">
        <v>365000000000000</v>
      </c>
      <c r="F27" s="9">
        <v>374000000000000</v>
      </c>
      <c r="G27" s="9">
        <v>395000000000000</v>
      </c>
      <c r="H27" s="9">
        <v>410000000000000</v>
      </c>
      <c r="I27" s="9">
        <v>423000000000000</v>
      </c>
      <c r="J27" s="9">
        <v>437000000000000</v>
      </c>
      <c r="K27" s="9">
        <v>455003000000000</v>
      </c>
      <c r="L27" s="9">
        <v>463005000000000</v>
      </c>
      <c r="M27" s="9">
        <v>476006000000000</v>
      </c>
      <c r="N27" s="9">
        <v>488016000000000</v>
      </c>
      <c r="O27" s="9">
        <v>500017000000000</v>
      </c>
      <c r="P27" s="9">
        <v>508017000000000</v>
      </c>
      <c r="Q27" s="9">
        <v>521019000000000</v>
      </c>
      <c r="R27" s="9">
        <v>530021000000000</v>
      </c>
      <c r="S27" s="9">
        <v>539018000000000</v>
      </c>
      <c r="T27" s="9">
        <v>546016000000000</v>
      </c>
      <c r="U27" s="9">
        <v>553014000000000</v>
      </c>
      <c r="V27" s="9">
        <v>560012000000000</v>
      </c>
      <c r="W27" s="9">
        <v>565010000000000</v>
      </c>
      <c r="X27" s="9">
        <v>570010000000000</v>
      </c>
      <c r="Y27" s="9">
        <v>574009000000000</v>
      </c>
      <c r="Z27" s="9">
        <v>578009000000000</v>
      </c>
      <c r="AA27" s="9">
        <v>580008000000000</v>
      </c>
      <c r="AB27" s="9">
        <v>583008000000000</v>
      </c>
      <c r="AC27" s="9">
        <v>585008000000000</v>
      </c>
      <c r="AD27" s="9">
        <v>586007000000000</v>
      </c>
      <c r="AE27" s="9">
        <v>587007000000000</v>
      </c>
      <c r="AF27" s="9">
        <v>587007000000000</v>
      </c>
      <c r="AG27" s="9">
        <v>587006000000000</v>
      </c>
      <c r="AH27" s="9">
        <v>587006000000000</v>
      </c>
      <c r="AI27" s="9">
        <v>587006000000000</v>
      </c>
      <c r="AJ27" s="9">
        <v>586005000000000</v>
      </c>
      <c r="AK27" s="9">
        <v>585005000000000</v>
      </c>
      <c r="AL27" s="9">
        <v>585004000000000</v>
      </c>
      <c r="AM27" s="9">
        <v>584004000000000</v>
      </c>
      <c r="AN27" s="9">
        <v>583004000000000</v>
      </c>
      <c r="AO27" s="9">
        <v>582003000000000</v>
      </c>
    </row>
    <row r="28" spans="1:41">
      <c r="A28" s="35" t="s">
        <v>696</v>
      </c>
      <c r="B28" s="35" t="s">
        <v>723</v>
      </c>
      <c r="C28" t="s">
        <v>3028</v>
      </c>
      <c r="D28" s="9">
        <v>263544000000000</v>
      </c>
      <c r="E28" s="9">
        <v>268566000000000</v>
      </c>
      <c r="F28" s="9">
        <v>272124000000000</v>
      </c>
      <c r="G28" s="9">
        <v>272654000000000</v>
      </c>
      <c r="H28" s="9">
        <v>274598000000000</v>
      </c>
      <c r="I28" s="9">
        <v>272905000000000</v>
      </c>
      <c r="J28" s="9">
        <v>270653000000000</v>
      </c>
      <c r="K28" s="9">
        <v>268431000000000</v>
      </c>
      <c r="L28" s="9">
        <v>264939000000000</v>
      </c>
      <c r="M28" s="9">
        <v>265627000000000</v>
      </c>
      <c r="N28" s="9">
        <v>264338000000000</v>
      </c>
      <c r="O28" s="9">
        <v>261274000000000</v>
      </c>
      <c r="P28" s="9">
        <v>259850000000000</v>
      </c>
      <c r="Q28" s="9">
        <v>257867000000000</v>
      </c>
      <c r="R28" s="9">
        <v>255085000000000</v>
      </c>
      <c r="S28" s="9">
        <v>252079000000000</v>
      </c>
      <c r="T28" s="9">
        <v>249193000000000</v>
      </c>
      <c r="U28" s="9">
        <v>246248000000000</v>
      </c>
      <c r="V28" s="9">
        <v>241912000000000</v>
      </c>
      <c r="W28" s="9">
        <v>237585000000000</v>
      </c>
      <c r="X28" s="9">
        <v>233257000000000</v>
      </c>
      <c r="Y28" s="9">
        <v>228935000000000</v>
      </c>
      <c r="Z28" s="9">
        <v>224617000000000</v>
      </c>
      <c r="AA28" s="9">
        <v>220308000000000</v>
      </c>
      <c r="AB28" s="9">
        <v>216003000000000</v>
      </c>
      <c r="AC28" s="9">
        <v>211711000000000</v>
      </c>
      <c r="AD28" s="9">
        <v>207425000000000</v>
      </c>
      <c r="AE28" s="9">
        <v>203147000000000</v>
      </c>
      <c r="AF28" s="9">
        <v>198875000000000</v>
      </c>
      <c r="AG28" s="9">
        <v>194608000000000</v>
      </c>
      <c r="AH28" s="9">
        <v>190353000000000</v>
      </c>
      <c r="AI28" s="9">
        <v>187482000000000</v>
      </c>
      <c r="AJ28" s="9">
        <v>183244000000000</v>
      </c>
      <c r="AK28" s="9">
        <v>179006000000000</v>
      </c>
      <c r="AL28" s="9">
        <v>173415000000000</v>
      </c>
      <c r="AM28" s="9">
        <v>169184000000000</v>
      </c>
      <c r="AN28" s="9">
        <v>165010000000000</v>
      </c>
      <c r="AO28" s="9">
        <v>159381000000000</v>
      </c>
    </row>
    <row r="29" spans="1:41">
      <c r="A29" s="35" t="s">
        <v>697</v>
      </c>
      <c r="B29" s="35" t="s">
        <v>723</v>
      </c>
      <c r="C29" t="s">
        <v>3029</v>
      </c>
      <c r="D29" s="9">
        <v>12500000000000</v>
      </c>
      <c r="E29" s="9">
        <v>13000000000000</v>
      </c>
      <c r="F29" s="9">
        <v>13600000000000</v>
      </c>
      <c r="G29" s="9">
        <v>13800000000000</v>
      </c>
      <c r="H29" s="9">
        <v>14100000000000</v>
      </c>
      <c r="I29" s="9">
        <v>14400000000000</v>
      </c>
      <c r="J29" s="9">
        <v>14800000000000</v>
      </c>
      <c r="K29" s="9">
        <v>15100000000000</v>
      </c>
      <c r="L29" s="9">
        <v>15300000000000</v>
      </c>
      <c r="M29" s="9">
        <v>15600000000000</v>
      </c>
      <c r="N29" s="9">
        <v>15800000000000</v>
      </c>
      <c r="O29" s="9">
        <v>16000000000000</v>
      </c>
      <c r="P29" s="9">
        <v>16300000000000</v>
      </c>
      <c r="Q29" s="9">
        <v>16400000000000</v>
      </c>
      <c r="R29" s="9">
        <v>16600000000000</v>
      </c>
      <c r="S29" s="9">
        <v>16800000000000</v>
      </c>
      <c r="T29" s="9">
        <v>16900000000000</v>
      </c>
      <c r="U29" s="9">
        <v>17100000000000</v>
      </c>
      <c r="V29" s="9">
        <v>17200000000000</v>
      </c>
      <c r="W29" s="9">
        <v>17300000000000</v>
      </c>
      <c r="X29" s="9">
        <v>17400000000000</v>
      </c>
      <c r="Y29" s="9">
        <v>17499900000000</v>
      </c>
      <c r="Z29" s="9">
        <v>17599900000000</v>
      </c>
      <c r="AA29" s="9">
        <v>17699900000000</v>
      </c>
      <c r="AB29" s="9">
        <v>17799900000000</v>
      </c>
      <c r="AC29" s="9">
        <v>17899900000000</v>
      </c>
      <c r="AD29" s="9">
        <v>17899900000000</v>
      </c>
      <c r="AE29" s="9">
        <v>17999900000000</v>
      </c>
      <c r="AF29" s="9">
        <v>18099900000000</v>
      </c>
      <c r="AG29" s="9">
        <v>18199900000000</v>
      </c>
      <c r="AH29" s="9">
        <v>18299900000000</v>
      </c>
      <c r="AI29" s="9">
        <v>18299900000000</v>
      </c>
      <c r="AJ29" s="9">
        <v>18399900000000</v>
      </c>
      <c r="AK29" s="9">
        <v>18499900000000</v>
      </c>
      <c r="AL29" s="9">
        <v>18500000000000</v>
      </c>
      <c r="AM29" s="9">
        <v>18499900000000</v>
      </c>
      <c r="AN29" s="9">
        <v>18500100000000</v>
      </c>
      <c r="AO29" s="9">
        <v>18599800000000</v>
      </c>
    </row>
    <row r="30" spans="1:41">
      <c r="A30" s="35" t="s">
        <v>710</v>
      </c>
      <c r="B30" s="35" t="s">
        <v>723</v>
      </c>
      <c r="C30" t="s">
        <v>3030</v>
      </c>
      <c r="D30" s="9">
        <v>188000000000000</v>
      </c>
      <c r="E30" s="9">
        <v>187000000000000</v>
      </c>
      <c r="F30" s="9">
        <v>191000000000000</v>
      </c>
      <c r="G30" s="9">
        <v>193000000000000</v>
      </c>
      <c r="H30" s="9">
        <v>193000000000000</v>
      </c>
      <c r="I30" s="9">
        <v>192000000000000</v>
      </c>
      <c r="J30" s="9">
        <v>192000000000000</v>
      </c>
      <c r="K30" s="9">
        <v>192007000000000</v>
      </c>
      <c r="L30" s="9">
        <v>190010000000000</v>
      </c>
      <c r="M30" s="9">
        <v>188011000000000</v>
      </c>
      <c r="N30" s="9">
        <v>187029000000000</v>
      </c>
      <c r="O30" s="9">
        <v>185030000000000</v>
      </c>
      <c r="P30" s="9">
        <v>184029000000000</v>
      </c>
      <c r="Q30" s="9">
        <v>181031000000000</v>
      </c>
      <c r="R30" s="9">
        <v>177028000000000</v>
      </c>
      <c r="S30" s="9">
        <v>174020000000000</v>
      </c>
      <c r="T30" s="9">
        <v>171014000000000</v>
      </c>
      <c r="U30" s="9">
        <v>168010000000000</v>
      </c>
      <c r="V30" s="9">
        <v>164007000000000</v>
      </c>
      <c r="W30" s="9">
        <v>160005000000000</v>
      </c>
      <c r="X30" s="9">
        <v>156004000000000</v>
      </c>
      <c r="Y30" s="9">
        <v>152003000000000</v>
      </c>
      <c r="Z30" s="9">
        <v>149002000000000</v>
      </c>
      <c r="AA30" s="9">
        <v>145002000000000</v>
      </c>
      <c r="AB30" s="9">
        <v>142001000000000</v>
      </c>
      <c r="AC30" s="9">
        <v>138001000000000</v>
      </c>
      <c r="AD30" s="9">
        <v>135001000000000</v>
      </c>
      <c r="AE30" s="9">
        <v>131001000000000</v>
      </c>
      <c r="AF30" s="9">
        <v>128001000000000</v>
      </c>
      <c r="AG30" s="9">
        <v>124001000000000</v>
      </c>
      <c r="AH30" s="9">
        <v>121001000000000</v>
      </c>
      <c r="AI30" s="9">
        <v>118001000000000</v>
      </c>
      <c r="AJ30" s="9">
        <v>115000000000000</v>
      </c>
      <c r="AK30" s="9">
        <v>112000000000000</v>
      </c>
      <c r="AL30" s="9">
        <v>110000000000000</v>
      </c>
      <c r="AM30" s="9">
        <v>108000000000000</v>
      </c>
      <c r="AN30" s="9">
        <v>105000000000000</v>
      </c>
      <c r="AO30" s="9">
        <v>103000000000000</v>
      </c>
    </row>
    <row r="31" spans="1:41">
      <c r="A31" s="35" t="s">
        <v>698</v>
      </c>
      <c r="B31" s="35" t="s">
        <v>723</v>
      </c>
      <c r="C31" t="s">
        <v>3031</v>
      </c>
      <c r="D31" s="9">
        <v>268000000000000</v>
      </c>
      <c r="E31" s="9">
        <v>273000000000000</v>
      </c>
      <c r="F31" s="9">
        <v>281000000000000</v>
      </c>
      <c r="G31" s="9">
        <v>289000000000000</v>
      </c>
      <c r="H31" s="9">
        <v>296000000000000</v>
      </c>
      <c r="I31" s="9">
        <v>304000000000000</v>
      </c>
      <c r="J31" s="9">
        <v>312000000000000</v>
      </c>
      <c r="K31" s="9">
        <v>319005000000000</v>
      </c>
      <c r="L31" s="9">
        <v>327007000000000</v>
      </c>
      <c r="M31" s="9">
        <v>335008000000000</v>
      </c>
      <c r="N31" s="9">
        <v>342020000000000</v>
      </c>
      <c r="O31" s="9">
        <v>349022000000000</v>
      </c>
      <c r="P31" s="9">
        <v>355022000000000</v>
      </c>
      <c r="Q31" s="9">
        <v>360024000000000</v>
      </c>
      <c r="R31" s="9">
        <v>365022000000000</v>
      </c>
      <c r="S31" s="9">
        <v>369016000000000</v>
      </c>
      <c r="T31" s="9">
        <v>372012000000000</v>
      </c>
      <c r="U31" s="9">
        <v>375008000000000</v>
      </c>
      <c r="V31" s="9">
        <v>378006000000000</v>
      </c>
      <c r="W31" s="9">
        <v>379004000000000</v>
      </c>
      <c r="X31" s="9">
        <v>381003000000000</v>
      </c>
      <c r="Y31" s="9">
        <v>382002000000000</v>
      </c>
      <c r="Z31" s="9">
        <v>382001000000000</v>
      </c>
      <c r="AA31" s="9">
        <v>382001000000000</v>
      </c>
      <c r="AB31" s="9">
        <v>382001000000000</v>
      </c>
      <c r="AC31" s="9">
        <v>382001000000000</v>
      </c>
      <c r="AD31" s="9">
        <v>381000000000000</v>
      </c>
      <c r="AE31" s="9">
        <v>380000000000000</v>
      </c>
      <c r="AF31" s="9">
        <v>379000000000000</v>
      </c>
      <c r="AG31" s="9">
        <v>378000000000000</v>
      </c>
      <c r="AH31" s="9">
        <v>376000000000000</v>
      </c>
      <c r="AI31" s="9">
        <v>375000000000000</v>
      </c>
      <c r="AJ31" s="9">
        <v>374000000000000</v>
      </c>
      <c r="AK31" s="9">
        <v>373000000000000</v>
      </c>
      <c r="AL31" s="9">
        <v>372000000000000</v>
      </c>
      <c r="AM31" s="9">
        <v>371000000000000</v>
      </c>
      <c r="AN31" s="9">
        <v>370000000000000</v>
      </c>
      <c r="AO31" s="9">
        <v>370000000000000</v>
      </c>
    </row>
    <row r="32" spans="1:41">
      <c r="A32" s="35" t="s">
        <v>699</v>
      </c>
      <c r="B32" s="35" t="s">
        <v>723</v>
      </c>
      <c r="C32" t="s">
        <v>3032</v>
      </c>
      <c r="D32" s="9">
        <v>35300000000000</v>
      </c>
      <c r="E32" s="9">
        <v>35300000000000</v>
      </c>
      <c r="F32" s="9">
        <v>35400000000000</v>
      </c>
      <c r="G32" s="9">
        <v>35500000000000</v>
      </c>
      <c r="H32" s="9">
        <v>35700000000000</v>
      </c>
      <c r="I32" s="9">
        <v>35800000000000</v>
      </c>
      <c r="J32" s="9">
        <v>35900000000000</v>
      </c>
      <c r="K32" s="9">
        <v>35802000000000</v>
      </c>
      <c r="L32" s="9">
        <v>35702900000000</v>
      </c>
      <c r="M32" s="9">
        <v>35503200000000</v>
      </c>
      <c r="N32" s="9">
        <v>35208200000000</v>
      </c>
      <c r="O32" s="9">
        <v>34808800000000</v>
      </c>
      <c r="P32" s="9">
        <v>34408400000000</v>
      </c>
      <c r="Q32" s="9">
        <v>34008900000000</v>
      </c>
      <c r="R32" s="9">
        <v>33608200000000</v>
      </c>
      <c r="S32" s="9">
        <v>33105700000000</v>
      </c>
      <c r="T32" s="9">
        <v>32703900000000</v>
      </c>
      <c r="U32" s="9">
        <v>32302700000000</v>
      </c>
      <c r="V32" s="9">
        <v>31901700000000</v>
      </c>
      <c r="W32" s="9">
        <v>31501100000000</v>
      </c>
      <c r="X32" s="9">
        <v>31100700000000</v>
      </c>
      <c r="Y32" s="9">
        <v>30700400000000</v>
      </c>
      <c r="Z32" s="9">
        <v>30400300000000</v>
      </c>
      <c r="AA32" s="9">
        <v>30000200000000</v>
      </c>
      <c r="AB32" s="9">
        <v>29700100000000</v>
      </c>
      <c r="AC32" s="9">
        <v>29400100000000</v>
      </c>
      <c r="AD32" s="9">
        <v>29100100000000</v>
      </c>
      <c r="AE32" s="9">
        <v>28800100000000</v>
      </c>
      <c r="AF32" s="9">
        <v>28500100000000</v>
      </c>
      <c r="AG32" s="9">
        <v>28300100000000</v>
      </c>
      <c r="AH32" s="9">
        <v>28000100000000</v>
      </c>
      <c r="AI32" s="9">
        <v>27800100000000</v>
      </c>
      <c r="AJ32" s="9">
        <v>27700100000000</v>
      </c>
      <c r="AK32" s="9">
        <v>27500100000000</v>
      </c>
      <c r="AL32" s="9">
        <v>27400000000000</v>
      </c>
      <c r="AM32" s="9">
        <v>27300000000000</v>
      </c>
      <c r="AN32" s="9">
        <v>27200000000000</v>
      </c>
      <c r="AO32" s="9">
        <v>27100000000000</v>
      </c>
    </row>
    <row r="33" spans="1:41">
      <c r="A33" s="35" t="s">
        <v>700</v>
      </c>
      <c r="B33" s="35" t="s">
        <v>723</v>
      </c>
      <c r="C33" t="s">
        <v>3033</v>
      </c>
      <c r="D33" s="9">
        <v>2090000000000</v>
      </c>
      <c r="E33" s="9">
        <v>2090000000000</v>
      </c>
      <c r="F33" s="9">
        <v>2100000000000</v>
      </c>
      <c r="G33" s="9">
        <v>2110000000000</v>
      </c>
      <c r="H33" s="9">
        <v>2130000000000</v>
      </c>
      <c r="I33" s="9">
        <v>2150000000000</v>
      </c>
      <c r="J33" s="9">
        <v>2170000000000</v>
      </c>
      <c r="K33" s="9">
        <v>2190060000000</v>
      </c>
      <c r="L33" s="9">
        <v>2220080000000</v>
      </c>
      <c r="M33" s="9">
        <v>2250100000000</v>
      </c>
      <c r="N33" s="9">
        <v>2270260000000</v>
      </c>
      <c r="O33" s="9">
        <v>2280280000000</v>
      </c>
      <c r="P33" s="9">
        <v>2290270000000</v>
      </c>
      <c r="Q33" s="9">
        <v>2300300000000</v>
      </c>
      <c r="R33" s="9">
        <v>2300280000000</v>
      </c>
      <c r="S33" s="9">
        <v>2290200000000</v>
      </c>
      <c r="T33" s="9">
        <v>2280140000000</v>
      </c>
      <c r="U33" s="9">
        <v>2260100000000</v>
      </c>
      <c r="V33" s="9">
        <v>2250060000000</v>
      </c>
      <c r="W33" s="9">
        <v>2220040000000</v>
      </c>
      <c r="X33" s="9">
        <v>2200030000000</v>
      </c>
      <c r="Y33" s="9">
        <v>2170020000000</v>
      </c>
      <c r="Z33" s="9">
        <v>2150010000000</v>
      </c>
      <c r="AA33" s="9">
        <v>2120010000000</v>
      </c>
      <c r="AB33" s="9">
        <v>2090010000000</v>
      </c>
      <c r="AC33" s="9">
        <v>2060000000000</v>
      </c>
      <c r="AD33" s="9">
        <v>2030000000000</v>
      </c>
      <c r="AE33" s="9">
        <v>2000000000000</v>
      </c>
      <c r="AF33" s="9">
        <v>1970000000000</v>
      </c>
      <c r="AG33" s="9">
        <v>1950000000000</v>
      </c>
      <c r="AH33" s="9">
        <v>1920000000000</v>
      </c>
      <c r="AI33" s="9">
        <v>1900000000000</v>
      </c>
      <c r="AJ33" s="9">
        <v>1880000000000</v>
      </c>
      <c r="AK33" s="9">
        <v>1860000000000</v>
      </c>
      <c r="AL33" s="9">
        <v>1840000000000</v>
      </c>
      <c r="AM33" s="9">
        <v>1830000000000</v>
      </c>
      <c r="AN33" s="9">
        <v>1820000000000</v>
      </c>
      <c r="AO33" s="9">
        <v>1820000000000</v>
      </c>
    </row>
    <row r="34" spans="1:41">
      <c r="A34" s="35" t="s">
        <v>701</v>
      </c>
      <c r="B34" s="35" t="s">
        <v>723</v>
      </c>
      <c r="C34" t="s">
        <v>3034</v>
      </c>
      <c r="D34" s="9">
        <v>91600000000000</v>
      </c>
      <c r="E34" s="9">
        <v>94000000000000</v>
      </c>
      <c r="F34" s="9">
        <v>96300000000000</v>
      </c>
      <c r="G34" s="9">
        <v>98700000000000</v>
      </c>
      <c r="H34" s="9">
        <v>101000000000000</v>
      </c>
      <c r="I34" s="9">
        <v>102000000000000</v>
      </c>
      <c r="J34" s="9">
        <v>103000000000000</v>
      </c>
      <c r="K34" s="9">
        <v>105002000000000</v>
      </c>
      <c r="L34" s="9">
        <v>105003000000000</v>
      </c>
      <c r="M34" s="9">
        <v>106004000000000</v>
      </c>
      <c r="N34" s="9">
        <v>107009000000000</v>
      </c>
      <c r="O34" s="9">
        <v>107010000000000</v>
      </c>
      <c r="P34" s="9">
        <v>108010000000000</v>
      </c>
      <c r="Q34" s="9">
        <v>108011000000000</v>
      </c>
      <c r="R34" s="9">
        <v>107010000000000</v>
      </c>
      <c r="S34" s="9">
        <v>107007000000000</v>
      </c>
      <c r="T34" s="9">
        <v>107005000000000</v>
      </c>
      <c r="U34" s="9">
        <v>106004000000000</v>
      </c>
      <c r="V34" s="9">
        <v>105002000000000</v>
      </c>
      <c r="W34" s="9">
        <v>104002000000000</v>
      </c>
      <c r="X34" s="9">
        <v>103001000000000</v>
      </c>
      <c r="Y34" s="9">
        <v>103001000000000</v>
      </c>
      <c r="Z34" s="9">
        <v>102001000000000</v>
      </c>
      <c r="AA34" s="9">
        <v>100000000000000</v>
      </c>
      <c r="AB34" s="9">
        <v>99000300000000</v>
      </c>
      <c r="AC34" s="9">
        <v>97800200000000</v>
      </c>
      <c r="AD34" s="9">
        <v>96500200000000</v>
      </c>
      <c r="AE34" s="9">
        <v>95300200000000</v>
      </c>
      <c r="AF34" s="9">
        <v>93600200000000</v>
      </c>
      <c r="AG34" s="9">
        <v>92000200000000</v>
      </c>
      <c r="AH34" s="9">
        <v>90400100000000</v>
      </c>
      <c r="AI34" s="9">
        <v>88800100000000</v>
      </c>
      <c r="AJ34" s="9">
        <v>87200100000000</v>
      </c>
      <c r="AK34" s="9">
        <v>85300000000000</v>
      </c>
      <c r="AL34" s="9">
        <v>83500000000000</v>
      </c>
      <c r="AM34" s="9">
        <v>81600000000000</v>
      </c>
      <c r="AN34" s="9">
        <v>79700000000000</v>
      </c>
      <c r="AO34" s="9">
        <v>77800000000000</v>
      </c>
    </row>
    <row r="35" spans="1:41">
      <c r="A35" s="35" t="s">
        <v>719</v>
      </c>
      <c r="B35" s="35" t="s">
        <v>723</v>
      </c>
      <c r="C35" t="s">
        <v>3035</v>
      </c>
      <c r="D35" s="9">
        <v>337076000000000</v>
      </c>
      <c r="E35" s="9">
        <v>343769000000000</v>
      </c>
      <c r="F35" s="9">
        <v>350355000000000</v>
      </c>
      <c r="G35" s="9">
        <v>356781000000000</v>
      </c>
      <c r="H35" s="9">
        <v>361373000000000</v>
      </c>
      <c r="I35" s="9">
        <v>364133000000000</v>
      </c>
      <c r="J35" s="9">
        <v>366960000000000</v>
      </c>
      <c r="K35" s="9">
        <v>369770000000000</v>
      </c>
      <c r="L35" s="9">
        <v>367937000000000</v>
      </c>
      <c r="M35" s="9">
        <v>366093000000000</v>
      </c>
      <c r="N35" s="9">
        <v>364241000000000</v>
      </c>
      <c r="O35" s="9">
        <v>361515000000000</v>
      </c>
      <c r="P35" s="9">
        <v>359565000000000</v>
      </c>
      <c r="Q35" s="9">
        <v>354213000000000</v>
      </c>
      <c r="R35" s="9">
        <v>348779000000000</v>
      </c>
      <c r="S35" s="9">
        <v>341550000000000</v>
      </c>
      <c r="T35" s="9">
        <v>336091000000000</v>
      </c>
      <c r="U35" s="9">
        <v>328860000000000</v>
      </c>
      <c r="V35" s="9">
        <v>321652000000000</v>
      </c>
      <c r="W35" s="9">
        <v>314439000000000</v>
      </c>
      <c r="X35" s="9">
        <v>305456000000000</v>
      </c>
      <c r="Y35" s="9">
        <v>298255000000000</v>
      </c>
      <c r="Z35" s="9">
        <v>291054000000000</v>
      </c>
      <c r="AA35" s="9">
        <v>283859000000000</v>
      </c>
      <c r="AB35" s="9">
        <v>278445000000000</v>
      </c>
      <c r="AC35" s="9">
        <v>271264000000000</v>
      </c>
      <c r="AD35" s="9">
        <v>265854000000000</v>
      </c>
      <c r="AE35" s="9">
        <v>258685000000000</v>
      </c>
      <c r="AF35" s="9">
        <v>251513000000000</v>
      </c>
      <c r="AG35" s="9">
        <v>244345000000000</v>
      </c>
      <c r="AH35" s="9">
        <v>237185000000000</v>
      </c>
      <c r="AI35" s="9">
        <v>230029000000000</v>
      </c>
      <c r="AJ35" s="9">
        <v>222880000000000</v>
      </c>
      <c r="AK35" s="9">
        <v>219263000000000</v>
      </c>
      <c r="AL35" s="9">
        <v>213893000000000</v>
      </c>
      <c r="AM35" s="9">
        <v>208520000000000</v>
      </c>
      <c r="AN35" s="9">
        <v>203166000000000</v>
      </c>
      <c r="AO35" s="9">
        <v>199540000000000</v>
      </c>
    </row>
    <row r="36" spans="1:41">
      <c r="A36" s="35" t="s">
        <v>711</v>
      </c>
      <c r="B36" s="35" t="s">
        <v>723</v>
      </c>
      <c r="C36" t="s">
        <v>3036</v>
      </c>
      <c r="D36" s="9">
        <v>2375870000000000</v>
      </c>
      <c r="E36" s="9">
        <v>2510070000000000</v>
      </c>
      <c r="F36" s="9">
        <v>2633750000000000</v>
      </c>
      <c r="G36" s="9">
        <v>2714760000000000</v>
      </c>
      <c r="H36" s="9">
        <v>2783350000000000</v>
      </c>
      <c r="I36" s="9">
        <v>2851020000000000</v>
      </c>
      <c r="J36" s="9">
        <v>2912770000000000</v>
      </c>
      <c r="K36" s="9">
        <v>2974420000000000</v>
      </c>
      <c r="L36" s="9">
        <v>3010250000000000</v>
      </c>
      <c r="M36" s="9">
        <v>3039810000000000</v>
      </c>
      <c r="N36" s="9">
        <v>3070000000000000</v>
      </c>
      <c r="O36" s="9">
        <v>3105320000000000</v>
      </c>
      <c r="P36" s="9">
        <v>3133970000000000</v>
      </c>
      <c r="Q36" s="9">
        <v>3139130000000000</v>
      </c>
      <c r="R36" s="9">
        <v>3143230000000000</v>
      </c>
      <c r="S36" s="9">
        <v>3147280000000000</v>
      </c>
      <c r="T36" s="9">
        <v>3151510000000000</v>
      </c>
      <c r="U36" s="9">
        <v>3155870000000000</v>
      </c>
      <c r="V36" s="9">
        <v>3148520000000000</v>
      </c>
      <c r="W36" s="9">
        <v>3135290000000000</v>
      </c>
      <c r="X36" s="9">
        <v>3127990000000000</v>
      </c>
      <c r="Y36" s="9">
        <v>3114680000000000</v>
      </c>
      <c r="Z36" s="9">
        <v>3107330000000000</v>
      </c>
      <c r="AA36" s="9">
        <v>3088140000000000</v>
      </c>
      <c r="AB36" s="9">
        <v>3069100000000000</v>
      </c>
      <c r="AC36" s="9">
        <v>3056010000000000</v>
      </c>
      <c r="AD36" s="9">
        <v>3036920000000000</v>
      </c>
      <c r="AE36" s="9">
        <v>3017830000000000</v>
      </c>
      <c r="AF36" s="9">
        <v>2998760000000000</v>
      </c>
      <c r="AG36" s="9">
        <v>2979750000000000</v>
      </c>
      <c r="AH36" s="9">
        <v>2960710000000000</v>
      </c>
      <c r="AI36" s="9">
        <v>2941700000000000</v>
      </c>
      <c r="AJ36" s="9">
        <v>2922700000000000</v>
      </c>
      <c r="AK36" s="9">
        <v>2903750000000000</v>
      </c>
      <c r="AL36" s="9">
        <v>2884810000000000</v>
      </c>
      <c r="AM36" s="9">
        <v>2865900000000000</v>
      </c>
      <c r="AN36" s="9">
        <v>2846990000000000</v>
      </c>
      <c r="AO36" s="9">
        <v>2828110000000000</v>
      </c>
    </row>
    <row r="37" spans="1:41">
      <c r="A37" s="35" t="s">
        <v>712</v>
      </c>
      <c r="B37" s="35" t="s">
        <v>723</v>
      </c>
      <c r="C37" t="s">
        <v>3037</v>
      </c>
      <c r="D37" s="9">
        <v>37200000000000</v>
      </c>
      <c r="E37" s="9">
        <v>37900000000000</v>
      </c>
      <c r="F37" s="9">
        <v>38800000000000</v>
      </c>
      <c r="G37" s="9">
        <v>39600000000000</v>
      </c>
      <c r="H37" s="9">
        <v>40200000000000</v>
      </c>
      <c r="I37" s="9">
        <v>40600000000000</v>
      </c>
      <c r="J37" s="9">
        <v>40800000000000</v>
      </c>
      <c r="K37" s="9">
        <v>40902300000000</v>
      </c>
      <c r="L37" s="9">
        <v>41103200000000</v>
      </c>
      <c r="M37" s="9">
        <v>41203600000000</v>
      </c>
      <c r="N37" s="9">
        <v>41209400000000</v>
      </c>
      <c r="O37" s="9">
        <v>41110000000000</v>
      </c>
      <c r="P37" s="9">
        <v>41009600000000</v>
      </c>
      <c r="Q37" s="9">
        <v>40810100000000</v>
      </c>
      <c r="R37" s="9">
        <v>40609200000000</v>
      </c>
      <c r="S37" s="9">
        <v>40406400000000</v>
      </c>
      <c r="T37" s="9">
        <v>40204400000000</v>
      </c>
      <c r="U37" s="9">
        <v>40003000000000</v>
      </c>
      <c r="V37" s="9">
        <v>39701900000000</v>
      </c>
      <c r="W37" s="9">
        <v>39501200000000</v>
      </c>
      <c r="X37" s="9">
        <v>39200700000000</v>
      </c>
      <c r="Y37" s="9">
        <v>39000500000000</v>
      </c>
      <c r="Z37" s="9">
        <v>38700300000000</v>
      </c>
      <c r="AA37" s="9">
        <v>38400200000000</v>
      </c>
      <c r="AB37" s="9">
        <v>38200100000000</v>
      </c>
      <c r="AC37" s="9">
        <v>37900100000000</v>
      </c>
      <c r="AD37" s="9">
        <v>37700100000000</v>
      </c>
      <c r="AE37" s="9">
        <v>37400100000000</v>
      </c>
      <c r="AF37" s="9">
        <v>37200100000000</v>
      </c>
      <c r="AG37" s="9">
        <v>36900100000000</v>
      </c>
      <c r="AH37" s="9">
        <v>36700100000000</v>
      </c>
      <c r="AI37" s="9">
        <v>36500100000000</v>
      </c>
      <c r="AJ37" s="9">
        <v>36300100000000</v>
      </c>
      <c r="AK37" s="9">
        <v>36100100000000</v>
      </c>
      <c r="AL37" s="9">
        <v>35900000000000</v>
      </c>
      <c r="AM37" s="9">
        <v>35800000000000</v>
      </c>
      <c r="AN37" s="9">
        <v>35600000000000</v>
      </c>
      <c r="AO37" s="9">
        <v>35500000000000</v>
      </c>
    </row>
    <row r="38" spans="1:41">
      <c r="A38" s="35" t="s">
        <v>713</v>
      </c>
      <c r="B38" s="35" t="s">
        <v>723</v>
      </c>
      <c r="C38" t="s">
        <v>3038</v>
      </c>
      <c r="D38" s="9">
        <v>753000000000</v>
      </c>
      <c r="E38" s="9">
        <v>789000000000</v>
      </c>
      <c r="F38" s="9">
        <v>835000000000</v>
      </c>
      <c r="G38" s="9">
        <v>875000000000</v>
      </c>
      <c r="H38" s="9">
        <v>907000000000</v>
      </c>
      <c r="I38" s="9">
        <v>935000000000</v>
      </c>
      <c r="J38" s="9">
        <v>959000000000</v>
      </c>
      <c r="K38" s="9">
        <v>982010000000</v>
      </c>
      <c r="L38" s="9">
        <v>1010010000000</v>
      </c>
      <c r="M38" s="9">
        <v>1050020000000</v>
      </c>
      <c r="N38" s="9">
        <v>1080050000000</v>
      </c>
      <c r="O38" s="9">
        <v>1110050000000</v>
      </c>
      <c r="P38" s="9">
        <v>1150060000000</v>
      </c>
      <c r="Q38" s="9">
        <v>1190070000000</v>
      </c>
      <c r="R38" s="9">
        <v>1220070000000</v>
      </c>
      <c r="S38" s="9">
        <v>1260050000000</v>
      </c>
      <c r="T38" s="9">
        <v>1300040000000</v>
      </c>
      <c r="U38" s="9">
        <v>1340030000000</v>
      </c>
      <c r="V38" s="9">
        <v>1370020000000</v>
      </c>
      <c r="W38" s="9">
        <v>1410010000000</v>
      </c>
      <c r="X38" s="9">
        <v>1450010000000</v>
      </c>
      <c r="Y38" s="9">
        <v>1480010000000</v>
      </c>
      <c r="Z38" s="9">
        <v>1520010000000</v>
      </c>
      <c r="AA38" s="9">
        <v>1550000000000</v>
      </c>
      <c r="AB38" s="9">
        <v>1580000000000</v>
      </c>
      <c r="AC38" s="9">
        <v>1610000000000</v>
      </c>
      <c r="AD38" s="9">
        <v>1640000000000</v>
      </c>
      <c r="AE38" s="9">
        <v>1670000000000</v>
      </c>
      <c r="AF38" s="9">
        <v>1700000000000</v>
      </c>
      <c r="AG38" s="9">
        <v>1720000000000</v>
      </c>
      <c r="AH38" s="9">
        <v>1740000000000</v>
      </c>
      <c r="AI38" s="9">
        <v>1760000000000</v>
      </c>
      <c r="AJ38" s="9">
        <v>1770000000000</v>
      </c>
      <c r="AK38" s="9">
        <v>1780000000000</v>
      </c>
      <c r="AL38" s="9">
        <v>1790000000000</v>
      </c>
      <c r="AM38" s="9">
        <v>1800000000000</v>
      </c>
      <c r="AN38" s="9">
        <v>1800000000000</v>
      </c>
      <c r="AO38" s="9">
        <v>1800000000000</v>
      </c>
    </row>
    <row r="39" spans="1:41">
      <c r="A39" s="35" t="s">
        <v>718</v>
      </c>
      <c r="B39" s="35" t="s">
        <v>723</v>
      </c>
      <c r="C39" t="s">
        <v>3039</v>
      </c>
      <c r="D39" s="9">
        <v>3893570000000000</v>
      </c>
      <c r="E39" s="9">
        <v>3898740000000000</v>
      </c>
      <c r="F39" s="9">
        <v>3900320000000000</v>
      </c>
      <c r="G39" s="9">
        <v>3921080000000000</v>
      </c>
      <c r="H39" s="9">
        <v>3903280000000000</v>
      </c>
      <c r="I39" s="9">
        <v>3839920000000000</v>
      </c>
      <c r="J39" s="9">
        <v>3797660000000000</v>
      </c>
      <c r="K39" s="9">
        <v>3764360000000000</v>
      </c>
      <c r="L39" s="9">
        <v>3730480000000000</v>
      </c>
      <c r="M39" s="9">
        <v>3695420000000000</v>
      </c>
      <c r="N39" s="9">
        <v>3660090000000000</v>
      </c>
      <c r="O39" s="9">
        <v>3613740000000000</v>
      </c>
      <c r="P39" s="9">
        <v>3576270000000000</v>
      </c>
      <c r="Q39" s="9">
        <v>3518110000000000</v>
      </c>
      <c r="R39" s="9">
        <v>3445660000000000</v>
      </c>
      <c r="S39" s="9">
        <v>3373260000000000</v>
      </c>
      <c r="T39" s="9">
        <v>3301410000000000</v>
      </c>
      <c r="U39" s="9">
        <v>3219960000000000</v>
      </c>
      <c r="V39" s="9">
        <v>3148210000000000</v>
      </c>
      <c r="W39" s="9">
        <v>3066730000000000</v>
      </c>
      <c r="X39" s="9">
        <v>2995080000000000</v>
      </c>
      <c r="Y39" s="9">
        <v>2913890000000000</v>
      </c>
      <c r="Z39" s="9">
        <v>2842490000000000</v>
      </c>
      <c r="AA39" s="9">
        <v>2761490000000000</v>
      </c>
      <c r="AB39" s="9">
        <v>2690530000000000</v>
      </c>
      <c r="AC39" s="9">
        <v>2619700000000000</v>
      </c>
      <c r="AD39" s="9">
        <v>2539030000000000</v>
      </c>
      <c r="AE39" s="9">
        <v>2468280000000000</v>
      </c>
      <c r="AF39" s="9">
        <v>2407230000000000</v>
      </c>
      <c r="AG39" s="9">
        <v>2356260000000000</v>
      </c>
      <c r="AH39" s="9">
        <v>2295770000000000</v>
      </c>
      <c r="AI39" s="9">
        <v>2235370000000000</v>
      </c>
      <c r="AJ39" s="9">
        <v>2184730000000000</v>
      </c>
      <c r="AK39" s="9">
        <v>2143930000000000</v>
      </c>
      <c r="AL39" s="9">
        <v>2103550000000000</v>
      </c>
      <c r="AM39" s="9">
        <v>2063230000000000</v>
      </c>
      <c r="AN39" s="9">
        <v>2022920000000000</v>
      </c>
      <c r="AO39" s="9">
        <v>1982690000000000</v>
      </c>
    </row>
    <row r="40" spans="1:41">
      <c r="A40" s="35" t="s">
        <v>714</v>
      </c>
      <c r="B40" s="35" t="s">
        <v>723</v>
      </c>
      <c r="C40" t="s">
        <v>3040</v>
      </c>
      <c r="D40" s="9">
        <v>1.07928E+16</v>
      </c>
      <c r="E40" s="9">
        <v>1.07911E+16</v>
      </c>
      <c r="F40" s="9">
        <v>1.13032E+16</v>
      </c>
      <c r="G40" s="9">
        <v>1.15579E+16</v>
      </c>
      <c r="H40" s="9">
        <v>1.17269E+16</v>
      </c>
      <c r="I40" s="9">
        <v>1.18103E+16</v>
      </c>
      <c r="J40" s="9">
        <v>1.18936E+16</v>
      </c>
      <c r="K40" s="9">
        <v>1.19794E+16</v>
      </c>
      <c r="L40" s="9">
        <v>1.19799E+16</v>
      </c>
      <c r="M40" s="9">
        <v>1.18935E+16</v>
      </c>
      <c r="N40" s="9">
        <v>1.18984E+16</v>
      </c>
      <c r="O40" s="9">
        <v>1.18126E+16</v>
      </c>
      <c r="P40" s="9">
        <v>1.17242E+16</v>
      </c>
      <c r="Q40" s="9">
        <v>1.15519E+16</v>
      </c>
      <c r="R40" s="9">
        <v>1.13794E+16</v>
      </c>
      <c r="S40" s="9">
        <v>1.11197E+16</v>
      </c>
      <c r="T40" s="9">
        <v>1.09466E+16</v>
      </c>
      <c r="U40" s="9">
        <v>1.07747E+16</v>
      </c>
      <c r="V40" s="9">
        <v>1.05178E+16</v>
      </c>
      <c r="W40" s="9">
        <v>1.0261E+16</v>
      </c>
      <c r="X40" s="9">
        <v>1.00041E+16</v>
      </c>
      <c r="Y40" s="9">
        <v>9747240000000000</v>
      </c>
      <c r="Z40" s="9">
        <v>9490370000000000</v>
      </c>
      <c r="AA40" s="9">
        <v>9233500000000000</v>
      </c>
      <c r="AB40" s="9">
        <v>9062150000000000</v>
      </c>
      <c r="AC40" s="9">
        <v>8890820000000000</v>
      </c>
      <c r="AD40" s="9">
        <v>8634020000000000</v>
      </c>
      <c r="AE40" s="9">
        <v>8437080000000000</v>
      </c>
      <c r="AF40" s="9">
        <v>8205950000000000</v>
      </c>
      <c r="AG40" s="9">
        <v>7974840000000000</v>
      </c>
      <c r="AH40" s="9">
        <v>7743750000000000</v>
      </c>
      <c r="AI40" s="9">
        <v>7512680000000000</v>
      </c>
      <c r="AJ40" s="9">
        <v>7290170000000000</v>
      </c>
      <c r="AK40" s="9">
        <v>7127490000000000</v>
      </c>
      <c r="AL40" s="9">
        <v>6973370000000000</v>
      </c>
      <c r="AM40" s="9">
        <v>6819270000000000</v>
      </c>
      <c r="AN40" s="9">
        <v>6656640000000000</v>
      </c>
      <c r="AO40" s="9">
        <v>6502570000000000</v>
      </c>
    </row>
    <row r="41" spans="1:41">
      <c r="A41" s="35" t="s">
        <v>715</v>
      </c>
      <c r="B41" s="35" t="s">
        <v>723</v>
      </c>
      <c r="C41" t="s">
        <v>3041</v>
      </c>
      <c r="D41" s="9">
        <v>416000000000000</v>
      </c>
      <c r="E41" s="9">
        <v>431000000000000</v>
      </c>
      <c r="F41" s="9">
        <v>445000000000000</v>
      </c>
      <c r="G41" s="9">
        <v>451000000000000</v>
      </c>
      <c r="H41" s="9">
        <v>456000000000000</v>
      </c>
      <c r="I41" s="9">
        <v>460001000000000</v>
      </c>
      <c r="J41" s="9">
        <v>464002000000000</v>
      </c>
      <c r="K41" s="9">
        <v>468121000000000</v>
      </c>
      <c r="L41" s="9">
        <v>471171000000000</v>
      </c>
      <c r="M41" s="9">
        <v>473180000000000</v>
      </c>
      <c r="N41" s="9">
        <v>476476000000000</v>
      </c>
      <c r="O41" s="9">
        <v>478506000000000</v>
      </c>
      <c r="P41" s="9">
        <v>481461000000000</v>
      </c>
      <c r="Q41" s="9">
        <v>479474000000000</v>
      </c>
      <c r="R41" s="9">
        <v>476418000000000</v>
      </c>
      <c r="S41" s="9">
        <v>474258000000000</v>
      </c>
      <c r="T41" s="9">
        <v>471145000000000</v>
      </c>
      <c r="U41" s="9">
        <v>469081000000000</v>
      </c>
      <c r="V41" s="9">
        <v>465038000000000</v>
      </c>
      <c r="W41" s="9">
        <v>460016000000000</v>
      </c>
      <c r="X41" s="9">
        <v>456007000000000</v>
      </c>
      <c r="Y41" s="9">
        <v>451004000000000</v>
      </c>
      <c r="Z41" s="9">
        <v>447003000000000</v>
      </c>
      <c r="AA41" s="9">
        <v>441003000000000</v>
      </c>
      <c r="AB41" s="9">
        <v>434003000000000</v>
      </c>
      <c r="AC41" s="9">
        <v>427003000000000</v>
      </c>
      <c r="AD41" s="9">
        <v>421004000000000</v>
      </c>
      <c r="AE41" s="9">
        <v>415004000000000</v>
      </c>
      <c r="AF41" s="9">
        <v>408004000000000</v>
      </c>
      <c r="AG41" s="9">
        <v>402005000000000</v>
      </c>
      <c r="AH41" s="9">
        <v>395005000000000</v>
      </c>
      <c r="AI41" s="9">
        <v>389005000000000</v>
      </c>
      <c r="AJ41" s="9">
        <v>382004000000000</v>
      </c>
      <c r="AK41" s="9">
        <v>376003000000000</v>
      </c>
      <c r="AL41" s="9">
        <v>370002000000000</v>
      </c>
      <c r="AM41" s="9">
        <v>363002000000000</v>
      </c>
      <c r="AN41" s="9">
        <v>357001000000000</v>
      </c>
      <c r="AO41" s="9">
        <v>351001000000000</v>
      </c>
    </row>
    <row r="42" spans="1:41">
      <c r="A42" s="35" t="s">
        <v>727</v>
      </c>
      <c r="B42" s="35" t="s">
        <v>723</v>
      </c>
      <c r="C42" t="s">
        <v>3042</v>
      </c>
      <c r="D42" s="9">
        <v>160000000000000</v>
      </c>
      <c r="E42" s="9">
        <v>165000000000000</v>
      </c>
      <c r="F42" s="9">
        <v>170000000000000</v>
      </c>
      <c r="G42" s="9">
        <v>174000000000000</v>
      </c>
      <c r="H42" s="9">
        <v>178000000000000</v>
      </c>
      <c r="I42" s="9">
        <v>181000000000000</v>
      </c>
      <c r="J42" s="9">
        <v>183000000000000</v>
      </c>
      <c r="K42" s="9">
        <v>186006000000000</v>
      </c>
      <c r="L42" s="9">
        <v>189009000000000</v>
      </c>
      <c r="M42" s="9">
        <v>193010000000000</v>
      </c>
      <c r="N42" s="9">
        <v>196027000000000</v>
      </c>
      <c r="O42" s="9">
        <v>200029000000000</v>
      </c>
      <c r="P42" s="9">
        <v>203029000000000</v>
      </c>
      <c r="Q42" s="9">
        <v>206031000000000</v>
      </c>
      <c r="R42" s="9">
        <v>210030000000000</v>
      </c>
      <c r="S42" s="9">
        <v>213021000000000</v>
      </c>
      <c r="T42" s="9">
        <v>215015000000000</v>
      </c>
      <c r="U42" s="9">
        <v>218011000000000</v>
      </c>
      <c r="V42" s="9">
        <v>220007000000000</v>
      </c>
      <c r="W42" s="9">
        <v>223005000000000</v>
      </c>
      <c r="X42" s="9">
        <v>225003000000000</v>
      </c>
      <c r="Y42" s="9">
        <v>227002000000000</v>
      </c>
      <c r="Z42" s="9">
        <v>229001000000000</v>
      </c>
      <c r="AA42" s="9">
        <v>230001000000000</v>
      </c>
      <c r="AB42" s="9">
        <v>232001000000000</v>
      </c>
      <c r="AC42" s="9">
        <v>233001000000000</v>
      </c>
      <c r="AD42" s="9">
        <v>234001000000000</v>
      </c>
      <c r="AE42" s="9">
        <v>235001000000000</v>
      </c>
      <c r="AF42" s="9">
        <v>236001000000000</v>
      </c>
      <c r="AG42" s="9">
        <v>237001000000000</v>
      </c>
      <c r="AH42" s="9">
        <v>238001000000000</v>
      </c>
      <c r="AI42" s="9">
        <v>238001000000000</v>
      </c>
      <c r="AJ42" s="9">
        <v>238000000000000</v>
      </c>
      <c r="AK42" s="9">
        <v>239000000000000</v>
      </c>
      <c r="AL42" s="9">
        <v>239000000000000</v>
      </c>
      <c r="AM42" s="9">
        <v>238000000000000</v>
      </c>
      <c r="AN42" s="9">
        <v>238000000000000</v>
      </c>
      <c r="AO42" s="9">
        <v>238000000000000</v>
      </c>
    </row>
    <row r="43" spans="1:41">
      <c r="A43" s="35" t="s">
        <v>702</v>
      </c>
      <c r="B43" s="35" t="s">
        <v>723</v>
      </c>
      <c r="C43" t="s">
        <v>3043</v>
      </c>
      <c r="D43" s="9">
        <v>4200000000000</v>
      </c>
      <c r="E43" s="9">
        <v>4470000000000</v>
      </c>
      <c r="F43" s="9">
        <v>4810000000000</v>
      </c>
      <c r="G43" s="9">
        <v>5100000000000</v>
      </c>
      <c r="H43" s="9">
        <v>5330000000000</v>
      </c>
      <c r="I43" s="9">
        <v>5510000000000</v>
      </c>
      <c r="J43" s="9">
        <v>5670000000000</v>
      </c>
      <c r="K43" s="9">
        <v>5850380000000</v>
      </c>
      <c r="L43" s="9">
        <v>6100560000000</v>
      </c>
      <c r="M43" s="9">
        <v>6380640000000</v>
      </c>
      <c r="N43" s="9">
        <v>6701780000000</v>
      </c>
      <c r="O43" s="9">
        <v>7031960000000</v>
      </c>
      <c r="P43" s="9">
        <v>7381960000000</v>
      </c>
      <c r="Q43" s="9">
        <v>7732200000000</v>
      </c>
      <c r="R43" s="9">
        <v>8082090000000</v>
      </c>
      <c r="S43" s="9">
        <v>8421490000000</v>
      </c>
      <c r="T43" s="9">
        <v>8771030000000</v>
      </c>
      <c r="U43" s="9">
        <v>9100710000000</v>
      </c>
      <c r="V43" s="9">
        <v>9430450000000</v>
      </c>
      <c r="W43" s="9">
        <v>9750280000000</v>
      </c>
      <c r="X43" s="9">
        <v>10100200000000</v>
      </c>
      <c r="Y43" s="9">
        <v>10400100000000</v>
      </c>
      <c r="Z43" s="9">
        <v>10600100000000</v>
      </c>
      <c r="AA43" s="9">
        <v>10900100000000</v>
      </c>
      <c r="AB43" s="9">
        <v>11200000000000</v>
      </c>
      <c r="AC43" s="9">
        <v>11400000000000</v>
      </c>
      <c r="AD43" s="9">
        <v>11600000000000</v>
      </c>
      <c r="AE43" s="9">
        <v>11800000000000</v>
      </c>
      <c r="AF43" s="9">
        <v>12000000000000</v>
      </c>
      <c r="AG43" s="9">
        <v>12200000000000</v>
      </c>
      <c r="AH43" s="9">
        <v>12300100000000</v>
      </c>
      <c r="AI43" s="9">
        <v>12400100000000</v>
      </c>
      <c r="AJ43" s="9">
        <v>12500000000000</v>
      </c>
      <c r="AK43" s="9">
        <v>12600000000000</v>
      </c>
      <c r="AL43" s="9">
        <v>12600000000000</v>
      </c>
      <c r="AM43" s="9">
        <v>12600000000000</v>
      </c>
      <c r="AN43" s="9">
        <v>12600000000000</v>
      </c>
      <c r="AO43" s="9">
        <v>12600000000000</v>
      </c>
    </row>
    <row r="44" spans="1:41">
      <c r="A44" s="35" t="s">
        <v>716</v>
      </c>
      <c r="B44" s="35" t="s">
        <v>723</v>
      </c>
      <c r="C44" t="s">
        <v>3044</v>
      </c>
      <c r="D44" s="9">
        <v>3570000000000</v>
      </c>
      <c r="E44" s="9">
        <v>3850000000000</v>
      </c>
      <c r="F44" s="9">
        <v>4220000000000</v>
      </c>
      <c r="G44" s="9">
        <v>4570000000000</v>
      </c>
      <c r="H44" s="9">
        <v>4860000000000</v>
      </c>
      <c r="I44" s="9">
        <v>5120000000000</v>
      </c>
      <c r="J44" s="9">
        <v>5350000000000</v>
      </c>
      <c r="K44" s="9">
        <v>5570150000000</v>
      </c>
      <c r="L44" s="9">
        <v>5840220000000</v>
      </c>
      <c r="M44" s="9">
        <v>6110260000000</v>
      </c>
      <c r="N44" s="9">
        <v>6390720000000</v>
      </c>
      <c r="O44" s="9">
        <v>6670790000000</v>
      </c>
      <c r="P44" s="9">
        <v>6950800000000</v>
      </c>
      <c r="Q44" s="9">
        <v>7230900000000</v>
      </c>
      <c r="R44" s="9">
        <v>7510860000000</v>
      </c>
      <c r="S44" s="9">
        <v>7780630000000</v>
      </c>
      <c r="T44" s="9">
        <v>8050450000000</v>
      </c>
      <c r="U44" s="9">
        <v>8310320000000</v>
      </c>
      <c r="V44" s="9">
        <v>8560210000000</v>
      </c>
      <c r="W44" s="9">
        <v>8810140000000</v>
      </c>
      <c r="X44" s="9">
        <v>9040090000000</v>
      </c>
      <c r="Y44" s="9">
        <v>9270060000000</v>
      </c>
      <c r="Z44" s="9">
        <v>9480050000000</v>
      </c>
      <c r="AA44" s="9">
        <v>9680030000000</v>
      </c>
      <c r="AB44" s="9">
        <v>9870030000000</v>
      </c>
      <c r="AC44" s="9">
        <v>10000000000000</v>
      </c>
      <c r="AD44" s="9">
        <v>10200000000000</v>
      </c>
      <c r="AE44" s="9">
        <v>10300000000000</v>
      </c>
      <c r="AF44" s="9">
        <v>10500000000000</v>
      </c>
      <c r="AG44" s="9">
        <v>10600000000000</v>
      </c>
      <c r="AH44" s="9">
        <v>10700000000000</v>
      </c>
      <c r="AI44" s="9">
        <v>10700000000000</v>
      </c>
      <c r="AJ44" s="9">
        <v>10800000000000</v>
      </c>
      <c r="AK44" s="9">
        <v>10800000000000</v>
      </c>
      <c r="AL44" s="9">
        <v>10900000000000</v>
      </c>
      <c r="AM44" s="9">
        <v>10900000000000</v>
      </c>
      <c r="AN44" s="9">
        <v>10900000000000</v>
      </c>
      <c r="AO44" s="9">
        <v>10800000000000</v>
      </c>
    </row>
    <row r="45" spans="1:41">
      <c r="A45" s="35" t="s">
        <v>703</v>
      </c>
      <c r="B45" s="35" t="s">
        <v>723</v>
      </c>
      <c r="C45" t="s">
        <v>3045</v>
      </c>
      <c r="D45" s="9">
        <v>405000000000</v>
      </c>
      <c r="E45" s="9">
        <v>419000000000</v>
      </c>
      <c r="F45" s="9">
        <v>437000000000</v>
      </c>
      <c r="G45" s="9">
        <v>456000000000</v>
      </c>
      <c r="H45" s="9">
        <v>474000000000</v>
      </c>
      <c r="I45" s="9">
        <v>492000000000</v>
      </c>
      <c r="J45" s="9">
        <v>510000000000</v>
      </c>
      <c r="K45" s="9">
        <v>526038000000</v>
      </c>
      <c r="L45" s="9">
        <v>545056000000</v>
      </c>
      <c r="M45" s="9">
        <v>564065000000</v>
      </c>
      <c r="N45" s="9">
        <v>582178000000</v>
      </c>
      <c r="O45" s="9">
        <v>601196000000</v>
      </c>
      <c r="P45" s="9">
        <v>618195000000</v>
      </c>
      <c r="Q45" s="9">
        <v>636215000000</v>
      </c>
      <c r="R45" s="9">
        <v>652202000000</v>
      </c>
      <c r="S45" s="9">
        <v>668144000000</v>
      </c>
      <c r="T45" s="9">
        <v>684101000000</v>
      </c>
      <c r="U45" s="9">
        <v>699069000000</v>
      </c>
      <c r="V45" s="9">
        <v>713044000000</v>
      </c>
      <c r="W45" s="9">
        <v>727028000000</v>
      </c>
      <c r="X45" s="9">
        <v>739018000000</v>
      </c>
      <c r="Y45" s="9">
        <v>751012000000</v>
      </c>
      <c r="Z45" s="9">
        <v>763008000000</v>
      </c>
      <c r="AA45" s="9">
        <v>773005000000</v>
      </c>
      <c r="AB45" s="9">
        <v>783003000000</v>
      </c>
      <c r="AC45" s="9">
        <v>792002000000</v>
      </c>
      <c r="AD45" s="9">
        <v>801002000000</v>
      </c>
      <c r="AE45" s="9">
        <v>808002000000</v>
      </c>
      <c r="AF45" s="9">
        <v>815002000000</v>
      </c>
      <c r="AG45" s="9">
        <v>821003000000</v>
      </c>
      <c r="AH45" s="9">
        <v>826003000000</v>
      </c>
      <c r="AI45" s="9">
        <v>830003000000</v>
      </c>
      <c r="AJ45" s="9">
        <v>833002000000</v>
      </c>
      <c r="AK45" s="9">
        <v>836001000000</v>
      </c>
      <c r="AL45" s="9">
        <v>837001000000</v>
      </c>
      <c r="AM45" s="9">
        <v>838001000000</v>
      </c>
      <c r="AN45" s="9">
        <v>839000000000</v>
      </c>
      <c r="AO45" s="9">
        <v>838000000000</v>
      </c>
    </row>
    <row r="46" spans="1:41">
      <c r="A46" s="35" t="s">
        <v>704</v>
      </c>
      <c r="B46" s="35" t="s">
        <v>723</v>
      </c>
      <c r="C46" t="s">
        <v>3046</v>
      </c>
      <c r="D46" s="9">
        <v>5250000000000</v>
      </c>
      <c r="E46" s="9">
        <v>5670000000000</v>
      </c>
      <c r="F46" s="9">
        <v>6100000000000</v>
      </c>
      <c r="G46" s="9">
        <v>6150000000000</v>
      </c>
      <c r="H46" s="9">
        <v>6250000000000</v>
      </c>
      <c r="I46" s="9">
        <v>6410000000000</v>
      </c>
      <c r="J46" s="9">
        <v>6560000000000</v>
      </c>
      <c r="K46" s="9">
        <v>6680340000000</v>
      </c>
      <c r="L46" s="9">
        <v>6750490000000</v>
      </c>
      <c r="M46" s="9">
        <v>6820560000000</v>
      </c>
      <c r="N46" s="9">
        <v>6891490000000</v>
      </c>
      <c r="O46" s="9">
        <v>6961610000000</v>
      </c>
      <c r="P46" s="9">
        <v>7031570000000</v>
      </c>
      <c r="Q46" s="9">
        <v>7031680000000</v>
      </c>
      <c r="R46" s="9">
        <v>7041550000000</v>
      </c>
      <c r="S46" s="9">
        <v>7041090000000</v>
      </c>
      <c r="T46" s="9">
        <v>7050760000000</v>
      </c>
      <c r="U46" s="9">
        <v>7050520000000</v>
      </c>
      <c r="V46" s="9">
        <v>7030330000000</v>
      </c>
      <c r="W46" s="9">
        <v>7020210000000</v>
      </c>
      <c r="X46" s="9">
        <v>7000140000000</v>
      </c>
      <c r="Y46" s="9">
        <v>6980090000000</v>
      </c>
      <c r="Z46" s="9">
        <v>6970070000000</v>
      </c>
      <c r="AA46" s="9">
        <v>6930050000000</v>
      </c>
      <c r="AB46" s="9">
        <v>6890030000000</v>
      </c>
      <c r="AC46" s="9">
        <v>6850030000000</v>
      </c>
      <c r="AD46" s="9">
        <v>6810020000000</v>
      </c>
      <c r="AE46" s="9">
        <v>6770020000000</v>
      </c>
      <c r="AF46" s="9">
        <v>6740020000000</v>
      </c>
      <c r="AG46" s="9">
        <v>6720020000000</v>
      </c>
      <c r="AH46" s="9">
        <v>6690020000000</v>
      </c>
      <c r="AI46" s="9">
        <v>6670020000000</v>
      </c>
      <c r="AJ46" s="9">
        <v>6640020000000</v>
      </c>
      <c r="AK46" s="9">
        <v>6610010000000</v>
      </c>
      <c r="AL46" s="9">
        <v>6580010000000</v>
      </c>
      <c r="AM46" s="9">
        <v>6550010000000</v>
      </c>
      <c r="AN46" s="9">
        <v>6520010000000</v>
      </c>
      <c r="AO46" s="9">
        <v>6490000000000</v>
      </c>
    </row>
    <row r="47" spans="1:41">
      <c r="A47" s="35" t="s">
        <v>705</v>
      </c>
      <c r="B47" s="35" t="s">
        <v>723</v>
      </c>
      <c r="C47" t="s">
        <v>3047</v>
      </c>
      <c r="D47" s="9">
        <v>4820000000000</v>
      </c>
      <c r="E47" s="9">
        <v>4900000000000</v>
      </c>
      <c r="F47" s="9">
        <v>5010000000000</v>
      </c>
      <c r="G47" s="9">
        <v>5090000000000</v>
      </c>
      <c r="H47" s="9">
        <v>5160000000000</v>
      </c>
      <c r="I47" s="9">
        <v>5210000000000</v>
      </c>
      <c r="J47" s="9">
        <v>5250000000000</v>
      </c>
      <c r="K47" s="9">
        <v>5300010000000</v>
      </c>
      <c r="L47" s="9">
        <v>5360020000000</v>
      </c>
      <c r="M47" s="9">
        <v>5420020000000</v>
      </c>
      <c r="N47" s="9">
        <v>5490060000000</v>
      </c>
      <c r="O47" s="9">
        <v>5550060000000</v>
      </c>
      <c r="P47" s="9">
        <v>5610060000000</v>
      </c>
      <c r="Q47" s="9">
        <v>5660070000000</v>
      </c>
      <c r="R47" s="9">
        <v>5700070000000</v>
      </c>
      <c r="S47" s="9">
        <v>5740050000000</v>
      </c>
      <c r="T47" s="9">
        <v>5770030000000</v>
      </c>
      <c r="U47" s="9">
        <v>5800020000000</v>
      </c>
      <c r="V47" s="9">
        <v>5820020000000</v>
      </c>
      <c r="W47" s="9">
        <v>5840010000000</v>
      </c>
      <c r="X47" s="9">
        <v>5850010000000</v>
      </c>
      <c r="Y47" s="9">
        <v>5860000000000</v>
      </c>
      <c r="Z47" s="9">
        <v>5870000000000</v>
      </c>
      <c r="AA47" s="9">
        <v>5870000000000</v>
      </c>
      <c r="AB47" s="9">
        <v>5870000000000</v>
      </c>
      <c r="AC47" s="9">
        <v>5870000000000</v>
      </c>
      <c r="AD47" s="9">
        <v>5860000000000</v>
      </c>
      <c r="AE47" s="9">
        <v>5850000000000</v>
      </c>
      <c r="AF47" s="9">
        <v>5840000000000</v>
      </c>
      <c r="AG47" s="9">
        <v>5830000000000</v>
      </c>
      <c r="AH47" s="9">
        <v>5820000000000</v>
      </c>
      <c r="AI47" s="9">
        <v>5810000000000</v>
      </c>
      <c r="AJ47" s="9">
        <v>5800000000000</v>
      </c>
      <c r="AK47" s="9">
        <v>5780000000000</v>
      </c>
      <c r="AL47" s="9">
        <v>5770000000000</v>
      </c>
      <c r="AM47" s="9">
        <v>5760000000000</v>
      </c>
      <c r="AN47" s="9">
        <v>5750000000000</v>
      </c>
      <c r="AO47" s="9">
        <v>5750000000000</v>
      </c>
    </row>
    <row r="48" spans="1:41">
      <c r="A48" s="35" t="s">
        <v>706</v>
      </c>
      <c r="B48" s="35" t="s">
        <v>723</v>
      </c>
      <c r="C48" t="s">
        <v>3048</v>
      </c>
      <c r="D48" s="9">
        <v>52800000000000</v>
      </c>
      <c r="E48" s="9">
        <v>54200000000000</v>
      </c>
      <c r="F48" s="9">
        <v>56000000000000</v>
      </c>
      <c r="G48" s="9">
        <v>57400000000000</v>
      </c>
      <c r="H48" s="9">
        <v>58600000000000</v>
      </c>
      <c r="I48" s="9">
        <v>59400000000000</v>
      </c>
      <c r="J48" s="9">
        <v>60200000000000</v>
      </c>
      <c r="K48" s="9">
        <v>60904100000000</v>
      </c>
      <c r="L48" s="9">
        <v>62005800000000</v>
      </c>
      <c r="M48" s="9">
        <v>63106400000000</v>
      </c>
      <c r="N48" s="9">
        <v>64316600000000</v>
      </c>
      <c r="O48" s="9">
        <v>65517400000000</v>
      </c>
      <c r="P48" s="9">
        <v>66716600000000</v>
      </c>
      <c r="Q48" s="9">
        <v>67817500000000</v>
      </c>
      <c r="R48" s="9">
        <v>68916000000000</v>
      </c>
      <c r="S48" s="9">
        <v>69911100000000</v>
      </c>
      <c r="T48" s="9">
        <v>70907500000000</v>
      </c>
      <c r="U48" s="9">
        <v>71805000000000</v>
      </c>
      <c r="V48" s="9">
        <v>72603200000000</v>
      </c>
      <c r="W48" s="9">
        <v>73402000000000</v>
      </c>
      <c r="X48" s="9">
        <v>74201300000000</v>
      </c>
      <c r="Y48" s="9">
        <v>74900900000000</v>
      </c>
      <c r="Z48" s="9">
        <v>75500600000000</v>
      </c>
      <c r="AA48" s="9">
        <v>76100400000000</v>
      </c>
      <c r="AB48" s="9">
        <v>76600300000000</v>
      </c>
      <c r="AC48" s="9">
        <v>77100300000000</v>
      </c>
      <c r="AD48" s="9">
        <v>77500200000000</v>
      </c>
      <c r="AE48" s="9">
        <v>77900200000000</v>
      </c>
      <c r="AF48" s="9">
        <v>78200200000000</v>
      </c>
      <c r="AG48" s="9">
        <v>78400200000000</v>
      </c>
      <c r="AH48" s="9">
        <v>78600200000000</v>
      </c>
      <c r="AI48" s="9">
        <v>78700200000000</v>
      </c>
      <c r="AJ48" s="9">
        <v>78800100000000</v>
      </c>
      <c r="AK48" s="9">
        <v>78800100000000</v>
      </c>
      <c r="AL48" s="9">
        <v>78800100000000</v>
      </c>
      <c r="AM48" s="9">
        <v>78700100000000</v>
      </c>
      <c r="AN48" s="9">
        <v>78600000000000</v>
      </c>
      <c r="AO48" s="9">
        <v>78400000000000</v>
      </c>
    </row>
    <row r="49" spans="1:41">
      <c r="A49" s="35" t="s">
        <v>707</v>
      </c>
      <c r="B49" s="35" t="s">
        <v>723</v>
      </c>
      <c r="C49" t="s">
        <v>3049</v>
      </c>
      <c r="D49" s="9">
        <v>291402000000</v>
      </c>
      <c r="E49" s="9">
        <v>317218000000</v>
      </c>
      <c r="F49" s="9">
        <v>353024000000</v>
      </c>
      <c r="G49" s="9">
        <v>388192000000</v>
      </c>
      <c r="H49" s="9">
        <v>419921000000</v>
      </c>
      <c r="I49" s="9">
        <v>448257000000</v>
      </c>
      <c r="J49" s="9">
        <v>476277000000</v>
      </c>
      <c r="K49" s="9">
        <v>500975000000</v>
      </c>
      <c r="L49" s="9">
        <v>527602000000</v>
      </c>
      <c r="M49" s="9">
        <v>557168000000</v>
      </c>
      <c r="N49" s="9">
        <v>583670000000</v>
      </c>
      <c r="O49" s="9">
        <v>613171000000</v>
      </c>
      <c r="P49" s="9">
        <v>642501000000</v>
      </c>
      <c r="Q49" s="9">
        <v>674800000000</v>
      </c>
      <c r="R49" s="9">
        <v>707049000000</v>
      </c>
      <c r="S49" s="9">
        <v>739231000000</v>
      </c>
      <c r="T49" s="9">
        <v>771314000000</v>
      </c>
      <c r="U49" s="9">
        <v>806312000000</v>
      </c>
      <c r="V49" s="9">
        <v>841249000000</v>
      </c>
      <c r="W49" s="9">
        <v>879098000000</v>
      </c>
      <c r="X49" s="9">
        <v>913891000000</v>
      </c>
      <c r="Y49" s="9">
        <v>951588000000</v>
      </c>
      <c r="Z49" s="9">
        <v>989208000000</v>
      </c>
      <c r="AA49" s="9">
        <v>1026750000000</v>
      </c>
      <c r="AB49" s="9">
        <v>1061240000000</v>
      </c>
      <c r="AC49" s="9">
        <v>1095660000000</v>
      </c>
      <c r="AD49" s="9">
        <v>1130000000000</v>
      </c>
      <c r="AE49" s="9">
        <v>1164270000000</v>
      </c>
      <c r="AF49" s="9">
        <v>1195530000000</v>
      </c>
      <c r="AG49" s="9">
        <v>1223750000000</v>
      </c>
      <c r="AH49" s="9">
        <v>1251930000000</v>
      </c>
      <c r="AI49" s="9">
        <v>1274140000000</v>
      </c>
      <c r="AJ49" s="9">
        <v>1296350000000</v>
      </c>
      <c r="AK49" s="9">
        <v>1312560000000</v>
      </c>
      <c r="AL49" s="9">
        <v>1325930000000</v>
      </c>
      <c r="AM49" s="9">
        <v>1336090000000</v>
      </c>
      <c r="AN49" s="9">
        <v>1340850000000</v>
      </c>
      <c r="AO49" s="9">
        <v>1341790000000</v>
      </c>
    </row>
    <row r="50" spans="1:41">
      <c r="A50" s="35" t="s">
        <v>708</v>
      </c>
      <c r="B50" s="35" t="s">
        <v>723</v>
      </c>
      <c r="C50" t="s">
        <v>3050</v>
      </c>
      <c r="D50" s="9">
        <v>39600000000000</v>
      </c>
      <c r="E50" s="9">
        <v>43100000000000</v>
      </c>
      <c r="F50" s="9">
        <v>47800000000000</v>
      </c>
      <c r="G50" s="9">
        <v>52500000000000</v>
      </c>
      <c r="H50" s="9">
        <v>56900000000000</v>
      </c>
      <c r="I50" s="9">
        <v>61200000000000</v>
      </c>
      <c r="J50" s="9">
        <v>65400000000000</v>
      </c>
      <c r="K50" s="9">
        <v>69600000000000</v>
      </c>
      <c r="L50" s="9">
        <v>74300000000000</v>
      </c>
      <c r="M50" s="9">
        <v>79300000000000</v>
      </c>
      <c r="N50" s="9">
        <v>84600000000000</v>
      </c>
      <c r="O50" s="9">
        <v>90100000000000</v>
      </c>
      <c r="P50" s="9">
        <v>96000000000000</v>
      </c>
      <c r="Q50" s="9">
        <v>102000000000000</v>
      </c>
      <c r="R50" s="9">
        <v>109000000000000</v>
      </c>
      <c r="S50" s="9">
        <v>115000000000000</v>
      </c>
      <c r="T50" s="9">
        <v>122000000000000</v>
      </c>
      <c r="U50" s="9">
        <v>130000000000000</v>
      </c>
      <c r="V50" s="9">
        <v>137000000000000</v>
      </c>
      <c r="W50" s="9">
        <v>145000000000000</v>
      </c>
      <c r="X50" s="9">
        <v>153000000000000</v>
      </c>
      <c r="Y50" s="9">
        <v>160000000000000</v>
      </c>
      <c r="Z50" s="9">
        <v>168000000000000</v>
      </c>
      <c r="AA50" s="9">
        <v>177000000000000</v>
      </c>
      <c r="AB50" s="9">
        <v>184000000000000</v>
      </c>
      <c r="AC50" s="9">
        <v>192000000000000</v>
      </c>
      <c r="AD50" s="9">
        <v>200000000000000</v>
      </c>
      <c r="AE50" s="9">
        <v>207000000000000</v>
      </c>
      <c r="AF50" s="9">
        <v>214000000000000</v>
      </c>
      <c r="AG50" s="9">
        <v>221000000000000</v>
      </c>
      <c r="AH50" s="9">
        <v>227000000000000</v>
      </c>
      <c r="AI50" s="9">
        <v>233000000000000</v>
      </c>
      <c r="AJ50" s="9">
        <v>237000000000000</v>
      </c>
      <c r="AK50" s="9">
        <v>242000000000000</v>
      </c>
      <c r="AL50" s="9">
        <v>245000000000000</v>
      </c>
      <c r="AM50" s="9">
        <v>247000000000000</v>
      </c>
      <c r="AN50" s="9">
        <v>248000000000000</v>
      </c>
      <c r="AO50" s="9">
        <v>249000000000000</v>
      </c>
    </row>
    <row r="51" spans="1:41">
      <c r="A51" s="35" t="s">
        <v>709</v>
      </c>
      <c r="B51" s="35" t="s">
        <v>723</v>
      </c>
      <c r="C51" t="s">
        <v>3051</v>
      </c>
      <c r="D51" s="9">
        <v>72600000000000</v>
      </c>
      <c r="E51" s="9">
        <v>75800000000000</v>
      </c>
      <c r="F51" s="9">
        <v>78500000000000</v>
      </c>
      <c r="G51" s="9">
        <v>81900000000000</v>
      </c>
      <c r="H51" s="9">
        <v>84600000000000</v>
      </c>
      <c r="I51" s="9">
        <v>87200000000000</v>
      </c>
      <c r="J51" s="9">
        <v>89700000000000</v>
      </c>
      <c r="K51" s="9">
        <v>92400100000000</v>
      </c>
      <c r="L51" s="9">
        <v>94600200000000</v>
      </c>
      <c r="M51" s="9">
        <v>97100200000000</v>
      </c>
      <c r="N51" s="9">
        <v>99500500000000</v>
      </c>
      <c r="O51" s="9">
        <v>102001000000000</v>
      </c>
      <c r="P51" s="9">
        <v>104001000000000</v>
      </c>
      <c r="Q51" s="9">
        <v>106001000000000</v>
      </c>
      <c r="R51" s="9">
        <v>107001000000000</v>
      </c>
      <c r="S51" s="9">
        <v>109000000000000</v>
      </c>
      <c r="T51" s="9">
        <v>110000000000000</v>
      </c>
      <c r="U51" s="9">
        <v>112000000000000</v>
      </c>
      <c r="V51" s="9">
        <v>113000000000000</v>
      </c>
      <c r="W51" s="9">
        <v>114000000000000</v>
      </c>
      <c r="X51" s="9">
        <v>115000000000000</v>
      </c>
      <c r="Y51" s="9">
        <v>115000000000000</v>
      </c>
      <c r="Z51" s="9">
        <v>116000000000000</v>
      </c>
      <c r="AA51" s="9">
        <v>117000000000000</v>
      </c>
      <c r="AB51" s="9">
        <v>117000000000000</v>
      </c>
      <c r="AC51" s="9">
        <v>118000000000000</v>
      </c>
      <c r="AD51" s="9">
        <v>118000000000000</v>
      </c>
      <c r="AE51" s="9">
        <v>119000000000000</v>
      </c>
      <c r="AF51" s="9">
        <v>119000000000000</v>
      </c>
      <c r="AG51" s="9">
        <v>120000000000000</v>
      </c>
      <c r="AH51" s="9">
        <v>120000000000000</v>
      </c>
      <c r="AI51" s="9">
        <v>121000000000000</v>
      </c>
      <c r="AJ51" s="9">
        <v>121000000000000</v>
      </c>
      <c r="AK51" s="9">
        <v>122000000000000</v>
      </c>
      <c r="AL51" s="9">
        <v>122000000000000</v>
      </c>
      <c r="AM51" s="9">
        <v>123000000000000</v>
      </c>
      <c r="AN51" s="9">
        <v>124000000000000</v>
      </c>
      <c r="AO51" s="9">
        <v>123000000000000</v>
      </c>
    </row>
    <row r="52" spans="1:41">
      <c r="A52" s="35" t="s">
        <v>695</v>
      </c>
      <c r="B52" s="35" t="s">
        <v>113</v>
      </c>
      <c r="C52" t="s">
        <v>3052</v>
      </c>
      <c r="D52" s="9">
        <v>7870000000000</v>
      </c>
      <c r="E52" s="9">
        <v>8220000000000</v>
      </c>
      <c r="F52" s="9">
        <v>8440000000000</v>
      </c>
      <c r="G52" s="9">
        <v>8910000000000</v>
      </c>
      <c r="H52" s="9">
        <v>9230000000000</v>
      </c>
      <c r="I52" s="9">
        <v>9540000000000</v>
      </c>
      <c r="J52" s="9">
        <v>9840000000000</v>
      </c>
      <c r="K52" s="9">
        <v>10300100000000</v>
      </c>
      <c r="L52" s="9">
        <v>10400100000000</v>
      </c>
      <c r="M52" s="9">
        <v>10700100000000</v>
      </c>
      <c r="N52" s="9">
        <v>11000400000000</v>
      </c>
      <c r="O52" s="9">
        <v>11300400000000</v>
      </c>
      <c r="P52" s="9">
        <v>11500400000000</v>
      </c>
      <c r="Q52" s="9">
        <v>11700400000000</v>
      </c>
      <c r="R52" s="9">
        <v>11900500000000</v>
      </c>
      <c r="S52" s="9">
        <v>12100400000000</v>
      </c>
      <c r="T52" s="9">
        <v>12300400000000</v>
      </c>
      <c r="U52" s="9">
        <v>12500300000000</v>
      </c>
      <c r="V52" s="9">
        <v>12600300000000</v>
      </c>
      <c r="W52" s="9">
        <v>12700200000000</v>
      </c>
      <c r="X52" s="9">
        <v>12800200000000</v>
      </c>
      <c r="Y52" s="9">
        <v>12900200000000</v>
      </c>
      <c r="Z52" s="9">
        <v>13000200000000</v>
      </c>
      <c r="AA52" s="9">
        <v>13100200000000</v>
      </c>
      <c r="AB52" s="9">
        <v>13100200000000</v>
      </c>
      <c r="AC52" s="9">
        <v>13200200000000</v>
      </c>
      <c r="AD52" s="9">
        <v>13200200000000</v>
      </c>
      <c r="AE52" s="9">
        <v>13200200000000</v>
      </c>
      <c r="AF52" s="9">
        <v>13200200000000</v>
      </c>
      <c r="AG52" s="9">
        <v>13200100000000</v>
      </c>
      <c r="AH52" s="9">
        <v>13200100000000</v>
      </c>
      <c r="AI52" s="9">
        <v>13200100000000</v>
      </c>
      <c r="AJ52" s="9">
        <v>13200100000000</v>
      </c>
      <c r="AK52" s="9">
        <v>13200100000000</v>
      </c>
      <c r="AL52" s="9">
        <v>13200100000000</v>
      </c>
      <c r="AM52" s="9">
        <v>13200100000000</v>
      </c>
      <c r="AN52" s="9">
        <v>13100100000000</v>
      </c>
      <c r="AO52" s="9">
        <v>13100100000000</v>
      </c>
    </row>
    <row r="53" spans="1:41">
      <c r="A53" s="35" t="s">
        <v>696</v>
      </c>
      <c r="B53" s="35" t="s">
        <v>113</v>
      </c>
      <c r="C53" t="s">
        <v>3053</v>
      </c>
      <c r="D53" s="9">
        <v>55200000000000</v>
      </c>
      <c r="E53" s="9">
        <v>56100000000000</v>
      </c>
      <c r="F53" s="9">
        <v>56900000000000</v>
      </c>
      <c r="G53" s="9">
        <v>57200000000000</v>
      </c>
      <c r="H53" s="9">
        <v>57600100000000</v>
      </c>
      <c r="I53" s="9">
        <v>57036400000000</v>
      </c>
      <c r="J53" s="9">
        <v>56550900000000</v>
      </c>
      <c r="K53" s="9">
        <v>56269000000000</v>
      </c>
      <c r="L53" s="9">
        <v>55575700000000</v>
      </c>
      <c r="M53" s="9">
        <v>55465400000000</v>
      </c>
      <c r="N53" s="9">
        <v>55232900000000</v>
      </c>
      <c r="O53" s="9">
        <v>54629000000000</v>
      </c>
      <c r="P53" s="9">
        <v>54466600000000</v>
      </c>
      <c r="Q53" s="9">
        <v>54081500000000</v>
      </c>
      <c r="R53" s="9">
        <v>53428500000000</v>
      </c>
      <c r="S53" s="9">
        <v>52827300000000</v>
      </c>
      <c r="T53" s="9">
        <v>52250100000000</v>
      </c>
      <c r="U53" s="9">
        <v>51659700000000</v>
      </c>
      <c r="V53" s="9">
        <v>50670000000000</v>
      </c>
      <c r="W53" s="9">
        <v>49681000000000</v>
      </c>
      <c r="X53" s="9">
        <v>48789700000000</v>
      </c>
      <c r="Y53" s="9">
        <v>47798700000000</v>
      </c>
      <c r="Z53" s="9">
        <v>46907000000000</v>
      </c>
      <c r="AA53" s="9">
        <v>46015500000000</v>
      </c>
      <c r="AB53" s="9">
        <v>45123500000000</v>
      </c>
      <c r="AC53" s="9">
        <v>44233000000000</v>
      </c>
      <c r="AD53" s="9">
        <v>43342300000000</v>
      </c>
      <c r="AE53" s="9">
        <v>42451900000000</v>
      </c>
      <c r="AF53" s="9">
        <v>41661000000000</v>
      </c>
      <c r="AG53" s="9">
        <v>40770100000000</v>
      </c>
      <c r="AH53" s="9">
        <v>39980200000000</v>
      </c>
      <c r="AI53" s="9">
        <v>39190000000000</v>
      </c>
      <c r="AJ53" s="9">
        <v>38301400000000</v>
      </c>
      <c r="AK53" s="9">
        <v>37311500000000</v>
      </c>
      <c r="AL53" s="9">
        <v>36325000000000</v>
      </c>
      <c r="AM53" s="9">
        <v>35433400000000</v>
      </c>
      <c r="AN53" s="9">
        <v>34452600000000</v>
      </c>
      <c r="AO53" s="9">
        <v>33453300000000</v>
      </c>
    </row>
    <row r="54" spans="1:41">
      <c r="A54" s="35" t="s">
        <v>697</v>
      </c>
      <c r="B54" s="35" t="s">
        <v>113</v>
      </c>
      <c r="C54" t="s">
        <v>3054</v>
      </c>
      <c r="D54" s="9">
        <v>578000000000000</v>
      </c>
      <c r="E54" s="9">
        <v>604000000000000</v>
      </c>
      <c r="F54" s="9">
        <v>630000000000000</v>
      </c>
      <c r="G54" s="9">
        <v>640000000000000</v>
      </c>
      <c r="H54" s="9">
        <v>652000000000000</v>
      </c>
      <c r="I54" s="9">
        <v>669000000000000</v>
      </c>
      <c r="J54" s="9">
        <v>686000000000000</v>
      </c>
      <c r="K54" s="9">
        <v>701000000000000</v>
      </c>
      <c r="L54" s="9">
        <v>712000000000000</v>
      </c>
      <c r="M54" s="9">
        <v>723000000000000</v>
      </c>
      <c r="N54" s="9">
        <v>734000000000000</v>
      </c>
      <c r="O54" s="9">
        <v>744002000000000</v>
      </c>
      <c r="P54" s="9">
        <v>755000000000000</v>
      </c>
      <c r="Q54" s="9">
        <v>763000000000000</v>
      </c>
      <c r="R54" s="9">
        <v>770000000000000</v>
      </c>
      <c r="S54" s="9">
        <v>778000000000000</v>
      </c>
      <c r="T54" s="9">
        <v>785999000000000</v>
      </c>
      <c r="U54" s="9">
        <v>792999000000000</v>
      </c>
      <c r="V54" s="9">
        <v>797998000000000</v>
      </c>
      <c r="W54" s="9">
        <v>802998000000000</v>
      </c>
      <c r="X54" s="9">
        <v>806998000000000</v>
      </c>
      <c r="Y54" s="9">
        <v>811998000000000</v>
      </c>
      <c r="Z54" s="9">
        <v>816998000000000</v>
      </c>
      <c r="AA54" s="9">
        <v>820997000000000</v>
      </c>
      <c r="AB54" s="9">
        <v>824997000000000</v>
      </c>
      <c r="AC54" s="9">
        <v>828997000000000</v>
      </c>
      <c r="AD54" s="9">
        <v>832997000000000</v>
      </c>
      <c r="AE54" s="9">
        <v>836997000000000</v>
      </c>
      <c r="AF54" s="9">
        <v>839997000000000</v>
      </c>
      <c r="AG54" s="9">
        <v>843997000000000</v>
      </c>
      <c r="AH54" s="9">
        <v>847997000000000</v>
      </c>
      <c r="AI54" s="9">
        <v>850997000000000</v>
      </c>
      <c r="AJ54" s="9">
        <v>854998000000000</v>
      </c>
      <c r="AK54" s="9">
        <v>855997000000000</v>
      </c>
      <c r="AL54" s="9">
        <v>857999000000000</v>
      </c>
      <c r="AM54" s="9">
        <v>858995000000000</v>
      </c>
      <c r="AN54" s="9">
        <v>860003000000000</v>
      </c>
      <c r="AO54" s="9">
        <v>860989000000000</v>
      </c>
    </row>
    <row r="55" spans="1:41">
      <c r="A55" s="35" t="s">
        <v>710</v>
      </c>
      <c r="B55" s="35" t="s">
        <v>113</v>
      </c>
      <c r="C55" t="s">
        <v>3055</v>
      </c>
      <c r="D55" s="9">
        <v>14700000000000</v>
      </c>
      <c r="E55" s="9">
        <v>14700000000000</v>
      </c>
      <c r="F55" s="9">
        <v>14700000000000</v>
      </c>
      <c r="G55" s="9">
        <v>14700000000000</v>
      </c>
      <c r="H55" s="9">
        <v>14600000000000</v>
      </c>
      <c r="I55" s="9">
        <v>14400000000000</v>
      </c>
      <c r="J55" s="9">
        <v>14300000000000</v>
      </c>
      <c r="K55" s="9">
        <v>14100500000000</v>
      </c>
      <c r="L55" s="9">
        <v>14000700000000</v>
      </c>
      <c r="M55" s="9">
        <v>13800800000000</v>
      </c>
      <c r="N55" s="9">
        <v>13702100000000</v>
      </c>
      <c r="O55" s="9">
        <v>13502200000000</v>
      </c>
      <c r="P55" s="9">
        <v>13402100000000</v>
      </c>
      <c r="Q55" s="9">
        <v>13102200000000</v>
      </c>
      <c r="R55" s="9">
        <v>12902000000000</v>
      </c>
      <c r="S55" s="9">
        <v>12701500000000</v>
      </c>
      <c r="T55" s="9">
        <v>12401000000000</v>
      </c>
      <c r="U55" s="9">
        <v>12200700000000</v>
      </c>
      <c r="V55" s="9">
        <v>11900500000000</v>
      </c>
      <c r="W55" s="9">
        <v>11700400000000</v>
      </c>
      <c r="X55" s="9">
        <v>11400300000000</v>
      </c>
      <c r="Y55" s="9">
        <v>11200200000000</v>
      </c>
      <c r="Z55" s="9">
        <v>10900200000000</v>
      </c>
      <c r="AA55" s="9">
        <v>10600100000000</v>
      </c>
      <c r="AB55" s="9">
        <v>10400100000000</v>
      </c>
      <c r="AC55" s="9">
        <v>10100100000000</v>
      </c>
      <c r="AD55" s="9">
        <v>9830070000000</v>
      </c>
      <c r="AE55" s="9">
        <v>9570070000000</v>
      </c>
      <c r="AF55" s="9">
        <v>9360060000000</v>
      </c>
      <c r="AG55" s="9">
        <v>9150050000000</v>
      </c>
      <c r="AH55" s="9">
        <v>8940040000000</v>
      </c>
      <c r="AI55" s="9">
        <v>8730050000000</v>
      </c>
      <c r="AJ55" s="9">
        <v>8520040000000</v>
      </c>
      <c r="AK55" s="9">
        <v>8360030000000</v>
      </c>
      <c r="AL55" s="9">
        <v>8200030000000</v>
      </c>
      <c r="AM55" s="9">
        <v>8050020000000</v>
      </c>
      <c r="AN55" s="9">
        <v>7890020000000</v>
      </c>
      <c r="AO55" s="9">
        <v>7730010000000</v>
      </c>
    </row>
    <row r="56" spans="1:41">
      <c r="A56" s="35" t="s">
        <v>698</v>
      </c>
      <c r="B56" s="35" t="s">
        <v>113</v>
      </c>
      <c r="C56" t="s">
        <v>3056</v>
      </c>
      <c r="D56" s="9">
        <v>334000000000000</v>
      </c>
      <c r="E56" s="9">
        <v>340000000000000</v>
      </c>
      <c r="F56" s="9">
        <v>349000000000000</v>
      </c>
      <c r="G56" s="9">
        <v>357000000000000</v>
      </c>
      <c r="H56" s="9">
        <v>367000000000000</v>
      </c>
      <c r="I56" s="9">
        <v>376000000000000</v>
      </c>
      <c r="J56" s="9">
        <v>384000000000000</v>
      </c>
      <c r="K56" s="9">
        <v>393006000000000</v>
      </c>
      <c r="L56" s="9">
        <v>403008000000000</v>
      </c>
      <c r="M56" s="9">
        <v>412009000000000</v>
      </c>
      <c r="N56" s="9">
        <v>420025000000000</v>
      </c>
      <c r="O56" s="9">
        <v>428027000000000</v>
      </c>
      <c r="P56" s="9">
        <v>435027000000000</v>
      </c>
      <c r="Q56" s="9">
        <v>441029000000000</v>
      </c>
      <c r="R56" s="9">
        <v>446027000000000</v>
      </c>
      <c r="S56" s="9">
        <v>451020000000000</v>
      </c>
      <c r="T56" s="9">
        <v>455014000000000</v>
      </c>
      <c r="U56" s="9">
        <v>458010000000000</v>
      </c>
      <c r="V56" s="9">
        <v>460007000000000</v>
      </c>
      <c r="W56" s="9">
        <v>462004000000000</v>
      </c>
      <c r="X56" s="9">
        <v>463003000000000</v>
      </c>
      <c r="Y56" s="9">
        <v>463002000000000</v>
      </c>
      <c r="Z56" s="9">
        <v>463001000000000</v>
      </c>
      <c r="AA56" s="9">
        <v>463001000000000</v>
      </c>
      <c r="AB56" s="9">
        <v>462001000000000</v>
      </c>
      <c r="AC56" s="9">
        <v>461001000000000</v>
      </c>
      <c r="AD56" s="9">
        <v>460001000000000</v>
      </c>
      <c r="AE56" s="9">
        <v>459001000000000</v>
      </c>
      <c r="AF56" s="9">
        <v>457001000000000</v>
      </c>
      <c r="AG56" s="9">
        <v>455001000000000</v>
      </c>
      <c r="AH56" s="9">
        <v>453001000000000</v>
      </c>
      <c r="AI56" s="9">
        <v>452001000000000</v>
      </c>
      <c r="AJ56" s="9">
        <v>450000000000000</v>
      </c>
      <c r="AK56" s="9">
        <v>448000000000000</v>
      </c>
      <c r="AL56" s="9">
        <v>447000000000000</v>
      </c>
      <c r="AM56" s="9">
        <v>446000000000000</v>
      </c>
      <c r="AN56" s="9">
        <v>445000000000000</v>
      </c>
      <c r="AO56" s="9">
        <v>444000000000000</v>
      </c>
    </row>
    <row r="57" spans="1:41">
      <c r="A57" s="35" t="s">
        <v>699</v>
      </c>
      <c r="B57" s="35" t="s">
        <v>113</v>
      </c>
      <c r="C57" t="s">
        <v>3057</v>
      </c>
      <c r="D57" s="9">
        <v>215000000000000</v>
      </c>
      <c r="E57" s="9">
        <v>215000000000000</v>
      </c>
      <c r="F57" s="9">
        <v>216000000000000</v>
      </c>
      <c r="G57" s="9">
        <v>217000000000000</v>
      </c>
      <c r="H57" s="9">
        <v>218000000000000</v>
      </c>
      <c r="I57" s="9">
        <v>219000000000000</v>
      </c>
      <c r="J57" s="9">
        <v>219000000000000</v>
      </c>
      <c r="K57" s="9">
        <v>219012000000000</v>
      </c>
      <c r="L57" s="9">
        <v>218017000000000</v>
      </c>
      <c r="M57" s="9">
        <v>217019000000000</v>
      </c>
      <c r="N57" s="9">
        <v>215050000000000</v>
      </c>
      <c r="O57" s="9">
        <v>213054000000000</v>
      </c>
      <c r="P57" s="9">
        <v>210051000000000</v>
      </c>
      <c r="Q57" s="9">
        <v>208055000000000</v>
      </c>
      <c r="R57" s="9">
        <v>205050000000000</v>
      </c>
      <c r="S57" s="9">
        <v>202035000000000</v>
      </c>
      <c r="T57" s="9">
        <v>200024000000000</v>
      </c>
      <c r="U57" s="9">
        <v>197016000000000</v>
      </c>
      <c r="V57" s="9">
        <v>195010000000000</v>
      </c>
      <c r="W57" s="9">
        <v>193007000000000</v>
      </c>
      <c r="X57" s="9">
        <v>190004000000000</v>
      </c>
      <c r="Y57" s="9">
        <v>188003000000000</v>
      </c>
      <c r="Z57" s="9">
        <v>186002000000000</v>
      </c>
      <c r="AA57" s="9">
        <v>184001000000000</v>
      </c>
      <c r="AB57" s="9">
        <v>182001000000000</v>
      </c>
      <c r="AC57" s="9">
        <v>180001000000000</v>
      </c>
      <c r="AD57" s="9">
        <v>178001000000000</v>
      </c>
      <c r="AE57" s="9">
        <v>176000000000000</v>
      </c>
      <c r="AF57" s="9">
        <v>175000000000000</v>
      </c>
      <c r="AG57" s="9">
        <v>173000000000000</v>
      </c>
      <c r="AH57" s="9">
        <v>172000000000000</v>
      </c>
      <c r="AI57" s="9">
        <v>171000000000000</v>
      </c>
      <c r="AJ57" s="9">
        <v>170000000000000</v>
      </c>
      <c r="AK57" s="9">
        <v>169000000000000</v>
      </c>
      <c r="AL57" s="9">
        <v>168000000000000</v>
      </c>
      <c r="AM57" s="9">
        <v>167000000000000</v>
      </c>
      <c r="AN57" s="9">
        <v>167000000000000</v>
      </c>
      <c r="AO57" s="9">
        <v>166000000000000</v>
      </c>
    </row>
    <row r="58" spans="1:41">
      <c r="A58" s="35" t="s">
        <v>700</v>
      </c>
      <c r="B58" s="35" t="s">
        <v>113</v>
      </c>
      <c r="C58" t="s">
        <v>3058</v>
      </c>
      <c r="D58" s="9">
        <v>21100000000000</v>
      </c>
      <c r="E58" s="9">
        <v>21100000000000</v>
      </c>
      <c r="F58" s="9">
        <v>21200000000000</v>
      </c>
      <c r="G58" s="9">
        <v>21300000000000</v>
      </c>
      <c r="H58" s="9">
        <v>21500000000000</v>
      </c>
      <c r="I58" s="9">
        <v>21700000000000</v>
      </c>
      <c r="J58" s="9">
        <v>21900000000000</v>
      </c>
      <c r="K58" s="9">
        <v>22000600000000</v>
      </c>
      <c r="L58" s="9">
        <v>22300800000000</v>
      </c>
      <c r="M58" s="9">
        <v>22601000000000</v>
      </c>
      <c r="N58" s="9">
        <v>22802600000000</v>
      </c>
      <c r="O58" s="9">
        <v>22902800000000</v>
      </c>
      <c r="P58" s="9">
        <v>23002800000000</v>
      </c>
      <c r="Q58" s="9">
        <v>23003000000000</v>
      </c>
      <c r="R58" s="9">
        <v>23002800000000</v>
      </c>
      <c r="S58" s="9">
        <v>22902000000000</v>
      </c>
      <c r="T58" s="9">
        <v>22801400000000</v>
      </c>
      <c r="U58" s="9">
        <v>22601000000000</v>
      </c>
      <c r="V58" s="9">
        <v>22400600000000</v>
      </c>
      <c r="W58" s="9">
        <v>22200400000000</v>
      </c>
      <c r="X58" s="9">
        <v>22000300000000</v>
      </c>
      <c r="Y58" s="9">
        <v>21700200000000</v>
      </c>
      <c r="Z58" s="9">
        <v>21400100000000</v>
      </c>
      <c r="AA58" s="9">
        <v>21100100000000</v>
      </c>
      <c r="AB58" s="9">
        <v>20800100000000</v>
      </c>
      <c r="AC58" s="9">
        <v>20500000000000</v>
      </c>
      <c r="AD58" s="9">
        <v>20200000000000</v>
      </c>
      <c r="AE58" s="9">
        <v>19900000000000</v>
      </c>
      <c r="AF58" s="9">
        <v>19600000000000</v>
      </c>
      <c r="AG58" s="9">
        <v>19300000000000</v>
      </c>
      <c r="AH58" s="9">
        <v>19100000000000</v>
      </c>
      <c r="AI58" s="9">
        <v>18800000000000</v>
      </c>
      <c r="AJ58" s="9">
        <v>18600000000000</v>
      </c>
      <c r="AK58" s="9">
        <v>18400000000000</v>
      </c>
      <c r="AL58" s="9">
        <v>18300000000000</v>
      </c>
      <c r="AM58" s="9">
        <v>18100000000000</v>
      </c>
      <c r="AN58" s="9">
        <v>18000000000000</v>
      </c>
      <c r="AO58" s="9">
        <v>18000000000000</v>
      </c>
    </row>
    <row r="59" spans="1:41">
      <c r="A59" s="35" t="s">
        <v>701</v>
      </c>
      <c r="B59" s="35" t="s">
        <v>113</v>
      </c>
      <c r="C59" t="s">
        <v>3059</v>
      </c>
      <c r="D59" s="9">
        <v>127000000000000</v>
      </c>
      <c r="E59" s="9">
        <v>129000000000000</v>
      </c>
      <c r="F59" s="9">
        <v>132000000000000</v>
      </c>
      <c r="G59" s="9">
        <v>135000000000000</v>
      </c>
      <c r="H59" s="9">
        <v>138000000000000</v>
      </c>
      <c r="I59" s="9">
        <v>140000000000000</v>
      </c>
      <c r="J59" s="9">
        <v>142000000000000</v>
      </c>
      <c r="K59" s="9">
        <v>145003000000000</v>
      </c>
      <c r="L59" s="9">
        <v>147004000000000</v>
      </c>
      <c r="M59" s="9">
        <v>148005000000000</v>
      </c>
      <c r="N59" s="9">
        <v>150013000000000</v>
      </c>
      <c r="O59" s="9">
        <v>152014000000000</v>
      </c>
      <c r="P59" s="9">
        <v>153014000000000</v>
      </c>
      <c r="Q59" s="9">
        <v>154015000000000</v>
      </c>
      <c r="R59" s="9">
        <v>154014000000000</v>
      </c>
      <c r="S59" s="9">
        <v>154010000000000</v>
      </c>
      <c r="T59" s="9">
        <v>155007000000000</v>
      </c>
      <c r="U59" s="9">
        <v>154005000000000</v>
      </c>
      <c r="V59" s="9">
        <v>154004000000000</v>
      </c>
      <c r="W59" s="9">
        <v>153002000000000</v>
      </c>
      <c r="X59" s="9">
        <v>152002000000000</v>
      </c>
      <c r="Y59" s="9">
        <v>151001000000000</v>
      </c>
      <c r="Z59" s="9">
        <v>151001000000000</v>
      </c>
      <c r="AA59" s="9">
        <v>149001000000000</v>
      </c>
      <c r="AB59" s="9">
        <v>148000000000000</v>
      </c>
      <c r="AC59" s="9">
        <v>147000000000000</v>
      </c>
      <c r="AD59" s="9">
        <v>145000000000000</v>
      </c>
      <c r="AE59" s="9">
        <v>144000000000000</v>
      </c>
      <c r="AF59" s="9">
        <v>142000000000000</v>
      </c>
      <c r="AG59" s="9">
        <v>141000000000000</v>
      </c>
      <c r="AH59" s="9">
        <v>139000000000000</v>
      </c>
      <c r="AI59" s="9">
        <v>137000000000000</v>
      </c>
      <c r="AJ59" s="9">
        <v>136000000000000</v>
      </c>
      <c r="AK59" s="9">
        <v>134000000000000</v>
      </c>
      <c r="AL59" s="9">
        <v>132000000000000</v>
      </c>
      <c r="AM59" s="9">
        <v>130000000000000</v>
      </c>
      <c r="AN59" s="9">
        <v>129000000000000</v>
      </c>
      <c r="AO59" s="9">
        <v>127000000000000</v>
      </c>
    </row>
    <row r="60" spans="1:41">
      <c r="A60" s="35" t="s">
        <v>719</v>
      </c>
      <c r="B60" s="35" t="s">
        <v>113</v>
      </c>
      <c r="C60" t="s">
        <v>3060</v>
      </c>
      <c r="D60" s="9">
        <v>441954000000000</v>
      </c>
      <c r="E60" s="9">
        <v>449849000000000</v>
      </c>
      <c r="F60" s="9">
        <v>456910000000000</v>
      </c>
      <c r="G60" s="9">
        <v>466338000000000</v>
      </c>
      <c r="H60" s="9">
        <v>472546000000000</v>
      </c>
      <c r="I60" s="9">
        <v>475536000000000</v>
      </c>
      <c r="J60" s="9">
        <v>478547000000000</v>
      </c>
      <c r="K60" s="9">
        <v>483159000000000</v>
      </c>
      <c r="L60" s="9">
        <v>480768000000000</v>
      </c>
      <c r="M60" s="9">
        <v>478363000000000</v>
      </c>
      <c r="N60" s="9">
        <v>475950000000000</v>
      </c>
      <c r="O60" s="9">
        <v>472394000000000</v>
      </c>
      <c r="P60" s="9">
        <v>469862000000000</v>
      </c>
      <c r="Q60" s="9">
        <v>461928000000000</v>
      </c>
      <c r="R60" s="9">
        <v>453973000000000</v>
      </c>
      <c r="S60" s="9">
        <v>445988000000000</v>
      </c>
      <c r="T60" s="9">
        <v>437980000000000</v>
      </c>
      <c r="U60" s="9">
        <v>429977000000000</v>
      </c>
      <c r="V60" s="9">
        <v>419594000000000</v>
      </c>
      <c r="W60" s="9">
        <v>410011000000000</v>
      </c>
      <c r="X60" s="9">
        <v>399621000000000</v>
      </c>
      <c r="Y60" s="9">
        <v>390037000000000</v>
      </c>
      <c r="Z60" s="9">
        <v>379651000000000</v>
      </c>
      <c r="AA60" s="9">
        <v>370862000000000</v>
      </c>
      <c r="AB60" s="9">
        <v>362874000000000</v>
      </c>
      <c r="AC60" s="9">
        <v>354089000000000</v>
      </c>
      <c r="AD60" s="9">
        <v>346106000000000</v>
      </c>
      <c r="AE60" s="9">
        <v>337324000000000</v>
      </c>
      <c r="AF60" s="9">
        <v>328537000000000</v>
      </c>
      <c r="AG60" s="9">
        <v>318950000000000</v>
      </c>
      <c r="AH60" s="9">
        <v>310165000000000</v>
      </c>
      <c r="AI60" s="9">
        <v>300581000000000</v>
      </c>
      <c r="AJ60" s="9">
        <v>291797000000000</v>
      </c>
      <c r="AK60" s="9">
        <v>285405000000000</v>
      </c>
      <c r="AL60" s="9">
        <v>279021000000000</v>
      </c>
      <c r="AM60" s="9">
        <v>272627000000000</v>
      </c>
      <c r="AN60" s="9">
        <v>266254000000000</v>
      </c>
      <c r="AO60" s="9">
        <v>259831000000000</v>
      </c>
    </row>
    <row r="61" spans="1:41">
      <c r="A61" s="35" t="s">
        <v>711</v>
      </c>
      <c r="B61" s="35" t="s">
        <v>113</v>
      </c>
      <c r="C61" t="s">
        <v>3061</v>
      </c>
      <c r="D61" s="9">
        <v>1384420000000000</v>
      </c>
      <c r="E61" s="9">
        <v>1457900000000000</v>
      </c>
      <c r="F61" s="9">
        <v>1530070000000000</v>
      </c>
      <c r="G61" s="9">
        <v>1580170000000000</v>
      </c>
      <c r="H61" s="9">
        <v>1622770000000000</v>
      </c>
      <c r="I61" s="9">
        <v>1659660000000000</v>
      </c>
      <c r="J61" s="9">
        <v>1694540000000000</v>
      </c>
      <c r="K61" s="9">
        <v>1729390000000000</v>
      </c>
      <c r="L61" s="9">
        <v>1751370000000000</v>
      </c>
      <c r="M61" s="9">
        <v>1765930000000000</v>
      </c>
      <c r="N61" s="9">
        <v>1788120000000000</v>
      </c>
      <c r="O61" s="9">
        <v>1802580000000000</v>
      </c>
      <c r="P61" s="9">
        <v>1824010000000000</v>
      </c>
      <c r="Q61" s="9">
        <v>1823880000000000</v>
      </c>
      <c r="R61" s="9">
        <v>1830600000000000</v>
      </c>
      <c r="S61" s="9">
        <v>1829980000000000</v>
      </c>
      <c r="T61" s="9">
        <v>1836680000000000</v>
      </c>
      <c r="U61" s="9">
        <v>1836180000000000</v>
      </c>
      <c r="V61" s="9">
        <v>1835820000000000</v>
      </c>
      <c r="W61" s="9">
        <v>1828220000000000</v>
      </c>
      <c r="X61" s="9">
        <v>1820610000000000</v>
      </c>
      <c r="Y61" s="9">
        <v>1820230000000000</v>
      </c>
      <c r="Z61" s="9">
        <v>1812580000000000</v>
      </c>
      <c r="AA61" s="9">
        <v>1804970000000000</v>
      </c>
      <c r="AB61" s="9">
        <v>1790110000000000</v>
      </c>
      <c r="AC61" s="9">
        <v>1782510000000000</v>
      </c>
      <c r="AD61" s="9">
        <v>1774910000000000</v>
      </c>
      <c r="AE61" s="9">
        <v>1760010000000000</v>
      </c>
      <c r="AF61" s="9">
        <v>1752390000000000</v>
      </c>
      <c r="AG61" s="9">
        <v>1737540000000000</v>
      </c>
      <c r="AH61" s="9">
        <v>1729920000000000</v>
      </c>
      <c r="AI61" s="9">
        <v>1715060000000000</v>
      </c>
      <c r="AJ61" s="9">
        <v>1707440000000000</v>
      </c>
      <c r="AK61" s="9">
        <v>1699810000000000</v>
      </c>
      <c r="AL61" s="9">
        <v>1684930000000000</v>
      </c>
      <c r="AM61" s="9">
        <v>1677310000000000</v>
      </c>
      <c r="AN61" s="9">
        <v>1662450000000000</v>
      </c>
      <c r="AO61" s="9">
        <v>1654830000000000</v>
      </c>
    </row>
    <row r="62" spans="1:41">
      <c r="A62" s="35" t="s">
        <v>712</v>
      </c>
      <c r="B62" s="35" t="s">
        <v>113</v>
      </c>
      <c r="C62" t="s">
        <v>3062</v>
      </c>
      <c r="D62" s="9">
        <v>68000000000000</v>
      </c>
      <c r="E62" s="9">
        <v>69300000000000</v>
      </c>
      <c r="F62" s="9">
        <v>71000000000000</v>
      </c>
      <c r="G62" s="9">
        <v>72300000000000</v>
      </c>
      <c r="H62" s="9">
        <v>73400000000000</v>
      </c>
      <c r="I62" s="9">
        <v>74200000000000</v>
      </c>
      <c r="J62" s="9">
        <v>74600100000000</v>
      </c>
      <c r="K62" s="9">
        <v>74704200000000</v>
      </c>
      <c r="L62" s="9">
        <v>75205900000000</v>
      </c>
      <c r="M62" s="9">
        <v>75306600000000</v>
      </c>
      <c r="N62" s="9">
        <v>75317100000000</v>
      </c>
      <c r="O62" s="9">
        <v>75118200000000</v>
      </c>
      <c r="P62" s="9">
        <v>74917500000000</v>
      </c>
      <c r="Q62" s="9">
        <v>74618500000000</v>
      </c>
      <c r="R62" s="9">
        <v>74216800000000</v>
      </c>
      <c r="S62" s="9">
        <v>73811800000000</v>
      </c>
      <c r="T62" s="9">
        <v>73408100000000</v>
      </c>
      <c r="U62" s="9">
        <v>73005500000000</v>
      </c>
      <c r="V62" s="9">
        <v>72603500000000</v>
      </c>
      <c r="W62" s="9">
        <v>72102100000000</v>
      </c>
      <c r="X62" s="9">
        <v>71701400000000</v>
      </c>
      <c r="Y62" s="9">
        <v>71200900000000</v>
      </c>
      <c r="Z62" s="9">
        <v>70700600000000</v>
      </c>
      <c r="AA62" s="9">
        <v>70200400000000</v>
      </c>
      <c r="AB62" s="9">
        <v>69800300000000</v>
      </c>
      <c r="AC62" s="9">
        <v>69300200000000</v>
      </c>
      <c r="AD62" s="9">
        <v>68800200000000</v>
      </c>
      <c r="AE62" s="9">
        <v>68400100000000</v>
      </c>
      <c r="AF62" s="9">
        <v>67900100000000</v>
      </c>
      <c r="AG62" s="9">
        <v>67500100000000</v>
      </c>
      <c r="AH62" s="9">
        <v>67100100000000</v>
      </c>
      <c r="AI62" s="9">
        <v>66700100000000</v>
      </c>
      <c r="AJ62" s="9">
        <v>66300100000000</v>
      </c>
      <c r="AK62" s="9">
        <v>66000100000000</v>
      </c>
      <c r="AL62" s="9">
        <v>65700100000000</v>
      </c>
      <c r="AM62" s="9">
        <v>65400000000000</v>
      </c>
      <c r="AN62" s="9">
        <v>65100000000000</v>
      </c>
      <c r="AO62" s="9">
        <v>64900000000000</v>
      </c>
    </row>
    <row r="63" spans="1:41">
      <c r="A63" s="35" t="s">
        <v>713</v>
      </c>
      <c r="B63" s="35" t="s">
        <v>113</v>
      </c>
      <c r="C63" t="s">
        <v>3063</v>
      </c>
      <c r="D63" s="9">
        <v>57100000000000</v>
      </c>
      <c r="E63" s="9">
        <v>59900000000000</v>
      </c>
      <c r="F63" s="9">
        <v>63300000000000</v>
      </c>
      <c r="G63" s="9">
        <v>66300000000000</v>
      </c>
      <c r="H63" s="9">
        <v>68800000000000</v>
      </c>
      <c r="I63" s="9">
        <v>70900000000000</v>
      </c>
      <c r="J63" s="9">
        <v>72700000000000</v>
      </c>
      <c r="K63" s="9">
        <v>74500700000000</v>
      </c>
      <c r="L63" s="9">
        <v>76801100000000</v>
      </c>
      <c r="M63" s="9">
        <v>79301300000000</v>
      </c>
      <c r="N63" s="9">
        <v>81903700000000</v>
      </c>
      <c r="O63" s="9">
        <v>84504200000000</v>
      </c>
      <c r="P63" s="9">
        <v>87304400000000</v>
      </c>
      <c r="Q63" s="9">
        <v>90005000000000</v>
      </c>
      <c r="R63" s="9">
        <v>92805000000000</v>
      </c>
      <c r="S63" s="9">
        <v>95703800000000</v>
      </c>
      <c r="T63" s="9">
        <v>98502900000000</v>
      </c>
      <c r="U63" s="9">
        <v>101002000000000</v>
      </c>
      <c r="V63" s="9">
        <v>104002000000000</v>
      </c>
      <c r="W63" s="9">
        <v>107001000000000</v>
      </c>
      <c r="X63" s="9">
        <v>110001000000000</v>
      </c>
      <c r="Y63" s="9">
        <v>112001000000000</v>
      </c>
      <c r="Z63" s="9">
        <v>115000000000000</v>
      </c>
      <c r="AA63" s="9">
        <v>118000000000000</v>
      </c>
      <c r="AB63" s="9">
        <v>120000000000000</v>
      </c>
      <c r="AC63" s="9">
        <v>122000000000000</v>
      </c>
      <c r="AD63" s="9">
        <v>125000000000000</v>
      </c>
      <c r="AE63" s="9">
        <v>127000000000000</v>
      </c>
      <c r="AF63" s="9">
        <v>129000000000000</v>
      </c>
      <c r="AG63" s="9">
        <v>130000000000000</v>
      </c>
      <c r="AH63" s="9">
        <v>132000000000000</v>
      </c>
      <c r="AI63" s="9">
        <v>133000000000000</v>
      </c>
      <c r="AJ63" s="9">
        <v>134000000000000</v>
      </c>
      <c r="AK63" s="9">
        <v>135000000000000</v>
      </c>
      <c r="AL63" s="9">
        <v>136000000000000</v>
      </c>
      <c r="AM63" s="9">
        <v>136000000000000</v>
      </c>
      <c r="AN63" s="9">
        <v>136000000000000</v>
      </c>
      <c r="AO63" s="9">
        <v>136000000000000</v>
      </c>
    </row>
    <row r="64" spans="1:41">
      <c r="A64" s="35" t="s">
        <v>718</v>
      </c>
      <c r="B64" s="35" t="s">
        <v>113</v>
      </c>
      <c r="C64" t="s">
        <v>3064</v>
      </c>
      <c r="D64" s="9">
        <v>911000000000000</v>
      </c>
      <c r="E64" s="9">
        <v>913696000000000</v>
      </c>
      <c r="F64" s="9">
        <v>913250000000000</v>
      </c>
      <c r="G64" s="9">
        <v>918782000000000</v>
      </c>
      <c r="H64" s="9">
        <v>914357000000000</v>
      </c>
      <c r="I64" s="9">
        <v>899836000000000</v>
      </c>
      <c r="J64" s="9">
        <v>892073000000000</v>
      </c>
      <c r="K64" s="9">
        <v>887154000000000</v>
      </c>
      <c r="L64" s="9">
        <v>880122000000000</v>
      </c>
      <c r="M64" s="9">
        <v>872862000000000</v>
      </c>
      <c r="N64" s="9">
        <v>865515000000000</v>
      </c>
      <c r="O64" s="9">
        <v>857919000000000</v>
      </c>
      <c r="P64" s="9">
        <v>850235000000000</v>
      </c>
      <c r="Q64" s="9">
        <v>838164000000000</v>
      </c>
      <c r="R64" s="9">
        <v>821084000000000</v>
      </c>
      <c r="S64" s="9">
        <v>804131000000000</v>
      </c>
      <c r="T64" s="9">
        <v>787214000000000</v>
      </c>
      <c r="U64" s="9">
        <v>769235000000000</v>
      </c>
      <c r="V64" s="9">
        <v>751361000000000</v>
      </c>
      <c r="W64" s="9">
        <v>733426000000000</v>
      </c>
      <c r="X64" s="9">
        <v>715469000000000</v>
      </c>
      <c r="Y64" s="9">
        <v>697587000000000</v>
      </c>
      <c r="Z64" s="9">
        <v>679666000000000</v>
      </c>
      <c r="AA64" s="9">
        <v>661758000000000</v>
      </c>
      <c r="AB64" s="9">
        <v>644769000000000</v>
      </c>
      <c r="AC64" s="9">
        <v>626820000000000</v>
      </c>
      <c r="AD64" s="9">
        <v>608929000000000</v>
      </c>
      <c r="AE64" s="9">
        <v>590964000000000</v>
      </c>
      <c r="AF64" s="9">
        <v>578074000000000</v>
      </c>
      <c r="AG64" s="9">
        <v>564278000000000</v>
      </c>
      <c r="AH64" s="9">
        <v>551570000000000</v>
      </c>
      <c r="AI64" s="9">
        <v>537837000000000</v>
      </c>
      <c r="AJ64" s="9">
        <v>524120000000000</v>
      </c>
      <c r="AK64" s="9">
        <v>515362000000000</v>
      </c>
      <c r="AL64" s="9">
        <v>505757000000000</v>
      </c>
      <c r="AM64" s="9">
        <v>496181000000000</v>
      </c>
      <c r="AN64" s="9">
        <v>486578000000000</v>
      </c>
      <c r="AO64" s="9">
        <v>476997000000000</v>
      </c>
    </row>
    <row r="65" spans="1:41">
      <c r="A65" s="35" t="s">
        <v>714</v>
      </c>
      <c r="B65" s="35" t="s">
        <v>113</v>
      </c>
      <c r="C65" t="s">
        <v>3065</v>
      </c>
      <c r="D65" s="9">
        <v>513000000000000</v>
      </c>
      <c r="E65" s="9">
        <v>512000000000000</v>
      </c>
      <c r="F65" s="9">
        <v>536000000000000</v>
      </c>
      <c r="G65" s="9">
        <v>547000000000000</v>
      </c>
      <c r="H65" s="9">
        <v>555000000000000</v>
      </c>
      <c r="I65" s="9">
        <v>559001000000000</v>
      </c>
      <c r="J65" s="9">
        <v>563002000000000</v>
      </c>
      <c r="K65" s="9">
        <v>569122000000000</v>
      </c>
      <c r="L65" s="9">
        <v>566170000000000</v>
      </c>
      <c r="M65" s="9">
        <v>563149000000000</v>
      </c>
      <c r="N65" s="9">
        <v>561401000000000</v>
      </c>
      <c r="O65" s="9">
        <v>558412000000000</v>
      </c>
      <c r="P65" s="9">
        <v>556300000000000</v>
      </c>
      <c r="Q65" s="9">
        <v>546264000000000</v>
      </c>
      <c r="R65" s="9">
        <v>537215000000000</v>
      </c>
      <c r="S65" s="9">
        <v>527088000000000</v>
      </c>
      <c r="T65" s="9">
        <v>518009000000000</v>
      </c>
      <c r="U65" s="9">
        <v>507991000000000</v>
      </c>
      <c r="V65" s="9">
        <v>495994000000000</v>
      </c>
      <c r="W65" s="9">
        <v>483999000000000</v>
      </c>
      <c r="X65" s="9">
        <v>472002000000000</v>
      </c>
      <c r="Y65" s="9">
        <v>461003000000000</v>
      </c>
      <c r="Z65" s="9">
        <v>449003000000000</v>
      </c>
      <c r="AA65" s="9">
        <v>439003000000000</v>
      </c>
      <c r="AB65" s="9">
        <v>429003000000000</v>
      </c>
      <c r="AC65" s="9">
        <v>419003000000000</v>
      </c>
      <c r="AD65" s="9">
        <v>409003000000000</v>
      </c>
      <c r="AE65" s="9">
        <v>399003000000000</v>
      </c>
      <c r="AF65" s="9">
        <v>388003000000000</v>
      </c>
      <c r="AG65" s="9">
        <v>377003000000000</v>
      </c>
      <c r="AH65" s="9">
        <v>366003000000000</v>
      </c>
      <c r="AI65" s="9">
        <v>356003000000000</v>
      </c>
      <c r="AJ65" s="9">
        <v>345002000000000</v>
      </c>
      <c r="AK65" s="9">
        <v>337002000000000</v>
      </c>
      <c r="AL65" s="9">
        <v>330001000000000</v>
      </c>
      <c r="AM65" s="9">
        <v>323001000000000</v>
      </c>
      <c r="AN65" s="9">
        <v>315001000000000</v>
      </c>
      <c r="AO65" s="9">
        <v>308001000000000</v>
      </c>
    </row>
    <row r="66" spans="1:41">
      <c r="A66" s="35" t="s">
        <v>715</v>
      </c>
      <c r="B66" s="35" t="s">
        <v>113</v>
      </c>
      <c r="C66" t="s">
        <v>3066</v>
      </c>
      <c r="D66" s="9">
        <v>274000000000000</v>
      </c>
      <c r="E66" s="9">
        <v>283000000000000</v>
      </c>
      <c r="F66" s="9">
        <v>292000000000000</v>
      </c>
      <c r="G66" s="9">
        <v>296000000000000</v>
      </c>
      <c r="H66" s="9">
        <v>300000000000000</v>
      </c>
      <c r="I66" s="9">
        <v>302001000000000</v>
      </c>
      <c r="J66" s="9">
        <v>305002000000000</v>
      </c>
      <c r="K66" s="9">
        <v>308079000000000</v>
      </c>
      <c r="L66" s="9">
        <v>309112000000000</v>
      </c>
      <c r="M66" s="9">
        <v>311118000000000</v>
      </c>
      <c r="N66" s="9">
        <v>313313000000000</v>
      </c>
      <c r="O66" s="9">
        <v>314332000000000</v>
      </c>
      <c r="P66" s="9">
        <v>316303000000000</v>
      </c>
      <c r="Q66" s="9">
        <v>315312000000000</v>
      </c>
      <c r="R66" s="9">
        <v>313275000000000</v>
      </c>
      <c r="S66" s="9">
        <v>311170000000000</v>
      </c>
      <c r="T66" s="9">
        <v>310096000000000</v>
      </c>
      <c r="U66" s="9">
        <v>308053000000000</v>
      </c>
      <c r="V66" s="9">
        <v>305025000000000</v>
      </c>
      <c r="W66" s="9">
        <v>302010000000000</v>
      </c>
      <c r="X66" s="9">
        <v>300005000000000</v>
      </c>
      <c r="Y66" s="9">
        <v>297003000000000</v>
      </c>
      <c r="Z66" s="9">
        <v>294002000000000</v>
      </c>
      <c r="AA66" s="9">
        <v>290002000000000</v>
      </c>
      <c r="AB66" s="9">
        <v>285002000000000</v>
      </c>
      <c r="AC66" s="9">
        <v>281002000000000</v>
      </c>
      <c r="AD66" s="9">
        <v>277002000000000</v>
      </c>
      <c r="AE66" s="9">
        <v>272003000000000</v>
      </c>
      <c r="AF66" s="9">
        <v>268003000000000</v>
      </c>
      <c r="AG66" s="9">
        <v>264003000000000</v>
      </c>
      <c r="AH66" s="9">
        <v>260003000000000</v>
      </c>
      <c r="AI66" s="9">
        <v>256003000000000</v>
      </c>
      <c r="AJ66" s="9">
        <v>251003000000000</v>
      </c>
      <c r="AK66" s="9">
        <v>247002000000000</v>
      </c>
      <c r="AL66" s="9">
        <v>243002000000000</v>
      </c>
      <c r="AM66" s="9">
        <v>239001000000000</v>
      </c>
      <c r="AN66" s="9">
        <v>235001000000000</v>
      </c>
      <c r="AO66" s="9">
        <v>231000000000000</v>
      </c>
    </row>
    <row r="67" spans="1:41">
      <c r="A67" s="35" t="s">
        <v>727</v>
      </c>
      <c r="B67" s="35" t="s">
        <v>113</v>
      </c>
      <c r="C67" t="s">
        <v>3067</v>
      </c>
      <c r="D67" s="9">
        <v>255000000000000</v>
      </c>
      <c r="E67" s="9">
        <v>261000000000000</v>
      </c>
      <c r="F67" s="9">
        <v>270000000000000</v>
      </c>
      <c r="G67" s="9">
        <v>277000000000000</v>
      </c>
      <c r="H67" s="9">
        <v>283000000000000</v>
      </c>
      <c r="I67" s="9">
        <v>288000000000000</v>
      </c>
      <c r="J67" s="9">
        <v>291000000000000</v>
      </c>
      <c r="K67" s="9">
        <v>295010000000000</v>
      </c>
      <c r="L67" s="9">
        <v>301014000000000</v>
      </c>
      <c r="M67" s="9">
        <v>306016000000000</v>
      </c>
      <c r="N67" s="9">
        <v>312042000000000</v>
      </c>
      <c r="O67" s="9">
        <v>317046000000000</v>
      </c>
      <c r="P67" s="9">
        <v>323046000000000</v>
      </c>
      <c r="Q67" s="9">
        <v>328050000000000</v>
      </c>
      <c r="R67" s="9">
        <v>333047000000000</v>
      </c>
      <c r="S67" s="9">
        <v>338034000000000</v>
      </c>
      <c r="T67" s="9">
        <v>342024000000000</v>
      </c>
      <c r="U67" s="9">
        <v>346017000000000</v>
      </c>
      <c r="V67" s="9">
        <v>350011000000000</v>
      </c>
      <c r="W67" s="9">
        <v>354007000000000</v>
      </c>
      <c r="X67" s="9">
        <v>358005000000000</v>
      </c>
      <c r="Y67" s="9">
        <v>361003000000000</v>
      </c>
      <c r="Z67" s="9">
        <v>364002000000000</v>
      </c>
      <c r="AA67" s="9">
        <v>366002000000000</v>
      </c>
      <c r="AB67" s="9">
        <v>369001000000000</v>
      </c>
      <c r="AC67" s="9">
        <v>371001000000000</v>
      </c>
      <c r="AD67" s="9">
        <v>373001000000000</v>
      </c>
      <c r="AE67" s="9">
        <v>374001000000000</v>
      </c>
      <c r="AF67" s="9">
        <v>376001000000000</v>
      </c>
      <c r="AG67" s="9">
        <v>377001000000000</v>
      </c>
      <c r="AH67" s="9">
        <v>378001000000000</v>
      </c>
      <c r="AI67" s="9">
        <v>378001000000000</v>
      </c>
      <c r="AJ67" s="9">
        <v>379001000000000</v>
      </c>
      <c r="AK67" s="9">
        <v>379001000000000</v>
      </c>
      <c r="AL67" s="9">
        <v>379000000000000</v>
      </c>
      <c r="AM67" s="9">
        <v>379000000000000</v>
      </c>
      <c r="AN67" s="9">
        <v>379000000000000</v>
      </c>
      <c r="AO67" s="9">
        <v>378000000000000</v>
      </c>
    </row>
    <row r="68" spans="1:41">
      <c r="A68" s="35" t="s">
        <v>702</v>
      </c>
      <c r="B68" s="35" t="s">
        <v>113</v>
      </c>
      <c r="C68" t="s">
        <v>3068</v>
      </c>
      <c r="D68" s="9">
        <v>185000000000000</v>
      </c>
      <c r="E68" s="9">
        <v>198000000000000</v>
      </c>
      <c r="F68" s="9">
        <v>213000000000000</v>
      </c>
      <c r="G68" s="9">
        <v>226000000000000</v>
      </c>
      <c r="H68" s="9">
        <v>236000000000000</v>
      </c>
      <c r="I68" s="9">
        <v>245000000000000</v>
      </c>
      <c r="J68" s="9">
        <v>252000000000000</v>
      </c>
      <c r="K68" s="9">
        <v>260017000000000</v>
      </c>
      <c r="L68" s="9">
        <v>272025000000000</v>
      </c>
      <c r="M68" s="9">
        <v>285029000000000</v>
      </c>
      <c r="N68" s="9">
        <v>299079000000000</v>
      </c>
      <c r="O68" s="9">
        <v>314088000000000</v>
      </c>
      <c r="P68" s="9">
        <v>330088000000000</v>
      </c>
      <c r="Q68" s="9">
        <v>346098000000000</v>
      </c>
      <c r="R68" s="9">
        <v>362094000000000</v>
      </c>
      <c r="S68" s="9">
        <v>378067000000000</v>
      </c>
      <c r="T68" s="9">
        <v>393046000000000</v>
      </c>
      <c r="U68" s="9">
        <v>409032000000000</v>
      </c>
      <c r="V68" s="9">
        <v>424020000000000</v>
      </c>
      <c r="W68" s="9">
        <v>438012000000000</v>
      </c>
      <c r="X68" s="9">
        <v>452008000000000</v>
      </c>
      <c r="Y68" s="9">
        <v>466005000000000</v>
      </c>
      <c r="Z68" s="9">
        <v>479003000000000</v>
      </c>
      <c r="AA68" s="9">
        <v>491003000000000</v>
      </c>
      <c r="AB68" s="9">
        <v>503002000000000</v>
      </c>
      <c r="AC68" s="9">
        <v>513002000000000</v>
      </c>
      <c r="AD68" s="9">
        <v>523002000000000</v>
      </c>
      <c r="AE68" s="9">
        <v>532002000000000</v>
      </c>
      <c r="AF68" s="9">
        <v>540002000000000</v>
      </c>
      <c r="AG68" s="9">
        <v>548002000000000</v>
      </c>
      <c r="AH68" s="9">
        <v>554002000000000</v>
      </c>
      <c r="AI68" s="9">
        <v>559003000000000</v>
      </c>
      <c r="AJ68" s="9">
        <v>563002000000000</v>
      </c>
      <c r="AK68" s="9">
        <v>566002000000000</v>
      </c>
      <c r="AL68" s="9">
        <v>568002000000000</v>
      </c>
      <c r="AM68" s="9">
        <v>569001000000000</v>
      </c>
      <c r="AN68" s="9">
        <v>569001000000000</v>
      </c>
      <c r="AO68" s="9">
        <v>568000000000000</v>
      </c>
    </row>
    <row r="69" spans="1:41">
      <c r="A69" s="35" t="s">
        <v>716</v>
      </c>
      <c r="B69" s="35" t="s">
        <v>113</v>
      </c>
      <c r="C69" t="s">
        <v>3069</v>
      </c>
      <c r="D69" s="9">
        <v>90100000000000</v>
      </c>
      <c r="E69" s="9">
        <v>97300000000000</v>
      </c>
      <c r="F69" s="9">
        <v>107000000000000</v>
      </c>
      <c r="G69" s="9">
        <v>115000000000000</v>
      </c>
      <c r="H69" s="9">
        <v>123000000000000</v>
      </c>
      <c r="I69" s="9">
        <v>129000000000000</v>
      </c>
      <c r="J69" s="9">
        <v>135000000000000</v>
      </c>
      <c r="K69" s="9">
        <v>141004000000000</v>
      </c>
      <c r="L69" s="9">
        <v>148006000000000</v>
      </c>
      <c r="M69" s="9">
        <v>154007000000000</v>
      </c>
      <c r="N69" s="9">
        <v>161018000000000</v>
      </c>
      <c r="O69" s="9">
        <v>169020000000000</v>
      </c>
      <c r="P69" s="9">
        <v>176020000000000</v>
      </c>
      <c r="Q69" s="9">
        <v>183023000000000</v>
      </c>
      <c r="R69" s="9">
        <v>190022000000000</v>
      </c>
      <c r="S69" s="9">
        <v>197016000000000</v>
      </c>
      <c r="T69" s="9">
        <v>203011000000000</v>
      </c>
      <c r="U69" s="9">
        <v>210008000000000</v>
      </c>
      <c r="V69" s="9">
        <v>216005000000000</v>
      </c>
      <c r="W69" s="9">
        <v>223004000000000</v>
      </c>
      <c r="X69" s="9">
        <v>229002000000000</v>
      </c>
      <c r="Y69" s="9">
        <v>234002000000000</v>
      </c>
      <c r="Z69" s="9">
        <v>240001000000000</v>
      </c>
      <c r="AA69" s="9">
        <v>245001000000000</v>
      </c>
      <c r="AB69" s="9">
        <v>249001000000000</v>
      </c>
      <c r="AC69" s="9">
        <v>254001000000000</v>
      </c>
      <c r="AD69" s="9">
        <v>258001000000000</v>
      </c>
      <c r="AE69" s="9">
        <v>261001000000000</v>
      </c>
      <c r="AF69" s="9">
        <v>265001000000000</v>
      </c>
      <c r="AG69" s="9">
        <v>267001000000000</v>
      </c>
      <c r="AH69" s="9">
        <v>270001000000000</v>
      </c>
      <c r="AI69" s="9">
        <v>272001000000000</v>
      </c>
      <c r="AJ69" s="9">
        <v>273001000000000</v>
      </c>
      <c r="AK69" s="9">
        <v>274000000000000</v>
      </c>
      <c r="AL69" s="9">
        <v>275000000000000</v>
      </c>
      <c r="AM69" s="9">
        <v>275000000000000</v>
      </c>
      <c r="AN69" s="9">
        <v>275000000000000</v>
      </c>
      <c r="AO69" s="9">
        <v>274000000000000</v>
      </c>
    </row>
    <row r="70" spans="1:41">
      <c r="A70" s="35" t="s">
        <v>703</v>
      </c>
      <c r="B70" s="35" t="s">
        <v>113</v>
      </c>
      <c r="C70" t="s">
        <v>3070</v>
      </c>
      <c r="D70" s="9">
        <v>9550000000000</v>
      </c>
      <c r="E70" s="9">
        <v>9850000000000</v>
      </c>
      <c r="F70" s="9">
        <v>10300000000000</v>
      </c>
      <c r="G70" s="9">
        <v>10700000000000</v>
      </c>
      <c r="H70" s="9">
        <v>11100000000000</v>
      </c>
      <c r="I70" s="9">
        <v>11500000000000</v>
      </c>
      <c r="J70" s="9">
        <v>11800000000000</v>
      </c>
      <c r="K70" s="9">
        <v>12200900000000</v>
      </c>
      <c r="L70" s="9">
        <v>12601300000000</v>
      </c>
      <c r="M70" s="9">
        <v>13001500000000</v>
      </c>
      <c r="N70" s="9">
        <v>13404100000000</v>
      </c>
      <c r="O70" s="9">
        <v>13804500000000</v>
      </c>
      <c r="P70" s="9">
        <v>14204500000000</v>
      </c>
      <c r="Q70" s="9">
        <v>14604900000000</v>
      </c>
      <c r="R70" s="9">
        <v>14904600000000</v>
      </c>
      <c r="S70" s="9">
        <v>15303300000000</v>
      </c>
      <c r="T70" s="9">
        <v>15602300000000</v>
      </c>
      <c r="U70" s="9">
        <v>15901600000000</v>
      </c>
      <c r="V70" s="9">
        <v>16201000000000</v>
      </c>
      <c r="W70" s="9">
        <v>16400600000000</v>
      </c>
      <c r="X70" s="9">
        <v>16700400000000</v>
      </c>
      <c r="Y70" s="9">
        <v>16900300000000</v>
      </c>
      <c r="Z70" s="9">
        <v>17100200000000</v>
      </c>
      <c r="AA70" s="9">
        <v>17300100000000</v>
      </c>
      <c r="AB70" s="9">
        <v>17500100000000</v>
      </c>
      <c r="AC70" s="9">
        <v>17700100000000</v>
      </c>
      <c r="AD70" s="9">
        <v>17900000000000</v>
      </c>
      <c r="AE70" s="9">
        <v>18000000000000</v>
      </c>
      <c r="AF70" s="9">
        <v>18100100000000</v>
      </c>
      <c r="AG70" s="9">
        <v>18200100000000</v>
      </c>
      <c r="AH70" s="9">
        <v>18300100000000</v>
      </c>
      <c r="AI70" s="9">
        <v>18400100000000</v>
      </c>
      <c r="AJ70" s="9">
        <v>18400000000000</v>
      </c>
      <c r="AK70" s="9">
        <v>18500000000000</v>
      </c>
      <c r="AL70" s="9">
        <v>18500000000000</v>
      </c>
      <c r="AM70" s="9">
        <v>18500000000000</v>
      </c>
      <c r="AN70" s="9">
        <v>18500000000000</v>
      </c>
      <c r="AO70" s="9">
        <v>18500000000000</v>
      </c>
    </row>
    <row r="71" spans="1:41">
      <c r="A71" s="35" t="s">
        <v>704</v>
      </c>
      <c r="B71" s="35" t="s">
        <v>113</v>
      </c>
      <c r="C71" t="s">
        <v>3071</v>
      </c>
      <c r="D71" s="9">
        <v>131000000000000</v>
      </c>
      <c r="E71" s="9">
        <v>142000000000000</v>
      </c>
      <c r="F71" s="9">
        <v>153000000000000</v>
      </c>
      <c r="G71" s="9">
        <v>154000000000000</v>
      </c>
      <c r="H71" s="9">
        <v>157000000000000</v>
      </c>
      <c r="I71" s="9">
        <v>161000000000000</v>
      </c>
      <c r="J71" s="9">
        <v>164000000000000</v>
      </c>
      <c r="K71" s="9">
        <v>168009000000000</v>
      </c>
      <c r="L71" s="9">
        <v>169012000000000</v>
      </c>
      <c r="M71" s="9">
        <v>171014000000000</v>
      </c>
      <c r="N71" s="9">
        <v>173037000000000</v>
      </c>
      <c r="O71" s="9">
        <v>174040000000000</v>
      </c>
      <c r="P71" s="9">
        <v>176039000000000</v>
      </c>
      <c r="Q71" s="9">
        <v>176042000000000</v>
      </c>
      <c r="R71" s="9">
        <v>176039000000000</v>
      </c>
      <c r="S71" s="9">
        <v>176027000000000</v>
      </c>
      <c r="T71" s="9">
        <v>177019000000000</v>
      </c>
      <c r="U71" s="9">
        <v>177013000000000</v>
      </c>
      <c r="V71" s="9">
        <v>176008000000000</v>
      </c>
      <c r="W71" s="9">
        <v>176005000000000</v>
      </c>
      <c r="X71" s="9">
        <v>175003000000000</v>
      </c>
      <c r="Y71" s="9">
        <v>175002000000000</v>
      </c>
      <c r="Z71" s="9">
        <v>175002000000000</v>
      </c>
      <c r="AA71" s="9">
        <v>174001000000000</v>
      </c>
      <c r="AB71" s="9">
        <v>173001000000000</v>
      </c>
      <c r="AC71" s="9">
        <v>172001000000000</v>
      </c>
      <c r="AD71" s="9">
        <v>171001000000000</v>
      </c>
      <c r="AE71" s="9">
        <v>170000000000000</v>
      </c>
      <c r="AF71" s="9">
        <v>169000000000000</v>
      </c>
      <c r="AG71" s="9">
        <v>168000000000000</v>
      </c>
      <c r="AH71" s="9">
        <v>168000000000000</v>
      </c>
      <c r="AI71" s="9">
        <v>167000000000000</v>
      </c>
      <c r="AJ71" s="9">
        <v>166000000000000</v>
      </c>
      <c r="AK71" s="9">
        <v>166000000000000</v>
      </c>
      <c r="AL71" s="9">
        <v>165000000000000</v>
      </c>
      <c r="AM71" s="9">
        <v>164000000000000</v>
      </c>
      <c r="AN71" s="9">
        <v>163000000000000</v>
      </c>
      <c r="AO71" s="9">
        <v>163000000000000</v>
      </c>
    </row>
    <row r="72" spans="1:41">
      <c r="A72" s="35" t="s">
        <v>705</v>
      </c>
      <c r="B72" s="35" t="s">
        <v>113</v>
      </c>
      <c r="C72" t="s">
        <v>3072</v>
      </c>
      <c r="D72" s="9">
        <v>111000000000000</v>
      </c>
      <c r="E72" s="9">
        <v>112000000000000</v>
      </c>
      <c r="F72" s="9">
        <v>115000000000000</v>
      </c>
      <c r="G72" s="9">
        <v>117000000000000</v>
      </c>
      <c r="H72" s="9">
        <v>118000000000000</v>
      </c>
      <c r="I72" s="9">
        <v>120000000000000</v>
      </c>
      <c r="J72" s="9">
        <v>121000000000000</v>
      </c>
      <c r="K72" s="9">
        <v>121000000000000</v>
      </c>
      <c r="L72" s="9">
        <v>123000000000000</v>
      </c>
      <c r="M72" s="9">
        <v>124000000000000</v>
      </c>
      <c r="N72" s="9">
        <v>126001000000000</v>
      </c>
      <c r="O72" s="9">
        <v>127001000000000</v>
      </c>
      <c r="P72" s="9">
        <v>129001000000000</v>
      </c>
      <c r="Q72" s="9">
        <v>130002000000000</v>
      </c>
      <c r="R72" s="9">
        <v>131002000000000</v>
      </c>
      <c r="S72" s="9">
        <v>132001000000000</v>
      </c>
      <c r="T72" s="9">
        <v>132001000000000</v>
      </c>
      <c r="U72" s="9">
        <v>133001000000000</v>
      </c>
      <c r="V72" s="9">
        <v>134000000000000</v>
      </c>
      <c r="W72" s="9">
        <v>134000000000000</v>
      </c>
      <c r="X72" s="9">
        <v>134000000000000</v>
      </c>
      <c r="Y72" s="9">
        <v>134000000000000</v>
      </c>
      <c r="Z72" s="9">
        <v>135000000000000</v>
      </c>
      <c r="AA72" s="9">
        <v>135000000000000</v>
      </c>
      <c r="AB72" s="9">
        <v>135000000000000</v>
      </c>
      <c r="AC72" s="9">
        <v>135000000000000</v>
      </c>
      <c r="AD72" s="9">
        <v>134000000000000</v>
      </c>
      <c r="AE72" s="9">
        <v>134000000000000</v>
      </c>
      <c r="AF72" s="9">
        <v>134000000000000</v>
      </c>
      <c r="AG72" s="9">
        <v>134000000000000</v>
      </c>
      <c r="AH72" s="9">
        <v>133000000000000</v>
      </c>
      <c r="AI72" s="9">
        <v>133000000000000</v>
      </c>
      <c r="AJ72" s="9">
        <v>133000000000000</v>
      </c>
      <c r="AK72" s="9">
        <v>133000000000000</v>
      </c>
      <c r="AL72" s="9">
        <v>132000000000000</v>
      </c>
      <c r="AM72" s="9">
        <v>132000000000000</v>
      </c>
      <c r="AN72" s="9">
        <v>132000000000000</v>
      </c>
      <c r="AO72" s="9">
        <v>132000000000000</v>
      </c>
    </row>
    <row r="73" spans="1:41">
      <c r="A73" s="35" t="s">
        <v>706</v>
      </c>
      <c r="B73" s="35" t="s">
        <v>113</v>
      </c>
      <c r="C73" t="s">
        <v>3073</v>
      </c>
      <c r="D73" s="9">
        <v>96900000000000</v>
      </c>
      <c r="E73" s="9">
        <v>99500000000000</v>
      </c>
      <c r="F73" s="9">
        <v>103000000000000</v>
      </c>
      <c r="G73" s="9">
        <v>105000000000000</v>
      </c>
      <c r="H73" s="9">
        <v>107000000000000</v>
      </c>
      <c r="I73" s="9">
        <v>109000000000000</v>
      </c>
      <c r="J73" s="9">
        <v>110000000000000</v>
      </c>
      <c r="K73" s="9">
        <v>112008000000000</v>
      </c>
      <c r="L73" s="9">
        <v>114011000000000</v>
      </c>
      <c r="M73" s="9">
        <v>116012000000000</v>
      </c>
      <c r="N73" s="9">
        <v>118030000000000</v>
      </c>
      <c r="O73" s="9">
        <v>120032000000000</v>
      </c>
      <c r="P73" s="9">
        <v>122030000000000</v>
      </c>
      <c r="Q73" s="9">
        <v>124032000000000</v>
      </c>
      <c r="R73" s="9">
        <v>126029000000000</v>
      </c>
      <c r="S73" s="9">
        <v>128020000000000</v>
      </c>
      <c r="T73" s="9">
        <v>130014000000000</v>
      </c>
      <c r="U73" s="9">
        <v>132009000000000</v>
      </c>
      <c r="V73" s="9">
        <v>133006000000000</v>
      </c>
      <c r="W73" s="9">
        <v>135004000000000</v>
      </c>
      <c r="X73" s="9">
        <v>136002000000000</v>
      </c>
      <c r="Y73" s="9">
        <v>137002000000000</v>
      </c>
      <c r="Z73" s="9">
        <v>139001000000000</v>
      </c>
      <c r="AA73" s="9">
        <v>140001000000000</v>
      </c>
      <c r="AB73" s="9">
        <v>141001000000000</v>
      </c>
      <c r="AC73" s="9">
        <v>142000000000000</v>
      </c>
      <c r="AD73" s="9">
        <v>142000000000000</v>
      </c>
      <c r="AE73" s="9">
        <v>143000000000000</v>
      </c>
      <c r="AF73" s="9">
        <v>144000000000000</v>
      </c>
      <c r="AG73" s="9">
        <v>144000000000000</v>
      </c>
      <c r="AH73" s="9">
        <v>144000000000000</v>
      </c>
      <c r="AI73" s="9">
        <v>145000000000000</v>
      </c>
      <c r="AJ73" s="9">
        <v>145000000000000</v>
      </c>
      <c r="AK73" s="9">
        <v>145000000000000</v>
      </c>
      <c r="AL73" s="9">
        <v>145000000000000</v>
      </c>
      <c r="AM73" s="9">
        <v>145000000000000</v>
      </c>
      <c r="AN73" s="9">
        <v>144000000000000</v>
      </c>
      <c r="AO73" s="9">
        <v>144000000000000</v>
      </c>
    </row>
    <row r="74" spans="1:41">
      <c r="A74" s="35" t="s">
        <v>707</v>
      </c>
      <c r="B74" s="35" t="s">
        <v>113</v>
      </c>
      <c r="C74" t="s">
        <v>3074</v>
      </c>
      <c r="D74" s="9">
        <v>72196400000000</v>
      </c>
      <c r="E74" s="9">
        <v>78693700000000</v>
      </c>
      <c r="F74" s="9">
        <v>87839900000000</v>
      </c>
      <c r="G74" s="9">
        <v>96163800000000</v>
      </c>
      <c r="H74" s="9">
        <v>104405000000000</v>
      </c>
      <c r="I74" s="9">
        <v>111230000000000</v>
      </c>
      <c r="J74" s="9">
        <v>117985000000000</v>
      </c>
      <c r="K74" s="9">
        <v>124011000000000</v>
      </c>
      <c r="L74" s="9">
        <v>131143000000000</v>
      </c>
      <c r="M74" s="9">
        <v>137599000000000</v>
      </c>
      <c r="N74" s="9">
        <v>144701000000000</v>
      </c>
      <c r="O74" s="9">
        <v>151802000000000</v>
      </c>
      <c r="P74" s="9">
        <v>158861000000000</v>
      </c>
      <c r="Q74" s="9">
        <v>166570000000000</v>
      </c>
      <c r="R74" s="9">
        <v>174269000000000</v>
      </c>
      <c r="S74" s="9">
        <v>182608000000000</v>
      </c>
      <c r="T74" s="9">
        <v>190922000000000</v>
      </c>
      <c r="U74" s="9">
        <v>199871000000000</v>
      </c>
      <c r="V74" s="9">
        <v>208807000000000</v>
      </c>
      <c r="W74" s="9">
        <v>217726000000000</v>
      </c>
      <c r="X74" s="9">
        <v>226628000000000</v>
      </c>
      <c r="Y74" s="9">
        <v>235514000000000</v>
      </c>
      <c r="Z74" s="9">
        <v>244382000000000</v>
      </c>
      <c r="AA74" s="9">
        <v>253881000000000</v>
      </c>
      <c r="AB74" s="9">
        <v>262713000000000</v>
      </c>
      <c r="AC74" s="9">
        <v>271527000000000</v>
      </c>
      <c r="AD74" s="9">
        <v>279676000000000</v>
      </c>
      <c r="AE74" s="9">
        <v>287808000000000</v>
      </c>
      <c r="AF74" s="9">
        <v>295927000000000</v>
      </c>
      <c r="AG74" s="9">
        <v>302736000000000</v>
      </c>
      <c r="AH74" s="9">
        <v>309533000000000</v>
      </c>
      <c r="AI74" s="9">
        <v>315667000000000</v>
      </c>
      <c r="AJ74" s="9">
        <v>320513000000000</v>
      </c>
      <c r="AK74" s="9">
        <v>324687000000000</v>
      </c>
      <c r="AL74" s="9">
        <v>328243000000000</v>
      </c>
      <c r="AM74" s="9">
        <v>330445000000000</v>
      </c>
      <c r="AN74" s="9">
        <v>332120000000000</v>
      </c>
      <c r="AO74" s="9">
        <v>332292000000000</v>
      </c>
    </row>
    <row r="75" spans="1:41">
      <c r="A75" s="35" t="s">
        <v>708</v>
      </c>
      <c r="B75" s="35" t="s">
        <v>113</v>
      </c>
      <c r="C75" t="s">
        <v>3075</v>
      </c>
      <c r="D75" s="9">
        <v>75100000000000</v>
      </c>
      <c r="E75" s="9">
        <v>81700000000000</v>
      </c>
      <c r="F75" s="9">
        <v>90600000000000</v>
      </c>
      <c r="G75" s="9">
        <v>99400000000000</v>
      </c>
      <c r="H75" s="9">
        <v>108000000000000</v>
      </c>
      <c r="I75" s="9">
        <v>116000000000000</v>
      </c>
      <c r="J75" s="9">
        <v>124000000000000</v>
      </c>
      <c r="K75" s="9">
        <v>132000000000000</v>
      </c>
      <c r="L75" s="9">
        <v>140000000000000</v>
      </c>
      <c r="M75" s="9">
        <v>150000000000000</v>
      </c>
      <c r="N75" s="9">
        <v>160000000000000</v>
      </c>
      <c r="O75" s="9">
        <v>170000000000000</v>
      </c>
      <c r="P75" s="9">
        <v>181000000000000</v>
      </c>
      <c r="Q75" s="9">
        <v>193000000000000</v>
      </c>
      <c r="R75" s="9">
        <v>205000000000000</v>
      </c>
      <c r="S75" s="9">
        <v>217000000000000</v>
      </c>
      <c r="T75" s="9">
        <v>230000000000000</v>
      </c>
      <c r="U75" s="9">
        <v>244000000000000</v>
      </c>
      <c r="V75" s="9">
        <v>258000000000000</v>
      </c>
      <c r="W75" s="9">
        <v>272000000000000</v>
      </c>
      <c r="X75" s="9">
        <v>287000000000000</v>
      </c>
      <c r="Y75" s="9">
        <v>302000000000000</v>
      </c>
      <c r="Z75" s="9">
        <v>317000000000000</v>
      </c>
      <c r="AA75" s="9">
        <v>332000000000000</v>
      </c>
      <c r="AB75" s="9">
        <v>347000000000000</v>
      </c>
      <c r="AC75" s="9">
        <v>361000000000000</v>
      </c>
      <c r="AD75" s="9">
        <v>376000000000000</v>
      </c>
      <c r="AE75" s="9">
        <v>390000000000000</v>
      </c>
      <c r="AF75" s="9">
        <v>403000000000000</v>
      </c>
      <c r="AG75" s="9">
        <v>415000000000000</v>
      </c>
      <c r="AH75" s="9">
        <v>426000000000000</v>
      </c>
      <c r="AI75" s="9">
        <v>437000000000000</v>
      </c>
      <c r="AJ75" s="9">
        <v>446000000000000</v>
      </c>
      <c r="AK75" s="9">
        <v>453000000000000</v>
      </c>
      <c r="AL75" s="9">
        <v>459000000000000</v>
      </c>
      <c r="AM75" s="9">
        <v>464000000000000</v>
      </c>
      <c r="AN75" s="9">
        <v>466000000000000</v>
      </c>
      <c r="AO75" s="9">
        <v>467000000000000</v>
      </c>
    </row>
    <row r="76" spans="1:41">
      <c r="A76" s="35" t="s">
        <v>709</v>
      </c>
      <c r="B76" s="35" t="s">
        <v>113</v>
      </c>
      <c r="C76" t="s">
        <v>3076</v>
      </c>
      <c r="D76" s="9">
        <v>14000000000000</v>
      </c>
      <c r="E76" s="9">
        <v>14600000000000</v>
      </c>
      <c r="F76" s="9">
        <v>15100000000000</v>
      </c>
      <c r="G76" s="9">
        <v>15800000000000</v>
      </c>
      <c r="H76" s="9">
        <v>16300000000000</v>
      </c>
      <c r="I76" s="9">
        <v>16800000000000</v>
      </c>
      <c r="J76" s="9">
        <v>17300000000000</v>
      </c>
      <c r="K76" s="9">
        <v>17800000000000</v>
      </c>
      <c r="L76" s="9">
        <v>18200000000000</v>
      </c>
      <c r="M76" s="9">
        <v>18700000000000</v>
      </c>
      <c r="N76" s="9">
        <v>19200100000000</v>
      </c>
      <c r="O76" s="9">
        <v>19600100000000</v>
      </c>
      <c r="P76" s="9">
        <v>20000100000000</v>
      </c>
      <c r="Q76" s="9">
        <v>20300100000000</v>
      </c>
      <c r="R76" s="9">
        <v>20700100000000</v>
      </c>
      <c r="S76" s="9">
        <v>21000100000000</v>
      </c>
      <c r="T76" s="9">
        <v>21300100000000</v>
      </c>
      <c r="U76" s="9">
        <v>21500100000000</v>
      </c>
      <c r="V76" s="9">
        <v>21700000000000</v>
      </c>
      <c r="W76" s="9">
        <v>21900000000000</v>
      </c>
      <c r="X76" s="9">
        <v>22100000000000</v>
      </c>
      <c r="Y76" s="9">
        <v>22200000000000</v>
      </c>
      <c r="Z76" s="9">
        <v>22400000000000</v>
      </c>
      <c r="AA76" s="9">
        <v>22500000000000</v>
      </c>
      <c r="AB76" s="9">
        <v>22600000000000</v>
      </c>
      <c r="AC76" s="9">
        <v>22700000000000</v>
      </c>
      <c r="AD76" s="9">
        <v>22800000000000</v>
      </c>
      <c r="AE76" s="9">
        <v>22900000000000</v>
      </c>
      <c r="AF76" s="9">
        <v>23000000000000</v>
      </c>
      <c r="AG76" s="9">
        <v>23100000000000</v>
      </c>
      <c r="AH76" s="9">
        <v>23100000000000</v>
      </c>
      <c r="AI76" s="9">
        <v>23200000000000</v>
      </c>
      <c r="AJ76" s="9">
        <v>23300000000000</v>
      </c>
      <c r="AK76" s="9">
        <v>23500000000000</v>
      </c>
      <c r="AL76" s="9">
        <v>23600000000000</v>
      </c>
      <c r="AM76" s="9">
        <v>23800000000000</v>
      </c>
      <c r="AN76" s="9">
        <v>23900000000000</v>
      </c>
      <c r="AO76" s="9">
        <v>23600000000000</v>
      </c>
    </row>
    <row r="77" spans="1:41">
      <c r="A77" s="35" t="s">
        <v>695</v>
      </c>
      <c r="B77" s="35" t="s">
        <v>724</v>
      </c>
      <c r="C77" t="s">
        <v>3077</v>
      </c>
      <c r="D77" s="9">
        <v>190000000000000</v>
      </c>
      <c r="E77" s="9">
        <v>199000000000000</v>
      </c>
      <c r="F77" s="9">
        <v>204000000000000</v>
      </c>
      <c r="G77" s="9">
        <v>216000000000000</v>
      </c>
      <c r="H77" s="9">
        <v>223000000000000</v>
      </c>
      <c r="I77" s="9">
        <v>231000000000000</v>
      </c>
      <c r="J77" s="9">
        <v>238000000000000</v>
      </c>
      <c r="K77" s="9">
        <v>248002000000000</v>
      </c>
      <c r="L77" s="9">
        <v>252003000000000</v>
      </c>
      <c r="M77" s="9">
        <v>260003000000000</v>
      </c>
      <c r="N77" s="9">
        <v>266008000000000</v>
      </c>
      <c r="O77" s="9">
        <v>273009000000000</v>
      </c>
      <c r="P77" s="9">
        <v>277009000000000</v>
      </c>
      <c r="Q77" s="9">
        <v>284010000000000</v>
      </c>
      <c r="R77" s="9">
        <v>289011000000000</v>
      </c>
      <c r="S77" s="9">
        <v>294010000000000</v>
      </c>
      <c r="T77" s="9">
        <v>298008000000000</v>
      </c>
      <c r="U77" s="9">
        <v>302007000000000</v>
      </c>
      <c r="V77" s="9">
        <v>305006000000000</v>
      </c>
      <c r="W77" s="9">
        <v>308006000000000</v>
      </c>
      <c r="X77" s="9">
        <v>311005000000000</v>
      </c>
      <c r="Y77" s="9">
        <v>313005000000000</v>
      </c>
      <c r="Z77" s="9">
        <v>315005000000000</v>
      </c>
      <c r="AA77" s="9">
        <v>317004000000000</v>
      </c>
      <c r="AB77" s="9">
        <v>318004000000000</v>
      </c>
      <c r="AC77" s="9">
        <v>319004000000000</v>
      </c>
      <c r="AD77" s="9">
        <v>320004000000000</v>
      </c>
      <c r="AE77" s="9">
        <v>320004000000000</v>
      </c>
      <c r="AF77" s="9">
        <v>320004000000000</v>
      </c>
      <c r="AG77" s="9">
        <v>321004000000000</v>
      </c>
      <c r="AH77" s="9">
        <v>320003000000000</v>
      </c>
      <c r="AI77" s="9">
        <v>320003000000000</v>
      </c>
      <c r="AJ77" s="9">
        <v>320003000000000</v>
      </c>
      <c r="AK77" s="9">
        <v>319003000000000</v>
      </c>
      <c r="AL77" s="9">
        <v>319002000000000</v>
      </c>
      <c r="AM77" s="9">
        <v>318002000000000</v>
      </c>
      <c r="AN77" s="9">
        <v>318002000000000</v>
      </c>
      <c r="AO77" s="9">
        <v>318002000000000</v>
      </c>
    </row>
    <row r="78" spans="1:41">
      <c r="A78" s="35" t="s">
        <v>696</v>
      </c>
      <c r="B78" s="35" t="s">
        <v>724</v>
      </c>
      <c r="C78" t="s">
        <v>3078</v>
      </c>
      <c r="D78" s="9">
        <v>5630000000000</v>
      </c>
      <c r="E78" s="9">
        <v>5720000000000</v>
      </c>
      <c r="F78" s="9">
        <v>5800000000000</v>
      </c>
      <c r="G78" s="9">
        <v>5830000000000</v>
      </c>
      <c r="H78" s="9">
        <v>5870010000000</v>
      </c>
      <c r="I78" s="9">
        <v>5813330000000</v>
      </c>
      <c r="J78" s="9">
        <v>5764800000000</v>
      </c>
      <c r="K78" s="9">
        <v>5726670000000</v>
      </c>
      <c r="L78" s="9">
        <v>5666540000000</v>
      </c>
      <c r="M78" s="9">
        <v>5655880000000</v>
      </c>
      <c r="N78" s="9">
        <v>5632760000000</v>
      </c>
      <c r="O78" s="9">
        <v>5571770000000</v>
      </c>
      <c r="P78" s="9">
        <v>5545690000000</v>
      </c>
      <c r="Q78" s="9">
        <v>5507560000000</v>
      </c>
      <c r="R78" s="9">
        <v>5452290000000</v>
      </c>
      <c r="S78" s="9">
        <v>5382220000000</v>
      </c>
      <c r="T78" s="9">
        <v>5324540000000</v>
      </c>
      <c r="U78" s="9">
        <v>5265510000000</v>
      </c>
      <c r="V78" s="9">
        <v>5166550000000</v>
      </c>
      <c r="W78" s="9">
        <v>5067660000000</v>
      </c>
      <c r="X78" s="9">
        <v>4968590000000</v>
      </c>
      <c r="Y78" s="9">
        <v>4879460000000</v>
      </c>
      <c r="Z78" s="9">
        <v>4780330000000</v>
      </c>
      <c r="AA78" s="9">
        <v>4691190000000</v>
      </c>
      <c r="AB78" s="9">
        <v>4602000000000</v>
      </c>
      <c r="AC78" s="9">
        <v>4503000000000</v>
      </c>
      <c r="AD78" s="9">
        <v>4413940000000</v>
      </c>
      <c r="AE78" s="9">
        <v>4324910000000</v>
      </c>
      <c r="AF78" s="9">
        <v>4245840000000</v>
      </c>
      <c r="AG78" s="9">
        <v>4156750000000</v>
      </c>
      <c r="AH78" s="9">
        <v>4077780000000</v>
      </c>
      <c r="AI78" s="9">
        <v>3988800000000</v>
      </c>
      <c r="AJ78" s="9">
        <v>3909930000000</v>
      </c>
      <c r="AK78" s="9">
        <v>3810960000000</v>
      </c>
      <c r="AL78" s="9">
        <v>3712340000000</v>
      </c>
      <c r="AM78" s="9">
        <v>3603230000000</v>
      </c>
      <c r="AN78" s="9">
        <v>3505180000000</v>
      </c>
      <c r="AO78" s="9">
        <v>3405250000000</v>
      </c>
    </row>
    <row r="79" spans="1:41">
      <c r="A79" s="35" t="s">
        <v>697</v>
      </c>
      <c r="B79" s="35" t="s">
        <v>724</v>
      </c>
      <c r="C79" t="s">
        <v>3079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</row>
    <row r="80" spans="1:41">
      <c r="A80" s="35" t="s">
        <v>710</v>
      </c>
      <c r="B80" s="35" t="s">
        <v>724</v>
      </c>
      <c r="C80" t="s">
        <v>3080</v>
      </c>
      <c r="D80" s="9">
        <v>4570000000000</v>
      </c>
      <c r="E80" s="9">
        <v>4690000000000</v>
      </c>
      <c r="F80" s="9">
        <v>4820000000000</v>
      </c>
      <c r="G80" s="9">
        <v>4870000000000</v>
      </c>
      <c r="H80" s="9">
        <v>4910000000000</v>
      </c>
      <c r="I80" s="9">
        <v>4930000000000</v>
      </c>
      <c r="J80" s="9">
        <v>4950000000000</v>
      </c>
      <c r="K80" s="9">
        <v>4970190000000</v>
      </c>
      <c r="L80" s="9">
        <v>4980270000000</v>
      </c>
      <c r="M80" s="9">
        <v>5000300000000</v>
      </c>
      <c r="N80" s="9">
        <v>5020780000000</v>
      </c>
      <c r="O80" s="9">
        <v>5030830000000</v>
      </c>
      <c r="P80" s="9">
        <v>5050800000000</v>
      </c>
      <c r="Q80" s="9">
        <v>5010850000000</v>
      </c>
      <c r="R80" s="9">
        <v>4980790000000</v>
      </c>
      <c r="S80" s="9">
        <v>4940570000000</v>
      </c>
      <c r="T80" s="9">
        <v>4900410000000</v>
      </c>
      <c r="U80" s="9">
        <v>4870300000000</v>
      </c>
      <c r="V80" s="9">
        <v>4810200000000</v>
      </c>
      <c r="W80" s="9">
        <v>4750140000000</v>
      </c>
      <c r="X80" s="9">
        <v>4700110000000</v>
      </c>
      <c r="Y80" s="9">
        <v>4640080000000</v>
      </c>
      <c r="Z80" s="9">
        <v>4590070000000</v>
      </c>
      <c r="AA80" s="9">
        <v>4510050000000</v>
      </c>
      <c r="AB80" s="9">
        <v>4440040000000</v>
      </c>
      <c r="AC80" s="9">
        <v>4360040000000</v>
      </c>
      <c r="AD80" s="9">
        <v>4280030000000</v>
      </c>
      <c r="AE80" s="9">
        <v>4210030000000</v>
      </c>
      <c r="AF80" s="9">
        <v>4130030000000</v>
      </c>
      <c r="AG80" s="9">
        <v>4060020000000</v>
      </c>
      <c r="AH80" s="9">
        <v>3990020000000</v>
      </c>
      <c r="AI80" s="9">
        <v>3910020000000</v>
      </c>
      <c r="AJ80" s="9">
        <v>3840020000000</v>
      </c>
      <c r="AK80" s="9">
        <v>3770010000000</v>
      </c>
      <c r="AL80" s="9">
        <v>3700010000000</v>
      </c>
      <c r="AM80" s="9">
        <v>3630010000000</v>
      </c>
      <c r="AN80" s="9">
        <v>3560010000000</v>
      </c>
      <c r="AO80" s="9">
        <v>3490010000000</v>
      </c>
    </row>
    <row r="81" spans="1:41">
      <c r="A81" s="35" t="s">
        <v>698</v>
      </c>
      <c r="B81" s="35" t="s">
        <v>724</v>
      </c>
      <c r="C81" t="s">
        <v>3081</v>
      </c>
      <c r="D81" s="9">
        <v>29528900000000</v>
      </c>
      <c r="E81" s="9">
        <v>30037200000000</v>
      </c>
      <c r="F81" s="9">
        <v>30745700000000</v>
      </c>
      <c r="G81" s="9">
        <v>31457500000000</v>
      </c>
      <c r="H81" s="9">
        <v>32221100000000</v>
      </c>
      <c r="I81" s="9">
        <v>33003300000000</v>
      </c>
      <c r="J81" s="9">
        <v>33730100000000</v>
      </c>
      <c r="K81" s="9">
        <v>34452800000000</v>
      </c>
      <c r="L81" s="9">
        <v>35267300000000</v>
      </c>
      <c r="M81" s="9">
        <v>36050600000000</v>
      </c>
      <c r="N81" s="9">
        <v>36762100000000</v>
      </c>
      <c r="O81" s="9">
        <v>37399000000000</v>
      </c>
      <c r="P81" s="9">
        <v>37961500000000</v>
      </c>
      <c r="Q81" s="9">
        <v>38449100000000</v>
      </c>
      <c r="R81" s="9">
        <v>38902100000000</v>
      </c>
      <c r="S81" s="9">
        <v>39234000000000</v>
      </c>
      <c r="T81" s="9">
        <v>39528500000000</v>
      </c>
      <c r="U81" s="9">
        <v>39741200000000</v>
      </c>
      <c r="V81" s="9">
        <v>39913100000000</v>
      </c>
      <c r="W81" s="9">
        <v>39999400000000</v>
      </c>
      <c r="X81" s="9">
        <v>40041400000000</v>
      </c>
      <c r="Y81" s="9">
        <v>40037400000000</v>
      </c>
      <c r="Z81" s="9">
        <v>40029600000000</v>
      </c>
      <c r="AA81" s="9">
        <v>39929000000000</v>
      </c>
      <c r="AB81" s="9">
        <v>39865700000000</v>
      </c>
      <c r="AC81" s="9">
        <v>39706600000000</v>
      </c>
      <c r="AD81" s="9">
        <v>39582700000000</v>
      </c>
      <c r="AE81" s="9">
        <v>39404400000000</v>
      </c>
      <c r="AF81" s="9">
        <v>39259700000000</v>
      </c>
      <c r="AG81" s="9">
        <v>39058200000000</v>
      </c>
      <c r="AH81" s="9">
        <v>38888700000000</v>
      </c>
      <c r="AI81" s="9">
        <v>38705400000000</v>
      </c>
      <c r="AJ81" s="9">
        <v>38552500000000</v>
      </c>
      <c r="AK81" s="9">
        <v>38384200000000</v>
      </c>
      <c r="AL81" s="9">
        <v>38244800000000</v>
      </c>
      <c r="AM81" s="9">
        <v>38133700000000</v>
      </c>
      <c r="AN81" s="9">
        <v>38049800000000</v>
      </c>
      <c r="AO81" s="9">
        <v>37992500000000</v>
      </c>
    </row>
    <row r="82" spans="1:41">
      <c r="A82" s="35" t="s">
        <v>699</v>
      </c>
      <c r="B82" s="35" t="s">
        <v>724</v>
      </c>
      <c r="C82" t="s">
        <v>3082</v>
      </c>
      <c r="D82" s="9">
        <v>14900000000000</v>
      </c>
      <c r="E82" s="9">
        <v>14900000000000</v>
      </c>
      <c r="F82" s="9">
        <v>14900000000000</v>
      </c>
      <c r="G82" s="9">
        <v>15000000000000</v>
      </c>
      <c r="H82" s="9">
        <v>15000000000000</v>
      </c>
      <c r="I82" s="9">
        <v>15100000000000</v>
      </c>
      <c r="J82" s="9">
        <v>15100000000000</v>
      </c>
      <c r="K82" s="9">
        <v>15100800000000</v>
      </c>
      <c r="L82" s="9">
        <v>15101200000000</v>
      </c>
      <c r="M82" s="9">
        <v>15001300000000</v>
      </c>
      <c r="N82" s="9">
        <v>14903500000000</v>
      </c>
      <c r="O82" s="9">
        <v>14703700000000</v>
      </c>
      <c r="P82" s="9">
        <v>14503600000000</v>
      </c>
      <c r="Q82" s="9">
        <v>14403800000000</v>
      </c>
      <c r="R82" s="9">
        <v>14203500000000</v>
      </c>
      <c r="S82" s="9">
        <v>14002400000000</v>
      </c>
      <c r="T82" s="9">
        <v>13801700000000</v>
      </c>
      <c r="U82" s="9">
        <v>13601100000000</v>
      </c>
      <c r="V82" s="9">
        <v>13500700000000</v>
      </c>
      <c r="W82" s="9">
        <v>13300500000000</v>
      </c>
      <c r="X82" s="9">
        <v>13100300000000</v>
      </c>
      <c r="Y82" s="9">
        <v>12900200000000</v>
      </c>
      <c r="Z82" s="9">
        <v>12800100000000</v>
      </c>
      <c r="AA82" s="9">
        <v>12600100000000</v>
      </c>
      <c r="AB82" s="9">
        <v>12500100000000</v>
      </c>
      <c r="AC82" s="9">
        <v>12300000000000</v>
      </c>
      <c r="AD82" s="9">
        <v>12200000000000</v>
      </c>
      <c r="AE82" s="9">
        <v>12100000000000</v>
      </c>
      <c r="AF82" s="9">
        <v>12000000000000</v>
      </c>
      <c r="AG82" s="9">
        <v>11800000000000</v>
      </c>
      <c r="AH82" s="9">
        <v>11700000000000</v>
      </c>
      <c r="AI82" s="9">
        <v>11600000000000</v>
      </c>
      <c r="AJ82" s="9">
        <v>11600000000000</v>
      </c>
      <c r="AK82" s="9">
        <v>11500000000000</v>
      </c>
      <c r="AL82" s="9">
        <v>11400000000000</v>
      </c>
      <c r="AM82" s="9">
        <v>11400000000000</v>
      </c>
      <c r="AN82" s="9">
        <v>11300000000000</v>
      </c>
      <c r="AO82" s="9">
        <v>11300000000000</v>
      </c>
    </row>
    <row r="83" spans="1:41">
      <c r="A83" s="35" t="s">
        <v>700</v>
      </c>
      <c r="B83" s="35" t="s">
        <v>724</v>
      </c>
      <c r="C83" t="s">
        <v>3083</v>
      </c>
      <c r="D83" s="9">
        <v>27400000000000</v>
      </c>
      <c r="E83" s="9">
        <v>27400000000000</v>
      </c>
      <c r="F83" s="9">
        <v>27500000000000</v>
      </c>
      <c r="G83" s="9">
        <v>27700000000000</v>
      </c>
      <c r="H83" s="9">
        <v>28000000000000</v>
      </c>
      <c r="I83" s="9">
        <v>28300000000000</v>
      </c>
      <c r="J83" s="9">
        <v>28600000000000</v>
      </c>
      <c r="K83" s="9">
        <v>28900800000000</v>
      </c>
      <c r="L83" s="9">
        <v>29301100000000</v>
      </c>
      <c r="M83" s="9">
        <v>29601300000000</v>
      </c>
      <c r="N83" s="9">
        <v>29903400000000</v>
      </c>
      <c r="O83" s="9">
        <v>30103700000000</v>
      </c>
      <c r="P83" s="9">
        <v>30203600000000</v>
      </c>
      <c r="Q83" s="9">
        <v>30303900000000</v>
      </c>
      <c r="R83" s="9">
        <v>30303600000000</v>
      </c>
      <c r="S83" s="9">
        <v>30202600000000</v>
      </c>
      <c r="T83" s="9">
        <v>30001800000000</v>
      </c>
      <c r="U83" s="9">
        <v>29801300000000</v>
      </c>
      <c r="V83" s="9">
        <v>29600800000000</v>
      </c>
      <c r="W83" s="9">
        <v>29300600000000</v>
      </c>
      <c r="X83" s="9">
        <v>29000400000000</v>
      </c>
      <c r="Y83" s="9">
        <v>28700200000000</v>
      </c>
      <c r="Z83" s="9">
        <v>28300200000000</v>
      </c>
      <c r="AA83" s="9">
        <v>28000100000000</v>
      </c>
      <c r="AB83" s="9">
        <v>27600100000000</v>
      </c>
      <c r="AC83" s="9">
        <v>27200000000000</v>
      </c>
      <c r="AD83" s="9">
        <v>26800000000000</v>
      </c>
      <c r="AE83" s="9">
        <v>26400000000000</v>
      </c>
      <c r="AF83" s="9">
        <v>26100000000000</v>
      </c>
      <c r="AG83" s="9">
        <v>25700000000000</v>
      </c>
      <c r="AH83" s="9">
        <v>25400000000000</v>
      </c>
      <c r="AI83" s="9">
        <v>25100000000000</v>
      </c>
      <c r="AJ83" s="9">
        <v>24800000000000</v>
      </c>
      <c r="AK83" s="9">
        <v>24600000000000</v>
      </c>
      <c r="AL83" s="9">
        <v>24400000000000</v>
      </c>
      <c r="AM83" s="9">
        <v>24200000000000</v>
      </c>
      <c r="AN83" s="9">
        <v>24100000000000</v>
      </c>
      <c r="AO83" s="9">
        <v>24000000000000</v>
      </c>
    </row>
    <row r="84" spans="1:41">
      <c r="A84" s="35" t="s">
        <v>701</v>
      </c>
      <c r="B84" s="35" t="s">
        <v>724</v>
      </c>
      <c r="C84" t="s">
        <v>3084</v>
      </c>
      <c r="D84" s="9">
        <v>18500000000000</v>
      </c>
      <c r="E84" s="9">
        <v>19000000000000</v>
      </c>
      <c r="F84" s="9">
        <v>19400000000000</v>
      </c>
      <c r="G84" s="9">
        <v>19900000000000</v>
      </c>
      <c r="H84" s="9">
        <v>20300000000000</v>
      </c>
      <c r="I84" s="9">
        <v>20600000000000</v>
      </c>
      <c r="J84" s="9">
        <v>20900000000000</v>
      </c>
      <c r="K84" s="9">
        <v>21200400000000</v>
      </c>
      <c r="L84" s="9">
        <v>21300600000000</v>
      </c>
      <c r="M84" s="9">
        <v>21500700000000</v>
      </c>
      <c r="N84" s="9">
        <v>21701900000000</v>
      </c>
      <c r="O84" s="9">
        <v>21902100000000</v>
      </c>
      <c r="P84" s="9">
        <v>22002000000000</v>
      </c>
      <c r="Q84" s="9">
        <v>22002200000000</v>
      </c>
      <c r="R84" s="9">
        <v>22002000000000</v>
      </c>
      <c r="S84" s="9">
        <v>22001500000000</v>
      </c>
      <c r="T84" s="9">
        <v>21901100000000</v>
      </c>
      <c r="U84" s="9">
        <v>21900700000000</v>
      </c>
      <c r="V84" s="9">
        <v>21700500000000</v>
      </c>
      <c r="W84" s="9">
        <v>21600300000000</v>
      </c>
      <c r="X84" s="9">
        <v>21400200000000</v>
      </c>
      <c r="Y84" s="9">
        <v>21200200000000</v>
      </c>
      <c r="Z84" s="9">
        <v>21000100000000</v>
      </c>
      <c r="AA84" s="9">
        <v>20800100000000</v>
      </c>
      <c r="AB84" s="9">
        <v>20600100000000</v>
      </c>
      <c r="AC84" s="9">
        <v>20300000000000</v>
      </c>
      <c r="AD84" s="9">
        <v>20100000000000</v>
      </c>
      <c r="AE84" s="9">
        <v>19900000000000</v>
      </c>
      <c r="AF84" s="9">
        <v>19600000000000</v>
      </c>
      <c r="AG84" s="9">
        <v>19300000000000</v>
      </c>
      <c r="AH84" s="9">
        <v>19000000000000</v>
      </c>
      <c r="AI84" s="9">
        <v>18700000000000</v>
      </c>
      <c r="AJ84" s="9">
        <v>18400000000000</v>
      </c>
      <c r="AK84" s="9">
        <v>18100000000000</v>
      </c>
      <c r="AL84" s="9">
        <v>17700000000000</v>
      </c>
      <c r="AM84" s="9">
        <v>17400000000000</v>
      </c>
      <c r="AN84" s="9">
        <v>17100000000000</v>
      </c>
      <c r="AO84" s="9">
        <v>16700000000000</v>
      </c>
    </row>
    <row r="85" spans="1:41">
      <c r="A85" s="35" t="s">
        <v>719</v>
      </c>
      <c r="B85" s="35" t="s">
        <v>724</v>
      </c>
      <c r="C85" t="s">
        <v>3085</v>
      </c>
      <c r="D85" s="9">
        <v>6170400000000</v>
      </c>
      <c r="E85" s="9">
        <v>6298060000000</v>
      </c>
      <c r="F85" s="9">
        <v>6400740000000</v>
      </c>
      <c r="G85" s="9">
        <v>6523460000000</v>
      </c>
      <c r="H85" s="9">
        <v>6599990000000</v>
      </c>
      <c r="I85" s="9">
        <v>6653130000000</v>
      </c>
      <c r="J85" s="9">
        <v>6707720000000</v>
      </c>
      <c r="K85" s="9">
        <v>6762080000000</v>
      </c>
      <c r="L85" s="9">
        <v>6739020000000</v>
      </c>
      <c r="M85" s="9">
        <v>6693370000000</v>
      </c>
      <c r="N85" s="9">
        <v>6670110000000</v>
      </c>
      <c r="O85" s="9">
        <v>6630970000000</v>
      </c>
      <c r="P85" s="9">
        <v>6583470000000</v>
      </c>
      <c r="Q85" s="9">
        <v>6494050000000</v>
      </c>
      <c r="R85" s="9">
        <v>6380070000000</v>
      </c>
      <c r="S85" s="9">
        <v>6265800000000</v>
      </c>
      <c r="T85" s="9">
        <v>6151360000000</v>
      </c>
      <c r="U85" s="9">
        <v>6036940000000</v>
      </c>
      <c r="V85" s="9">
        <v>5900570000000</v>
      </c>
      <c r="W85" s="9">
        <v>5741610000000</v>
      </c>
      <c r="X85" s="9">
        <v>5605080000000</v>
      </c>
      <c r="Y85" s="9">
        <v>5468740000000</v>
      </c>
      <c r="Z85" s="9">
        <v>5332350000000</v>
      </c>
      <c r="AA85" s="9">
        <v>5218500000000</v>
      </c>
      <c r="AB85" s="9">
        <v>5082380000000</v>
      </c>
      <c r="AC85" s="9">
        <v>4968590000000</v>
      </c>
      <c r="AD85" s="9">
        <v>4854970000000</v>
      </c>
      <c r="AE85" s="9">
        <v>4741420000000</v>
      </c>
      <c r="AF85" s="9">
        <v>4605380000000</v>
      </c>
      <c r="AG85" s="9">
        <v>4491820000000</v>
      </c>
      <c r="AH85" s="9">
        <v>4355950000000</v>
      </c>
      <c r="AI85" s="9">
        <v>4220200000000</v>
      </c>
      <c r="AJ85" s="9">
        <v>4084560000000</v>
      </c>
      <c r="AK85" s="9">
        <v>4015880000000</v>
      </c>
      <c r="AL85" s="9">
        <v>3925180000000</v>
      </c>
      <c r="AM85" s="9">
        <v>3834370000000</v>
      </c>
      <c r="AN85" s="9">
        <v>3743960000000</v>
      </c>
      <c r="AO85" s="9">
        <v>3652910000000</v>
      </c>
    </row>
    <row r="86" spans="1:41">
      <c r="A86" s="35" t="s">
        <v>711</v>
      </c>
      <c r="B86" s="35" t="s">
        <v>724</v>
      </c>
      <c r="C86" t="s">
        <v>3086</v>
      </c>
      <c r="D86" s="9">
        <v>36453400000000</v>
      </c>
      <c r="E86" s="9">
        <v>38487100000000</v>
      </c>
      <c r="F86" s="9">
        <v>40459700000000</v>
      </c>
      <c r="G86" s="9">
        <v>41685100000000</v>
      </c>
      <c r="H86" s="9">
        <v>42886500000000</v>
      </c>
      <c r="I86" s="9">
        <v>43926400000000</v>
      </c>
      <c r="J86" s="9">
        <v>44824500000000</v>
      </c>
      <c r="K86" s="9">
        <v>45957300000000</v>
      </c>
      <c r="L86" s="9">
        <v>46483100000000</v>
      </c>
      <c r="M86" s="9">
        <v>46999400000000</v>
      </c>
      <c r="N86" s="9">
        <v>47514700000000</v>
      </c>
      <c r="O86" s="9">
        <v>48013400000000</v>
      </c>
      <c r="P86" s="9">
        <v>48238500000000</v>
      </c>
      <c r="Q86" s="9">
        <v>48498800000000</v>
      </c>
      <c r="R86" s="9">
        <v>48478000000000</v>
      </c>
      <c r="S86" s="9">
        <v>48708300000000</v>
      </c>
      <c r="T86" s="9">
        <v>48684700000000</v>
      </c>
      <c r="U86" s="9">
        <v>48912200000000</v>
      </c>
      <c r="V86" s="9">
        <v>48656200000000</v>
      </c>
      <c r="W86" s="9">
        <v>48649800000000</v>
      </c>
      <c r="X86" s="9">
        <v>48389400000000</v>
      </c>
      <c r="Y86" s="9">
        <v>48375400000000</v>
      </c>
      <c r="Z86" s="9">
        <v>48108600000000</v>
      </c>
      <c r="AA86" s="9">
        <v>47848500000000</v>
      </c>
      <c r="AB86" s="9">
        <v>47839100000000</v>
      </c>
      <c r="AC86" s="9">
        <v>47577800000000</v>
      </c>
      <c r="AD86" s="9">
        <v>47315500000000</v>
      </c>
      <c r="AE86" s="9">
        <v>47049100000000</v>
      </c>
      <c r="AF86" s="9">
        <v>46785800000000</v>
      </c>
      <c r="AG86" s="9">
        <v>46524000000000</v>
      </c>
      <c r="AH86" s="9">
        <v>46259400000000</v>
      </c>
      <c r="AI86" s="9">
        <v>45995600000000</v>
      </c>
      <c r="AJ86" s="9">
        <v>45480600000000</v>
      </c>
      <c r="AK86" s="9">
        <v>45214700000000</v>
      </c>
      <c r="AL86" s="9">
        <v>44949400000000</v>
      </c>
      <c r="AM86" s="9">
        <v>44684200000000</v>
      </c>
      <c r="AN86" s="9">
        <v>44420300000000</v>
      </c>
      <c r="AO86" s="9">
        <v>44157100000000</v>
      </c>
    </row>
    <row r="87" spans="1:41">
      <c r="A87" s="35" t="s">
        <v>712</v>
      </c>
      <c r="B87" s="35" t="s">
        <v>724</v>
      </c>
      <c r="C87" t="s">
        <v>3087</v>
      </c>
      <c r="D87" s="9">
        <v>4300000000000</v>
      </c>
      <c r="E87" s="9">
        <v>4380000000000</v>
      </c>
      <c r="F87" s="9">
        <v>4490000000000</v>
      </c>
      <c r="G87" s="9">
        <v>4580000000000</v>
      </c>
      <c r="H87" s="9">
        <v>4640000000000</v>
      </c>
      <c r="I87" s="9">
        <v>4690000000000</v>
      </c>
      <c r="J87" s="9">
        <v>4720000000000</v>
      </c>
      <c r="K87" s="9">
        <v>4730260000000</v>
      </c>
      <c r="L87" s="9">
        <v>4750370000000</v>
      </c>
      <c r="M87" s="9">
        <v>4760420000000</v>
      </c>
      <c r="N87" s="9">
        <v>4761080000000</v>
      </c>
      <c r="O87" s="9">
        <v>4751150000000</v>
      </c>
      <c r="P87" s="9">
        <v>4731100000000</v>
      </c>
      <c r="Q87" s="9">
        <v>4711170000000</v>
      </c>
      <c r="R87" s="9">
        <v>4691060000000</v>
      </c>
      <c r="S87" s="9">
        <v>4670740000000</v>
      </c>
      <c r="T87" s="9">
        <v>4640510000000</v>
      </c>
      <c r="U87" s="9">
        <v>4620350000000</v>
      </c>
      <c r="V87" s="9">
        <v>4590220000000</v>
      </c>
      <c r="W87" s="9">
        <v>4560140000000</v>
      </c>
      <c r="X87" s="9">
        <v>4530090000000</v>
      </c>
      <c r="Y87" s="9">
        <v>4500060000000</v>
      </c>
      <c r="Z87" s="9">
        <v>4470040000000</v>
      </c>
      <c r="AA87" s="9">
        <v>4440020000000</v>
      </c>
      <c r="AB87" s="9">
        <v>4410020000000</v>
      </c>
      <c r="AC87" s="9">
        <v>4380010000000</v>
      </c>
      <c r="AD87" s="9">
        <v>4350010000000</v>
      </c>
      <c r="AE87" s="9">
        <v>4320010000000</v>
      </c>
      <c r="AF87" s="9">
        <v>4300010000000</v>
      </c>
      <c r="AG87" s="9">
        <v>4270010000000</v>
      </c>
      <c r="AH87" s="9">
        <v>4240010000000</v>
      </c>
      <c r="AI87" s="9">
        <v>4220010000000</v>
      </c>
      <c r="AJ87" s="9">
        <v>4190010000000</v>
      </c>
      <c r="AK87" s="9">
        <v>4170010000000</v>
      </c>
      <c r="AL87" s="9">
        <v>4150000000000</v>
      </c>
      <c r="AM87" s="9">
        <v>4130000000000</v>
      </c>
      <c r="AN87" s="9">
        <v>4120000000000</v>
      </c>
      <c r="AO87" s="9">
        <v>4100000000000</v>
      </c>
    </row>
    <row r="88" spans="1:41">
      <c r="A88" s="35" t="s">
        <v>713</v>
      </c>
      <c r="B88" s="35" t="s">
        <v>724</v>
      </c>
      <c r="C88" t="s">
        <v>3088</v>
      </c>
      <c r="D88" s="9">
        <v>1240000000000</v>
      </c>
      <c r="E88" s="9">
        <v>1300000000000</v>
      </c>
      <c r="F88" s="9">
        <v>1380000000000</v>
      </c>
      <c r="G88" s="9">
        <v>1440000000000</v>
      </c>
      <c r="H88" s="9">
        <v>1500000000000</v>
      </c>
      <c r="I88" s="9">
        <v>1540000000000</v>
      </c>
      <c r="J88" s="9">
        <v>1580000000000</v>
      </c>
      <c r="K88" s="9">
        <v>1620020000000</v>
      </c>
      <c r="L88" s="9">
        <v>1670020000000</v>
      </c>
      <c r="M88" s="9">
        <v>1730030000000</v>
      </c>
      <c r="N88" s="9">
        <v>1780080000000</v>
      </c>
      <c r="O88" s="9">
        <v>1840090000000</v>
      </c>
      <c r="P88" s="9">
        <v>1900090000000</v>
      </c>
      <c r="Q88" s="9">
        <v>1960110000000</v>
      </c>
      <c r="R88" s="9">
        <v>2020110000000</v>
      </c>
      <c r="S88" s="9">
        <v>2080080000000</v>
      </c>
      <c r="T88" s="9">
        <v>2140060000000</v>
      </c>
      <c r="U88" s="9">
        <v>2210050000000</v>
      </c>
      <c r="V88" s="9">
        <v>2270030000000</v>
      </c>
      <c r="W88" s="9">
        <v>2330020000000</v>
      </c>
      <c r="X88" s="9">
        <v>2390020000000</v>
      </c>
      <c r="Y88" s="9">
        <v>2450010000000</v>
      </c>
      <c r="Z88" s="9">
        <v>2500010000000</v>
      </c>
      <c r="AA88" s="9">
        <v>2560010000000</v>
      </c>
      <c r="AB88" s="9">
        <v>2610010000000</v>
      </c>
      <c r="AC88" s="9">
        <v>2670000000000</v>
      </c>
      <c r="AD88" s="9">
        <v>2710000000000</v>
      </c>
      <c r="AE88" s="9">
        <v>2760000000000</v>
      </c>
      <c r="AF88" s="9">
        <v>2800000000000</v>
      </c>
      <c r="AG88" s="9">
        <v>2840010000000</v>
      </c>
      <c r="AH88" s="9">
        <v>2870010000000</v>
      </c>
      <c r="AI88" s="9">
        <v>2900000000000</v>
      </c>
      <c r="AJ88" s="9">
        <v>2930000000000</v>
      </c>
      <c r="AK88" s="9">
        <v>2950000000000</v>
      </c>
      <c r="AL88" s="9">
        <v>2960000000000</v>
      </c>
      <c r="AM88" s="9">
        <v>2970000000000</v>
      </c>
      <c r="AN88" s="9">
        <v>2970000000000</v>
      </c>
      <c r="AO88" s="9">
        <v>2970000000000</v>
      </c>
    </row>
    <row r="89" spans="1:41">
      <c r="A89" s="35" t="s">
        <v>718</v>
      </c>
      <c r="B89" s="35" t="s">
        <v>724</v>
      </c>
      <c r="C89" t="s">
        <v>3089</v>
      </c>
      <c r="D89" s="9">
        <v>7813940000000</v>
      </c>
      <c r="E89" s="9">
        <v>7935700000000</v>
      </c>
      <c r="F89" s="9">
        <v>7937920000000</v>
      </c>
      <c r="G89" s="9">
        <v>8034680000000</v>
      </c>
      <c r="H89" s="9">
        <v>8016120000000</v>
      </c>
      <c r="I89" s="9">
        <v>7987020000000</v>
      </c>
      <c r="J89" s="9">
        <v>8201260000000</v>
      </c>
      <c r="K89" s="9">
        <v>8461140000000</v>
      </c>
      <c r="L89" s="9">
        <v>8693750000000</v>
      </c>
      <c r="M89" s="9">
        <v>8906150000000</v>
      </c>
      <c r="N89" s="9">
        <v>9126690000000</v>
      </c>
      <c r="O89" s="9">
        <v>9346140000000</v>
      </c>
      <c r="P89" s="9">
        <v>9520340000000</v>
      </c>
      <c r="Q89" s="9">
        <v>9700810000000</v>
      </c>
      <c r="R89" s="9">
        <v>9504740000000</v>
      </c>
      <c r="S89" s="9">
        <v>9320120000000</v>
      </c>
      <c r="T89" s="9">
        <v>9125670000000</v>
      </c>
      <c r="U89" s="9">
        <v>8932080000000</v>
      </c>
      <c r="V89" s="9">
        <v>8739090000000</v>
      </c>
      <c r="W89" s="9">
        <v>8520140000000</v>
      </c>
      <c r="X89" s="9">
        <v>8321790000000</v>
      </c>
      <c r="Y89" s="9">
        <v>8122890000000</v>
      </c>
      <c r="Z89" s="9">
        <v>7921260000000</v>
      </c>
      <c r="AA89" s="9">
        <v>7721480000000</v>
      </c>
      <c r="AB89" s="9">
        <v>7515260000000</v>
      </c>
      <c r="AC89" s="9">
        <v>7284880000000</v>
      </c>
      <c r="AD89" s="9">
        <v>7084020000000</v>
      </c>
      <c r="AE89" s="9">
        <v>6875940000000</v>
      </c>
      <c r="AF89" s="9">
        <v>6693820000000</v>
      </c>
      <c r="AG89" s="9">
        <v>6548310000000</v>
      </c>
      <c r="AH89" s="9">
        <v>6376850000000</v>
      </c>
      <c r="AI89" s="9">
        <v>6233630000000</v>
      </c>
      <c r="AJ89" s="9">
        <v>6067130000000</v>
      </c>
      <c r="AK89" s="9">
        <v>5940880000000</v>
      </c>
      <c r="AL89" s="9">
        <v>5830790000000</v>
      </c>
      <c r="AM89" s="9">
        <v>5695950000000</v>
      </c>
      <c r="AN89" s="9">
        <v>5588410000000</v>
      </c>
      <c r="AO89" s="9">
        <v>5480850000000</v>
      </c>
    </row>
    <row r="90" spans="1:41">
      <c r="A90" s="35" t="s">
        <v>714</v>
      </c>
      <c r="B90" s="35" t="s">
        <v>724</v>
      </c>
      <c r="C90" t="s">
        <v>3090</v>
      </c>
      <c r="D90" s="9">
        <v>8960000000000</v>
      </c>
      <c r="E90" s="9">
        <v>8950000000000</v>
      </c>
      <c r="F90" s="9">
        <v>9360000000000</v>
      </c>
      <c r="G90" s="9">
        <v>9560000000000</v>
      </c>
      <c r="H90" s="9">
        <v>9690010000000</v>
      </c>
      <c r="I90" s="9">
        <v>9760020000000</v>
      </c>
      <c r="J90" s="9">
        <v>9840040000000</v>
      </c>
      <c r="K90" s="9">
        <v>9942130000000</v>
      </c>
      <c r="L90" s="9">
        <v>9892970000000</v>
      </c>
      <c r="M90" s="9">
        <v>9852600000000</v>
      </c>
      <c r="N90" s="9">
        <v>9807010000000</v>
      </c>
      <c r="O90" s="9">
        <v>9757190000000</v>
      </c>
      <c r="P90" s="9">
        <v>9715240000000</v>
      </c>
      <c r="Q90" s="9">
        <v>9544610000000</v>
      </c>
      <c r="R90" s="9">
        <v>9383750000000</v>
      </c>
      <c r="S90" s="9">
        <v>9211530000000</v>
      </c>
      <c r="T90" s="9">
        <v>9050160000000</v>
      </c>
      <c r="U90" s="9">
        <v>8879850000000</v>
      </c>
      <c r="V90" s="9">
        <v>8669900000000</v>
      </c>
      <c r="W90" s="9">
        <v>8459990000000</v>
      </c>
      <c r="X90" s="9">
        <v>8260040000000</v>
      </c>
      <c r="Y90" s="9">
        <v>8050050000000</v>
      </c>
      <c r="Z90" s="9">
        <v>7840050000000</v>
      </c>
      <c r="AA90" s="9">
        <v>7670050000000</v>
      </c>
      <c r="AB90" s="9">
        <v>7490050000000</v>
      </c>
      <c r="AC90" s="9">
        <v>7320050000000</v>
      </c>
      <c r="AD90" s="9">
        <v>7150050000000</v>
      </c>
      <c r="AE90" s="9">
        <v>6970060000000</v>
      </c>
      <c r="AF90" s="9">
        <v>6780060000000</v>
      </c>
      <c r="AG90" s="9">
        <v>6590050000000</v>
      </c>
      <c r="AH90" s="9">
        <v>6400050000000</v>
      </c>
      <c r="AI90" s="9">
        <v>6210050000000</v>
      </c>
      <c r="AJ90" s="9">
        <v>6020040000000</v>
      </c>
      <c r="AK90" s="9">
        <v>5890030000000</v>
      </c>
      <c r="AL90" s="9">
        <v>5760020000000</v>
      </c>
      <c r="AM90" s="9">
        <v>5630020000000</v>
      </c>
      <c r="AN90" s="9">
        <v>5510020000000</v>
      </c>
      <c r="AO90" s="9">
        <v>5380010000000</v>
      </c>
    </row>
    <row r="91" spans="1:41">
      <c r="A91" s="35" t="s">
        <v>715</v>
      </c>
      <c r="B91" s="35" t="s">
        <v>724</v>
      </c>
      <c r="C91" t="s">
        <v>3091</v>
      </c>
      <c r="D91" s="9">
        <v>3930000000000</v>
      </c>
      <c r="E91" s="9">
        <v>4060000000000</v>
      </c>
      <c r="F91" s="9">
        <v>4190000000000</v>
      </c>
      <c r="G91" s="9">
        <v>4250000000000</v>
      </c>
      <c r="H91" s="9">
        <v>4300000000000</v>
      </c>
      <c r="I91" s="9">
        <v>4340010000000</v>
      </c>
      <c r="J91" s="9">
        <v>4370020000000</v>
      </c>
      <c r="K91" s="9">
        <v>4411140000000</v>
      </c>
      <c r="L91" s="9">
        <v>4441610000000</v>
      </c>
      <c r="M91" s="9">
        <v>4461690000000</v>
      </c>
      <c r="N91" s="9">
        <v>4494490000000</v>
      </c>
      <c r="O91" s="9">
        <v>4514770000000</v>
      </c>
      <c r="P91" s="9">
        <v>4534340000000</v>
      </c>
      <c r="Q91" s="9">
        <v>4514460000000</v>
      </c>
      <c r="R91" s="9">
        <v>4493950000000</v>
      </c>
      <c r="S91" s="9">
        <v>4472440000000</v>
      </c>
      <c r="T91" s="9">
        <v>4441370000000</v>
      </c>
      <c r="U91" s="9">
        <v>4420760000000</v>
      </c>
      <c r="V91" s="9">
        <v>4380360000000</v>
      </c>
      <c r="W91" s="9">
        <v>4340150000000</v>
      </c>
      <c r="X91" s="9">
        <v>4300070000000</v>
      </c>
      <c r="Y91" s="9">
        <v>4260040000000</v>
      </c>
      <c r="Z91" s="9">
        <v>4220030000000</v>
      </c>
      <c r="AA91" s="9">
        <v>4150030000000</v>
      </c>
      <c r="AB91" s="9">
        <v>4090030000000</v>
      </c>
      <c r="AC91" s="9">
        <v>4030030000000</v>
      </c>
      <c r="AD91" s="9">
        <v>3970040000000</v>
      </c>
      <c r="AE91" s="9">
        <v>3910040000000</v>
      </c>
      <c r="AF91" s="9">
        <v>3850040000000</v>
      </c>
      <c r="AG91" s="9">
        <v>3790040000000</v>
      </c>
      <c r="AH91" s="9">
        <v>3730040000000</v>
      </c>
      <c r="AI91" s="9">
        <v>3670050000000</v>
      </c>
      <c r="AJ91" s="9">
        <v>3610040000000</v>
      </c>
      <c r="AK91" s="9">
        <v>3550030000000</v>
      </c>
      <c r="AL91" s="9">
        <v>3490020000000</v>
      </c>
      <c r="AM91" s="9">
        <v>3430020000000</v>
      </c>
      <c r="AN91" s="9">
        <v>3370010000000</v>
      </c>
      <c r="AO91" s="9">
        <v>3310010000000</v>
      </c>
    </row>
    <row r="92" spans="1:41">
      <c r="A92" s="35" t="s">
        <v>727</v>
      </c>
      <c r="B92" s="35" t="s">
        <v>724</v>
      </c>
      <c r="C92" t="s">
        <v>3092</v>
      </c>
      <c r="D92" s="9">
        <v>996000000000</v>
      </c>
      <c r="E92" s="9">
        <v>1020000000000</v>
      </c>
      <c r="F92" s="9">
        <v>1060000000000</v>
      </c>
      <c r="G92" s="9">
        <v>1080000000000</v>
      </c>
      <c r="H92" s="9">
        <v>1110000000000</v>
      </c>
      <c r="I92" s="9">
        <v>1120000000000</v>
      </c>
      <c r="J92" s="9">
        <v>1140000000000</v>
      </c>
      <c r="K92" s="9">
        <v>1150040000000</v>
      </c>
      <c r="L92" s="9">
        <v>1180050000000</v>
      </c>
      <c r="M92" s="9">
        <v>1200060000000</v>
      </c>
      <c r="N92" s="9">
        <v>1220170000000</v>
      </c>
      <c r="O92" s="9">
        <v>1240180000000</v>
      </c>
      <c r="P92" s="9">
        <v>1260180000000</v>
      </c>
      <c r="Q92" s="9">
        <v>1280200000000</v>
      </c>
      <c r="R92" s="9">
        <v>1300180000000</v>
      </c>
      <c r="S92" s="9">
        <v>1320130000000</v>
      </c>
      <c r="T92" s="9">
        <v>1340090000000</v>
      </c>
      <c r="U92" s="9">
        <v>1350070000000</v>
      </c>
      <c r="V92" s="9">
        <v>1370040000000</v>
      </c>
      <c r="W92" s="9">
        <v>1380030000000</v>
      </c>
      <c r="X92" s="9">
        <v>1400020000000</v>
      </c>
      <c r="Y92" s="9">
        <v>1410010000000</v>
      </c>
      <c r="Z92" s="9">
        <v>1420010000000</v>
      </c>
      <c r="AA92" s="9">
        <v>1430010000000</v>
      </c>
      <c r="AB92" s="9">
        <v>1440000000000</v>
      </c>
      <c r="AC92" s="9">
        <v>1450000000000</v>
      </c>
      <c r="AD92" s="9">
        <v>1460000000000</v>
      </c>
      <c r="AE92" s="9">
        <v>1460000000000</v>
      </c>
      <c r="AF92" s="9">
        <v>1470000000000</v>
      </c>
      <c r="AG92" s="9">
        <v>1470000000000</v>
      </c>
      <c r="AH92" s="9">
        <v>1480000000000</v>
      </c>
      <c r="AI92" s="9">
        <v>1480000000000</v>
      </c>
      <c r="AJ92" s="9">
        <v>1480000000000</v>
      </c>
      <c r="AK92" s="9">
        <v>1480000000000</v>
      </c>
      <c r="AL92" s="9">
        <v>1480000000000</v>
      </c>
      <c r="AM92" s="9">
        <v>1480000000000</v>
      </c>
      <c r="AN92" s="9">
        <v>1480000000000</v>
      </c>
      <c r="AO92" s="9">
        <v>1480000000000</v>
      </c>
    </row>
    <row r="93" spans="1:41">
      <c r="A93" s="35" t="s">
        <v>702</v>
      </c>
      <c r="B93" s="35" t="s">
        <v>724</v>
      </c>
      <c r="C93" t="s">
        <v>3093</v>
      </c>
      <c r="D93" s="9">
        <v>2030000000000</v>
      </c>
      <c r="E93" s="9">
        <v>2160000000000</v>
      </c>
      <c r="F93" s="9">
        <v>2320000000000</v>
      </c>
      <c r="G93" s="9">
        <v>2450000000000</v>
      </c>
      <c r="H93" s="9">
        <v>2550000000000</v>
      </c>
      <c r="I93" s="9">
        <v>2630000000000</v>
      </c>
      <c r="J93" s="9">
        <v>2710000000000</v>
      </c>
      <c r="K93" s="9">
        <v>2790180000000</v>
      </c>
      <c r="L93" s="9">
        <v>2900260000000</v>
      </c>
      <c r="M93" s="9">
        <v>3030300000000</v>
      </c>
      <c r="N93" s="9">
        <v>3180840000000</v>
      </c>
      <c r="O93" s="9">
        <v>3330930000000</v>
      </c>
      <c r="P93" s="9">
        <v>3500930000000</v>
      </c>
      <c r="Q93" s="9">
        <v>3661040000000</v>
      </c>
      <c r="R93" s="9">
        <v>3820990000000</v>
      </c>
      <c r="S93" s="9">
        <v>3980700000000</v>
      </c>
      <c r="T93" s="9">
        <v>4140490000000</v>
      </c>
      <c r="U93" s="9">
        <v>4290330000000</v>
      </c>
      <c r="V93" s="9">
        <v>4450210000000</v>
      </c>
      <c r="W93" s="9">
        <v>4590130000000</v>
      </c>
      <c r="X93" s="9">
        <v>4740080000000</v>
      </c>
      <c r="Y93" s="9">
        <v>4880050000000</v>
      </c>
      <c r="Z93" s="9">
        <v>5010040000000</v>
      </c>
      <c r="AA93" s="9">
        <v>5140030000000</v>
      </c>
      <c r="AB93" s="9">
        <v>5250020000000</v>
      </c>
      <c r="AC93" s="9">
        <v>5370020000000</v>
      </c>
      <c r="AD93" s="9">
        <v>5470020000000</v>
      </c>
      <c r="AE93" s="9">
        <v>5560020000000</v>
      </c>
      <c r="AF93" s="9">
        <v>5650020000000</v>
      </c>
      <c r="AG93" s="9">
        <v>5720020000000</v>
      </c>
      <c r="AH93" s="9">
        <v>5780020000000</v>
      </c>
      <c r="AI93" s="9">
        <v>5840030000000</v>
      </c>
      <c r="AJ93" s="9">
        <v>5880020000000</v>
      </c>
      <c r="AK93" s="9">
        <v>5910020000000</v>
      </c>
      <c r="AL93" s="9">
        <v>5930020000000</v>
      </c>
      <c r="AM93" s="9">
        <v>5940010000000</v>
      </c>
      <c r="AN93" s="9">
        <v>5940010000000</v>
      </c>
      <c r="AO93" s="9">
        <v>5930000000000</v>
      </c>
    </row>
    <row r="94" spans="1:41">
      <c r="A94" s="35" t="s">
        <v>716</v>
      </c>
      <c r="B94" s="35" t="s">
        <v>724</v>
      </c>
      <c r="C94" t="s">
        <v>3094</v>
      </c>
      <c r="D94" s="9">
        <v>943000000000</v>
      </c>
      <c r="E94" s="9">
        <v>1020000000000</v>
      </c>
      <c r="F94" s="9">
        <v>1120000000000</v>
      </c>
      <c r="G94" s="9">
        <v>1210000000000</v>
      </c>
      <c r="H94" s="9">
        <v>1290000000000</v>
      </c>
      <c r="I94" s="9">
        <v>1350000000000</v>
      </c>
      <c r="J94" s="9">
        <v>1420000000000</v>
      </c>
      <c r="K94" s="9">
        <v>1470040000000</v>
      </c>
      <c r="L94" s="9">
        <v>1540060000000</v>
      </c>
      <c r="M94" s="9">
        <v>1620070000000</v>
      </c>
      <c r="N94" s="9">
        <v>1690190000000</v>
      </c>
      <c r="O94" s="9">
        <v>1760210000000</v>
      </c>
      <c r="P94" s="9">
        <v>1840210000000</v>
      </c>
      <c r="Q94" s="9">
        <v>1910240000000</v>
      </c>
      <c r="R94" s="9">
        <v>1990230000000</v>
      </c>
      <c r="S94" s="9">
        <v>2060170000000</v>
      </c>
      <c r="T94" s="9">
        <v>2130120000000</v>
      </c>
      <c r="U94" s="9">
        <v>2200080000000</v>
      </c>
      <c r="V94" s="9">
        <v>2260060000000</v>
      </c>
      <c r="W94" s="9">
        <v>2330040000000</v>
      </c>
      <c r="X94" s="9">
        <v>2390020000000</v>
      </c>
      <c r="Y94" s="9">
        <v>2450020000000</v>
      </c>
      <c r="Z94" s="9">
        <v>2510010000000</v>
      </c>
      <c r="AA94" s="9">
        <v>2560010000000</v>
      </c>
      <c r="AB94" s="9">
        <v>2610010000000</v>
      </c>
      <c r="AC94" s="9">
        <v>2660010000000</v>
      </c>
      <c r="AD94" s="9">
        <v>2700010000000</v>
      </c>
      <c r="AE94" s="9">
        <v>2740010000000</v>
      </c>
      <c r="AF94" s="9">
        <v>2770010000000</v>
      </c>
      <c r="AG94" s="9">
        <v>2800010000000</v>
      </c>
      <c r="AH94" s="9">
        <v>2820010000000</v>
      </c>
      <c r="AI94" s="9">
        <v>2840010000000</v>
      </c>
      <c r="AJ94" s="9">
        <v>2860010000000</v>
      </c>
      <c r="AK94" s="9">
        <v>2870000000000</v>
      </c>
      <c r="AL94" s="9">
        <v>2880000000000</v>
      </c>
      <c r="AM94" s="9">
        <v>2880000000000</v>
      </c>
      <c r="AN94" s="9">
        <v>2870000000000</v>
      </c>
      <c r="AO94" s="9">
        <v>2870000000000</v>
      </c>
    </row>
    <row r="95" spans="1:41">
      <c r="A95" s="35" t="s">
        <v>703</v>
      </c>
      <c r="B95" s="35" t="s">
        <v>724</v>
      </c>
      <c r="C95" t="s">
        <v>3095</v>
      </c>
      <c r="D95" s="9">
        <v>820000000000</v>
      </c>
      <c r="E95" s="9">
        <v>834000000000</v>
      </c>
      <c r="F95" s="9">
        <v>853000000000</v>
      </c>
      <c r="G95" s="9">
        <v>875000000000</v>
      </c>
      <c r="H95" s="9">
        <v>896000000000</v>
      </c>
      <c r="I95" s="9">
        <v>919000000000</v>
      </c>
      <c r="J95" s="9">
        <v>940000000000</v>
      </c>
      <c r="K95" s="9">
        <v>961069000000</v>
      </c>
      <c r="L95" s="9">
        <v>984101000000</v>
      </c>
      <c r="M95" s="9">
        <v>1010120000000</v>
      </c>
      <c r="N95" s="9">
        <v>1030320000000</v>
      </c>
      <c r="O95" s="9">
        <v>1040340000000</v>
      </c>
      <c r="P95" s="9">
        <v>1060330000000</v>
      </c>
      <c r="Q95" s="9">
        <v>1080360000000</v>
      </c>
      <c r="R95" s="9">
        <v>1090340000000</v>
      </c>
      <c r="S95" s="9">
        <v>1100240000000</v>
      </c>
      <c r="T95" s="9">
        <v>1110160000000</v>
      </c>
      <c r="U95" s="9">
        <v>1110110000000</v>
      </c>
      <c r="V95" s="9">
        <v>1120070000000</v>
      </c>
      <c r="W95" s="9">
        <v>1120040000000</v>
      </c>
      <c r="X95" s="9">
        <v>1120030000000</v>
      </c>
      <c r="Y95" s="9">
        <v>1120020000000</v>
      </c>
      <c r="Z95" s="9">
        <v>1120010000000</v>
      </c>
      <c r="AA95" s="9">
        <v>1120010000000</v>
      </c>
      <c r="AB95" s="9">
        <v>1120000000000</v>
      </c>
      <c r="AC95" s="9">
        <v>1120000000000</v>
      </c>
      <c r="AD95" s="9">
        <v>1110000000000</v>
      </c>
      <c r="AE95" s="9">
        <v>1110000000000</v>
      </c>
      <c r="AF95" s="9">
        <v>1100000000000</v>
      </c>
      <c r="AG95" s="9">
        <v>1100000000000</v>
      </c>
      <c r="AH95" s="9">
        <v>1100000000000</v>
      </c>
      <c r="AI95" s="9">
        <v>1090000000000</v>
      </c>
      <c r="AJ95" s="9">
        <v>1090000000000</v>
      </c>
      <c r="AK95" s="9">
        <v>1080000000000</v>
      </c>
      <c r="AL95" s="9">
        <v>1080000000000</v>
      </c>
      <c r="AM95" s="9">
        <v>1080000000000</v>
      </c>
      <c r="AN95" s="9">
        <v>1070000000000</v>
      </c>
      <c r="AO95" s="9">
        <v>1070000000000</v>
      </c>
    </row>
    <row r="96" spans="1:41">
      <c r="A96" s="35" t="s">
        <v>704</v>
      </c>
      <c r="B96" s="35" t="s">
        <v>724</v>
      </c>
      <c r="C96" t="s">
        <v>3096</v>
      </c>
      <c r="D96" s="9">
        <v>495000000000</v>
      </c>
      <c r="E96" s="9">
        <v>534000000000</v>
      </c>
      <c r="F96" s="9">
        <v>575000000000</v>
      </c>
      <c r="G96" s="9">
        <v>580000000000</v>
      </c>
      <c r="H96" s="9">
        <v>590000000000</v>
      </c>
      <c r="I96" s="9">
        <v>604000000000</v>
      </c>
      <c r="J96" s="9">
        <v>618000000000</v>
      </c>
      <c r="K96" s="9">
        <v>630032000000</v>
      </c>
      <c r="L96" s="9">
        <v>637046000000</v>
      </c>
      <c r="M96" s="9">
        <v>643053000000</v>
      </c>
      <c r="N96" s="9">
        <v>650141000000</v>
      </c>
      <c r="O96" s="9">
        <v>656151000000</v>
      </c>
      <c r="P96" s="9">
        <v>663148000000</v>
      </c>
      <c r="Q96" s="9">
        <v>663159000000</v>
      </c>
      <c r="R96" s="9">
        <v>663146000000</v>
      </c>
      <c r="S96" s="9">
        <v>664103000000</v>
      </c>
      <c r="T96" s="9">
        <v>664071000000</v>
      </c>
      <c r="U96" s="9">
        <v>665049000000</v>
      </c>
      <c r="V96" s="9">
        <v>663031000000</v>
      </c>
      <c r="W96" s="9">
        <v>661020000000</v>
      </c>
      <c r="X96" s="9">
        <v>660013000000</v>
      </c>
      <c r="Y96" s="9">
        <v>658009000000</v>
      </c>
      <c r="Z96" s="9">
        <v>657006000000</v>
      </c>
      <c r="AA96" s="9">
        <v>653004000000</v>
      </c>
      <c r="AB96" s="9">
        <v>649003000000</v>
      </c>
      <c r="AC96" s="9">
        <v>646003000000</v>
      </c>
      <c r="AD96" s="9">
        <v>642002000000</v>
      </c>
      <c r="AE96" s="9">
        <v>638002000000</v>
      </c>
      <c r="AF96" s="9">
        <v>636002000000</v>
      </c>
      <c r="AG96" s="9">
        <v>633002000000</v>
      </c>
      <c r="AH96" s="9">
        <v>631002000000</v>
      </c>
      <c r="AI96" s="9">
        <v>628002000000</v>
      </c>
      <c r="AJ96" s="9">
        <v>626001000000</v>
      </c>
      <c r="AK96" s="9">
        <v>623001000000</v>
      </c>
      <c r="AL96" s="9">
        <v>620001000000</v>
      </c>
      <c r="AM96" s="9">
        <v>618001000000</v>
      </c>
      <c r="AN96" s="9">
        <v>615001000000</v>
      </c>
      <c r="AO96" s="9">
        <v>612000000000</v>
      </c>
    </row>
    <row r="97" spans="1:41">
      <c r="A97" s="35" t="s">
        <v>705</v>
      </c>
      <c r="B97" s="35" t="s">
        <v>724</v>
      </c>
      <c r="C97" t="s">
        <v>3097</v>
      </c>
      <c r="D97" s="9">
        <v>53000000000</v>
      </c>
      <c r="E97" s="9">
        <v>53900000000</v>
      </c>
      <c r="F97" s="9">
        <v>55000000000</v>
      </c>
      <c r="G97" s="9">
        <v>56000000000</v>
      </c>
      <c r="H97" s="9">
        <v>56700000000</v>
      </c>
      <c r="I97" s="9">
        <v>57300000000</v>
      </c>
      <c r="J97" s="9">
        <v>57800000000</v>
      </c>
      <c r="K97" s="9">
        <v>58200200000</v>
      </c>
      <c r="L97" s="9">
        <v>58900200000</v>
      </c>
      <c r="M97" s="9">
        <v>59600200000</v>
      </c>
      <c r="N97" s="9">
        <v>60300700000</v>
      </c>
      <c r="O97" s="9">
        <v>61000700000</v>
      </c>
      <c r="P97" s="9">
        <v>61600700000</v>
      </c>
      <c r="Q97" s="9">
        <v>62200800000</v>
      </c>
      <c r="R97" s="9">
        <v>62700700000</v>
      </c>
      <c r="S97" s="9">
        <v>63100500000</v>
      </c>
      <c r="T97" s="9">
        <v>63500400000</v>
      </c>
      <c r="U97" s="9">
        <v>63800300000</v>
      </c>
      <c r="V97" s="9">
        <v>64000200000</v>
      </c>
      <c r="W97" s="9">
        <v>64200100000</v>
      </c>
      <c r="X97" s="9">
        <v>64300100000</v>
      </c>
      <c r="Y97" s="9">
        <v>64400100000</v>
      </c>
      <c r="Z97" s="9">
        <v>64500000000</v>
      </c>
      <c r="AA97" s="9">
        <v>64500000000</v>
      </c>
      <c r="AB97" s="9">
        <v>64500000000</v>
      </c>
      <c r="AC97" s="9">
        <v>64500000000</v>
      </c>
      <c r="AD97" s="9">
        <v>64400000000</v>
      </c>
      <c r="AE97" s="9">
        <v>64300000000</v>
      </c>
      <c r="AF97" s="9">
        <v>64200000000</v>
      </c>
      <c r="AG97" s="9">
        <v>64100000000</v>
      </c>
      <c r="AH97" s="9">
        <v>64000000000</v>
      </c>
      <c r="AI97" s="9">
        <v>63800000000</v>
      </c>
      <c r="AJ97" s="9">
        <v>63700000000</v>
      </c>
      <c r="AK97" s="9">
        <v>63600000000</v>
      </c>
      <c r="AL97" s="9">
        <v>63500000000</v>
      </c>
      <c r="AM97" s="9">
        <v>63400000000</v>
      </c>
      <c r="AN97" s="9">
        <v>63300000000</v>
      </c>
      <c r="AO97" s="9">
        <v>63200000000</v>
      </c>
    </row>
    <row r="98" spans="1:41">
      <c r="A98" s="35" t="s">
        <v>706</v>
      </c>
      <c r="B98" s="35" t="s">
        <v>724</v>
      </c>
      <c r="C98" t="s">
        <v>3098</v>
      </c>
      <c r="D98" s="9">
        <v>1670000000000</v>
      </c>
      <c r="E98" s="9">
        <v>1710000000000</v>
      </c>
      <c r="F98" s="9">
        <v>1770000000000</v>
      </c>
      <c r="G98" s="9">
        <v>1810000000000</v>
      </c>
      <c r="H98" s="9">
        <v>1850000000000</v>
      </c>
      <c r="I98" s="9">
        <v>1880000000000</v>
      </c>
      <c r="J98" s="9">
        <v>1900000000000</v>
      </c>
      <c r="K98" s="9">
        <v>1920130000000</v>
      </c>
      <c r="L98" s="9">
        <v>1960180000000</v>
      </c>
      <c r="M98" s="9">
        <v>2000200000000</v>
      </c>
      <c r="N98" s="9">
        <v>2030520000000</v>
      </c>
      <c r="O98" s="9">
        <v>2070550000000</v>
      </c>
      <c r="P98" s="9">
        <v>2110530000000</v>
      </c>
      <c r="Q98" s="9">
        <v>2140550000000</v>
      </c>
      <c r="R98" s="9">
        <v>2180500000000</v>
      </c>
      <c r="S98" s="9">
        <v>2210350000000</v>
      </c>
      <c r="T98" s="9">
        <v>2240240000000</v>
      </c>
      <c r="U98" s="9">
        <v>2270160000000</v>
      </c>
      <c r="V98" s="9">
        <v>2300100000000</v>
      </c>
      <c r="W98" s="9">
        <v>2320060000000</v>
      </c>
      <c r="X98" s="9">
        <v>2340040000000</v>
      </c>
      <c r="Y98" s="9">
        <v>2370030000000</v>
      </c>
      <c r="Z98" s="9">
        <v>2390020000000</v>
      </c>
      <c r="AA98" s="9">
        <v>2410010000000</v>
      </c>
      <c r="AB98" s="9">
        <v>2420010000000</v>
      </c>
      <c r="AC98" s="9">
        <v>2440010000000</v>
      </c>
      <c r="AD98" s="9">
        <v>2450010000000</v>
      </c>
      <c r="AE98" s="9">
        <v>2460010000000</v>
      </c>
      <c r="AF98" s="9">
        <v>2470010000000</v>
      </c>
      <c r="AG98" s="9">
        <v>2480010000000</v>
      </c>
      <c r="AH98" s="9">
        <v>2480010000000</v>
      </c>
      <c r="AI98" s="9">
        <v>2490010000000</v>
      </c>
      <c r="AJ98" s="9">
        <v>2490000000000</v>
      </c>
      <c r="AK98" s="9">
        <v>2490000000000</v>
      </c>
      <c r="AL98" s="9">
        <v>2490000000000</v>
      </c>
      <c r="AM98" s="9">
        <v>2490000000000</v>
      </c>
      <c r="AN98" s="9">
        <v>2480000000000</v>
      </c>
      <c r="AO98" s="9">
        <v>2480000000000</v>
      </c>
    </row>
    <row r="99" spans="1:41">
      <c r="A99" s="35" t="s">
        <v>707</v>
      </c>
      <c r="B99" s="35" t="s">
        <v>724</v>
      </c>
      <c r="C99" t="s">
        <v>3099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</row>
    <row r="100" spans="1:41">
      <c r="A100" s="35" t="s">
        <v>708</v>
      </c>
      <c r="B100" s="35" t="s">
        <v>724</v>
      </c>
      <c r="C100" t="s">
        <v>3100</v>
      </c>
      <c r="D100" s="9">
        <v>2130000000000</v>
      </c>
      <c r="E100" s="9">
        <v>2310000000000</v>
      </c>
      <c r="F100" s="9">
        <v>2570000000000</v>
      </c>
      <c r="G100" s="9">
        <v>2820000000000</v>
      </c>
      <c r="H100" s="9">
        <v>3060000000000</v>
      </c>
      <c r="I100" s="9">
        <v>3290000000000</v>
      </c>
      <c r="J100" s="9">
        <v>3520000000000</v>
      </c>
      <c r="K100" s="9">
        <v>3750000000000</v>
      </c>
      <c r="L100" s="9">
        <v>4010000000000</v>
      </c>
      <c r="M100" s="9">
        <v>4280000000000</v>
      </c>
      <c r="N100" s="9">
        <v>4570000000000</v>
      </c>
      <c r="O100" s="9">
        <v>4870000000000</v>
      </c>
      <c r="P100" s="9">
        <v>5190000000000</v>
      </c>
      <c r="Q100" s="9">
        <v>5520000000000</v>
      </c>
      <c r="R100" s="9">
        <v>5880000000000</v>
      </c>
      <c r="S100" s="9">
        <v>6240000000000</v>
      </c>
      <c r="T100" s="9">
        <v>6620000000000</v>
      </c>
      <c r="U100" s="9">
        <v>7020000000000</v>
      </c>
      <c r="V100" s="9">
        <v>7430000000000</v>
      </c>
      <c r="W100" s="9">
        <v>7850000000000</v>
      </c>
      <c r="X100" s="9">
        <v>8270000000000</v>
      </c>
      <c r="Y100" s="9">
        <v>8710000000000</v>
      </c>
      <c r="Z100" s="9">
        <v>9140000000000</v>
      </c>
      <c r="AA100" s="9">
        <v>9580000000000</v>
      </c>
      <c r="AB100" s="9">
        <v>10000000000000</v>
      </c>
      <c r="AC100" s="9">
        <v>10400000000000</v>
      </c>
      <c r="AD100" s="9">
        <v>10900000000000</v>
      </c>
      <c r="AE100" s="9">
        <v>11300000000000</v>
      </c>
      <c r="AF100" s="9">
        <v>11600000000000</v>
      </c>
      <c r="AG100" s="9">
        <v>12000000000000</v>
      </c>
      <c r="AH100" s="9">
        <v>12300000000000</v>
      </c>
      <c r="AI100" s="9">
        <v>12600000000000</v>
      </c>
      <c r="AJ100" s="9">
        <v>12900000000000</v>
      </c>
      <c r="AK100" s="9">
        <v>13100000000000</v>
      </c>
      <c r="AL100" s="9">
        <v>13300000000000</v>
      </c>
      <c r="AM100" s="9">
        <v>13400000000000</v>
      </c>
      <c r="AN100" s="9">
        <v>13500000000000</v>
      </c>
      <c r="AO100" s="9">
        <v>13500000000000</v>
      </c>
    </row>
    <row r="101" spans="1:41">
      <c r="A101" s="35" t="s">
        <v>709</v>
      </c>
      <c r="B101" s="35" t="s">
        <v>724</v>
      </c>
      <c r="C101" t="s">
        <v>3101</v>
      </c>
      <c r="D101" s="9">
        <v>6680000000000</v>
      </c>
      <c r="E101" s="9">
        <v>6980000000000</v>
      </c>
      <c r="F101" s="9">
        <v>7220000000000</v>
      </c>
      <c r="G101" s="9">
        <v>7530000000000</v>
      </c>
      <c r="H101" s="9">
        <v>7780000000000</v>
      </c>
      <c r="I101" s="9">
        <v>8020000000000</v>
      </c>
      <c r="J101" s="9">
        <v>8250000000000</v>
      </c>
      <c r="K101" s="9">
        <v>8490010000000</v>
      </c>
      <c r="L101" s="9">
        <v>8700010000000</v>
      </c>
      <c r="M101" s="9">
        <v>8930020000000</v>
      </c>
      <c r="N101" s="9">
        <v>9150040000000</v>
      </c>
      <c r="O101" s="9">
        <v>9350050000000</v>
      </c>
      <c r="P101" s="9">
        <v>9520050000000</v>
      </c>
      <c r="Q101" s="9">
        <v>9710050000000</v>
      </c>
      <c r="R101" s="9">
        <v>9870050000000</v>
      </c>
      <c r="S101" s="9">
        <v>10000000000000</v>
      </c>
      <c r="T101" s="9">
        <v>10100000000000</v>
      </c>
      <c r="U101" s="9">
        <v>10300000000000</v>
      </c>
      <c r="V101" s="9">
        <v>10400000000000</v>
      </c>
      <c r="W101" s="9">
        <v>10500000000000</v>
      </c>
      <c r="X101" s="9">
        <v>10500000000000</v>
      </c>
      <c r="Y101" s="9">
        <v>10600000000000</v>
      </c>
      <c r="Z101" s="9">
        <v>10700000000000</v>
      </c>
      <c r="AA101" s="9">
        <v>10700000000000</v>
      </c>
      <c r="AB101" s="9">
        <v>10800000000000</v>
      </c>
      <c r="AC101" s="9">
        <v>10800000000000</v>
      </c>
      <c r="AD101" s="9">
        <v>10900000000000</v>
      </c>
      <c r="AE101" s="9">
        <v>10900000000000</v>
      </c>
      <c r="AF101" s="9">
        <v>11000000000000</v>
      </c>
      <c r="AG101" s="9">
        <v>11000000000000</v>
      </c>
      <c r="AH101" s="9">
        <v>11000000000000</v>
      </c>
      <c r="AI101" s="9">
        <v>11100000000000</v>
      </c>
      <c r="AJ101" s="9">
        <v>11100000000000</v>
      </c>
      <c r="AK101" s="9">
        <v>11200000000000</v>
      </c>
      <c r="AL101" s="9">
        <v>11300000000000</v>
      </c>
      <c r="AM101" s="9">
        <v>11300000000000</v>
      </c>
      <c r="AN101" s="9">
        <v>11400000000000</v>
      </c>
      <c r="AO101" s="9">
        <v>11300000000000</v>
      </c>
    </row>
    <row r="102" spans="1:41">
      <c r="A102" s="35" t="s">
        <v>695</v>
      </c>
      <c r="B102" s="35" t="s">
        <v>789</v>
      </c>
      <c r="C102" t="s">
        <v>3102</v>
      </c>
      <c r="D102" s="9">
        <v>682000000000000</v>
      </c>
      <c r="E102" s="9">
        <v>713000000000000</v>
      </c>
      <c r="F102" s="9">
        <v>731000000000000</v>
      </c>
      <c r="G102" s="9">
        <v>772000000000000</v>
      </c>
      <c r="H102" s="9">
        <v>800000000000000</v>
      </c>
      <c r="I102" s="9">
        <v>827000000000000</v>
      </c>
      <c r="J102" s="9">
        <v>853000000000000</v>
      </c>
      <c r="K102" s="9">
        <v>889007000000000</v>
      </c>
      <c r="L102" s="9">
        <v>904010000000000</v>
      </c>
      <c r="M102" s="9">
        <v>929011000000000</v>
      </c>
      <c r="N102" s="9">
        <v>953030000000000</v>
      </c>
      <c r="O102" s="9">
        <v>976033000000000</v>
      </c>
      <c r="P102" s="9">
        <v>992033000000000</v>
      </c>
      <c r="Q102" s="9">
        <v>1020040000000000</v>
      </c>
      <c r="R102" s="9">
        <v>1040040000000000</v>
      </c>
      <c r="S102" s="9">
        <v>1050030000000000</v>
      </c>
      <c r="T102" s="9">
        <v>1070030000000000</v>
      </c>
      <c r="U102" s="9">
        <v>1080030000000000</v>
      </c>
      <c r="V102" s="9">
        <v>1090020000000000</v>
      </c>
      <c r="W102" s="9">
        <v>1100020000000000</v>
      </c>
      <c r="X102" s="9">
        <v>1110020000000000</v>
      </c>
      <c r="Y102" s="9">
        <v>1120020000000000</v>
      </c>
      <c r="Z102" s="9">
        <v>1130020000000000</v>
      </c>
      <c r="AA102" s="9">
        <v>1130020000000000</v>
      </c>
      <c r="AB102" s="9">
        <v>1140020000000000</v>
      </c>
      <c r="AC102" s="9">
        <v>1140010000000000</v>
      </c>
      <c r="AD102" s="9">
        <v>1140010000000000</v>
      </c>
      <c r="AE102" s="9">
        <v>1150010000000000</v>
      </c>
      <c r="AF102" s="9">
        <v>1150010000000000</v>
      </c>
      <c r="AG102" s="9">
        <v>1150010000000000</v>
      </c>
      <c r="AH102" s="9">
        <v>1150010000000000</v>
      </c>
      <c r="AI102" s="9">
        <v>1150010000000000</v>
      </c>
      <c r="AJ102" s="9">
        <v>1150010000000000</v>
      </c>
      <c r="AK102" s="9">
        <v>1140010000000000</v>
      </c>
      <c r="AL102" s="9">
        <v>1140010000000000</v>
      </c>
      <c r="AM102" s="9">
        <v>1140010000000000</v>
      </c>
      <c r="AN102" s="9">
        <v>1140010000000000</v>
      </c>
      <c r="AO102" s="9">
        <v>1140010000000000</v>
      </c>
    </row>
    <row r="103" spans="1:41">
      <c r="A103" s="35" t="s">
        <v>696</v>
      </c>
      <c r="B103" s="35" t="s">
        <v>789</v>
      </c>
      <c r="C103" t="s">
        <v>3103</v>
      </c>
      <c r="D103" s="9">
        <v>76700000000000</v>
      </c>
      <c r="E103" s="9">
        <v>77900000000000</v>
      </c>
      <c r="F103" s="9">
        <v>79100000000000</v>
      </c>
      <c r="G103" s="9">
        <v>79500000000000</v>
      </c>
      <c r="H103" s="9">
        <v>80000100000000</v>
      </c>
      <c r="I103" s="9">
        <v>79172900000000</v>
      </c>
      <c r="J103" s="9">
        <v>78592800000000</v>
      </c>
      <c r="K103" s="9">
        <v>78118200000000</v>
      </c>
      <c r="L103" s="9">
        <v>77172000000000</v>
      </c>
      <c r="M103" s="9">
        <v>77035200000000</v>
      </c>
      <c r="N103" s="9">
        <v>76729000000000</v>
      </c>
      <c r="O103" s="9">
        <v>76005600000000</v>
      </c>
      <c r="P103" s="9">
        <v>75659100000000</v>
      </c>
      <c r="Q103" s="9">
        <v>75058000000000</v>
      </c>
      <c r="R103" s="9">
        <v>74222800000000</v>
      </c>
      <c r="S103" s="9">
        <v>73421000000000</v>
      </c>
      <c r="T103" s="9">
        <v>72553000000000</v>
      </c>
      <c r="U103" s="9">
        <v>71766200000000</v>
      </c>
      <c r="V103" s="9">
        <v>70380500000000</v>
      </c>
      <c r="W103" s="9">
        <v>69095400000000</v>
      </c>
      <c r="X103" s="9">
        <v>67807800000000</v>
      </c>
      <c r="Y103" s="9">
        <v>66420300000000</v>
      </c>
      <c r="Z103" s="9">
        <v>65132000000000</v>
      </c>
      <c r="AA103" s="9">
        <v>63943600000000</v>
      </c>
      <c r="AB103" s="9">
        <v>62655000000000</v>
      </c>
      <c r="AC103" s="9">
        <v>61467900000000</v>
      </c>
      <c r="AD103" s="9">
        <v>60181100000000</v>
      </c>
      <c r="AE103" s="9">
        <v>58994100000000</v>
      </c>
      <c r="AF103" s="9">
        <v>57807200000000</v>
      </c>
      <c r="AG103" s="9">
        <v>56719300000000</v>
      </c>
      <c r="AH103" s="9">
        <v>55533600000000</v>
      </c>
      <c r="AI103" s="9">
        <v>54447200000000</v>
      </c>
      <c r="AJ103" s="9">
        <v>53262900000000</v>
      </c>
      <c r="AK103" s="9">
        <v>51876900000000</v>
      </c>
      <c r="AL103" s="9">
        <v>50495800000000</v>
      </c>
      <c r="AM103" s="9">
        <v>49207600000000</v>
      </c>
      <c r="AN103" s="9">
        <v>47834200000000</v>
      </c>
      <c r="AO103" s="9">
        <v>46435200000000</v>
      </c>
    </row>
    <row r="104" spans="1:41">
      <c r="A104" s="35" t="s">
        <v>697</v>
      </c>
      <c r="B104" s="35" t="s">
        <v>789</v>
      </c>
      <c r="C104" t="s">
        <v>3104</v>
      </c>
      <c r="D104" s="9">
        <v>20100000000000</v>
      </c>
      <c r="E104" s="9">
        <v>21000000000000</v>
      </c>
      <c r="F104" s="9">
        <v>21900000000000</v>
      </c>
      <c r="G104" s="9">
        <v>22200000000000</v>
      </c>
      <c r="H104" s="9">
        <v>22700000000000</v>
      </c>
      <c r="I104" s="9">
        <v>23300000000000</v>
      </c>
      <c r="J104" s="9">
        <v>23800000000000</v>
      </c>
      <c r="K104" s="9">
        <v>24400000000000</v>
      </c>
      <c r="L104" s="9">
        <v>24800000000000</v>
      </c>
      <c r="M104" s="9">
        <v>25100000000000</v>
      </c>
      <c r="N104" s="9">
        <v>25500000000000</v>
      </c>
      <c r="O104" s="9">
        <v>25900100000000</v>
      </c>
      <c r="P104" s="9">
        <v>26200000000000</v>
      </c>
      <c r="Q104" s="9">
        <v>26500000000000</v>
      </c>
      <c r="R104" s="9">
        <v>26800000000000</v>
      </c>
      <c r="S104" s="9">
        <v>27000000000000</v>
      </c>
      <c r="T104" s="9">
        <v>27300000000000</v>
      </c>
      <c r="U104" s="9">
        <v>27599900000000</v>
      </c>
      <c r="V104" s="9">
        <v>27699900000000</v>
      </c>
      <c r="W104" s="9">
        <v>27899900000000</v>
      </c>
      <c r="X104" s="9">
        <v>28099900000000</v>
      </c>
      <c r="Y104" s="9">
        <v>28199900000000</v>
      </c>
      <c r="Z104" s="9">
        <v>28399900000000</v>
      </c>
      <c r="AA104" s="9">
        <v>28499900000000</v>
      </c>
      <c r="AB104" s="9">
        <v>28699900000000</v>
      </c>
      <c r="AC104" s="9">
        <v>28799900000000</v>
      </c>
      <c r="AD104" s="9">
        <v>28899900000000</v>
      </c>
      <c r="AE104" s="9">
        <v>29099900000000</v>
      </c>
      <c r="AF104" s="9">
        <v>29199900000000</v>
      </c>
      <c r="AG104" s="9">
        <v>29299900000000</v>
      </c>
      <c r="AH104" s="9">
        <v>29499900000000</v>
      </c>
      <c r="AI104" s="9">
        <v>29599900000000</v>
      </c>
      <c r="AJ104" s="9">
        <v>29699900000000</v>
      </c>
      <c r="AK104" s="9">
        <v>29799900000000</v>
      </c>
      <c r="AL104" s="9">
        <v>29800000000000</v>
      </c>
      <c r="AM104" s="9">
        <v>29799800000000</v>
      </c>
      <c r="AN104" s="9">
        <v>29900100000000</v>
      </c>
      <c r="AO104" s="9">
        <v>29899600000000</v>
      </c>
    </row>
    <row r="105" spans="1:41">
      <c r="A105" s="35" t="s">
        <v>710</v>
      </c>
      <c r="B105" s="35" t="s">
        <v>789</v>
      </c>
      <c r="C105" t="s">
        <v>3105</v>
      </c>
      <c r="D105" s="9">
        <v>65100000000000</v>
      </c>
      <c r="E105" s="9">
        <v>65100000000000</v>
      </c>
      <c r="F105" s="9">
        <v>66200000000000</v>
      </c>
      <c r="G105" s="9">
        <v>66500000000000</v>
      </c>
      <c r="H105" s="9">
        <v>66500000000000</v>
      </c>
      <c r="I105" s="9">
        <v>66200000000000</v>
      </c>
      <c r="J105" s="9">
        <v>65900000000000</v>
      </c>
      <c r="K105" s="9">
        <v>65702500000000</v>
      </c>
      <c r="L105" s="9">
        <v>65203500000000</v>
      </c>
      <c r="M105" s="9">
        <v>64703900000000</v>
      </c>
      <c r="N105" s="9">
        <v>64209900000000</v>
      </c>
      <c r="O105" s="9">
        <v>63610400000000</v>
      </c>
      <c r="P105" s="9">
        <v>63110000000000</v>
      </c>
      <c r="Q105" s="9">
        <v>62010500000000</v>
      </c>
      <c r="R105" s="9">
        <v>60909600000000</v>
      </c>
      <c r="S105" s="9">
        <v>59906900000000</v>
      </c>
      <c r="T105" s="9">
        <v>58805000000000</v>
      </c>
      <c r="U105" s="9">
        <v>57703500000000</v>
      </c>
      <c r="V105" s="9">
        <v>56502400000000</v>
      </c>
      <c r="W105" s="9">
        <v>55201700000000</v>
      </c>
      <c r="X105" s="9">
        <v>54001200000000</v>
      </c>
      <c r="Y105" s="9">
        <v>52700900000000</v>
      </c>
      <c r="Z105" s="9">
        <v>51500700000000</v>
      </c>
      <c r="AA105" s="9">
        <v>50300600000000</v>
      </c>
      <c r="AB105" s="9">
        <v>49100500000000</v>
      </c>
      <c r="AC105" s="9">
        <v>47900400000000</v>
      </c>
      <c r="AD105" s="9">
        <v>46700400000000</v>
      </c>
      <c r="AE105" s="9">
        <v>45500300000000</v>
      </c>
      <c r="AF105" s="9">
        <v>44400300000000</v>
      </c>
      <c r="AG105" s="9">
        <v>43300200000000</v>
      </c>
      <c r="AH105" s="9">
        <v>42200200000000</v>
      </c>
      <c r="AI105" s="9">
        <v>41200200000000</v>
      </c>
      <c r="AJ105" s="9">
        <v>40100200000000</v>
      </c>
      <c r="AK105" s="9">
        <v>39300100000000</v>
      </c>
      <c r="AL105" s="9">
        <v>38500100000000</v>
      </c>
      <c r="AM105" s="9">
        <v>37700100000000</v>
      </c>
      <c r="AN105" s="9">
        <v>36900100000000</v>
      </c>
      <c r="AO105" s="9">
        <v>36100100000000</v>
      </c>
    </row>
    <row r="106" spans="1:41">
      <c r="A106" s="35" t="s">
        <v>698</v>
      </c>
      <c r="B106" s="35" t="s">
        <v>789</v>
      </c>
      <c r="C106" t="s">
        <v>3106</v>
      </c>
      <c r="D106" s="9">
        <v>15900000000000</v>
      </c>
      <c r="E106" s="9">
        <v>16100000000000</v>
      </c>
      <c r="F106" s="9">
        <v>16500000000000</v>
      </c>
      <c r="G106" s="9">
        <v>16900000000000</v>
      </c>
      <c r="H106" s="9">
        <v>17300000000000</v>
      </c>
      <c r="I106" s="9">
        <v>17600000000000</v>
      </c>
      <c r="J106" s="9">
        <v>18000000000000</v>
      </c>
      <c r="K106" s="9">
        <v>18400300000000</v>
      </c>
      <c r="L106" s="9">
        <v>18800400000000</v>
      </c>
      <c r="M106" s="9">
        <v>19200400000000</v>
      </c>
      <c r="N106" s="9">
        <v>19501100000000</v>
      </c>
      <c r="O106" s="9">
        <v>19901200000000</v>
      </c>
      <c r="P106" s="9">
        <v>20201200000000</v>
      </c>
      <c r="Q106" s="9">
        <v>20401300000000</v>
      </c>
      <c r="R106" s="9">
        <v>20601300000000</v>
      </c>
      <c r="S106" s="9">
        <v>20800900000000</v>
      </c>
      <c r="T106" s="9">
        <v>20900700000000</v>
      </c>
      <c r="U106" s="9">
        <v>21000500000000</v>
      </c>
      <c r="V106" s="9">
        <v>21100300000000</v>
      </c>
      <c r="W106" s="9">
        <v>21100200000000</v>
      </c>
      <c r="X106" s="9">
        <v>21100100000000</v>
      </c>
      <c r="Y106" s="9">
        <v>21100100000000</v>
      </c>
      <c r="Z106" s="9">
        <v>21000100000000</v>
      </c>
      <c r="AA106" s="9">
        <v>21000000000000</v>
      </c>
      <c r="AB106" s="9">
        <v>20900000000000</v>
      </c>
      <c r="AC106" s="9">
        <v>20800000000000</v>
      </c>
      <c r="AD106" s="9">
        <v>20700000000000</v>
      </c>
      <c r="AE106" s="9">
        <v>20600000000000</v>
      </c>
      <c r="AF106" s="9">
        <v>20500000000000</v>
      </c>
      <c r="AG106" s="9">
        <v>20400000000000</v>
      </c>
      <c r="AH106" s="9">
        <v>20300000000000</v>
      </c>
      <c r="AI106" s="9">
        <v>20200000000000</v>
      </c>
      <c r="AJ106" s="9">
        <v>20100000000000</v>
      </c>
      <c r="AK106" s="9">
        <v>20000000000000</v>
      </c>
      <c r="AL106" s="9">
        <v>19900000000000</v>
      </c>
      <c r="AM106" s="9">
        <v>19900000000000</v>
      </c>
      <c r="AN106" s="9">
        <v>19800000000000</v>
      </c>
      <c r="AO106" s="9">
        <v>19800000000000</v>
      </c>
    </row>
    <row r="107" spans="1:41">
      <c r="A107" s="35" t="s">
        <v>699</v>
      </c>
      <c r="B107" s="35" t="s">
        <v>789</v>
      </c>
      <c r="C107" t="s">
        <v>3107</v>
      </c>
      <c r="D107" s="9">
        <v>9070000000000</v>
      </c>
      <c r="E107" s="9">
        <v>9050000000000</v>
      </c>
      <c r="F107" s="9">
        <v>9060000000000</v>
      </c>
      <c r="G107" s="9">
        <v>9070000000000</v>
      </c>
      <c r="H107" s="9">
        <v>9100000000000</v>
      </c>
      <c r="I107" s="9">
        <v>9130000000000</v>
      </c>
      <c r="J107" s="9">
        <v>9140000000000</v>
      </c>
      <c r="K107" s="9">
        <v>9120510000000</v>
      </c>
      <c r="L107" s="9">
        <v>9120730000000</v>
      </c>
      <c r="M107" s="9">
        <v>9080810000000</v>
      </c>
      <c r="N107" s="9">
        <v>9012100000000</v>
      </c>
      <c r="O107" s="9">
        <v>8932250000000</v>
      </c>
      <c r="P107" s="9">
        <v>8832170000000</v>
      </c>
      <c r="Q107" s="9">
        <v>8732290000000</v>
      </c>
      <c r="R107" s="9">
        <v>8622090000000</v>
      </c>
      <c r="S107" s="9">
        <v>8511470000000</v>
      </c>
      <c r="T107" s="9">
        <v>8401010000000</v>
      </c>
      <c r="U107" s="9">
        <v>8290680000000</v>
      </c>
      <c r="V107" s="9">
        <v>8180440000000</v>
      </c>
      <c r="W107" s="9">
        <v>8070280000000</v>
      </c>
      <c r="X107" s="9">
        <v>7960180000000</v>
      </c>
      <c r="Y107" s="9">
        <v>7850110000000</v>
      </c>
      <c r="Z107" s="9">
        <v>7750070000000</v>
      </c>
      <c r="AA107" s="9">
        <v>7640050000000</v>
      </c>
      <c r="AB107" s="9">
        <v>7540030000000</v>
      </c>
      <c r="AC107" s="9">
        <v>7450030000000</v>
      </c>
      <c r="AD107" s="9">
        <v>7360020000000</v>
      </c>
      <c r="AE107" s="9">
        <v>7280020000000</v>
      </c>
      <c r="AF107" s="9">
        <v>7200020000000</v>
      </c>
      <c r="AG107" s="9">
        <v>7120020000000</v>
      </c>
      <c r="AH107" s="9">
        <v>7050010000000</v>
      </c>
      <c r="AI107" s="9">
        <v>6990020000000</v>
      </c>
      <c r="AJ107" s="9">
        <v>6940020000000</v>
      </c>
      <c r="AK107" s="9">
        <v>6890020000000</v>
      </c>
      <c r="AL107" s="9">
        <v>6850010000000</v>
      </c>
      <c r="AM107" s="9">
        <v>6820010000000</v>
      </c>
      <c r="AN107" s="9">
        <v>6790000000000</v>
      </c>
      <c r="AO107" s="9">
        <v>6770000000000</v>
      </c>
    </row>
    <row r="108" spans="1:41">
      <c r="A108" s="35" t="s">
        <v>700</v>
      </c>
      <c r="B108" s="35" t="s">
        <v>789</v>
      </c>
      <c r="C108" t="s">
        <v>3108</v>
      </c>
      <c r="D108" s="9">
        <v>5650000000000</v>
      </c>
      <c r="E108" s="9">
        <v>5650000000000</v>
      </c>
      <c r="F108" s="9">
        <v>5670000000000</v>
      </c>
      <c r="G108" s="9">
        <v>5700000000000</v>
      </c>
      <c r="H108" s="9">
        <v>5740000000000</v>
      </c>
      <c r="I108" s="9">
        <v>5790000000000</v>
      </c>
      <c r="J108" s="9">
        <v>5850000000000</v>
      </c>
      <c r="K108" s="9">
        <v>5890160000000</v>
      </c>
      <c r="L108" s="9">
        <v>5970230000000</v>
      </c>
      <c r="M108" s="9">
        <v>6040260000000</v>
      </c>
      <c r="N108" s="9">
        <v>6090690000000</v>
      </c>
      <c r="O108" s="9">
        <v>6130740000000</v>
      </c>
      <c r="P108" s="9">
        <v>6150740000000</v>
      </c>
      <c r="Q108" s="9">
        <v>6150800000000</v>
      </c>
      <c r="R108" s="9">
        <v>6150740000000</v>
      </c>
      <c r="S108" s="9">
        <v>6130530000000</v>
      </c>
      <c r="T108" s="9">
        <v>6090370000000</v>
      </c>
      <c r="U108" s="9">
        <v>6050260000000</v>
      </c>
      <c r="V108" s="9">
        <v>6000170000000</v>
      </c>
      <c r="W108" s="9">
        <v>5940110000000</v>
      </c>
      <c r="X108" s="9">
        <v>5870080000000</v>
      </c>
      <c r="Y108" s="9">
        <v>5800050000000</v>
      </c>
      <c r="Z108" s="9">
        <v>5720030000000</v>
      </c>
      <c r="AA108" s="9">
        <v>5640020000000</v>
      </c>
      <c r="AB108" s="9">
        <v>5560010000000</v>
      </c>
      <c r="AC108" s="9">
        <v>5480010000000</v>
      </c>
      <c r="AD108" s="9">
        <v>5400010000000</v>
      </c>
      <c r="AE108" s="9">
        <v>5320000000000</v>
      </c>
      <c r="AF108" s="9">
        <v>5240000000000</v>
      </c>
      <c r="AG108" s="9">
        <v>5170000000000</v>
      </c>
      <c r="AH108" s="9">
        <v>5100000000000</v>
      </c>
      <c r="AI108" s="9">
        <v>5040000000000</v>
      </c>
      <c r="AJ108" s="9">
        <v>4980000000000</v>
      </c>
      <c r="AK108" s="9">
        <v>4930000000000</v>
      </c>
      <c r="AL108" s="9">
        <v>4890000000000</v>
      </c>
      <c r="AM108" s="9">
        <v>4850000000000</v>
      </c>
      <c r="AN108" s="9">
        <v>4820000000000</v>
      </c>
      <c r="AO108" s="9">
        <v>4810000000000</v>
      </c>
    </row>
    <row r="109" spans="1:41">
      <c r="A109" s="35" t="s">
        <v>701</v>
      </c>
      <c r="B109" s="35" t="s">
        <v>789</v>
      </c>
      <c r="C109" t="s">
        <v>3109</v>
      </c>
      <c r="D109" s="9">
        <v>14700000000000</v>
      </c>
      <c r="E109" s="9">
        <v>15000000000000</v>
      </c>
      <c r="F109" s="9">
        <v>15300000000000</v>
      </c>
      <c r="G109" s="9">
        <v>15700000000000</v>
      </c>
      <c r="H109" s="9">
        <v>16000000000000</v>
      </c>
      <c r="I109" s="9">
        <v>16300000000000</v>
      </c>
      <c r="J109" s="9">
        <v>16500000000000</v>
      </c>
      <c r="K109" s="9">
        <v>16800300000000</v>
      </c>
      <c r="L109" s="9">
        <v>17000500000000</v>
      </c>
      <c r="M109" s="9">
        <v>17300600000000</v>
      </c>
      <c r="N109" s="9">
        <v>17501500000000</v>
      </c>
      <c r="O109" s="9">
        <v>17701700000000</v>
      </c>
      <c r="P109" s="9">
        <v>17801600000000</v>
      </c>
      <c r="Q109" s="9">
        <v>17901800000000</v>
      </c>
      <c r="R109" s="9">
        <v>17901700000000</v>
      </c>
      <c r="S109" s="9">
        <v>18001200000000</v>
      </c>
      <c r="T109" s="9">
        <v>18000900000000</v>
      </c>
      <c r="U109" s="9">
        <v>18000600000000</v>
      </c>
      <c r="V109" s="9">
        <v>17900400000000</v>
      </c>
      <c r="W109" s="9">
        <v>17900300000000</v>
      </c>
      <c r="X109" s="9">
        <v>17800200000000</v>
      </c>
      <c r="Y109" s="9">
        <v>17700100000000</v>
      </c>
      <c r="Z109" s="9">
        <v>17600100000000</v>
      </c>
      <c r="AA109" s="9">
        <v>17400100000000</v>
      </c>
      <c r="AB109" s="9">
        <v>17300000000000</v>
      </c>
      <c r="AC109" s="9">
        <v>17100000000000</v>
      </c>
      <c r="AD109" s="9">
        <v>16900000000000</v>
      </c>
      <c r="AE109" s="9">
        <v>16800000000000</v>
      </c>
      <c r="AF109" s="9">
        <v>16600000000000</v>
      </c>
      <c r="AG109" s="9">
        <v>16400000000000</v>
      </c>
      <c r="AH109" s="9">
        <v>16200000000000</v>
      </c>
      <c r="AI109" s="9">
        <v>16000000000000</v>
      </c>
      <c r="AJ109" s="9">
        <v>15800000000000</v>
      </c>
      <c r="AK109" s="9">
        <v>15600000000000</v>
      </c>
      <c r="AL109" s="9">
        <v>15400000000000</v>
      </c>
      <c r="AM109" s="9">
        <v>15300000000000</v>
      </c>
      <c r="AN109" s="9">
        <v>15100000000000</v>
      </c>
      <c r="AO109" s="9">
        <v>14900000000000</v>
      </c>
    </row>
    <row r="110" spans="1:41">
      <c r="A110" s="35" t="s">
        <v>719</v>
      </c>
      <c r="B110" s="35" t="s">
        <v>789</v>
      </c>
      <c r="C110" t="s">
        <v>3110</v>
      </c>
      <c r="D110" s="9">
        <v>20881000000000</v>
      </c>
      <c r="E110" s="9">
        <v>21260300000000</v>
      </c>
      <c r="F110" s="9">
        <v>21631800000000</v>
      </c>
      <c r="G110" s="9">
        <v>22034800000000</v>
      </c>
      <c r="H110" s="9">
        <v>22313300000000</v>
      </c>
      <c r="I110" s="9">
        <v>22467100000000</v>
      </c>
      <c r="J110" s="9">
        <v>22627000000000</v>
      </c>
      <c r="K110" s="9">
        <v>22826800000000</v>
      </c>
      <c r="L110" s="9">
        <v>22745500000000</v>
      </c>
      <c r="M110" s="9">
        <v>22664300000000</v>
      </c>
      <c r="N110" s="9">
        <v>22542000000000</v>
      </c>
      <c r="O110" s="9">
        <v>22406400000000</v>
      </c>
      <c r="P110" s="9">
        <v>22278300000000</v>
      </c>
      <c r="Q110" s="9">
        <v>21918900000000</v>
      </c>
      <c r="R110" s="9">
        <v>21551300000000</v>
      </c>
      <c r="S110" s="9">
        <v>21141900000000</v>
      </c>
      <c r="T110" s="9">
        <v>20772900000000</v>
      </c>
      <c r="U110" s="9">
        <v>20403400000000</v>
      </c>
      <c r="V110" s="9">
        <v>19915200000000</v>
      </c>
      <c r="W110" s="9">
        <v>19426300000000</v>
      </c>
      <c r="X110" s="9">
        <v>18977500000000</v>
      </c>
      <c r="Y110" s="9">
        <v>18489400000000</v>
      </c>
      <c r="Z110" s="9">
        <v>18001000000000</v>
      </c>
      <c r="AA110" s="9">
        <v>17593100000000</v>
      </c>
      <c r="AB110" s="9">
        <v>17226200000000</v>
      </c>
      <c r="AC110" s="9">
        <v>16818600000000</v>
      </c>
      <c r="AD110" s="9">
        <v>16411500000000</v>
      </c>
      <c r="AE110" s="9">
        <v>16005200000000</v>
      </c>
      <c r="AF110" s="9">
        <v>15598000000000</v>
      </c>
      <c r="AG110" s="9">
        <v>15151000000000</v>
      </c>
      <c r="AH110" s="9">
        <v>14704400000000</v>
      </c>
      <c r="AI110" s="9">
        <v>14258100000000</v>
      </c>
      <c r="AJ110" s="9">
        <v>13852200000000</v>
      </c>
      <c r="AK110" s="9">
        <v>13526000000000</v>
      </c>
      <c r="AL110" s="9">
        <v>13241200000000</v>
      </c>
      <c r="AM110" s="9">
        <v>12956100000000</v>
      </c>
      <c r="AN110" s="9">
        <v>12632200000000</v>
      </c>
      <c r="AO110" s="9">
        <v>12345900000000</v>
      </c>
    </row>
    <row r="111" spans="1:41">
      <c r="A111" s="35" t="s">
        <v>711</v>
      </c>
      <c r="B111" s="35" t="s">
        <v>789</v>
      </c>
      <c r="C111" t="s">
        <v>3111</v>
      </c>
      <c r="D111" s="9">
        <v>53632900000000</v>
      </c>
      <c r="E111" s="9">
        <v>56999600000000</v>
      </c>
      <c r="F111" s="9">
        <v>60001900000000</v>
      </c>
      <c r="G111" s="9">
        <v>61806200000000</v>
      </c>
      <c r="H111" s="9">
        <v>63354400000000</v>
      </c>
      <c r="I111" s="9">
        <v>65339900000000</v>
      </c>
      <c r="J111" s="9">
        <v>66861300000000</v>
      </c>
      <c r="K111" s="9">
        <v>68382600000000</v>
      </c>
      <c r="L111" s="9">
        <v>69130600000000</v>
      </c>
      <c r="M111" s="9">
        <v>69881700000000</v>
      </c>
      <c r="N111" s="9">
        <v>70639400000000</v>
      </c>
      <c r="O111" s="9">
        <v>71381100000000</v>
      </c>
      <c r="P111" s="9">
        <v>72302000000000</v>
      </c>
      <c r="Q111" s="9">
        <v>72319600000000</v>
      </c>
      <c r="R111" s="9">
        <v>72469600000000</v>
      </c>
      <c r="S111" s="9">
        <v>72631500000000</v>
      </c>
      <c r="T111" s="9">
        <v>72571800000000</v>
      </c>
      <c r="U111" s="9">
        <v>72739700000000</v>
      </c>
      <c r="V111" s="9">
        <v>72454700000000</v>
      </c>
      <c r="W111" s="9">
        <v>72403800000000</v>
      </c>
      <c r="X111" s="9">
        <v>72118100000000</v>
      </c>
      <c r="Y111" s="9">
        <v>71824900000000</v>
      </c>
      <c r="Z111" s="9">
        <v>71532800000000</v>
      </c>
      <c r="AA111" s="9">
        <v>71230500000000</v>
      </c>
      <c r="AB111" s="9">
        <v>70712700000000</v>
      </c>
      <c r="AC111" s="9">
        <v>70421000000000</v>
      </c>
      <c r="AD111" s="9">
        <v>69899400000000</v>
      </c>
      <c r="AE111" s="9">
        <v>69606100000000</v>
      </c>
      <c r="AF111" s="9">
        <v>69079700000000</v>
      </c>
      <c r="AG111" s="9">
        <v>68559300000000</v>
      </c>
      <c r="AH111" s="9">
        <v>68035500000000</v>
      </c>
      <c r="AI111" s="9">
        <v>67743300000000</v>
      </c>
      <c r="AJ111" s="9">
        <v>67221200000000</v>
      </c>
      <c r="AK111" s="9">
        <v>66690800000000</v>
      </c>
      <c r="AL111" s="9">
        <v>66395700000000</v>
      </c>
      <c r="AM111" s="9">
        <v>65873400000000</v>
      </c>
      <c r="AN111" s="9">
        <v>65352000000000</v>
      </c>
      <c r="AO111" s="9">
        <v>65054700000000</v>
      </c>
    </row>
    <row r="112" spans="1:41">
      <c r="A112" s="35" t="s">
        <v>712</v>
      </c>
      <c r="B112" s="35" t="s">
        <v>789</v>
      </c>
      <c r="C112" t="s">
        <v>3112</v>
      </c>
      <c r="D112" s="9">
        <v>8479920000000</v>
      </c>
      <c r="E112" s="9">
        <v>8605370000000</v>
      </c>
      <c r="F112" s="9">
        <v>8849460000000</v>
      </c>
      <c r="G112" s="9">
        <v>9005420000000</v>
      </c>
      <c r="H112" s="9">
        <v>9160640000000</v>
      </c>
      <c r="I112" s="9">
        <v>9230440000000</v>
      </c>
      <c r="J112" s="9">
        <v>9299770000000</v>
      </c>
      <c r="K112" s="9">
        <v>9284720000000</v>
      </c>
      <c r="L112" s="9">
        <v>9365060000000</v>
      </c>
      <c r="M112" s="9">
        <v>9360830000000</v>
      </c>
      <c r="N112" s="9">
        <v>9357820000000</v>
      </c>
      <c r="O112" s="9">
        <v>9353610000000</v>
      </c>
      <c r="P112" s="9">
        <v>9349170000000</v>
      </c>
      <c r="Q112" s="9">
        <v>9260750000000</v>
      </c>
      <c r="R112" s="9">
        <v>9256190000000</v>
      </c>
      <c r="S112" s="9">
        <v>9167100000000</v>
      </c>
      <c r="T112" s="9">
        <v>9162300000000</v>
      </c>
      <c r="U112" s="9">
        <v>9073600000000</v>
      </c>
      <c r="V112" s="9">
        <v>9069010000000</v>
      </c>
      <c r="W112" s="9">
        <v>8980560000000</v>
      </c>
      <c r="X112" s="9">
        <v>8976130000000</v>
      </c>
      <c r="Y112" s="9">
        <v>8887870000000</v>
      </c>
      <c r="Z112" s="9">
        <v>8799690000000</v>
      </c>
      <c r="AA112" s="9">
        <v>8795360000000</v>
      </c>
      <c r="AB112" s="9">
        <v>8707300000000</v>
      </c>
      <c r="AC112" s="9">
        <v>8619310000000</v>
      </c>
      <c r="AD112" s="9">
        <v>8615030000000</v>
      </c>
      <c r="AE112" s="9">
        <v>8527140000000</v>
      </c>
      <c r="AF112" s="9">
        <v>8439310000000</v>
      </c>
      <c r="AG112" s="9">
        <v>8435070000000</v>
      </c>
      <c r="AH112" s="9">
        <v>8347330000000</v>
      </c>
      <c r="AI112" s="9">
        <v>8318070000000</v>
      </c>
      <c r="AJ112" s="9">
        <v>8272130000000</v>
      </c>
      <c r="AK112" s="9">
        <v>8226220000000</v>
      </c>
      <c r="AL112" s="9">
        <v>8188670000000</v>
      </c>
      <c r="AM112" s="9">
        <v>8151130000000</v>
      </c>
      <c r="AN112" s="9">
        <v>8121930000000</v>
      </c>
      <c r="AO112" s="9">
        <v>8092740000000</v>
      </c>
    </row>
    <row r="113" spans="1:41">
      <c r="A113" s="35" t="s">
        <v>713</v>
      </c>
      <c r="B113" s="35" t="s">
        <v>789</v>
      </c>
      <c r="C113" t="s">
        <v>3113</v>
      </c>
      <c r="D113" s="9">
        <v>8567990000000</v>
      </c>
      <c r="E113" s="9">
        <v>8983380000000</v>
      </c>
      <c r="F113" s="9">
        <v>9497740000000</v>
      </c>
      <c r="G113" s="9">
        <v>10002000000000</v>
      </c>
      <c r="H113" s="9">
        <v>10298200000000</v>
      </c>
      <c r="I113" s="9">
        <v>10594300000000</v>
      </c>
      <c r="J113" s="9">
        <v>10890400000000</v>
      </c>
      <c r="K113" s="9">
        <v>11186500000000</v>
      </c>
      <c r="L113" s="9">
        <v>11483200000000</v>
      </c>
      <c r="M113" s="9">
        <v>11878900000000</v>
      </c>
      <c r="N113" s="9">
        <v>12275000000000</v>
      </c>
      <c r="O113" s="9">
        <v>12670700000000</v>
      </c>
      <c r="P113" s="9">
        <v>13066300000000</v>
      </c>
      <c r="Q113" s="9">
        <v>13561000000000</v>
      </c>
      <c r="R113" s="9">
        <v>13956600000000</v>
      </c>
      <c r="S113" s="9">
        <v>14352000000000</v>
      </c>
      <c r="T113" s="9">
        <v>14747400000000</v>
      </c>
      <c r="U113" s="9">
        <v>15241800000000</v>
      </c>
      <c r="V113" s="9">
        <v>15637200000000</v>
      </c>
      <c r="W113" s="9">
        <v>16032600000000</v>
      </c>
      <c r="X113" s="9">
        <v>16428000000000</v>
      </c>
      <c r="Y113" s="9">
        <v>16823400000000</v>
      </c>
      <c r="Z113" s="9">
        <v>17218800000000</v>
      </c>
      <c r="AA113" s="9">
        <v>17614200000000</v>
      </c>
      <c r="AB113" s="9">
        <v>18009500000000</v>
      </c>
      <c r="AC113" s="9">
        <v>18404900000000</v>
      </c>
      <c r="AD113" s="9">
        <v>18701200000000</v>
      </c>
      <c r="AE113" s="9">
        <v>18997600000000</v>
      </c>
      <c r="AF113" s="9">
        <v>19294000000000</v>
      </c>
      <c r="AG113" s="9">
        <v>19590300000000</v>
      </c>
      <c r="AH113" s="9">
        <v>19787700000000</v>
      </c>
      <c r="AI113" s="9">
        <v>19985000000000</v>
      </c>
      <c r="AJ113" s="9">
        <v>20182400000000</v>
      </c>
      <c r="AK113" s="9">
        <v>20280800000000</v>
      </c>
      <c r="AL113" s="9">
        <v>20379200000000</v>
      </c>
      <c r="AM113" s="9">
        <v>20477500000000</v>
      </c>
      <c r="AN113" s="9">
        <v>20477000000000</v>
      </c>
      <c r="AO113" s="9">
        <v>20476500000000</v>
      </c>
    </row>
    <row r="114" spans="1:41">
      <c r="A114" s="35" t="s">
        <v>718</v>
      </c>
      <c r="B114" s="35" t="s">
        <v>789</v>
      </c>
      <c r="C114" t="s">
        <v>3114</v>
      </c>
      <c r="D114" s="9">
        <v>162425000000000</v>
      </c>
      <c r="E114" s="9">
        <v>163550000000000</v>
      </c>
      <c r="F114" s="9">
        <v>162880000000000</v>
      </c>
      <c r="G114" s="9">
        <v>164463000000000</v>
      </c>
      <c r="H114" s="9">
        <v>163800000000000</v>
      </c>
      <c r="I114" s="9">
        <v>161117000000000</v>
      </c>
      <c r="J114" s="9">
        <v>160155000000000</v>
      </c>
      <c r="K114" s="9">
        <v>159938000000000</v>
      </c>
      <c r="L114" s="9">
        <v>158970000000000</v>
      </c>
      <c r="M114" s="9">
        <v>157999000000000</v>
      </c>
      <c r="N114" s="9">
        <v>156997000000000</v>
      </c>
      <c r="O114" s="9">
        <v>155961000000000</v>
      </c>
      <c r="P114" s="9">
        <v>154864000000000</v>
      </c>
      <c r="Q114" s="9">
        <v>153789000000000</v>
      </c>
      <c r="R114" s="9">
        <v>150572000000000</v>
      </c>
      <c r="S114" s="9">
        <v>147338000000000</v>
      </c>
      <c r="T114" s="9">
        <v>144146000000000</v>
      </c>
      <c r="U114" s="9">
        <v>140900000000000</v>
      </c>
      <c r="V114" s="9">
        <v>137681000000000</v>
      </c>
      <c r="W114" s="9">
        <v>134457000000000</v>
      </c>
      <c r="X114" s="9">
        <v>131222000000000</v>
      </c>
      <c r="Y114" s="9">
        <v>127999000000000</v>
      </c>
      <c r="Z114" s="9">
        <v>124768000000000</v>
      </c>
      <c r="AA114" s="9">
        <v>121501000000000</v>
      </c>
      <c r="AB114" s="9">
        <v>118263000000000</v>
      </c>
      <c r="AC114" s="9">
        <v>114986000000000</v>
      </c>
      <c r="AD114" s="9">
        <v>111729000000000</v>
      </c>
      <c r="AE114" s="9">
        <v>108500000000000</v>
      </c>
      <c r="AF114" s="9">
        <v>105996000000000</v>
      </c>
      <c r="AG114" s="9">
        <v>103529000000000</v>
      </c>
      <c r="AH114" s="9">
        <v>101078000000000</v>
      </c>
      <c r="AI114" s="9">
        <v>98636000000000</v>
      </c>
      <c r="AJ114" s="9">
        <v>96193700000000</v>
      </c>
      <c r="AK114" s="9">
        <v>94453700000000</v>
      </c>
      <c r="AL114" s="9">
        <v>92800100000000</v>
      </c>
      <c r="AM114" s="9">
        <v>91151700000000</v>
      </c>
      <c r="AN114" s="9">
        <v>89506000000000</v>
      </c>
      <c r="AO114" s="9">
        <v>87839200000000</v>
      </c>
    </row>
    <row r="115" spans="1:41">
      <c r="A115" s="35" t="s">
        <v>714</v>
      </c>
      <c r="B115" s="35" t="s">
        <v>789</v>
      </c>
      <c r="C115" t="s">
        <v>3115</v>
      </c>
      <c r="D115" s="9">
        <v>31155900000000</v>
      </c>
      <c r="E115" s="9">
        <v>31136800000000</v>
      </c>
      <c r="F115" s="9">
        <v>32528100000000</v>
      </c>
      <c r="G115" s="9">
        <v>33208800000000</v>
      </c>
      <c r="H115" s="9">
        <v>33668400000000</v>
      </c>
      <c r="I115" s="9">
        <v>33907400000000</v>
      </c>
      <c r="J115" s="9">
        <v>34190000000000</v>
      </c>
      <c r="K115" s="9">
        <v>34567100000000</v>
      </c>
      <c r="L115" s="9">
        <v>34389100000000</v>
      </c>
      <c r="M115" s="9">
        <v>34250900000000</v>
      </c>
      <c r="N115" s="9">
        <v>34085500000000</v>
      </c>
      <c r="O115" s="9">
        <v>33949300000000</v>
      </c>
      <c r="P115" s="9">
        <v>33761800000000</v>
      </c>
      <c r="Q115" s="9">
        <v>33184100000000</v>
      </c>
      <c r="R115" s="9">
        <v>32605800000000</v>
      </c>
      <c r="S115" s="9">
        <v>32022900000000</v>
      </c>
      <c r="T115" s="9">
        <v>31443200000000</v>
      </c>
      <c r="U115" s="9">
        <v>30867300000000</v>
      </c>
      <c r="V115" s="9">
        <v>30161300000000</v>
      </c>
      <c r="W115" s="9">
        <v>29411800000000</v>
      </c>
      <c r="X115" s="9">
        <v>28706300000000</v>
      </c>
      <c r="Y115" s="9">
        <v>27957000000000</v>
      </c>
      <c r="Z115" s="9">
        <v>27251700000000</v>
      </c>
      <c r="AA115" s="9">
        <v>26634300000000</v>
      </c>
      <c r="AB115" s="9">
        <v>26060800000000</v>
      </c>
      <c r="AC115" s="9">
        <v>25443700000000</v>
      </c>
      <c r="AD115" s="9">
        <v>24826800000000</v>
      </c>
      <c r="AE115" s="9">
        <v>24253900000000</v>
      </c>
      <c r="AF115" s="9">
        <v>23593600000000</v>
      </c>
      <c r="AG115" s="9">
        <v>22933500000000</v>
      </c>
      <c r="AH115" s="9">
        <v>22273600000000</v>
      </c>
      <c r="AI115" s="9">
        <v>21613900000000</v>
      </c>
      <c r="AJ115" s="9">
        <v>20954400000000</v>
      </c>
      <c r="AK115" s="9">
        <v>20470000000000</v>
      </c>
      <c r="AL115" s="9">
        <v>20029500000000</v>
      </c>
      <c r="AM115" s="9">
        <v>19589100000000</v>
      </c>
      <c r="AN115" s="9">
        <v>19148900000000</v>
      </c>
      <c r="AO115" s="9">
        <v>18665100000000</v>
      </c>
    </row>
    <row r="116" spans="1:41">
      <c r="A116" s="35" t="s">
        <v>715</v>
      </c>
      <c r="B116" s="35" t="s">
        <v>789</v>
      </c>
      <c r="C116" t="s">
        <v>3116</v>
      </c>
      <c r="D116" s="9">
        <v>22700000000000</v>
      </c>
      <c r="E116" s="9">
        <v>23500000000000</v>
      </c>
      <c r="F116" s="9">
        <v>24300000000000</v>
      </c>
      <c r="G116" s="9">
        <v>24600000000000</v>
      </c>
      <c r="H116" s="9">
        <v>24900000000000</v>
      </c>
      <c r="I116" s="9">
        <v>25100100000000</v>
      </c>
      <c r="J116" s="9">
        <v>25300100000000</v>
      </c>
      <c r="K116" s="9">
        <v>25606600000000</v>
      </c>
      <c r="L116" s="9">
        <v>25709300000000</v>
      </c>
      <c r="M116" s="9">
        <v>25909800000000</v>
      </c>
      <c r="N116" s="9">
        <v>26026000000000</v>
      </c>
      <c r="O116" s="9">
        <v>26127600000000</v>
      </c>
      <c r="P116" s="9">
        <v>26325200000000</v>
      </c>
      <c r="Q116" s="9">
        <v>26125800000000</v>
      </c>
      <c r="R116" s="9">
        <v>26022900000000</v>
      </c>
      <c r="S116" s="9">
        <v>25914100000000</v>
      </c>
      <c r="T116" s="9">
        <v>25707900000000</v>
      </c>
      <c r="U116" s="9">
        <v>25604400000000</v>
      </c>
      <c r="V116" s="9">
        <v>25402100000000</v>
      </c>
      <c r="W116" s="9">
        <v>25100900000000</v>
      </c>
      <c r="X116" s="9">
        <v>24900400000000</v>
      </c>
      <c r="Y116" s="9">
        <v>24700200000000</v>
      </c>
      <c r="Z116" s="9">
        <v>24400200000000</v>
      </c>
      <c r="AA116" s="9">
        <v>24100200000000</v>
      </c>
      <c r="AB116" s="9">
        <v>23700200000000</v>
      </c>
      <c r="AC116" s="9">
        <v>23300200000000</v>
      </c>
      <c r="AD116" s="9">
        <v>23000200000000</v>
      </c>
      <c r="AE116" s="9">
        <v>22600200000000</v>
      </c>
      <c r="AF116" s="9">
        <v>22300200000000</v>
      </c>
      <c r="AG116" s="9">
        <v>21900200000000</v>
      </c>
      <c r="AH116" s="9">
        <v>21600300000000</v>
      </c>
      <c r="AI116" s="9">
        <v>21200300000000</v>
      </c>
      <c r="AJ116" s="9">
        <v>20900200000000</v>
      </c>
      <c r="AK116" s="9">
        <v>20500200000000</v>
      </c>
      <c r="AL116" s="9">
        <v>20200100000000</v>
      </c>
      <c r="AM116" s="9">
        <v>19900100000000</v>
      </c>
      <c r="AN116" s="9">
        <v>19500100000000</v>
      </c>
      <c r="AO116" s="9">
        <v>19200000000000</v>
      </c>
    </row>
    <row r="117" spans="1:41">
      <c r="A117" s="35" t="s">
        <v>727</v>
      </c>
      <c r="B117" s="35" t="s">
        <v>789</v>
      </c>
      <c r="C117" t="s">
        <v>3117</v>
      </c>
      <c r="D117" s="9">
        <v>14000000000000</v>
      </c>
      <c r="E117" s="9">
        <v>14400000000000</v>
      </c>
      <c r="F117" s="9">
        <v>14900000000000</v>
      </c>
      <c r="G117" s="9">
        <v>15300000000000</v>
      </c>
      <c r="H117" s="9">
        <v>15600000000000</v>
      </c>
      <c r="I117" s="9">
        <v>15900000000000</v>
      </c>
      <c r="J117" s="9">
        <v>16100000000000</v>
      </c>
      <c r="K117" s="9">
        <v>16300500000000</v>
      </c>
      <c r="L117" s="9">
        <v>16600800000000</v>
      </c>
      <c r="M117" s="9">
        <v>16900900000000</v>
      </c>
      <c r="N117" s="9">
        <v>17202300000000</v>
      </c>
      <c r="O117" s="9">
        <v>17502500000000</v>
      </c>
      <c r="P117" s="9">
        <v>17802500000000</v>
      </c>
      <c r="Q117" s="9">
        <v>18102800000000</v>
      </c>
      <c r="R117" s="9">
        <v>18402600000000</v>
      </c>
      <c r="S117" s="9">
        <v>18601900000000</v>
      </c>
      <c r="T117" s="9">
        <v>18901300000000</v>
      </c>
      <c r="U117" s="9">
        <v>19100900000000</v>
      </c>
      <c r="V117" s="9">
        <v>19300600000000</v>
      </c>
      <c r="W117" s="9">
        <v>19500400000000</v>
      </c>
      <c r="X117" s="9">
        <v>19700300000000</v>
      </c>
      <c r="Y117" s="9">
        <v>19900200000000</v>
      </c>
      <c r="Z117" s="9">
        <v>20100100000000</v>
      </c>
      <c r="AA117" s="9">
        <v>20200100000000</v>
      </c>
      <c r="AB117" s="9">
        <v>20300100000000</v>
      </c>
      <c r="AC117" s="9">
        <v>20500100000000</v>
      </c>
      <c r="AD117" s="9">
        <v>20600000000000</v>
      </c>
      <c r="AE117" s="9">
        <v>20600000000000</v>
      </c>
      <c r="AF117" s="9">
        <v>20700000000000</v>
      </c>
      <c r="AG117" s="9">
        <v>20800000000000</v>
      </c>
      <c r="AH117" s="9">
        <v>20800000000000</v>
      </c>
      <c r="AI117" s="9">
        <v>20900100000000</v>
      </c>
      <c r="AJ117" s="9">
        <v>20900000000000</v>
      </c>
      <c r="AK117" s="9">
        <v>20900000000000</v>
      </c>
      <c r="AL117" s="9">
        <v>20900000000000</v>
      </c>
      <c r="AM117" s="9">
        <v>20900000000000</v>
      </c>
      <c r="AN117" s="9">
        <v>20900000000000</v>
      </c>
      <c r="AO117" s="9">
        <v>20900000000000</v>
      </c>
    </row>
    <row r="118" spans="1:41">
      <c r="A118" s="35" t="s">
        <v>702</v>
      </c>
      <c r="B118" s="35" t="s">
        <v>789</v>
      </c>
      <c r="C118" t="s">
        <v>3118</v>
      </c>
      <c r="D118" s="9">
        <v>10400000000000</v>
      </c>
      <c r="E118" s="9">
        <v>11000000000000</v>
      </c>
      <c r="F118" s="9">
        <v>11800000000000</v>
      </c>
      <c r="G118" s="9">
        <v>12400000000000</v>
      </c>
      <c r="H118" s="9">
        <v>13000000000000</v>
      </c>
      <c r="I118" s="9">
        <v>13400000000000</v>
      </c>
      <c r="J118" s="9">
        <v>13800000000000</v>
      </c>
      <c r="K118" s="9">
        <v>14200900000000</v>
      </c>
      <c r="L118" s="9">
        <v>14701300000000</v>
      </c>
      <c r="M118" s="9">
        <v>15401500000000</v>
      </c>
      <c r="N118" s="9">
        <v>16104300000000</v>
      </c>
      <c r="O118" s="9">
        <v>16904700000000</v>
      </c>
      <c r="P118" s="9">
        <v>17704700000000</v>
      </c>
      <c r="Q118" s="9">
        <v>18605300000000</v>
      </c>
      <c r="R118" s="9">
        <v>19405000000000</v>
      </c>
      <c r="S118" s="9">
        <v>20203600000000</v>
      </c>
      <c r="T118" s="9">
        <v>21002500000000</v>
      </c>
      <c r="U118" s="9">
        <v>21801700000000</v>
      </c>
      <c r="V118" s="9">
        <v>22601100000000</v>
      </c>
      <c r="W118" s="9">
        <v>23300700000000</v>
      </c>
      <c r="X118" s="9">
        <v>24000400000000</v>
      </c>
      <c r="Y118" s="9">
        <v>24700300000000</v>
      </c>
      <c r="Z118" s="9">
        <v>25400200000000</v>
      </c>
      <c r="AA118" s="9">
        <v>26000100000000</v>
      </c>
      <c r="AB118" s="9">
        <v>26600100000000</v>
      </c>
      <c r="AC118" s="9">
        <v>27200100000000</v>
      </c>
      <c r="AD118" s="9">
        <v>27700100000000</v>
      </c>
      <c r="AE118" s="9">
        <v>28200100000000</v>
      </c>
      <c r="AF118" s="9">
        <v>28600100000000</v>
      </c>
      <c r="AG118" s="9">
        <v>29000100000000</v>
      </c>
      <c r="AH118" s="9">
        <v>29300100000000</v>
      </c>
      <c r="AI118" s="9">
        <v>29600100000000</v>
      </c>
      <c r="AJ118" s="9">
        <v>29800100000000</v>
      </c>
      <c r="AK118" s="9">
        <v>30000100000000</v>
      </c>
      <c r="AL118" s="9">
        <v>30100100000000</v>
      </c>
      <c r="AM118" s="9">
        <v>30100100000000</v>
      </c>
      <c r="AN118" s="9">
        <v>30100000000000</v>
      </c>
      <c r="AO118" s="9">
        <v>30000000000000</v>
      </c>
    </row>
    <row r="119" spans="1:41">
      <c r="A119" s="35" t="s">
        <v>716</v>
      </c>
      <c r="B119" s="35" t="s">
        <v>789</v>
      </c>
      <c r="C119" t="s">
        <v>3119</v>
      </c>
      <c r="D119" s="9">
        <v>11500000000000</v>
      </c>
      <c r="E119" s="9">
        <v>12400000000000</v>
      </c>
      <c r="F119" s="9">
        <v>13600000000000</v>
      </c>
      <c r="G119" s="9">
        <v>14700000000000</v>
      </c>
      <c r="H119" s="9">
        <v>15600000000000</v>
      </c>
      <c r="I119" s="9">
        <v>16500000000000</v>
      </c>
      <c r="J119" s="9">
        <v>17200000000000</v>
      </c>
      <c r="K119" s="9">
        <v>17900500000000</v>
      </c>
      <c r="L119" s="9">
        <v>18800700000000</v>
      </c>
      <c r="M119" s="9">
        <v>19600800000000</v>
      </c>
      <c r="N119" s="9">
        <v>20502300000000</v>
      </c>
      <c r="O119" s="9">
        <v>21402500000000</v>
      </c>
      <c r="P119" s="9">
        <v>22402600000000</v>
      </c>
      <c r="Q119" s="9">
        <v>23302900000000</v>
      </c>
      <c r="R119" s="9">
        <v>24102800000000</v>
      </c>
      <c r="S119" s="9">
        <v>25002000000000</v>
      </c>
      <c r="T119" s="9">
        <v>25901500000000</v>
      </c>
      <c r="U119" s="9">
        <v>26701000000000</v>
      </c>
      <c r="V119" s="9">
        <v>27500700000000</v>
      </c>
      <c r="W119" s="9">
        <v>28300400000000</v>
      </c>
      <c r="X119" s="9">
        <v>29100300000000</v>
      </c>
      <c r="Y119" s="9">
        <v>29800200000000</v>
      </c>
      <c r="Z119" s="9">
        <v>30500100000000</v>
      </c>
      <c r="AA119" s="9">
        <v>31100100000000</v>
      </c>
      <c r="AB119" s="9">
        <v>31700100000000</v>
      </c>
      <c r="AC119" s="9">
        <v>32300100000000</v>
      </c>
      <c r="AD119" s="9">
        <v>32800100000000</v>
      </c>
      <c r="AE119" s="9">
        <v>33300100000000</v>
      </c>
      <c r="AF119" s="9">
        <v>33700100000000</v>
      </c>
      <c r="AG119" s="9">
        <v>34000100000000</v>
      </c>
      <c r="AH119" s="9">
        <v>34300100000000</v>
      </c>
      <c r="AI119" s="9">
        <v>34600100000000</v>
      </c>
      <c r="AJ119" s="9">
        <v>34800100000000</v>
      </c>
      <c r="AK119" s="9">
        <v>34900100000000</v>
      </c>
      <c r="AL119" s="9">
        <v>35000000000000</v>
      </c>
      <c r="AM119" s="9">
        <v>35000000000000</v>
      </c>
      <c r="AN119" s="9">
        <v>34900000000000</v>
      </c>
      <c r="AO119" s="9">
        <v>34800000000000</v>
      </c>
    </row>
    <row r="120" spans="1:41">
      <c r="A120" s="35" t="s">
        <v>703</v>
      </c>
      <c r="B120" s="35" t="s">
        <v>789</v>
      </c>
      <c r="C120" t="s">
        <v>3120</v>
      </c>
      <c r="D120" s="9">
        <v>4050000000000</v>
      </c>
      <c r="E120" s="9">
        <v>4210000000000</v>
      </c>
      <c r="F120" s="9">
        <v>4420000000000</v>
      </c>
      <c r="G120" s="9">
        <v>4630000000000</v>
      </c>
      <c r="H120" s="9">
        <v>4840000000000</v>
      </c>
      <c r="I120" s="9">
        <v>5030000000000</v>
      </c>
      <c r="J120" s="9">
        <v>5220000000000</v>
      </c>
      <c r="K120" s="9">
        <v>5410390000000</v>
      </c>
      <c r="L120" s="9">
        <v>5620580000000</v>
      </c>
      <c r="M120" s="9">
        <v>5830670000000</v>
      </c>
      <c r="N120" s="9">
        <v>6041850000000</v>
      </c>
      <c r="O120" s="9">
        <v>6242040000000</v>
      </c>
      <c r="P120" s="9">
        <v>6452030000000</v>
      </c>
      <c r="Q120" s="9">
        <v>6652250000000</v>
      </c>
      <c r="R120" s="9">
        <v>6842120000000</v>
      </c>
      <c r="S120" s="9">
        <v>7041520000000</v>
      </c>
      <c r="T120" s="9">
        <v>7221060000000</v>
      </c>
      <c r="U120" s="9">
        <v>7400730000000</v>
      </c>
      <c r="V120" s="9">
        <v>7580470000000</v>
      </c>
      <c r="W120" s="9">
        <v>7740300000000</v>
      </c>
      <c r="X120" s="9">
        <v>7900190000000</v>
      </c>
      <c r="Y120" s="9">
        <v>8060130000000</v>
      </c>
      <c r="Z120" s="9">
        <v>8200080000000</v>
      </c>
      <c r="AA120" s="9">
        <v>8340060000000</v>
      </c>
      <c r="AB120" s="9">
        <v>8470040000000</v>
      </c>
      <c r="AC120" s="9">
        <v>8590030000000</v>
      </c>
      <c r="AD120" s="9">
        <v>8700020000000</v>
      </c>
      <c r="AE120" s="9">
        <v>8800020000000</v>
      </c>
      <c r="AF120" s="9">
        <v>8890030000000</v>
      </c>
      <c r="AG120" s="9">
        <v>8970030000000</v>
      </c>
      <c r="AH120" s="9">
        <v>9040030000000</v>
      </c>
      <c r="AI120" s="9">
        <v>9100030000000</v>
      </c>
      <c r="AJ120" s="9">
        <v>9150020000000</v>
      </c>
      <c r="AK120" s="9">
        <v>9190010000000</v>
      </c>
      <c r="AL120" s="9">
        <v>9210010000000</v>
      </c>
      <c r="AM120" s="9">
        <v>9230010000000</v>
      </c>
      <c r="AN120" s="9">
        <v>9240000000000</v>
      </c>
      <c r="AO120" s="9">
        <v>9230000000000</v>
      </c>
    </row>
    <row r="121" spans="1:41">
      <c r="A121" s="35" t="s">
        <v>704</v>
      </c>
      <c r="B121" s="35" t="s">
        <v>789</v>
      </c>
      <c r="C121" t="s">
        <v>3121</v>
      </c>
      <c r="D121" s="9">
        <v>11000000000000</v>
      </c>
      <c r="E121" s="9">
        <v>11900000000000</v>
      </c>
      <c r="F121" s="9">
        <v>12800000000000</v>
      </c>
      <c r="G121" s="9">
        <v>12900000000000</v>
      </c>
      <c r="H121" s="9">
        <v>13100000000000</v>
      </c>
      <c r="I121" s="9">
        <v>13400000000000</v>
      </c>
      <c r="J121" s="9">
        <v>13700000000000</v>
      </c>
      <c r="K121" s="9">
        <v>14000700000000</v>
      </c>
      <c r="L121" s="9">
        <v>14101000000000</v>
      </c>
      <c r="M121" s="9">
        <v>14301200000000</v>
      </c>
      <c r="N121" s="9">
        <v>14403100000000</v>
      </c>
      <c r="O121" s="9">
        <v>14603400000000</v>
      </c>
      <c r="P121" s="9">
        <v>14703300000000</v>
      </c>
      <c r="Q121" s="9">
        <v>14703500000000</v>
      </c>
      <c r="R121" s="9">
        <v>14703200000000</v>
      </c>
      <c r="S121" s="9">
        <v>14702300000000</v>
      </c>
      <c r="T121" s="9">
        <v>14801600000000</v>
      </c>
      <c r="U121" s="9">
        <v>14801100000000</v>
      </c>
      <c r="V121" s="9">
        <v>14700700000000</v>
      </c>
      <c r="W121" s="9">
        <v>14700400000000</v>
      </c>
      <c r="X121" s="9">
        <v>14700300000000</v>
      </c>
      <c r="Y121" s="9">
        <v>14600200000000</v>
      </c>
      <c r="Z121" s="9">
        <v>14600100000000</v>
      </c>
      <c r="AA121" s="9">
        <v>14500100000000</v>
      </c>
      <c r="AB121" s="9">
        <v>14400100000000</v>
      </c>
      <c r="AC121" s="9">
        <v>14300100000000</v>
      </c>
      <c r="AD121" s="9">
        <v>14300000000000</v>
      </c>
      <c r="AE121" s="9">
        <v>14200000000000</v>
      </c>
      <c r="AF121" s="9">
        <v>14100000000000</v>
      </c>
      <c r="AG121" s="9">
        <v>14100000000000</v>
      </c>
      <c r="AH121" s="9">
        <v>14000000000000</v>
      </c>
      <c r="AI121" s="9">
        <v>14000000000000</v>
      </c>
      <c r="AJ121" s="9">
        <v>13900000000000</v>
      </c>
      <c r="AK121" s="9">
        <v>13800000000000</v>
      </c>
      <c r="AL121" s="9">
        <v>13800000000000</v>
      </c>
      <c r="AM121" s="9">
        <v>13700000000000</v>
      </c>
      <c r="AN121" s="9">
        <v>13700000000000</v>
      </c>
      <c r="AO121" s="9">
        <v>13600000000000</v>
      </c>
    </row>
    <row r="122" spans="1:41">
      <c r="A122" s="35" t="s">
        <v>705</v>
      </c>
      <c r="B122" s="35" t="s">
        <v>789</v>
      </c>
      <c r="C122" t="s">
        <v>3122</v>
      </c>
      <c r="D122" s="9">
        <v>8920000000000</v>
      </c>
      <c r="E122" s="9">
        <v>9070000000000</v>
      </c>
      <c r="F122" s="9">
        <v>9260000000000</v>
      </c>
      <c r="G122" s="9">
        <v>9420000000000</v>
      </c>
      <c r="H122" s="9">
        <v>9540000000000</v>
      </c>
      <c r="I122" s="9">
        <v>9640000000000</v>
      </c>
      <c r="J122" s="9">
        <v>9720000000000</v>
      </c>
      <c r="K122" s="9">
        <v>9800020000000</v>
      </c>
      <c r="L122" s="9">
        <v>9920040000000</v>
      </c>
      <c r="M122" s="9">
        <v>10000000000000</v>
      </c>
      <c r="N122" s="9">
        <v>10200100000000</v>
      </c>
      <c r="O122" s="9">
        <v>10300100000000</v>
      </c>
      <c r="P122" s="9">
        <v>10400100000000</v>
      </c>
      <c r="Q122" s="9">
        <v>10500100000000</v>
      </c>
      <c r="R122" s="9">
        <v>10500100000000</v>
      </c>
      <c r="S122" s="9">
        <v>10600100000000</v>
      </c>
      <c r="T122" s="9">
        <v>10700100000000</v>
      </c>
      <c r="U122" s="9">
        <v>10700000000000</v>
      </c>
      <c r="V122" s="9">
        <v>10800000000000</v>
      </c>
      <c r="W122" s="9">
        <v>10800000000000</v>
      </c>
      <c r="X122" s="9">
        <v>10800000000000</v>
      </c>
      <c r="Y122" s="9">
        <v>10800000000000</v>
      </c>
      <c r="Z122" s="9">
        <v>10900000000000</v>
      </c>
      <c r="AA122" s="9">
        <v>10900000000000</v>
      </c>
      <c r="AB122" s="9">
        <v>10900000000000</v>
      </c>
      <c r="AC122" s="9">
        <v>10900000000000</v>
      </c>
      <c r="AD122" s="9">
        <v>10800000000000</v>
      </c>
      <c r="AE122" s="9">
        <v>10800000000000</v>
      </c>
      <c r="AF122" s="9">
        <v>10800000000000</v>
      </c>
      <c r="AG122" s="9">
        <v>10800000000000</v>
      </c>
      <c r="AH122" s="9">
        <v>10800000000000</v>
      </c>
      <c r="AI122" s="9">
        <v>10700000000000</v>
      </c>
      <c r="AJ122" s="9">
        <v>10700000000000</v>
      </c>
      <c r="AK122" s="9">
        <v>10700000000000</v>
      </c>
      <c r="AL122" s="9">
        <v>10700000000000</v>
      </c>
      <c r="AM122" s="9">
        <v>10700000000000</v>
      </c>
      <c r="AN122" s="9">
        <v>10600000000000</v>
      </c>
      <c r="AO122" s="9">
        <v>10600000000000</v>
      </c>
    </row>
    <row r="123" spans="1:41">
      <c r="A123" s="35" t="s">
        <v>706</v>
      </c>
      <c r="B123" s="35" t="s">
        <v>789</v>
      </c>
      <c r="C123" t="s">
        <v>3123</v>
      </c>
      <c r="D123" s="9">
        <v>12299500000000</v>
      </c>
      <c r="E123" s="9">
        <v>12695500000000</v>
      </c>
      <c r="F123" s="9">
        <v>13091400000000</v>
      </c>
      <c r="G123" s="9">
        <v>13388000000000</v>
      </c>
      <c r="H123" s="9">
        <v>13684500000000</v>
      </c>
      <c r="I123" s="9">
        <v>13881700000000</v>
      </c>
      <c r="J123" s="9">
        <v>14078900000000</v>
      </c>
      <c r="K123" s="9">
        <v>14277100000000</v>
      </c>
      <c r="L123" s="9">
        <v>14475500000000</v>
      </c>
      <c r="M123" s="9">
        <v>14772700000000</v>
      </c>
      <c r="N123" s="9">
        <v>15072200000000</v>
      </c>
      <c r="O123" s="9">
        <v>15369500000000</v>
      </c>
      <c r="P123" s="9">
        <v>15567200000000</v>
      </c>
      <c r="Q123" s="9">
        <v>15864500000000</v>
      </c>
      <c r="R123" s="9">
        <v>16161200000000</v>
      </c>
      <c r="S123" s="9">
        <v>16357900000000</v>
      </c>
      <c r="T123" s="9">
        <v>16555000000000</v>
      </c>
      <c r="U123" s="9">
        <v>16752300000000</v>
      </c>
      <c r="V123" s="9">
        <v>16949700000000</v>
      </c>
      <c r="W123" s="9">
        <v>17147300000000</v>
      </c>
      <c r="X123" s="9">
        <v>17345000000000</v>
      </c>
      <c r="Y123" s="9">
        <v>17542800000000</v>
      </c>
      <c r="Z123" s="9">
        <v>17641500000000</v>
      </c>
      <c r="AA123" s="9">
        <v>17839200000000</v>
      </c>
      <c r="AB123" s="9">
        <v>17937900000000</v>
      </c>
      <c r="AC123" s="9">
        <v>18036600000000</v>
      </c>
      <c r="AD123" s="9">
        <v>18135300000000</v>
      </c>
      <c r="AE123" s="9">
        <v>18234000000000</v>
      </c>
      <c r="AF123" s="9">
        <v>18332700000000</v>
      </c>
      <c r="AG123" s="9">
        <v>18332300000000</v>
      </c>
      <c r="AH123" s="9">
        <v>18431000000000</v>
      </c>
      <c r="AI123" s="9">
        <v>18430600000000</v>
      </c>
      <c r="AJ123" s="9">
        <v>18430100000000</v>
      </c>
      <c r="AK123" s="9">
        <v>18429700000000</v>
      </c>
      <c r="AL123" s="9">
        <v>18429300000000</v>
      </c>
      <c r="AM123" s="9">
        <v>18428900000000</v>
      </c>
      <c r="AN123" s="9">
        <v>18428500000000</v>
      </c>
      <c r="AO123" s="9">
        <v>18329000000000</v>
      </c>
    </row>
    <row r="124" spans="1:41">
      <c r="A124" s="35" t="s">
        <v>707</v>
      </c>
      <c r="B124" s="35" t="s">
        <v>789</v>
      </c>
      <c r="C124" t="s">
        <v>3124</v>
      </c>
      <c r="D124" s="9">
        <v>1536400000000</v>
      </c>
      <c r="E124" s="9">
        <v>1679380000000</v>
      </c>
      <c r="F124" s="9">
        <v>1869430000000</v>
      </c>
      <c r="G124" s="9">
        <v>2050810000000</v>
      </c>
      <c r="H124" s="9">
        <v>2218170000000</v>
      </c>
      <c r="I124" s="9">
        <v>2371650000000</v>
      </c>
      <c r="J124" s="9">
        <v>2511340000000</v>
      </c>
      <c r="K124" s="9">
        <v>2646860000000</v>
      </c>
      <c r="L124" s="9">
        <v>2789380000000</v>
      </c>
      <c r="M124" s="9">
        <v>2934740000000</v>
      </c>
      <c r="N124" s="9">
        <v>3083070000000</v>
      </c>
      <c r="O124" s="9">
        <v>3225170000000</v>
      </c>
      <c r="P124" s="9">
        <v>3379000000000</v>
      </c>
      <c r="Q124" s="9">
        <v>3564050000000</v>
      </c>
      <c r="R124" s="9">
        <v>3717700000000</v>
      </c>
      <c r="S124" s="9">
        <v>3902330000000</v>
      </c>
      <c r="T124" s="9">
        <v>4086540000000</v>
      </c>
      <c r="U124" s="9">
        <v>4270450000000</v>
      </c>
      <c r="V124" s="9">
        <v>4454180000000</v>
      </c>
      <c r="W124" s="9">
        <v>4637670000000</v>
      </c>
      <c r="X124" s="9">
        <v>4820880000000</v>
      </c>
      <c r="Y124" s="9">
        <v>5034950000000</v>
      </c>
      <c r="Z124" s="9">
        <v>5217650000000</v>
      </c>
      <c r="AA124" s="9">
        <v>5400080000000</v>
      </c>
      <c r="AB124" s="9">
        <v>5613250000000</v>
      </c>
      <c r="AC124" s="9">
        <v>5795120000000</v>
      </c>
      <c r="AD124" s="9">
        <v>5976710000000</v>
      </c>
      <c r="AE124" s="9">
        <v>6127090000000</v>
      </c>
      <c r="AF124" s="9">
        <v>6308220000000</v>
      </c>
      <c r="AG124" s="9">
        <v>6458130000000</v>
      </c>
      <c r="AH124" s="9">
        <v>6607870000000</v>
      </c>
      <c r="AI124" s="9">
        <v>6726400000000</v>
      </c>
      <c r="AJ124" s="9">
        <v>6845020000000</v>
      </c>
      <c r="AK124" s="9">
        <v>6932240000000</v>
      </c>
      <c r="AL124" s="9">
        <v>6989230000000</v>
      </c>
      <c r="AM124" s="9">
        <v>7044800000000</v>
      </c>
      <c r="AN124" s="9">
        <v>7072070000000</v>
      </c>
      <c r="AO124" s="9">
        <v>7094630000000</v>
      </c>
    </row>
    <row r="125" spans="1:41">
      <c r="A125" s="35" t="s">
        <v>708</v>
      </c>
      <c r="B125" s="35" t="s">
        <v>789</v>
      </c>
      <c r="C125" t="s">
        <v>3125</v>
      </c>
      <c r="D125" s="9">
        <v>6040000000000</v>
      </c>
      <c r="E125" s="9">
        <v>6520000000000</v>
      </c>
      <c r="F125" s="9">
        <v>7170000000000</v>
      </c>
      <c r="G125" s="9">
        <v>7800000000000</v>
      </c>
      <c r="H125" s="9">
        <v>8400000000000</v>
      </c>
      <c r="I125" s="9">
        <v>8970000000000</v>
      </c>
      <c r="J125" s="9">
        <v>9510000000000</v>
      </c>
      <c r="K125" s="9">
        <v>10000000000000</v>
      </c>
      <c r="L125" s="9">
        <v>10600000000000</v>
      </c>
      <c r="M125" s="9">
        <v>11300000000000</v>
      </c>
      <c r="N125" s="9">
        <v>11900000000000</v>
      </c>
      <c r="O125" s="9">
        <v>12600000000000</v>
      </c>
      <c r="P125" s="9">
        <v>13300000000000</v>
      </c>
      <c r="Q125" s="9">
        <v>14000000000000</v>
      </c>
      <c r="R125" s="9">
        <v>14800000000000</v>
      </c>
      <c r="S125" s="9">
        <v>15600000000000</v>
      </c>
      <c r="T125" s="9">
        <v>16400000000000</v>
      </c>
      <c r="U125" s="9">
        <v>17300000000000</v>
      </c>
      <c r="V125" s="9">
        <v>18200000000000</v>
      </c>
      <c r="W125" s="9">
        <v>19100000000000</v>
      </c>
      <c r="X125" s="9">
        <v>20000000000000</v>
      </c>
      <c r="Y125" s="9">
        <v>20900000000000</v>
      </c>
      <c r="Z125" s="9">
        <v>21900000000000</v>
      </c>
      <c r="AA125" s="9">
        <v>22800000000000</v>
      </c>
      <c r="AB125" s="9">
        <v>23800000000000</v>
      </c>
      <c r="AC125" s="9">
        <v>24700000000000</v>
      </c>
      <c r="AD125" s="9">
        <v>25600000000000</v>
      </c>
      <c r="AE125" s="9">
        <v>26400000000000</v>
      </c>
      <c r="AF125" s="9">
        <v>27300000000000</v>
      </c>
      <c r="AG125" s="9">
        <v>28000000000000</v>
      </c>
      <c r="AH125" s="9">
        <v>28700000000000</v>
      </c>
      <c r="AI125" s="9">
        <v>29400000000000</v>
      </c>
      <c r="AJ125" s="9">
        <v>29900000000000</v>
      </c>
      <c r="AK125" s="9">
        <v>30400000000000</v>
      </c>
      <c r="AL125" s="9">
        <v>30800000000000</v>
      </c>
      <c r="AM125" s="9">
        <v>31100000000000</v>
      </c>
      <c r="AN125" s="9">
        <v>31200000000000</v>
      </c>
      <c r="AO125" s="9">
        <v>31200000000000</v>
      </c>
    </row>
    <row r="126" spans="1:41">
      <c r="A126" s="35" t="s">
        <v>709</v>
      </c>
      <c r="B126" s="35" t="s">
        <v>789</v>
      </c>
      <c r="C126" t="s">
        <v>3126</v>
      </c>
      <c r="D126" s="9">
        <v>226000000000000</v>
      </c>
      <c r="E126" s="9">
        <v>236000000000000</v>
      </c>
      <c r="F126" s="9">
        <v>244000000000000</v>
      </c>
      <c r="G126" s="9">
        <v>254000000000000</v>
      </c>
      <c r="H126" s="9">
        <v>263000000000000</v>
      </c>
      <c r="I126" s="9">
        <v>271000000000000</v>
      </c>
      <c r="J126" s="9">
        <v>279000000000000</v>
      </c>
      <c r="K126" s="9">
        <v>287000000000000</v>
      </c>
      <c r="L126" s="9">
        <v>294000000000000</v>
      </c>
      <c r="M126" s="9">
        <v>302001000000000</v>
      </c>
      <c r="N126" s="9">
        <v>309001000000000</v>
      </c>
      <c r="O126" s="9">
        <v>316002000000000</v>
      </c>
      <c r="P126" s="9">
        <v>322002000000000</v>
      </c>
      <c r="Q126" s="9">
        <v>328002000000000</v>
      </c>
      <c r="R126" s="9">
        <v>334002000000000</v>
      </c>
      <c r="S126" s="9">
        <v>339001000000000</v>
      </c>
      <c r="T126" s="9">
        <v>343001000000000</v>
      </c>
      <c r="U126" s="9">
        <v>347001000000000</v>
      </c>
      <c r="V126" s="9">
        <v>350001000000000</v>
      </c>
      <c r="W126" s="9">
        <v>354001000000000</v>
      </c>
      <c r="X126" s="9">
        <v>356001000000000</v>
      </c>
      <c r="Y126" s="9">
        <v>359000000000000</v>
      </c>
      <c r="Z126" s="9">
        <v>361000000000000</v>
      </c>
      <c r="AA126" s="9">
        <v>363000000000000</v>
      </c>
      <c r="AB126" s="9">
        <v>365000000000000</v>
      </c>
      <c r="AC126" s="9">
        <v>366000000000000</v>
      </c>
      <c r="AD126" s="9">
        <v>368000000000000</v>
      </c>
      <c r="AE126" s="9">
        <v>369000000000000</v>
      </c>
      <c r="AF126" s="9">
        <v>371000000000000</v>
      </c>
      <c r="AG126" s="9">
        <v>372000000000000</v>
      </c>
      <c r="AH126" s="9">
        <v>373000000000000</v>
      </c>
      <c r="AI126" s="9">
        <v>375000000000000</v>
      </c>
      <c r="AJ126" s="9">
        <v>377000000000000</v>
      </c>
      <c r="AK126" s="9">
        <v>379000000000000</v>
      </c>
      <c r="AL126" s="9">
        <v>381000000000000</v>
      </c>
      <c r="AM126" s="9">
        <v>383000000000000</v>
      </c>
      <c r="AN126" s="9">
        <v>386000000000000</v>
      </c>
      <c r="AO126" s="9">
        <v>381000000000000</v>
      </c>
    </row>
    <row r="127" spans="1:41">
      <c r="A127" s="35" t="s">
        <v>695</v>
      </c>
      <c r="B127" s="35" t="s">
        <v>725</v>
      </c>
      <c r="C127" t="s">
        <v>3127</v>
      </c>
      <c r="D127" s="9">
        <v>1630000000000</v>
      </c>
      <c r="E127" s="9">
        <v>1710000000000</v>
      </c>
      <c r="F127" s="9">
        <v>1750000000000</v>
      </c>
      <c r="G127" s="9">
        <v>1850000000000</v>
      </c>
      <c r="H127" s="9">
        <v>1910000000000</v>
      </c>
      <c r="I127" s="9">
        <v>1980000000000</v>
      </c>
      <c r="J127" s="9">
        <v>2040000000000</v>
      </c>
      <c r="K127" s="9">
        <v>2130020000000</v>
      </c>
      <c r="L127" s="9">
        <v>2160020000000</v>
      </c>
      <c r="M127" s="9">
        <v>2220030000000</v>
      </c>
      <c r="N127" s="9">
        <v>2280070000000</v>
      </c>
      <c r="O127" s="9">
        <v>2340080000000</v>
      </c>
      <c r="P127" s="9">
        <v>2370080000000</v>
      </c>
      <c r="Q127" s="9">
        <v>2430090000000</v>
      </c>
      <c r="R127" s="9">
        <v>2480100000000</v>
      </c>
      <c r="S127" s="9">
        <v>2520080000000</v>
      </c>
      <c r="T127" s="9">
        <v>2550070000000</v>
      </c>
      <c r="U127" s="9">
        <v>2590060000000</v>
      </c>
      <c r="V127" s="9">
        <v>2620050000000</v>
      </c>
      <c r="W127" s="9">
        <v>2640050000000</v>
      </c>
      <c r="X127" s="9">
        <v>2660040000000</v>
      </c>
      <c r="Y127" s="9">
        <v>2680040000000</v>
      </c>
      <c r="Z127" s="9">
        <v>2700040000000</v>
      </c>
      <c r="AA127" s="9">
        <v>2710040000000</v>
      </c>
      <c r="AB127" s="9">
        <v>2720040000000</v>
      </c>
      <c r="AC127" s="9">
        <v>2730040000000</v>
      </c>
      <c r="AD127" s="9">
        <v>2740030000000</v>
      </c>
      <c r="AE127" s="9">
        <v>2740030000000</v>
      </c>
      <c r="AF127" s="9">
        <v>2750030000000</v>
      </c>
      <c r="AG127" s="9">
        <v>2750030000000</v>
      </c>
      <c r="AH127" s="9">
        <v>2750030000000</v>
      </c>
      <c r="AI127" s="9">
        <v>2740030000000</v>
      </c>
      <c r="AJ127" s="9">
        <v>2740020000000</v>
      </c>
      <c r="AK127" s="9">
        <v>2740020000000</v>
      </c>
      <c r="AL127" s="9">
        <v>2730020000000</v>
      </c>
      <c r="AM127" s="9">
        <v>2730020000000</v>
      </c>
      <c r="AN127" s="9">
        <v>2720020000000</v>
      </c>
      <c r="AO127" s="9">
        <v>2720020000000</v>
      </c>
    </row>
    <row r="128" spans="1:41">
      <c r="A128" s="35" t="s">
        <v>696</v>
      </c>
      <c r="B128" s="35" t="s">
        <v>725</v>
      </c>
      <c r="C128" t="s">
        <v>3128</v>
      </c>
      <c r="D128" s="9">
        <v>9460000000000</v>
      </c>
      <c r="E128" s="9">
        <v>9610000000000</v>
      </c>
      <c r="F128" s="9">
        <v>9750000000000</v>
      </c>
      <c r="G128" s="9">
        <v>9800000000000</v>
      </c>
      <c r="H128" s="9">
        <v>9860020000000</v>
      </c>
      <c r="I128" s="9">
        <v>9762000000000</v>
      </c>
      <c r="J128" s="9">
        <v>9684470000000</v>
      </c>
      <c r="K128" s="9">
        <v>9627590000000</v>
      </c>
      <c r="L128" s="9">
        <v>9510280000000</v>
      </c>
      <c r="M128" s="9">
        <v>9492730000000</v>
      </c>
      <c r="N128" s="9">
        <v>9464240000000</v>
      </c>
      <c r="O128" s="9">
        <v>9362150000000</v>
      </c>
      <c r="P128" s="9">
        <v>9318750000000</v>
      </c>
      <c r="Q128" s="9">
        <v>9255490000000</v>
      </c>
      <c r="R128" s="9">
        <v>9153480000000</v>
      </c>
      <c r="S128" s="9">
        <v>9043320000000</v>
      </c>
      <c r="T128" s="9">
        <v>8947210000000</v>
      </c>
      <c r="U128" s="9">
        <v>8838890000000</v>
      </c>
      <c r="V128" s="9">
        <v>8680600000000</v>
      </c>
      <c r="W128" s="9">
        <v>8512470000000</v>
      </c>
      <c r="X128" s="9">
        <v>8354000000000</v>
      </c>
      <c r="Y128" s="9">
        <v>8185540000000</v>
      </c>
      <c r="Z128" s="9">
        <v>8026970000000</v>
      </c>
      <c r="AA128" s="9">
        <v>7878410000000</v>
      </c>
      <c r="AB128" s="9">
        <v>7719810000000</v>
      </c>
      <c r="AC128" s="9">
        <v>7571420000000</v>
      </c>
      <c r="AD128" s="9">
        <v>7423000000000</v>
      </c>
      <c r="AE128" s="9">
        <v>7264650000000</v>
      </c>
      <c r="AF128" s="9">
        <v>7126230000000</v>
      </c>
      <c r="AG128" s="9">
        <v>6987730000000</v>
      </c>
      <c r="AH128" s="9">
        <v>6849480000000</v>
      </c>
      <c r="AI128" s="9">
        <v>6701190000000</v>
      </c>
      <c r="AJ128" s="9">
        <v>6563100000000</v>
      </c>
      <c r="AK128" s="9">
        <v>6394820000000</v>
      </c>
      <c r="AL128" s="9">
        <v>6227150000000</v>
      </c>
      <c r="AM128" s="9">
        <v>6058620000000</v>
      </c>
      <c r="AN128" s="9">
        <v>5891900000000</v>
      </c>
      <c r="AO128" s="9">
        <v>5722020000000</v>
      </c>
    </row>
    <row r="129" spans="1:41">
      <c r="A129" s="35" t="s">
        <v>697</v>
      </c>
      <c r="B129" s="35" t="s">
        <v>725</v>
      </c>
      <c r="C129" t="s">
        <v>3129</v>
      </c>
      <c r="D129" s="9">
        <v>20800000000000</v>
      </c>
      <c r="E129" s="9">
        <v>21700000000000</v>
      </c>
      <c r="F129" s="9">
        <v>22700000000000</v>
      </c>
      <c r="G129" s="9">
        <v>23100000000000</v>
      </c>
      <c r="H129" s="9">
        <v>23500000000000</v>
      </c>
      <c r="I129" s="9">
        <v>24100000000000</v>
      </c>
      <c r="J129" s="9">
        <v>24700000000000</v>
      </c>
      <c r="K129" s="9">
        <v>25300000000000</v>
      </c>
      <c r="L129" s="9">
        <v>25700000000000</v>
      </c>
      <c r="M129" s="9">
        <v>26000000000000</v>
      </c>
      <c r="N129" s="9">
        <v>26400000000000</v>
      </c>
      <c r="O129" s="9">
        <v>26800100000000</v>
      </c>
      <c r="P129" s="9">
        <v>27200000000000</v>
      </c>
      <c r="Q129" s="9">
        <v>27500000000000</v>
      </c>
      <c r="R129" s="9">
        <v>27700000000000</v>
      </c>
      <c r="S129" s="9">
        <v>28000000000000</v>
      </c>
      <c r="T129" s="9">
        <v>28300000000000</v>
      </c>
      <c r="U129" s="9">
        <v>28599900000000</v>
      </c>
      <c r="V129" s="9">
        <v>28699900000000</v>
      </c>
      <c r="W129" s="9">
        <v>28899900000000</v>
      </c>
      <c r="X129" s="9">
        <v>29099900000000</v>
      </c>
      <c r="Y129" s="9">
        <v>29299900000000</v>
      </c>
      <c r="Z129" s="9">
        <v>29399900000000</v>
      </c>
      <c r="AA129" s="9">
        <v>29599900000000</v>
      </c>
      <c r="AB129" s="9">
        <v>29699900000000</v>
      </c>
      <c r="AC129" s="9">
        <v>29799900000000</v>
      </c>
      <c r="AD129" s="9">
        <v>29999900000000</v>
      </c>
      <c r="AE129" s="9">
        <v>30099900000000</v>
      </c>
      <c r="AF129" s="9">
        <v>30299900000000</v>
      </c>
      <c r="AG129" s="9">
        <v>30399900000000</v>
      </c>
      <c r="AH129" s="9">
        <v>30499900000000</v>
      </c>
      <c r="AI129" s="9">
        <v>30699900000000</v>
      </c>
      <c r="AJ129" s="9">
        <v>30799900000000</v>
      </c>
      <c r="AK129" s="9">
        <v>30799900000000</v>
      </c>
      <c r="AL129" s="9">
        <v>30900000000000</v>
      </c>
      <c r="AM129" s="9">
        <v>30899800000000</v>
      </c>
      <c r="AN129" s="9">
        <v>31000100000000</v>
      </c>
      <c r="AO129" s="9">
        <v>30999600000000</v>
      </c>
    </row>
    <row r="130" spans="1:41">
      <c r="A130" s="35" t="s">
        <v>710</v>
      </c>
      <c r="B130" s="35" t="s">
        <v>725</v>
      </c>
      <c r="C130" t="s">
        <v>3130</v>
      </c>
      <c r="D130" s="9">
        <v>35900000000000</v>
      </c>
      <c r="E130" s="9">
        <v>35800000000000</v>
      </c>
      <c r="F130" s="9">
        <v>35700000000000</v>
      </c>
      <c r="G130" s="9">
        <v>35500000000000</v>
      </c>
      <c r="H130" s="9">
        <v>35200000000000</v>
      </c>
      <c r="I130" s="9">
        <v>34700000000000</v>
      </c>
      <c r="J130" s="9">
        <v>34300000000000</v>
      </c>
      <c r="K130" s="9">
        <v>33801300000000</v>
      </c>
      <c r="L130" s="9">
        <v>33401800000000</v>
      </c>
      <c r="M130" s="9">
        <v>32902000000000</v>
      </c>
      <c r="N130" s="9">
        <v>32505000000000</v>
      </c>
      <c r="O130" s="9">
        <v>32005300000000</v>
      </c>
      <c r="P130" s="9">
        <v>31505000000000</v>
      </c>
      <c r="Q130" s="9">
        <v>30905200000000</v>
      </c>
      <c r="R130" s="9">
        <v>30204800000000</v>
      </c>
      <c r="S130" s="9">
        <v>29603400000000</v>
      </c>
      <c r="T130" s="9">
        <v>29002500000000</v>
      </c>
      <c r="U130" s="9">
        <v>28301700000000</v>
      </c>
      <c r="V130" s="9">
        <v>27701200000000</v>
      </c>
      <c r="W130" s="9">
        <v>27000800000000</v>
      </c>
      <c r="X130" s="9">
        <v>26300600000000</v>
      </c>
      <c r="Y130" s="9">
        <v>25600500000000</v>
      </c>
      <c r="Z130" s="9">
        <v>25000400000000</v>
      </c>
      <c r="AA130" s="9">
        <v>24300300000000</v>
      </c>
      <c r="AB130" s="9">
        <v>23600200000000</v>
      </c>
      <c r="AC130" s="9">
        <v>23000200000000</v>
      </c>
      <c r="AD130" s="9">
        <v>22300200000000</v>
      </c>
      <c r="AE130" s="9">
        <v>21700200000000</v>
      </c>
      <c r="AF130" s="9">
        <v>21200100000000</v>
      </c>
      <c r="AG130" s="9">
        <v>20600100000000</v>
      </c>
      <c r="AH130" s="9">
        <v>20100100000000</v>
      </c>
      <c r="AI130" s="9">
        <v>19600100000000</v>
      </c>
      <c r="AJ130" s="9">
        <v>19100100000000</v>
      </c>
      <c r="AK130" s="9">
        <v>18800100000000</v>
      </c>
      <c r="AL130" s="9">
        <v>18400100000000</v>
      </c>
      <c r="AM130" s="9">
        <v>18100000000000</v>
      </c>
      <c r="AN130" s="9">
        <v>17700000000000</v>
      </c>
      <c r="AO130" s="9">
        <v>17300000000000</v>
      </c>
    </row>
    <row r="131" spans="1:41">
      <c r="A131" s="35" t="s">
        <v>698</v>
      </c>
      <c r="B131" s="35" t="s">
        <v>725</v>
      </c>
      <c r="C131" t="s">
        <v>3131</v>
      </c>
      <c r="D131" s="9">
        <v>378000000000000</v>
      </c>
      <c r="E131" s="9">
        <v>385000000000000</v>
      </c>
      <c r="F131" s="9">
        <v>395000000000000</v>
      </c>
      <c r="G131" s="9">
        <v>405000000000000</v>
      </c>
      <c r="H131" s="9">
        <v>416000000000000</v>
      </c>
      <c r="I131" s="9">
        <v>426000000000000</v>
      </c>
      <c r="J131" s="9">
        <v>436000000000000</v>
      </c>
      <c r="K131" s="9">
        <v>446006000000000</v>
      </c>
      <c r="L131" s="9">
        <v>457009000000000</v>
      </c>
      <c r="M131" s="9">
        <v>468011000000000</v>
      </c>
      <c r="N131" s="9">
        <v>478028000000000</v>
      </c>
      <c r="O131" s="9">
        <v>487031000000000</v>
      </c>
      <c r="P131" s="9">
        <v>495030000000000</v>
      </c>
      <c r="Q131" s="9">
        <v>502033000000000</v>
      </c>
      <c r="R131" s="9">
        <v>508031000000000</v>
      </c>
      <c r="S131" s="9">
        <v>513023000000000</v>
      </c>
      <c r="T131" s="9">
        <v>518016000000000</v>
      </c>
      <c r="U131" s="9">
        <v>521012000000000</v>
      </c>
      <c r="V131" s="9">
        <v>524008000000000</v>
      </c>
      <c r="W131" s="9">
        <v>526005000000000</v>
      </c>
      <c r="X131" s="9">
        <v>528003000000000</v>
      </c>
      <c r="Y131" s="9">
        <v>528002000000000</v>
      </c>
      <c r="Z131" s="9">
        <v>529002000000000</v>
      </c>
      <c r="AA131" s="9">
        <v>528001000000000</v>
      </c>
      <c r="AB131" s="9">
        <v>528001000000000</v>
      </c>
      <c r="AC131" s="9">
        <v>527001000000000</v>
      </c>
      <c r="AD131" s="9">
        <v>525001000000000</v>
      </c>
      <c r="AE131" s="9">
        <v>524001000000000</v>
      </c>
      <c r="AF131" s="9">
        <v>522001000000000</v>
      </c>
      <c r="AG131" s="9">
        <v>520001000000000</v>
      </c>
      <c r="AH131" s="9">
        <v>518001000000000</v>
      </c>
      <c r="AI131" s="9">
        <v>516001000000000</v>
      </c>
      <c r="AJ131" s="9">
        <v>514000000000000</v>
      </c>
      <c r="AK131" s="9">
        <v>512000000000000</v>
      </c>
      <c r="AL131" s="9">
        <v>511000000000000</v>
      </c>
      <c r="AM131" s="9">
        <v>509000000000000</v>
      </c>
      <c r="AN131" s="9">
        <v>508000000000000</v>
      </c>
      <c r="AO131" s="9">
        <v>507000000000000</v>
      </c>
    </row>
    <row r="132" spans="1:41">
      <c r="A132" s="35" t="s">
        <v>699</v>
      </c>
      <c r="B132" s="35" t="s">
        <v>725</v>
      </c>
      <c r="C132" t="s">
        <v>3132</v>
      </c>
      <c r="D132" s="9">
        <v>334000000000000</v>
      </c>
      <c r="E132" s="9">
        <v>335000000000000</v>
      </c>
      <c r="F132" s="9">
        <v>336000000000000</v>
      </c>
      <c r="G132" s="9">
        <v>337000000000000</v>
      </c>
      <c r="H132" s="9">
        <v>339000000000000</v>
      </c>
      <c r="I132" s="9">
        <v>340000000000000</v>
      </c>
      <c r="J132" s="9">
        <v>341000000000000</v>
      </c>
      <c r="K132" s="9">
        <v>340019000000000</v>
      </c>
      <c r="L132" s="9">
        <v>340027000000000</v>
      </c>
      <c r="M132" s="9">
        <v>337030000000000</v>
      </c>
      <c r="N132" s="9">
        <v>334078000000000</v>
      </c>
      <c r="O132" s="9">
        <v>330083000000000</v>
      </c>
      <c r="P132" s="9">
        <v>326080000000000</v>
      </c>
      <c r="Q132" s="9">
        <v>322085000000000</v>
      </c>
      <c r="R132" s="9">
        <v>318077000000000</v>
      </c>
      <c r="S132" s="9">
        <v>314054000000000</v>
      </c>
      <c r="T132" s="9">
        <v>310037000000000</v>
      </c>
      <c r="U132" s="9">
        <v>306025000000000</v>
      </c>
      <c r="V132" s="9">
        <v>303016000000000</v>
      </c>
      <c r="W132" s="9">
        <v>299010000000000</v>
      </c>
      <c r="X132" s="9">
        <v>296007000000000</v>
      </c>
      <c r="Y132" s="9">
        <v>292004000000000</v>
      </c>
      <c r="Z132" s="9">
        <v>289003000000000</v>
      </c>
      <c r="AA132" s="9">
        <v>286002000000000</v>
      </c>
      <c r="AB132" s="9">
        <v>283001000000000</v>
      </c>
      <c r="AC132" s="9">
        <v>280001000000000</v>
      </c>
      <c r="AD132" s="9">
        <v>277001000000000</v>
      </c>
      <c r="AE132" s="9">
        <v>275001000000000</v>
      </c>
      <c r="AF132" s="9">
        <v>272001000000000</v>
      </c>
      <c r="AG132" s="9">
        <v>270001000000000</v>
      </c>
      <c r="AH132" s="9">
        <v>268001000000000</v>
      </c>
      <c r="AI132" s="9">
        <v>266001000000000</v>
      </c>
      <c r="AJ132" s="9">
        <v>265001000000000</v>
      </c>
      <c r="AK132" s="9">
        <v>264001000000000</v>
      </c>
      <c r="AL132" s="9">
        <v>262000000000000</v>
      </c>
      <c r="AM132" s="9">
        <v>261000000000000</v>
      </c>
      <c r="AN132" s="9">
        <v>261000000000000</v>
      </c>
      <c r="AO132" s="9">
        <v>260000000000000</v>
      </c>
    </row>
    <row r="133" spans="1:41">
      <c r="A133" s="35" t="s">
        <v>700</v>
      </c>
      <c r="B133" s="35" t="s">
        <v>725</v>
      </c>
      <c r="C133" t="s">
        <v>3133</v>
      </c>
      <c r="D133" s="9">
        <v>8440000000000</v>
      </c>
      <c r="E133" s="9">
        <v>8450000000000</v>
      </c>
      <c r="F133" s="9">
        <v>8490000000000</v>
      </c>
      <c r="G133" s="9">
        <v>8550000000000</v>
      </c>
      <c r="H133" s="9">
        <v>8620000000000</v>
      </c>
      <c r="I133" s="9">
        <v>8720000000000</v>
      </c>
      <c r="J133" s="9">
        <v>8810000000000</v>
      </c>
      <c r="K133" s="9">
        <v>8890240000000</v>
      </c>
      <c r="L133" s="9">
        <v>9020340000000</v>
      </c>
      <c r="M133" s="9">
        <v>9120390000000</v>
      </c>
      <c r="N133" s="9">
        <v>9211040000000</v>
      </c>
      <c r="O133" s="9">
        <v>9271130000000</v>
      </c>
      <c r="P133" s="9">
        <v>9311110000000</v>
      </c>
      <c r="Q133" s="9">
        <v>9331210000000</v>
      </c>
      <c r="R133" s="9">
        <v>9321120000000</v>
      </c>
      <c r="S133" s="9">
        <v>9300800000000</v>
      </c>
      <c r="T133" s="9">
        <v>9250560000000</v>
      </c>
      <c r="U133" s="9">
        <v>9190390000000</v>
      </c>
      <c r="V133" s="9">
        <v>9120260000000</v>
      </c>
      <c r="W133" s="9">
        <v>9040170000000</v>
      </c>
      <c r="X133" s="9">
        <v>8940110000000</v>
      </c>
      <c r="Y133" s="9">
        <v>8840080000000</v>
      </c>
      <c r="Z133" s="9">
        <v>8730050000000</v>
      </c>
      <c r="AA133" s="9">
        <v>8610030000000</v>
      </c>
      <c r="AB133" s="9">
        <v>8490020000000</v>
      </c>
      <c r="AC133" s="9">
        <v>8380010000000</v>
      </c>
      <c r="AD133" s="9">
        <v>8260010000000</v>
      </c>
      <c r="AE133" s="9">
        <v>8140010000000</v>
      </c>
      <c r="AF133" s="9">
        <v>8030000000000</v>
      </c>
      <c r="AG133" s="9">
        <v>7920000000000</v>
      </c>
      <c r="AH133" s="9">
        <v>7820000000000</v>
      </c>
      <c r="AI133" s="9">
        <v>7730000000000</v>
      </c>
      <c r="AJ133" s="9">
        <v>7650000000000</v>
      </c>
      <c r="AK133" s="9">
        <v>7570000000000</v>
      </c>
      <c r="AL133" s="9">
        <v>7510000000000</v>
      </c>
      <c r="AM133" s="9">
        <v>7460000000000</v>
      </c>
      <c r="AN133" s="9">
        <v>7420000000000</v>
      </c>
      <c r="AO133" s="9">
        <v>7400000000000</v>
      </c>
    </row>
    <row r="134" spans="1:41">
      <c r="A134" s="35" t="s">
        <v>701</v>
      </c>
      <c r="B134" s="35" t="s">
        <v>725</v>
      </c>
      <c r="C134" t="s">
        <v>3134</v>
      </c>
      <c r="D134" s="9">
        <v>351000000000000</v>
      </c>
      <c r="E134" s="9">
        <v>361000000000000</v>
      </c>
      <c r="F134" s="9">
        <v>370000000000000</v>
      </c>
      <c r="G134" s="9">
        <v>379000000000000</v>
      </c>
      <c r="H134" s="9">
        <v>386000000000000</v>
      </c>
      <c r="I134" s="9">
        <v>391000000000000</v>
      </c>
      <c r="J134" s="9">
        <v>396000000000000</v>
      </c>
      <c r="K134" s="9">
        <v>402008000000000</v>
      </c>
      <c r="L134" s="9">
        <v>404012000000000</v>
      </c>
      <c r="M134" s="9">
        <v>407014000000000</v>
      </c>
      <c r="N134" s="9">
        <v>410036000000000</v>
      </c>
      <c r="O134" s="9">
        <v>412039000000000</v>
      </c>
      <c r="P134" s="9">
        <v>415038000000000</v>
      </c>
      <c r="Q134" s="9">
        <v>413041000000000</v>
      </c>
      <c r="R134" s="9">
        <v>412038000000000</v>
      </c>
      <c r="S134" s="9">
        <v>411028000000000</v>
      </c>
      <c r="T134" s="9">
        <v>410020000000000</v>
      </c>
      <c r="U134" s="9">
        <v>408014000000000</v>
      </c>
      <c r="V134" s="9">
        <v>405009000000000</v>
      </c>
      <c r="W134" s="9">
        <v>401006000000000</v>
      </c>
      <c r="X134" s="9">
        <v>397004000000000</v>
      </c>
      <c r="Y134" s="9">
        <v>394003000000000</v>
      </c>
      <c r="Z134" s="9">
        <v>390002000000000</v>
      </c>
      <c r="AA134" s="9">
        <v>385001000000000</v>
      </c>
      <c r="AB134" s="9">
        <v>380001000000000</v>
      </c>
      <c r="AC134" s="9">
        <v>375001000000000</v>
      </c>
      <c r="AD134" s="9">
        <v>371001000000000</v>
      </c>
      <c r="AE134" s="9">
        <v>366001000000000</v>
      </c>
      <c r="AF134" s="9">
        <v>360001000000000</v>
      </c>
      <c r="AG134" s="9">
        <v>353001000000000</v>
      </c>
      <c r="AH134" s="9">
        <v>347001000000000</v>
      </c>
      <c r="AI134" s="9">
        <v>341000000000000</v>
      </c>
      <c r="AJ134" s="9">
        <v>335000000000000</v>
      </c>
      <c r="AK134" s="9">
        <v>328000000000000</v>
      </c>
      <c r="AL134" s="9">
        <v>321000000000000</v>
      </c>
      <c r="AM134" s="9">
        <v>313000000000000</v>
      </c>
      <c r="AN134" s="9">
        <v>306000000000000</v>
      </c>
      <c r="AO134" s="9">
        <v>299000000000000</v>
      </c>
    </row>
    <row r="135" spans="1:41">
      <c r="A135" s="35" t="s">
        <v>719</v>
      </c>
      <c r="B135" s="35" t="s">
        <v>725</v>
      </c>
      <c r="C135" t="s">
        <v>3135</v>
      </c>
      <c r="D135" s="9">
        <v>899000000000000</v>
      </c>
      <c r="E135" s="9">
        <v>916031000000000</v>
      </c>
      <c r="F135" s="9">
        <v>931037000000000</v>
      </c>
      <c r="G135" s="9">
        <v>949043000000000</v>
      </c>
      <c r="H135" s="9">
        <v>961049000000000</v>
      </c>
      <c r="I135" s="9">
        <v>967050000000000</v>
      </c>
      <c r="J135" s="9">
        <v>974073000000000</v>
      </c>
      <c r="K135" s="9">
        <v>983101000000000</v>
      </c>
      <c r="L135" s="9">
        <v>978176000000000</v>
      </c>
      <c r="M135" s="9">
        <v>973221000000000</v>
      </c>
      <c r="N135" s="9">
        <v>969251000000000</v>
      </c>
      <c r="O135" s="9">
        <v>961950000000000</v>
      </c>
      <c r="P135" s="9">
        <v>956737000000000</v>
      </c>
      <c r="Q135" s="9">
        <v>940930000000000</v>
      </c>
      <c r="R135" s="9">
        <v>924116000000000</v>
      </c>
      <c r="S135" s="9">
        <v>908233000000000</v>
      </c>
      <c r="T135" s="9">
        <v>891303000000000</v>
      </c>
      <c r="U135" s="9">
        <v>875378000000000</v>
      </c>
      <c r="V135" s="9">
        <v>854491000000000</v>
      </c>
      <c r="W135" s="9">
        <v>833606000000000</v>
      </c>
      <c r="X135" s="9">
        <v>813702000000000</v>
      </c>
      <c r="Y135" s="9">
        <v>792808000000000</v>
      </c>
      <c r="Z135" s="9">
        <v>771905000000000</v>
      </c>
      <c r="AA135" s="9">
        <v>754992000000000</v>
      </c>
      <c r="AB135" s="9">
        <v>738081000000000</v>
      </c>
      <c r="AC135" s="9">
        <v>721170000000000</v>
      </c>
      <c r="AD135" s="9">
        <v>704264000000000</v>
      </c>
      <c r="AE135" s="9">
        <v>686357000000000</v>
      </c>
      <c r="AF135" s="9">
        <v>668438000000000</v>
      </c>
      <c r="AG135" s="9">
        <v>649514000000000</v>
      </c>
      <c r="AH135" s="9">
        <v>630595000000000</v>
      </c>
      <c r="AI135" s="9">
        <v>611671000000000</v>
      </c>
      <c r="AJ135" s="9">
        <v>592746000000000</v>
      </c>
      <c r="AK135" s="9">
        <v>580807000000000</v>
      </c>
      <c r="AL135" s="9">
        <v>567880000000000</v>
      </c>
      <c r="AM135" s="9">
        <v>554930000000000</v>
      </c>
      <c r="AN135" s="9">
        <v>542021000000000</v>
      </c>
      <c r="AO135" s="9">
        <v>529009000000000</v>
      </c>
    </row>
    <row r="136" spans="1:41">
      <c r="A136" s="35" t="s">
        <v>711</v>
      </c>
      <c r="B136" s="35" t="s">
        <v>725</v>
      </c>
      <c r="C136" t="s">
        <v>3136</v>
      </c>
      <c r="D136" s="9">
        <v>3050000000000000</v>
      </c>
      <c r="E136" s="9">
        <v>3211700000000000</v>
      </c>
      <c r="F136" s="9">
        <v>3372020000000000</v>
      </c>
      <c r="G136" s="9">
        <v>3472360000000000</v>
      </c>
      <c r="H136" s="9">
        <v>3562680000000000</v>
      </c>
      <c r="I136" s="9">
        <v>3644740000000000</v>
      </c>
      <c r="J136" s="9">
        <v>3725070000000000</v>
      </c>
      <c r="K136" s="9">
        <v>3805750000000000</v>
      </c>
      <c r="L136" s="9">
        <v>3846210000000000</v>
      </c>
      <c r="M136" s="9">
        <v>3886500000000000</v>
      </c>
      <c r="N136" s="9">
        <v>3927700000000000</v>
      </c>
      <c r="O136" s="9">
        <v>3968050000000000</v>
      </c>
      <c r="P136" s="9">
        <v>4007960000000000</v>
      </c>
      <c r="Q136" s="9">
        <v>4018050000000000</v>
      </c>
      <c r="R136" s="9">
        <v>4017660000000000</v>
      </c>
      <c r="S136" s="9">
        <v>4027050000000000</v>
      </c>
      <c r="T136" s="9">
        <v>4036590000000000</v>
      </c>
      <c r="U136" s="9">
        <v>4046300000000000</v>
      </c>
      <c r="V136" s="9">
        <v>4036100000000000</v>
      </c>
      <c r="W136" s="9">
        <v>4015950000000000</v>
      </c>
      <c r="X136" s="9">
        <v>4005840000000000</v>
      </c>
      <c r="Y136" s="9">
        <v>3995720000000000</v>
      </c>
      <c r="Z136" s="9">
        <v>3985600000000000</v>
      </c>
      <c r="AA136" s="9">
        <v>3965460000000000</v>
      </c>
      <c r="AB136" s="9">
        <v>3945350000000000</v>
      </c>
      <c r="AC136" s="9">
        <v>3925250000000000</v>
      </c>
      <c r="AD136" s="9">
        <v>3895150000000000</v>
      </c>
      <c r="AE136" s="9">
        <v>3875030000000000</v>
      </c>
      <c r="AF136" s="9">
        <v>3854910000000000</v>
      </c>
      <c r="AG136" s="9">
        <v>3824810000000000</v>
      </c>
      <c r="AH136" s="9">
        <v>3804700000000000</v>
      </c>
      <c r="AI136" s="9">
        <v>3784600000000000</v>
      </c>
      <c r="AJ136" s="9">
        <v>3754490000000000</v>
      </c>
      <c r="AK136" s="9">
        <v>3734380000000000</v>
      </c>
      <c r="AL136" s="9">
        <v>3714270000000000</v>
      </c>
      <c r="AM136" s="9">
        <v>3684150000000000</v>
      </c>
      <c r="AN136" s="9">
        <v>3664050000000000</v>
      </c>
      <c r="AO136" s="9">
        <v>3643940000000000</v>
      </c>
    </row>
    <row r="137" spans="1:41">
      <c r="A137" s="35" t="s">
        <v>712</v>
      </c>
      <c r="B137" s="35" t="s">
        <v>725</v>
      </c>
      <c r="C137" t="s">
        <v>3137</v>
      </c>
      <c r="D137" s="9">
        <v>41900000000000</v>
      </c>
      <c r="E137" s="9">
        <v>42700000000000</v>
      </c>
      <c r="F137" s="9">
        <v>43700000000000</v>
      </c>
      <c r="G137" s="9">
        <v>44600000000000</v>
      </c>
      <c r="H137" s="9">
        <v>45200000000000</v>
      </c>
      <c r="I137" s="9">
        <v>45700000000000</v>
      </c>
      <c r="J137" s="9">
        <v>46000000000000</v>
      </c>
      <c r="K137" s="9">
        <v>46002600000000</v>
      </c>
      <c r="L137" s="9">
        <v>46303700000000</v>
      </c>
      <c r="M137" s="9">
        <v>46404100000000</v>
      </c>
      <c r="N137" s="9">
        <v>46410600000000</v>
      </c>
      <c r="O137" s="9">
        <v>46311200000000</v>
      </c>
      <c r="P137" s="9">
        <v>46110800000000</v>
      </c>
      <c r="Q137" s="9">
        <v>45911400000000</v>
      </c>
      <c r="R137" s="9">
        <v>45710400000000</v>
      </c>
      <c r="S137" s="9">
        <v>45507200000000</v>
      </c>
      <c r="T137" s="9">
        <v>45205000000000</v>
      </c>
      <c r="U137" s="9">
        <v>45003400000000</v>
      </c>
      <c r="V137" s="9">
        <v>44702100000000</v>
      </c>
      <c r="W137" s="9">
        <v>44401300000000</v>
      </c>
      <c r="X137" s="9">
        <v>44100800000000</v>
      </c>
      <c r="Y137" s="9">
        <v>43800600000000</v>
      </c>
      <c r="Z137" s="9">
        <v>43600400000000</v>
      </c>
      <c r="AA137" s="9">
        <v>43300200000000</v>
      </c>
      <c r="AB137" s="9">
        <v>43000200000000</v>
      </c>
      <c r="AC137" s="9">
        <v>42700100000000</v>
      </c>
      <c r="AD137" s="9">
        <v>42400100000000</v>
      </c>
      <c r="AE137" s="9">
        <v>42100100000000</v>
      </c>
      <c r="AF137" s="9">
        <v>41800100000000</v>
      </c>
      <c r="AG137" s="9">
        <v>41600100000000</v>
      </c>
      <c r="AH137" s="9">
        <v>41300100000000</v>
      </c>
      <c r="AI137" s="9">
        <v>41100100000000</v>
      </c>
      <c r="AJ137" s="9">
        <v>40800100000000</v>
      </c>
      <c r="AK137" s="9">
        <v>40600100000000</v>
      </c>
      <c r="AL137" s="9">
        <v>40400000000000</v>
      </c>
      <c r="AM137" s="9">
        <v>40300000000000</v>
      </c>
      <c r="AN137" s="9">
        <v>40100000000000</v>
      </c>
      <c r="AO137" s="9">
        <v>40000000000000</v>
      </c>
    </row>
    <row r="138" spans="1:41">
      <c r="A138" s="35" t="s">
        <v>713</v>
      </c>
      <c r="B138" s="35" t="s">
        <v>725</v>
      </c>
      <c r="C138" t="s">
        <v>3138</v>
      </c>
      <c r="D138" s="9">
        <v>8650000000000</v>
      </c>
      <c r="E138" s="9">
        <v>9070000000000</v>
      </c>
      <c r="F138" s="9">
        <v>9600000000000</v>
      </c>
      <c r="G138" s="9">
        <v>10100000000000</v>
      </c>
      <c r="H138" s="9">
        <v>10400000000000</v>
      </c>
      <c r="I138" s="9">
        <v>10700000000000</v>
      </c>
      <c r="J138" s="9">
        <v>11000000000000</v>
      </c>
      <c r="K138" s="9">
        <v>11300100000000</v>
      </c>
      <c r="L138" s="9">
        <v>11600200000000</v>
      </c>
      <c r="M138" s="9">
        <v>12000200000000</v>
      </c>
      <c r="N138" s="9">
        <v>12400600000000</v>
      </c>
      <c r="O138" s="9">
        <v>12800600000000</v>
      </c>
      <c r="P138" s="9">
        <v>13200700000000</v>
      </c>
      <c r="Q138" s="9">
        <v>13600800000000</v>
      </c>
      <c r="R138" s="9">
        <v>14100800000000</v>
      </c>
      <c r="S138" s="9">
        <v>14500600000000</v>
      </c>
      <c r="T138" s="9">
        <v>14900400000000</v>
      </c>
      <c r="U138" s="9">
        <v>15400300000000</v>
      </c>
      <c r="V138" s="9">
        <v>15800200000000</v>
      </c>
      <c r="W138" s="9">
        <v>16200200000000</v>
      </c>
      <c r="X138" s="9">
        <v>16600100000000</v>
      </c>
      <c r="Y138" s="9">
        <v>17000100000000</v>
      </c>
      <c r="Z138" s="9">
        <v>17400100000000</v>
      </c>
      <c r="AA138" s="9">
        <v>17800000000000</v>
      </c>
      <c r="AB138" s="9">
        <v>18200000000000</v>
      </c>
      <c r="AC138" s="9">
        <v>18600000000000</v>
      </c>
      <c r="AD138" s="9">
        <v>18900000000000</v>
      </c>
      <c r="AE138" s="9">
        <v>19200000000000</v>
      </c>
      <c r="AF138" s="9">
        <v>19500000000000</v>
      </c>
      <c r="AG138" s="9">
        <v>19800000000000</v>
      </c>
      <c r="AH138" s="9">
        <v>20000000000000</v>
      </c>
      <c r="AI138" s="9">
        <v>20200000000000</v>
      </c>
      <c r="AJ138" s="9">
        <v>20400000000000</v>
      </c>
      <c r="AK138" s="9">
        <v>20500000000000</v>
      </c>
      <c r="AL138" s="9">
        <v>20600000000000</v>
      </c>
      <c r="AM138" s="9">
        <v>20700000000000</v>
      </c>
      <c r="AN138" s="9">
        <v>20700000000000</v>
      </c>
      <c r="AO138" s="9">
        <v>20600000000000</v>
      </c>
    </row>
    <row r="139" spans="1:41">
      <c r="A139" s="35" t="s">
        <v>718</v>
      </c>
      <c r="B139" s="35" t="s">
        <v>725</v>
      </c>
      <c r="C139" t="s">
        <v>3139</v>
      </c>
      <c r="D139" s="9">
        <v>61100000000000</v>
      </c>
      <c r="E139" s="9">
        <v>62856100000000</v>
      </c>
      <c r="F139" s="9">
        <v>63301200000000</v>
      </c>
      <c r="G139" s="9">
        <v>64224600000000</v>
      </c>
      <c r="H139" s="9">
        <v>64392500000000</v>
      </c>
      <c r="I139" s="9">
        <v>64853600000000</v>
      </c>
      <c r="J139" s="9">
        <v>69134300000000</v>
      </c>
      <c r="K139" s="9">
        <v>73438200000000</v>
      </c>
      <c r="L139" s="9">
        <v>77490500000000</v>
      </c>
      <c r="M139" s="9">
        <v>81329900000000</v>
      </c>
      <c r="N139" s="9">
        <v>84944400000000</v>
      </c>
      <c r="O139" s="9">
        <v>88400400000000</v>
      </c>
      <c r="P139" s="9">
        <v>91723700000000</v>
      </c>
      <c r="Q139" s="9">
        <v>94290000000000</v>
      </c>
      <c r="R139" s="9">
        <v>91922300000000</v>
      </c>
      <c r="S139" s="9">
        <v>89882300000000</v>
      </c>
      <c r="T139" s="9">
        <v>87739600000000</v>
      </c>
      <c r="U139" s="9">
        <v>85581900000000</v>
      </c>
      <c r="V139" s="9">
        <v>83343900000000</v>
      </c>
      <c r="W139" s="9">
        <v>81121700000000</v>
      </c>
      <c r="X139" s="9">
        <v>78964100000000</v>
      </c>
      <c r="Y139" s="9">
        <v>76741400000000</v>
      </c>
      <c r="Z139" s="9">
        <v>74607100000000</v>
      </c>
      <c r="AA139" s="9">
        <v>72384700000000</v>
      </c>
      <c r="AB139" s="9">
        <v>70227800000000</v>
      </c>
      <c r="AC139" s="9">
        <v>68094100000000</v>
      </c>
      <c r="AD139" s="9">
        <v>65993300000000</v>
      </c>
      <c r="AE139" s="9">
        <v>63807300000000</v>
      </c>
      <c r="AF139" s="9">
        <v>62055700000000</v>
      </c>
      <c r="AG139" s="9">
        <v>60393900000000</v>
      </c>
      <c r="AH139" s="9">
        <v>58731800000000</v>
      </c>
      <c r="AI139" s="9">
        <v>57189800000000</v>
      </c>
      <c r="AJ139" s="9">
        <v>55527000000000</v>
      </c>
      <c r="AK139" s="9">
        <v>54176200000000</v>
      </c>
      <c r="AL139" s="9">
        <v>52987400000000</v>
      </c>
      <c r="AM139" s="9">
        <v>51780600000000</v>
      </c>
      <c r="AN139" s="9">
        <v>50725000000000</v>
      </c>
      <c r="AO139" s="9">
        <v>49573100000000</v>
      </c>
    </row>
    <row r="140" spans="1:41">
      <c r="A140" s="35" t="s">
        <v>714</v>
      </c>
      <c r="B140" s="35" t="s">
        <v>725</v>
      </c>
      <c r="C140" t="s">
        <v>3140</v>
      </c>
      <c r="D140" s="9">
        <v>176000000000000</v>
      </c>
      <c r="E140" s="9">
        <v>176000000000000</v>
      </c>
      <c r="F140" s="9">
        <v>184000000000000</v>
      </c>
      <c r="G140" s="9">
        <v>188000000000000</v>
      </c>
      <c r="H140" s="9">
        <v>191000000000000</v>
      </c>
      <c r="I140" s="9">
        <v>192000000000000</v>
      </c>
      <c r="J140" s="9">
        <v>194001000000000</v>
      </c>
      <c r="K140" s="9">
        <v>196042000000000</v>
      </c>
      <c r="L140" s="9">
        <v>195059000000000</v>
      </c>
      <c r="M140" s="9">
        <v>194051000000000</v>
      </c>
      <c r="N140" s="9">
        <v>193138000000000</v>
      </c>
      <c r="O140" s="9">
        <v>192142000000000</v>
      </c>
      <c r="P140" s="9">
        <v>191103000000000</v>
      </c>
      <c r="Q140" s="9">
        <v>188091000000000</v>
      </c>
      <c r="R140" s="9">
        <v>185074000000000</v>
      </c>
      <c r="S140" s="9">
        <v>181030000000000</v>
      </c>
      <c r="T140" s="9">
        <v>178003000000000</v>
      </c>
      <c r="U140" s="9">
        <v>174997000000000</v>
      </c>
      <c r="V140" s="9">
        <v>170998000000000</v>
      </c>
      <c r="W140" s="9">
        <v>167000000000000</v>
      </c>
      <c r="X140" s="9">
        <v>163001000000000</v>
      </c>
      <c r="Y140" s="9">
        <v>159001000000000</v>
      </c>
      <c r="Z140" s="9">
        <v>154001000000000</v>
      </c>
      <c r="AA140" s="9">
        <v>151001000000000</v>
      </c>
      <c r="AB140" s="9">
        <v>148001000000000</v>
      </c>
      <c r="AC140" s="9">
        <v>144001000000000</v>
      </c>
      <c r="AD140" s="9">
        <v>141001000000000</v>
      </c>
      <c r="AE140" s="9">
        <v>137001000000000</v>
      </c>
      <c r="AF140" s="9">
        <v>134001000000000</v>
      </c>
      <c r="AG140" s="9">
        <v>130001000000000</v>
      </c>
      <c r="AH140" s="9">
        <v>126001000000000</v>
      </c>
      <c r="AI140" s="9">
        <v>122001000000000</v>
      </c>
      <c r="AJ140" s="9">
        <v>119001000000000</v>
      </c>
      <c r="AK140" s="9">
        <v>116001000000000</v>
      </c>
      <c r="AL140" s="9">
        <v>114000000000000</v>
      </c>
      <c r="AM140" s="9">
        <v>111000000000000</v>
      </c>
      <c r="AN140" s="9">
        <v>108000000000000</v>
      </c>
      <c r="AO140" s="9">
        <v>106000000000000</v>
      </c>
    </row>
    <row r="141" spans="1:41">
      <c r="A141" s="35" t="s">
        <v>715</v>
      </c>
      <c r="B141" s="35" t="s">
        <v>725</v>
      </c>
      <c r="C141" t="s">
        <v>3141</v>
      </c>
      <c r="D141" s="9">
        <v>304000000000000</v>
      </c>
      <c r="E141" s="9">
        <v>314000000000000</v>
      </c>
      <c r="F141" s="9">
        <v>325000000000000</v>
      </c>
      <c r="G141" s="9">
        <v>329000000000000</v>
      </c>
      <c r="H141" s="9">
        <v>333000000000000</v>
      </c>
      <c r="I141" s="9">
        <v>336001000000000</v>
      </c>
      <c r="J141" s="9">
        <v>339002000000000</v>
      </c>
      <c r="K141" s="9">
        <v>342088000000000</v>
      </c>
      <c r="L141" s="9">
        <v>344125000000000</v>
      </c>
      <c r="M141" s="9">
        <v>346131000000000</v>
      </c>
      <c r="N141" s="9">
        <v>347347000000000</v>
      </c>
      <c r="O141" s="9">
        <v>349369000000000</v>
      </c>
      <c r="P141" s="9">
        <v>351336000000000</v>
      </c>
      <c r="Q141" s="9">
        <v>349345000000000</v>
      </c>
      <c r="R141" s="9">
        <v>348306000000000</v>
      </c>
      <c r="S141" s="9">
        <v>346189000000000</v>
      </c>
      <c r="T141" s="9">
        <v>344106000000000</v>
      </c>
      <c r="U141" s="9">
        <v>342059000000000</v>
      </c>
      <c r="V141" s="9">
        <v>339028000000000</v>
      </c>
      <c r="W141" s="9">
        <v>336012000000000</v>
      </c>
      <c r="X141" s="9">
        <v>333005000000000</v>
      </c>
      <c r="Y141" s="9">
        <v>330003000000000</v>
      </c>
      <c r="Z141" s="9">
        <v>326002000000000</v>
      </c>
      <c r="AA141" s="9">
        <v>322002000000000</v>
      </c>
      <c r="AB141" s="9">
        <v>317002000000000</v>
      </c>
      <c r="AC141" s="9">
        <v>312002000000000</v>
      </c>
      <c r="AD141" s="9">
        <v>307003000000000</v>
      </c>
      <c r="AE141" s="9">
        <v>303003000000000</v>
      </c>
      <c r="AF141" s="9">
        <v>298003000000000</v>
      </c>
      <c r="AG141" s="9">
        <v>293003000000000</v>
      </c>
      <c r="AH141" s="9">
        <v>288003000000000</v>
      </c>
      <c r="AI141" s="9">
        <v>284004000000000</v>
      </c>
      <c r="AJ141" s="9">
        <v>279003000000000</v>
      </c>
      <c r="AK141" s="9">
        <v>275002000000000</v>
      </c>
      <c r="AL141" s="9">
        <v>270002000000000</v>
      </c>
      <c r="AM141" s="9">
        <v>265002000000000</v>
      </c>
      <c r="AN141" s="9">
        <v>261001000000000</v>
      </c>
      <c r="AO141" s="9">
        <v>256000000000000</v>
      </c>
    </row>
    <row r="142" spans="1:41">
      <c r="A142" s="35" t="s">
        <v>727</v>
      </c>
      <c r="B142" s="35" t="s">
        <v>725</v>
      </c>
      <c r="C142" t="s">
        <v>3142</v>
      </c>
      <c r="D142" s="9">
        <v>7540000000000</v>
      </c>
      <c r="E142" s="9">
        <v>7750000000000</v>
      </c>
      <c r="F142" s="9">
        <v>8000000000000</v>
      </c>
      <c r="G142" s="9">
        <v>8210000000000</v>
      </c>
      <c r="H142" s="9">
        <v>8380000000000</v>
      </c>
      <c r="I142" s="9">
        <v>8520000000000</v>
      </c>
      <c r="J142" s="9">
        <v>8630000000000</v>
      </c>
      <c r="K142" s="9">
        <v>8740280000000</v>
      </c>
      <c r="L142" s="9">
        <v>8900410000000</v>
      </c>
      <c r="M142" s="9">
        <v>9070470000000</v>
      </c>
      <c r="N142" s="9">
        <v>9231250000000</v>
      </c>
      <c r="O142" s="9">
        <v>9401370000000</v>
      </c>
      <c r="P142" s="9">
        <v>9561350000000</v>
      </c>
      <c r="Q142" s="9">
        <v>9721480000000</v>
      </c>
      <c r="R142" s="9">
        <v>9861390000000</v>
      </c>
      <c r="S142" s="9">
        <v>10001000000000</v>
      </c>
      <c r="T142" s="9">
        <v>10100700000000</v>
      </c>
      <c r="U142" s="9">
        <v>10300500000000</v>
      </c>
      <c r="V142" s="9">
        <v>10400300000000</v>
      </c>
      <c r="W142" s="9">
        <v>10500200000000</v>
      </c>
      <c r="X142" s="9">
        <v>10600100000000</v>
      </c>
      <c r="Y142" s="9">
        <v>10700100000000</v>
      </c>
      <c r="Z142" s="9">
        <v>10800100000000</v>
      </c>
      <c r="AA142" s="9">
        <v>10800000000000</v>
      </c>
      <c r="AB142" s="9">
        <v>10900000000000</v>
      </c>
      <c r="AC142" s="9">
        <v>11000000000000</v>
      </c>
      <c r="AD142" s="9">
        <v>11000000000000</v>
      </c>
      <c r="AE142" s="9">
        <v>11100000000000</v>
      </c>
      <c r="AF142" s="9">
        <v>11100000000000</v>
      </c>
      <c r="AG142" s="9">
        <v>11200000000000</v>
      </c>
      <c r="AH142" s="9">
        <v>11200000000000</v>
      </c>
      <c r="AI142" s="9">
        <v>11200000000000</v>
      </c>
      <c r="AJ142" s="9">
        <v>11200000000000</v>
      </c>
      <c r="AK142" s="9">
        <v>11200000000000</v>
      </c>
      <c r="AL142" s="9">
        <v>11200000000000</v>
      </c>
      <c r="AM142" s="9">
        <v>11200000000000</v>
      </c>
      <c r="AN142" s="9">
        <v>11200000000000</v>
      </c>
      <c r="AO142" s="9">
        <v>11200000000000</v>
      </c>
    </row>
    <row r="143" spans="1:41">
      <c r="A143" s="35" t="s">
        <v>702</v>
      </c>
      <c r="B143" s="35" t="s">
        <v>725</v>
      </c>
      <c r="C143" t="s">
        <v>3143</v>
      </c>
      <c r="D143" s="9">
        <v>33500000000000</v>
      </c>
      <c r="E143" s="9">
        <v>35700000000000</v>
      </c>
      <c r="F143" s="9">
        <v>38500000000000</v>
      </c>
      <c r="G143" s="9">
        <v>40800000000000</v>
      </c>
      <c r="H143" s="9">
        <v>42700000000000</v>
      </c>
      <c r="I143" s="9">
        <v>44200000000000</v>
      </c>
      <c r="J143" s="9">
        <v>45600000000000</v>
      </c>
      <c r="K143" s="9">
        <v>47003000000000</v>
      </c>
      <c r="L143" s="9">
        <v>49104500000000</v>
      </c>
      <c r="M143" s="9">
        <v>51505200000000</v>
      </c>
      <c r="N143" s="9">
        <v>54014300000000</v>
      </c>
      <c r="O143" s="9">
        <v>56815900000000</v>
      </c>
      <c r="P143" s="9">
        <v>59715900000000</v>
      </c>
      <c r="Q143" s="9">
        <v>62517800000000</v>
      </c>
      <c r="R143" s="9">
        <v>65416900000000</v>
      </c>
      <c r="S143" s="9">
        <v>68312100000000</v>
      </c>
      <c r="T143" s="9">
        <v>71108400000000</v>
      </c>
      <c r="U143" s="9">
        <v>73805800000000</v>
      </c>
      <c r="V143" s="9">
        <v>76603600000000</v>
      </c>
      <c r="W143" s="9">
        <v>79202200000000</v>
      </c>
      <c r="X143" s="9">
        <v>81701400000000</v>
      </c>
      <c r="Y143" s="9">
        <v>84200900000000</v>
      </c>
      <c r="Z143" s="9">
        <v>86500600000000</v>
      </c>
      <c r="AA143" s="9">
        <v>88700500000000</v>
      </c>
      <c r="AB143" s="9">
        <v>90800400000000</v>
      </c>
      <c r="AC143" s="9">
        <v>92800300000000</v>
      </c>
      <c r="AD143" s="9">
        <v>94600300000000</v>
      </c>
      <c r="AE143" s="9">
        <v>96200300000000</v>
      </c>
      <c r="AF143" s="9">
        <v>97700400000000</v>
      </c>
      <c r="AG143" s="9">
        <v>99000400000000</v>
      </c>
      <c r="AH143" s="9">
        <v>100000000000000</v>
      </c>
      <c r="AI143" s="9">
        <v>101000000000000</v>
      </c>
      <c r="AJ143" s="9">
        <v>102000000000000</v>
      </c>
      <c r="AK143" s="9">
        <v>102000000000000</v>
      </c>
      <c r="AL143" s="9">
        <v>103000000000000</v>
      </c>
      <c r="AM143" s="9">
        <v>103000000000000</v>
      </c>
      <c r="AN143" s="9">
        <v>103000000000000</v>
      </c>
      <c r="AO143" s="9">
        <v>103000000000000</v>
      </c>
    </row>
    <row r="144" spans="1:41">
      <c r="A144" s="35" t="s">
        <v>716</v>
      </c>
      <c r="B144" s="35" t="s">
        <v>725</v>
      </c>
      <c r="C144" t="s">
        <v>3144</v>
      </c>
      <c r="D144" s="9">
        <v>24100000000000</v>
      </c>
      <c r="E144" s="9">
        <v>26100000000000</v>
      </c>
      <c r="F144" s="9">
        <v>28600000000000</v>
      </c>
      <c r="G144" s="9">
        <v>30900000000000</v>
      </c>
      <c r="H144" s="9">
        <v>32900000000000</v>
      </c>
      <c r="I144" s="9">
        <v>34700000000000</v>
      </c>
      <c r="J144" s="9">
        <v>36200000000000</v>
      </c>
      <c r="K144" s="9">
        <v>37701000000000</v>
      </c>
      <c r="L144" s="9">
        <v>39501500000000</v>
      </c>
      <c r="M144" s="9">
        <v>41301700000000</v>
      </c>
      <c r="N144" s="9">
        <v>43204900000000</v>
      </c>
      <c r="O144" s="9">
        <v>45105400000000</v>
      </c>
      <c r="P144" s="9">
        <v>47005400000000</v>
      </c>
      <c r="Q144" s="9">
        <v>48906100000000</v>
      </c>
      <c r="R144" s="9">
        <v>50805800000000</v>
      </c>
      <c r="S144" s="9">
        <v>52604200000000</v>
      </c>
      <c r="T144" s="9">
        <v>54503100000000</v>
      </c>
      <c r="U144" s="9">
        <v>56202200000000</v>
      </c>
      <c r="V144" s="9">
        <v>57901400000000</v>
      </c>
      <c r="W144" s="9">
        <v>59600900000000</v>
      </c>
      <c r="X144" s="9">
        <v>61200600000000</v>
      </c>
      <c r="Y144" s="9">
        <v>62700400000000</v>
      </c>
      <c r="Z144" s="9">
        <v>64100300000000</v>
      </c>
      <c r="AA144" s="9">
        <v>65500200000000</v>
      </c>
      <c r="AB144" s="9">
        <v>66800200000000</v>
      </c>
      <c r="AC144" s="9">
        <v>67900200000000</v>
      </c>
      <c r="AD144" s="9">
        <v>69000100000000</v>
      </c>
      <c r="AE144" s="9">
        <v>70000100000000</v>
      </c>
      <c r="AF144" s="9">
        <v>70800200000000</v>
      </c>
      <c r="AG144" s="9">
        <v>71600100000000</v>
      </c>
      <c r="AH144" s="9">
        <v>72200100000000</v>
      </c>
      <c r="AI144" s="9">
        <v>72700200000000</v>
      </c>
      <c r="AJ144" s="9">
        <v>73100100000000</v>
      </c>
      <c r="AK144" s="9">
        <v>73400100000000</v>
      </c>
      <c r="AL144" s="9">
        <v>73600100000000</v>
      </c>
      <c r="AM144" s="9">
        <v>73600100000000</v>
      </c>
      <c r="AN144" s="9">
        <v>73500100000000</v>
      </c>
      <c r="AO144" s="9">
        <v>73300000000000</v>
      </c>
    </row>
    <row r="145" spans="1:41">
      <c r="A145" s="35" t="s">
        <v>703</v>
      </c>
      <c r="B145" s="35" t="s">
        <v>725</v>
      </c>
      <c r="C145" t="s">
        <v>3145</v>
      </c>
      <c r="D145" s="9">
        <v>1470000000000</v>
      </c>
      <c r="E145" s="9">
        <v>1500000000000</v>
      </c>
      <c r="F145" s="9">
        <v>1560000000000</v>
      </c>
      <c r="G145" s="9">
        <v>1610000000000</v>
      </c>
      <c r="H145" s="9">
        <v>1660000000000</v>
      </c>
      <c r="I145" s="9">
        <v>1720000000000</v>
      </c>
      <c r="J145" s="9">
        <v>1770000000000</v>
      </c>
      <c r="K145" s="9">
        <v>1820130000000</v>
      </c>
      <c r="L145" s="9">
        <v>1870190000000</v>
      </c>
      <c r="M145" s="9">
        <v>1930220000000</v>
      </c>
      <c r="N145" s="9">
        <v>1980610000000</v>
      </c>
      <c r="O145" s="9">
        <v>2030660000000</v>
      </c>
      <c r="P145" s="9">
        <v>2070650000000</v>
      </c>
      <c r="Q145" s="9">
        <v>2120720000000</v>
      </c>
      <c r="R145" s="9">
        <v>2160670000000</v>
      </c>
      <c r="S145" s="9">
        <v>2200480000000</v>
      </c>
      <c r="T145" s="9">
        <v>2240330000000</v>
      </c>
      <c r="U145" s="9">
        <v>2270230000000</v>
      </c>
      <c r="V145" s="9">
        <v>2300140000000</v>
      </c>
      <c r="W145" s="9">
        <v>2330090000000</v>
      </c>
      <c r="X145" s="9">
        <v>2360060000000</v>
      </c>
      <c r="Y145" s="9">
        <v>2380040000000</v>
      </c>
      <c r="Z145" s="9">
        <v>2400020000000</v>
      </c>
      <c r="AA145" s="9">
        <v>2420020000000</v>
      </c>
      <c r="AB145" s="9">
        <v>2440010000000</v>
      </c>
      <c r="AC145" s="9">
        <v>2450010000000</v>
      </c>
      <c r="AD145" s="9">
        <v>2460000000000</v>
      </c>
      <c r="AE145" s="9">
        <v>2470010000000</v>
      </c>
      <c r="AF145" s="9">
        <v>2480010000000</v>
      </c>
      <c r="AG145" s="9">
        <v>2490010000000</v>
      </c>
      <c r="AH145" s="9">
        <v>2490010000000</v>
      </c>
      <c r="AI145" s="9">
        <v>2500010000000</v>
      </c>
      <c r="AJ145" s="9">
        <v>2500010000000</v>
      </c>
      <c r="AK145" s="9">
        <v>2500000000000</v>
      </c>
      <c r="AL145" s="9">
        <v>2500000000000</v>
      </c>
      <c r="AM145" s="9">
        <v>2500000000000</v>
      </c>
      <c r="AN145" s="9">
        <v>2500000000000</v>
      </c>
      <c r="AO145" s="9">
        <v>2500000000000</v>
      </c>
    </row>
    <row r="146" spans="1:41">
      <c r="A146" s="35" t="s">
        <v>704</v>
      </c>
      <c r="B146" s="35" t="s">
        <v>725</v>
      </c>
      <c r="C146" t="s">
        <v>3146</v>
      </c>
      <c r="D146" s="9">
        <v>25100000000000</v>
      </c>
      <c r="E146" s="9">
        <v>27100000000000</v>
      </c>
      <c r="F146" s="9">
        <v>29100000000000</v>
      </c>
      <c r="G146" s="9">
        <v>29400000000000</v>
      </c>
      <c r="H146" s="9">
        <v>29900000000000</v>
      </c>
      <c r="I146" s="9">
        <v>30600000000000</v>
      </c>
      <c r="J146" s="9">
        <v>31300000000000</v>
      </c>
      <c r="K146" s="9">
        <v>31901600000000</v>
      </c>
      <c r="L146" s="9">
        <v>32302400000000</v>
      </c>
      <c r="M146" s="9">
        <v>32602700000000</v>
      </c>
      <c r="N146" s="9">
        <v>32907100000000</v>
      </c>
      <c r="O146" s="9">
        <v>33207700000000</v>
      </c>
      <c r="P146" s="9">
        <v>33607500000000</v>
      </c>
      <c r="Q146" s="9">
        <v>33608000000000</v>
      </c>
      <c r="R146" s="9">
        <v>33607400000000</v>
      </c>
      <c r="S146" s="9">
        <v>33605200000000</v>
      </c>
      <c r="T146" s="9">
        <v>33603600000000</v>
      </c>
      <c r="U146" s="9">
        <v>33702500000000</v>
      </c>
      <c r="V146" s="9">
        <v>33601600000000</v>
      </c>
      <c r="W146" s="9">
        <v>33501000000000</v>
      </c>
      <c r="X146" s="9">
        <v>33400700000000</v>
      </c>
      <c r="Y146" s="9">
        <v>33300500000000</v>
      </c>
      <c r="Z146" s="9">
        <v>33300300000000</v>
      </c>
      <c r="AA146" s="9">
        <v>33100200000000</v>
      </c>
      <c r="AB146" s="9">
        <v>32900200000000</v>
      </c>
      <c r="AC146" s="9">
        <v>32700100000000</v>
      </c>
      <c r="AD146" s="9">
        <v>32500100000000</v>
      </c>
      <c r="AE146" s="9">
        <v>32300100000000</v>
      </c>
      <c r="AF146" s="9">
        <v>32200100000000</v>
      </c>
      <c r="AG146" s="9">
        <v>32100100000000</v>
      </c>
      <c r="AH146" s="9">
        <v>32000100000000</v>
      </c>
      <c r="AI146" s="9">
        <v>31800100000000</v>
      </c>
      <c r="AJ146" s="9">
        <v>31700100000000</v>
      </c>
      <c r="AK146" s="9">
        <v>31600100000000</v>
      </c>
      <c r="AL146" s="9">
        <v>31400000000000</v>
      </c>
      <c r="AM146" s="9">
        <v>31300000000000</v>
      </c>
      <c r="AN146" s="9">
        <v>31100000000000</v>
      </c>
      <c r="AO146" s="9">
        <v>31000000000000</v>
      </c>
    </row>
    <row r="147" spans="1:41">
      <c r="A147" s="35" t="s">
        <v>705</v>
      </c>
      <c r="B147" s="35" t="s">
        <v>725</v>
      </c>
      <c r="C147" t="s">
        <v>3147</v>
      </c>
      <c r="D147" s="9">
        <v>4720000000000</v>
      </c>
      <c r="E147" s="9">
        <v>4810000000000</v>
      </c>
      <c r="F147" s="9">
        <v>4910000000000</v>
      </c>
      <c r="G147" s="9">
        <v>4990000000000</v>
      </c>
      <c r="H147" s="9">
        <v>5060000000000</v>
      </c>
      <c r="I147" s="9">
        <v>5110000000000</v>
      </c>
      <c r="J147" s="9">
        <v>5150000000000</v>
      </c>
      <c r="K147" s="9">
        <v>5190010000000</v>
      </c>
      <c r="L147" s="9">
        <v>5250020000000</v>
      </c>
      <c r="M147" s="9">
        <v>5320020000000</v>
      </c>
      <c r="N147" s="9">
        <v>5380060000000</v>
      </c>
      <c r="O147" s="9">
        <v>5440060000000</v>
      </c>
      <c r="P147" s="9">
        <v>5500060000000</v>
      </c>
      <c r="Q147" s="9">
        <v>5550070000000</v>
      </c>
      <c r="R147" s="9">
        <v>5590060000000</v>
      </c>
      <c r="S147" s="9">
        <v>5630050000000</v>
      </c>
      <c r="T147" s="9">
        <v>5660030000000</v>
      </c>
      <c r="U147" s="9">
        <v>5690020000000</v>
      </c>
      <c r="V147" s="9">
        <v>5710020000000</v>
      </c>
      <c r="W147" s="9">
        <v>5730010000000</v>
      </c>
      <c r="X147" s="9">
        <v>5740010000000</v>
      </c>
      <c r="Y147" s="9">
        <v>5750000000000</v>
      </c>
      <c r="Z147" s="9">
        <v>5750000000000</v>
      </c>
      <c r="AA147" s="9">
        <v>5760000000000</v>
      </c>
      <c r="AB147" s="9">
        <v>5750000000000</v>
      </c>
      <c r="AC147" s="9">
        <v>5750000000000</v>
      </c>
      <c r="AD147" s="9">
        <v>5740000000000</v>
      </c>
      <c r="AE147" s="9">
        <v>5740000000000</v>
      </c>
      <c r="AF147" s="9">
        <v>5730000000000</v>
      </c>
      <c r="AG147" s="9">
        <v>5720000000000</v>
      </c>
      <c r="AH147" s="9">
        <v>5710000000000</v>
      </c>
      <c r="AI147" s="9">
        <v>5690000000000</v>
      </c>
      <c r="AJ147" s="9">
        <v>5680000000000</v>
      </c>
      <c r="AK147" s="9">
        <v>5670000000000</v>
      </c>
      <c r="AL147" s="9">
        <v>5660000000000</v>
      </c>
      <c r="AM147" s="9">
        <v>5650000000000</v>
      </c>
      <c r="AN147" s="9">
        <v>5640000000000</v>
      </c>
      <c r="AO147" s="9">
        <v>5640000000000</v>
      </c>
    </row>
    <row r="148" spans="1:41">
      <c r="A148" s="35" t="s">
        <v>706</v>
      </c>
      <c r="B148" s="35" t="s">
        <v>725</v>
      </c>
      <c r="C148" t="s">
        <v>3148</v>
      </c>
      <c r="D148" s="9">
        <v>4790000000000</v>
      </c>
      <c r="E148" s="9">
        <v>4910000000000</v>
      </c>
      <c r="F148" s="9">
        <v>5080000000000</v>
      </c>
      <c r="G148" s="9">
        <v>5210000000000</v>
      </c>
      <c r="H148" s="9">
        <v>5310000000000</v>
      </c>
      <c r="I148" s="9">
        <v>5390000000000</v>
      </c>
      <c r="J148" s="9">
        <v>5460000000000</v>
      </c>
      <c r="K148" s="9">
        <v>5520370000000</v>
      </c>
      <c r="L148" s="9">
        <v>5620530000000</v>
      </c>
      <c r="M148" s="9">
        <v>5730580000000</v>
      </c>
      <c r="N148" s="9">
        <v>5831500000000</v>
      </c>
      <c r="O148" s="9">
        <v>5941580000000</v>
      </c>
      <c r="P148" s="9">
        <v>6051510000000</v>
      </c>
      <c r="Q148" s="9">
        <v>6151590000000</v>
      </c>
      <c r="R148" s="9">
        <v>6241450000000</v>
      </c>
      <c r="S148" s="9">
        <v>6341000000000</v>
      </c>
      <c r="T148" s="9">
        <v>6430680000000</v>
      </c>
      <c r="U148" s="9">
        <v>6510460000000</v>
      </c>
      <c r="V148" s="9">
        <v>6590290000000</v>
      </c>
      <c r="W148" s="9">
        <v>6660180000000</v>
      </c>
      <c r="X148" s="9">
        <v>6730120000000</v>
      </c>
      <c r="Y148" s="9">
        <v>6790080000000</v>
      </c>
      <c r="Z148" s="9">
        <v>6850050000000</v>
      </c>
      <c r="AA148" s="9">
        <v>6900040000000</v>
      </c>
      <c r="AB148" s="9">
        <v>6950030000000</v>
      </c>
      <c r="AC148" s="9">
        <v>6990020000000</v>
      </c>
      <c r="AD148" s="9">
        <v>7030020000000</v>
      </c>
      <c r="AE148" s="9">
        <v>7060020000000</v>
      </c>
      <c r="AF148" s="9">
        <v>7090020000000</v>
      </c>
      <c r="AG148" s="9">
        <v>7110020000000</v>
      </c>
      <c r="AH148" s="9">
        <v>7130020000000</v>
      </c>
      <c r="AI148" s="9">
        <v>7140020000000</v>
      </c>
      <c r="AJ148" s="9">
        <v>7150010000000</v>
      </c>
      <c r="AK148" s="9">
        <v>7150010000000</v>
      </c>
      <c r="AL148" s="9">
        <v>7150010000000</v>
      </c>
      <c r="AM148" s="9">
        <v>7140010000000</v>
      </c>
      <c r="AN148" s="9">
        <v>7130000000000</v>
      </c>
      <c r="AO148" s="9">
        <v>7110000000000</v>
      </c>
    </row>
    <row r="149" spans="1:41">
      <c r="A149" s="35" t="s">
        <v>707</v>
      </c>
      <c r="B149" s="35" t="s">
        <v>725</v>
      </c>
      <c r="C149" t="s">
        <v>3149</v>
      </c>
      <c r="D149" s="9">
        <v>48200000000000</v>
      </c>
      <c r="E149" s="9">
        <v>52600000000000</v>
      </c>
      <c r="F149" s="9">
        <v>58500000000000</v>
      </c>
      <c r="G149" s="9">
        <v>64300000000000</v>
      </c>
      <c r="H149" s="9">
        <v>69500000000000</v>
      </c>
      <c r="I149" s="9">
        <v>74300000000000</v>
      </c>
      <c r="J149" s="9">
        <v>78699200000000</v>
      </c>
      <c r="K149" s="9">
        <v>82899200000000</v>
      </c>
      <c r="L149" s="9">
        <v>87401700000000</v>
      </c>
      <c r="M149" s="9">
        <v>92001800000000</v>
      </c>
      <c r="N149" s="9">
        <v>96602900000000</v>
      </c>
      <c r="O149" s="9">
        <v>101012000000000</v>
      </c>
      <c r="P149" s="9">
        <v>106003000000000</v>
      </c>
      <c r="Q149" s="9">
        <v>111000000000000</v>
      </c>
      <c r="R149" s="9">
        <v>117000000000000</v>
      </c>
      <c r="S149" s="9">
        <v>122000000000000</v>
      </c>
      <c r="T149" s="9">
        <v>127995000000000</v>
      </c>
      <c r="U149" s="9">
        <v>132989000000000</v>
      </c>
      <c r="V149" s="9">
        <v>138986000000000</v>
      </c>
      <c r="W149" s="9">
        <v>144984000000000</v>
      </c>
      <c r="X149" s="9">
        <v>150982000000000</v>
      </c>
      <c r="Y149" s="9">
        <v>156981000000000</v>
      </c>
      <c r="Z149" s="9">
        <v>162980000000000</v>
      </c>
      <c r="AA149" s="9">
        <v>168980000000000</v>
      </c>
      <c r="AB149" s="9">
        <v>174979000000000</v>
      </c>
      <c r="AC149" s="9">
        <v>180978000000000</v>
      </c>
      <c r="AD149" s="9">
        <v>186978000000000</v>
      </c>
      <c r="AE149" s="9">
        <v>191977000000000</v>
      </c>
      <c r="AF149" s="9">
        <v>197978000000000</v>
      </c>
      <c r="AG149" s="9">
        <v>201978000000000</v>
      </c>
      <c r="AH149" s="9">
        <v>206979000000000</v>
      </c>
      <c r="AI149" s="9">
        <v>210977000000000</v>
      </c>
      <c r="AJ149" s="9">
        <v>213983000000000</v>
      </c>
      <c r="AK149" s="9">
        <v>216976000000000</v>
      </c>
      <c r="AL149" s="9">
        <v>218991000000000</v>
      </c>
      <c r="AM149" s="9">
        <v>220965000000000</v>
      </c>
      <c r="AN149" s="9">
        <v>222018000000000</v>
      </c>
      <c r="AO149" s="9">
        <v>221925000000000</v>
      </c>
    </row>
    <row r="150" spans="1:41">
      <c r="A150" s="35" t="s">
        <v>708</v>
      </c>
      <c r="B150" s="35" t="s">
        <v>725</v>
      </c>
      <c r="C150" t="s">
        <v>3150</v>
      </c>
      <c r="D150" s="9">
        <v>7580000000000</v>
      </c>
      <c r="E150" s="9">
        <v>8120000000000</v>
      </c>
      <c r="F150" s="9">
        <v>8820000000000</v>
      </c>
      <c r="G150" s="9">
        <v>9510000000000</v>
      </c>
      <c r="H150" s="9">
        <v>10100000000000</v>
      </c>
      <c r="I150" s="9">
        <v>10700000000000</v>
      </c>
      <c r="J150" s="9">
        <v>11300000000000</v>
      </c>
      <c r="K150" s="9">
        <v>11800000000000</v>
      </c>
      <c r="L150" s="9">
        <v>12400000000000</v>
      </c>
      <c r="M150" s="9">
        <v>13000000000000</v>
      </c>
      <c r="N150" s="9">
        <v>13500000000000</v>
      </c>
      <c r="O150" s="9">
        <v>14100000000000</v>
      </c>
      <c r="P150" s="9">
        <v>14800000000000</v>
      </c>
      <c r="Q150" s="9">
        <v>15400000000000</v>
      </c>
      <c r="R150" s="9">
        <v>16100000000000</v>
      </c>
      <c r="S150" s="9">
        <v>16800000000000</v>
      </c>
      <c r="T150" s="9">
        <v>17500000000000</v>
      </c>
      <c r="U150" s="9">
        <v>18200000000000</v>
      </c>
      <c r="V150" s="9">
        <v>19000000000000</v>
      </c>
      <c r="W150" s="9">
        <v>19800000000000</v>
      </c>
      <c r="X150" s="9">
        <v>20500000000000</v>
      </c>
      <c r="Y150" s="9">
        <v>21300000000000</v>
      </c>
      <c r="Z150" s="9">
        <v>22100000000000</v>
      </c>
      <c r="AA150" s="9">
        <v>22900000000000</v>
      </c>
      <c r="AB150" s="9">
        <v>23700000000000</v>
      </c>
      <c r="AC150" s="9">
        <v>24400000000000</v>
      </c>
      <c r="AD150" s="9">
        <v>25200000000000</v>
      </c>
      <c r="AE150" s="9">
        <v>25900000000000</v>
      </c>
      <c r="AF150" s="9">
        <v>26600000000000</v>
      </c>
      <c r="AG150" s="9">
        <v>27200000000000</v>
      </c>
      <c r="AH150" s="9">
        <v>27800000000000</v>
      </c>
      <c r="AI150" s="9">
        <v>28300000000000</v>
      </c>
      <c r="AJ150" s="9">
        <v>28800000000000</v>
      </c>
      <c r="AK150" s="9">
        <v>29200000000000</v>
      </c>
      <c r="AL150" s="9">
        <v>29500000000000</v>
      </c>
      <c r="AM150" s="9">
        <v>29700000000000</v>
      </c>
      <c r="AN150" s="9">
        <v>29800000000000</v>
      </c>
      <c r="AO150" s="9">
        <v>29800000000000</v>
      </c>
    </row>
    <row r="151" spans="1:41">
      <c r="A151" s="35" t="s">
        <v>709</v>
      </c>
      <c r="B151" s="35" t="s">
        <v>725</v>
      </c>
      <c r="C151" t="s">
        <v>3151</v>
      </c>
      <c r="D151" s="9">
        <v>22400000000000</v>
      </c>
      <c r="E151" s="9">
        <v>23400000000000</v>
      </c>
      <c r="F151" s="9">
        <v>24200000000000</v>
      </c>
      <c r="G151" s="9">
        <v>25200000000000</v>
      </c>
      <c r="H151" s="9">
        <v>26100000000000</v>
      </c>
      <c r="I151" s="9">
        <v>26900000000000</v>
      </c>
      <c r="J151" s="9">
        <v>27600000000000</v>
      </c>
      <c r="K151" s="9">
        <v>28500000000000</v>
      </c>
      <c r="L151" s="9">
        <v>29100000000000</v>
      </c>
      <c r="M151" s="9">
        <v>29900100000000</v>
      </c>
      <c r="N151" s="9">
        <v>30700100000000</v>
      </c>
      <c r="O151" s="9">
        <v>31300200000000</v>
      </c>
      <c r="P151" s="9">
        <v>31900200000000</v>
      </c>
      <c r="Q151" s="9">
        <v>32500200000000</v>
      </c>
      <c r="R151" s="9">
        <v>33100200000000</v>
      </c>
      <c r="S151" s="9">
        <v>33500100000000</v>
      </c>
      <c r="T151" s="9">
        <v>34000100000000</v>
      </c>
      <c r="U151" s="9">
        <v>34400100000000</v>
      </c>
      <c r="V151" s="9">
        <v>34700100000000</v>
      </c>
      <c r="W151" s="9">
        <v>35000100000000</v>
      </c>
      <c r="X151" s="9">
        <v>35300100000000</v>
      </c>
      <c r="Y151" s="9">
        <v>35600000000000</v>
      </c>
      <c r="Z151" s="9">
        <v>35800000000000</v>
      </c>
      <c r="AA151" s="9">
        <v>36000000000000</v>
      </c>
      <c r="AB151" s="9">
        <v>36100000000000</v>
      </c>
      <c r="AC151" s="9">
        <v>36300000000000</v>
      </c>
      <c r="AD151" s="9">
        <v>36400000000000</v>
      </c>
      <c r="AE151" s="9">
        <v>36600000000000</v>
      </c>
      <c r="AF151" s="9">
        <v>36700000000000</v>
      </c>
      <c r="AG151" s="9">
        <v>36900000000000</v>
      </c>
      <c r="AH151" s="9">
        <v>37000000000000</v>
      </c>
      <c r="AI151" s="9">
        <v>37200000000000</v>
      </c>
      <c r="AJ151" s="9">
        <v>37300000000000</v>
      </c>
      <c r="AK151" s="9">
        <v>37500000000000</v>
      </c>
      <c r="AL151" s="9">
        <v>37700000000000</v>
      </c>
      <c r="AM151" s="9">
        <v>38000000000000</v>
      </c>
      <c r="AN151" s="9">
        <v>38300000000000</v>
      </c>
      <c r="AO151" s="9">
        <v>37800000000000</v>
      </c>
    </row>
    <row r="152" spans="1:41">
      <c r="A152" s="35" t="s">
        <v>695</v>
      </c>
      <c r="B152" s="35" t="s">
        <v>726</v>
      </c>
      <c r="C152" t="s">
        <v>3152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</row>
    <row r="153" spans="1:41">
      <c r="A153" s="35" t="s">
        <v>696</v>
      </c>
      <c r="B153" s="35" t="s">
        <v>726</v>
      </c>
      <c r="C153" t="s">
        <v>3153</v>
      </c>
      <c r="D153" s="9">
        <v>24200000000</v>
      </c>
      <c r="E153" s="9">
        <v>24600000000</v>
      </c>
      <c r="F153" s="9">
        <v>24900000000</v>
      </c>
      <c r="G153" s="9">
        <v>25000000000</v>
      </c>
      <c r="H153" s="9">
        <v>25200000000</v>
      </c>
      <c r="I153" s="9">
        <v>24928500000</v>
      </c>
      <c r="J153" s="9">
        <v>24734800000</v>
      </c>
      <c r="K153" s="9">
        <v>24642600000</v>
      </c>
      <c r="L153" s="9">
        <v>24271000000</v>
      </c>
      <c r="M153" s="9">
        <v>24253700000</v>
      </c>
      <c r="N153" s="9">
        <v>24183100000</v>
      </c>
      <c r="O153" s="9">
        <v>23949700000</v>
      </c>
      <c r="P153" s="9">
        <v>23866300000</v>
      </c>
      <c r="Q153" s="9">
        <v>23660700000</v>
      </c>
      <c r="R153" s="9">
        <v>23381200000</v>
      </c>
      <c r="S153" s="9">
        <v>23080900000</v>
      </c>
      <c r="T153" s="9">
        <v>22890500000</v>
      </c>
      <c r="U153" s="9">
        <v>22594900000</v>
      </c>
      <c r="V153" s="9">
        <v>22199200000</v>
      </c>
      <c r="W153" s="9">
        <v>21803900000</v>
      </c>
      <c r="X153" s="9">
        <v>21308200000</v>
      </c>
      <c r="Y153" s="9">
        <v>20912000000</v>
      </c>
      <c r="Z153" s="9">
        <v>20515600000</v>
      </c>
      <c r="AA153" s="9">
        <v>20119300000</v>
      </c>
      <c r="AB153" s="9">
        <v>19722900000</v>
      </c>
      <c r="AC153" s="9">
        <v>19327000000</v>
      </c>
      <c r="AD153" s="9">
        <v>18931100000</v>
      </c>
      <c r="AE153" s="9">
        <v>18535300000</v>
      </c>
      <c r="AF153" s="9">
        <v>18239200000</v>
      </c>
      <c r="AG153" s="9">
        <v>17843100000</v>
      </c>
      <c r="AH153" s="9">
        <v>17547400000</v>
      </c>
      <c r="AI153" s="9">
        <v>17151900000</v>
      </c>
      <c r="AJ153" s="9">
        <v>16756900000</v>
      </c>
      <c r="AK153" s="9">
        <v>16361200000</v>
      </c>
      <c r="AL153" s="9">
        <v>15967100000</v>
      </c>
      <c r="AM153" s="9">
        <v>15470900000</v>
      </c>
      <c r="AN153" s="9">
        <v>15079300000</v>
      </c>
      <c r="AO153" s="9">
        <v>14679500000</v>
      </c>
    </row>
    <row r="154" spans="1:41">
      <c r="A154" s="35" t="s">
        <v>697</v>
      </c>
      <c r="B154" s="35" t="s">
        <v>726</v>
      </c>
      <c r="C154" t="s">
        <v>3154</v>
      </c>
      <c r="D154" s="9">
        <v>102000000000000</v>
      </c>
      <c r="E154" s="9">
        <v>106000000000000</v>
      </c>
      <c r="F154" s="9">
        <v>111000000000000</v>
      </c>
      <c r="G154" s="9">
        <v>113000000000000</v>
      </c>
      <c r="H154" s="9">
        <v>115000000000000</v>
      </c>
      <c r="I154" s="9">
        <v>118000000000000</v>
      </c>
      <c r="J154" s="9">
        <v>121000000000000</v>
      </c>
      <c r="K154" s="9">
        <v>123000000000000</v>
      </c>
      <c r="L154" s="9">
        <v>125000000000000</v>
      </c>
      <c r="M154" s="9">
        <v>127000000000000</v>
      </c>
      <c r="N154" s="9">
        <v>129000000000000</v>
      </c>
      <c r="O154" s="9">
        <v>131000000000000</v>
      </c>
      <c r="P154" s="9">
        <v>133000000000000</v>
      </c>
      <c r="Q154" s="9">
        <v>134000000000000</v>
      </c>
      <c r="R154" s="9">
        <v>136000000000000</v>
      </c>
      <c r="S154" s="9">
        <v>137000000000000</v>
      </c>
      <c r="T154" s="9">
        <v>138000000000000</v>
      </c>
      <c r="U154" s="9">
        <v>140000000000000</v>
      </c>
      <c r="V154" s="9">
        <v>140000000000000</v>
      </c>
      <c r="W154" s="9">
        <v>141000000000000</v>
      </c>
      <c r="X154" s="9">
        <v>142000000000000</v>
      </c>
      <c r="Y154" s="9">
        <v>143000000000000</v>
      </c>
      <c r="Z154" s="9">
        <v>144000000000000</v>
      </c>
      <c r="AA154" s="9">
        <v>145000000000000</v>
      </c>
      <c r="AB154" s="9">
        <v>145000000000000</v>
      </c>
      <c r="AC154" s="9">
        <v>146000000000000</v>
      </c>
      <c r="AD154" s="9">
        <v>147000000000000</v>
      </c>
      <c r="AE154" s="9">
        <v>147000000000000</v>
      </c>
      <c r="AF154" s="9">
        <v>148000000000000</v>
      </c>
      <c r="AG154" s="9">
        <v>148999000000000</v>
      </c>
      <c r="AH154" s="9">
        <v>149000000000000</v>
      </c>
      <c r="AI154" s="9">
        <v>149999000000000</v>
      </c>
      <c r="AJ154" s="9">
        <v>151000000000000</v>
      </c>
      <c r="AK154" s="9">
        <v>150999000000000</v>
      </c>
      <c r="AL154" s="9">
        <v>151000000000000</v>
      </c>
      <c r="AM154" s="9">
        <v>150999000000000</v>
      </c>
      <c r="AN154" s="9">
        <v>151000000000000</v>
      </c>
      <c r="AO154" s="9">
        <v>151998000000000</v>
      </c>
    </row>
    <row r="155" spans="1:41">
      <c r="A155" s="35" t="s">
        <v>710</v>
      </c>
      <c r="B155" s="35" t="s">
        <v>726</v>
      </c>
      <c r="C155" t="s">
        <v>3155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</row>
    <row r="156" spans="1:41">
      <c r="A156" s="35" t="s">
        <v>698</v>
      </c>
      <c r="B156" s="35" t="s">
        <v>726</v>
      </c>
      <c r="C156" t="s">
        <v>3156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</row>
    <row r="157" spans="1:41">
      <c r="A157" s="35" t="s">
        <v>699</v>
      </c>
      <c r="B157" s="35" t="s">
        <v>726</v>
      </c>
      <c r="C157" t="s">
        <v>3157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 spans="1:41">
      <c r="A158" s="35" t="s">
        <v>700</v>
      </c>
      <c r="B158" s="35" t="s">
        <v>726</v>
      </c>
      <c r="C158" t="s">
        <v>3158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 spans="1:41">
      <c r="A159" s="35" t="s">
        <v>701</v>
      </c>
      <c r="B159" s="35" t="s">
        <v>726</v>
      </c>
      <c r="C159" t="s">
        <v>3159</v>
      </c>
      <c r="D159" s="9">
        <v>12200000000</v>
      </c>
      <c r="E159" s="9">
        <v>12600000000</v>
      </c>
      <c r="F159" s="9">
        <v>12900000000</v>
      </c>
      <c r="G159" s="9">
        <v>13200000000</v>
      </c>
      <c r="H159" s="9">
        <v>13400000000</v>
      </c>
      <c r="I159" s="9">
        <v>13600000000</v>
      </c>
      <c r="J159" s="9">
        <v>13800000000</v>
      </c>
      <c r="K159" s="9">
        <v>14000300000</v>
      </c>
      <c r="L159" s="9">
        <v>14100400000</v>
      </c>
      <c r="M159" s="9">
        <v>14200500000</v>
      </c>
      <c r="N159" s="9">
        <v>14201200000</v>
      </c>
      <c r="O159" s="9">
        <v>14301300000</v>
      </c>
      <c r="P159" s="9">
        <v>14401300000</v>
      </c>
      <c r="Q159" s="9">
        <v>14401400000</v>
      </c>
      <c r="R159" s="9">
        <v>14301300000</v>
      </c>
      <c r="S159" s="9">
        <v>14301000000</v>
      </c>
      <c r="T159" s="9">
        <v>14200700000</v>
      </c>
      <c r="U159" s="9">
        <v>14200500000</v>
      </c>
      <c r="V159" s="9">
        <v>14000300000</v>
      </c>
      <c r="W159" s="9">
        <v>13900200000</v>
      </c>
      <c r="X159" s="9">
        <v>13800100000</v>
      </c>
      <c r="Y159" s="9">
        <v>13600100000</v>
      </c>
      <c r="Z159" s="9">
        <v>13500100000</v>
      </c>
      <c r="AA159" s="9">
        <v>13300100000</v>
      </c>
      <c r="AB159" s="9">
        <v>13200000000</v>
      </c>
      <c r="AC159" s="9">
        <v>13000000000</v>
      </c>
      <c r="AD159" s="9">
        <v>12800000000</v>
      </c>
      <c r="AE159" s="9">
        <v>12700000000</v>
      </c>
      <c r="AF159" s="9">
        <v>12400000000</v>
      </c>
      <c r="AG159" s="9">
        <v>12200000000</v>
      </c>
      <c r="AH159" s="9">
        <v>12000000000</v>
      </c>
      <c r="AI159" s="9">
        <v>11800000000</v>
      </c>
      <c r="AJ159" s="9">
        <v>11600000000</v>
      </c>
      <c r="AK159" s="9">
        <v>11300000000</v>
      </c>
      <c r="AL159" s="9">
        <v>11100000000</v>
      </c>
      <c r="AM159" s="9">
        <v>10800000000</v>
      </c>
      <c r="AN159" s="9">
        <v>10600000000</v>
      </c>
      <c r="AO159" s="9">
        <v>10300000000</v>
      </c>
    </row>
    <row r="160" spans="1:41">
      <c r="A160" s="35" t="s">
        <v>719</v>
      </c>
      <c r="B160" s="35" t="s">
        <v>726</v>
      </c>
      <c r="C160" t="s">
        <v>3160</v>
      </c>
      <c r="D160" s="9">
        <v>23585000000000</v>
      </c>
      <c r="E160" s="9">
        <v>23955900000000</v>
      </c>
      <c r="F160" s="9">
        <v>24407700000000</v>
      </c>
      <c r="G160" s="9">
        <v>24848200000000</v>
      </c>
      <c r="H160" s="9">
        <v>25203700000000</v>
      </c>
      <c r="I160" s="9">
        <v>25309800000000</v>
      </c>
      <c r="J160" s="9">
        <v>25497900000000</v>
      </c>
      <c r="K160" s="9">
        <v>25767000000000</v>
      </c>
      <c r="L160" s="9">
        <v>25593800000000</v>
      </c>
      <c r="M160" s="9">
        <v>25502000000000</v>
      </c>
      <c r="N160" s="9">
        <v>25409800000000</v>
      </c>
      <c r="O160" s="9">
        <v>25174800000000</v>
      </c>
      <c r="P160" s="9">
        <v>25076400000000</v>
      </c>
      <c r="Q160" s="9">
        <v>24661300000000</v>
      </c>
      <c r="R160" s="9">
        <v>24246600000000</v>
      </c>
      <c r="S160" s="9">
        <v>23748900000000</v>
      </c>
      <c r="T160" s="9">
        <v>23331800000000</v>
      </c>
      <c r="U160" s="9">
        <v>22915300000000</v>
      </c>
      <c r="V160" s="9">
        <v>22418300000000</v>
      </c>
      <c r="W160" s="9">
        <v>21840300000000</v>
      </c>
      <c r="X160" s="9">
        <v>21343900000000</v>
      </c>
      <c r="Y160" s="9">
        <v>20766700000000</v>
      </c>
      <c r="Z160" s="9">
        <v>20189700000000</v>
      </c>
      <c r="AA160" s="9">
        <v>19775800000000</v>
      </c>
      <c r="AB160" s="9">
        <v>19362300000000</v>
      </c>
      <c r="AC160" s="9">
        <v>18868000000000</v>
      </c>
      <c r="AD160" s="9">
        <v>18455400000000</v>
      </c>
      <c r="AE160" s="9">
        <v>17961800000000</v>
      </c>
      <c r="AF160" s="9">
        <v>17468400000000</v>
      </c>
      <c r="AG160" s="9">
        <v>16975300000000</v>
      </c>
      <c r="AH160" s="9">
        <v>16482600000000</v>
      </c>
      <c r="AI160" s="9">
        <v>15990300000000</v>
      </c>
      <c r="AJ160" s="9">
        <v>15498400000000</v>
      </c>
      <c r="AK160" s="9">
        <v>15168800000000</v>
      </c>
      <c r="AL160" s="9">
        <v>14839700000000</v>
      </c>
      <c r="AM160" s="9">
        <v>14510400000000</v>
      </c>
      <c r="AN160" s="9">
        <v>14182400000000</v>
      </c>
      <c r="AO160" s="9">
        <v>13852000000000</v>
      </c>
    </row>
    <row r="161" spans="1:41">
      <c r="A161" s="35" t="s">
        <v>711</v>
      </c>
      <c r="B161" s="35" t="s">
        <v>726</v>
      </c>
      <c r="C161" t="s">
        <v>3161</v>
      </c>
      <c r="D161" s="9">
        <v>214000000000</v>
      </c>
      <c r="E161" s="9">
        <v>261834000000</v>
      </c>
      <c r="F161" s="9">
        <v>280925000000</v>
      </c>
      <c r="G161" s="9">
        <v>294783000000</v>
      </c>
      <c r="H161" s="9">
        <v>307421000000</v>
      </c>
      <c r="I161" s="9">
        <v>357069000000</v>
      </c>
      <c r="J161" s="9">
        <v>370442000000</v>
      </c>
      <c r="K161" s="9">
        <v>383104000000</v>
      </c>
      <c r="L161" s="9">
        <v>391759000000</v>
      </c>
      <c r="M161" s="9">
        <v>401375000000</v>
      </c>
      <c r="N161" s="9">
        <v>410624000000</v>
      </c>
      <c r="O161" s="9">
        <v>418864000000</v>
      </c>
      <c r="P161" s="9">
        <v>425051000000</v>
      </c>
      <c r="Q161" s="9">
        <v>428573000000</v>
      </c>
      <c r="R161" s="9">
        <v>425013000000</v>
      </c>
      <c r="S161" s="9">
        <v>423777000000</v>
      </c>
      <c r="T161" s="9">
        <v>421706000000</v>
      </c>
      <c r="U161" s="9">
        <v>421724000000</v>
      </c>
      <c r="V161" s="9">
        <v>418602000000</v>
      </c>
      <c r="W161" s="9">
        <v>416405000000</v>
      </c>
      <c r="X161" s="9">
        <v>414112000000</v>
      </c>
      <c r="Y161" s="9">
        <v>411173000000</v>
      </c>
      <c r="Z161" s="9">
        <v>408391000000</v>
      </c>
      <c r="AA161" s="9">
        <v>404417000000</v>
      </c>
      <c r="AB161" s="9">
        <v>401258000000</v>
      </c>
      <c r="AC161" s="9">
        <v>398139000000</v>
      </c>
      <c r="AD161" s="9">
        <v>396072000000</v>
      </c>
      <c r="AE161" s="9">
        <v>391536000000</v>
      </c>
      <c r="AF161" s="9">
        <v>387951000000</v>
      </c>
      <c r="AG161" s="9">
        <v>385883000000</v>
      </c>
      <c r="AH161" s="9">
        <v>381824000000</v>
      </c>
      <c r="AI161" s="9">
        <v>378551000000</v>
      </c>
      <c r="AJ161" s="9">
        <v>375250000000</v>
      </c>
      <c r="AK161" s="9">
        <v>371137000000</v>
      </c>
      <c r="AL161" s="9">
        <v>367959000000</v>
      </c>
      <c r="AM161" s="9">
        <v>363904000000</v>
      </c>
      <c r="AN161" s="9">
        <v>359871000000</v>
      </c>
      <c r="AO161" s="9">
        <v>357464000000</v>
      </c>
    </row>
    <row r="162" spans="1:41">
      <c r="A162" s="35" t="s">
        <v>712</v>
      </c>
      <c r="B162" s="35" t="s">
        <v>726</v>
      </c>
      <c r="C162" t="s">
        <v>3162</v>
      </c>
      <c r="D162" s="9">
        <v>3970000000</v>
      </c>
      <c r="E162" s="9">
        <v>4050000000</v>
      </c>
      <c r="F162" s="9">
        <v>4140000000</v>
      </c>
      <c r="G162" s="9">
        <v>4220000000</v>
      </c>
      <c r="H162" s="9">
        <v>4290000000</v>
      </c>
      <c r="I162" s="9">
        <v>4330000000</v>
      </c>
      <c r="J162" s="9">
        <v>4360000000</v>
      </c>
      <c r="K162" s="9">
        <v>4370240000</v>
      </c>
      <c r="L162" s="9">
        <v>4390350000</v>
      </c>
      <c r="M162" s="9">
        <v>4400390000</v>
      </c>
      <c r="N162" s="9">
        <v>4401000000</v>
      </c>
      <c r="O162" s="9">
        <v>4391060000</v>
      </c>
      <c r="P162" s="9">
        <v>4371020000</v>
      </c>
      <c r="Q162" s="9">
        <v>4351080000</v>
      </c>
      <c r="R162" s="9">
        <v>4330980000</v>
      </c>
      <c r="S162" s="9">
        <v>4310690000</v>
      </c>
      <c r="T162" s="9">
        <v>4290470000</v>
      </c>
      <c r="U162" s="9">
        <v>4260320000</v>
      </c>
      <c r="V162" s="9">
        <v>4240200000</v>
      </c>
      <c r="W162" s="9">
        <v>4210130000</v>
      </c>
      <c r="X162" s="9">
        <v>4190080000</v>
      </c>
      <c r="Y162" s="9">
        <v>4160050000</v>
      </c>
      <c r="Z162" s="9">
        <v>4130030000</v>
      </c>
      <c r="AA162" s="9">
        <v>4100020000</v>
      </c>
      <c r="AB162" s="9">
        <v>4070010000</v>
      </c>
      <c r="AC162" s="9">
        <v>4050010000</v>
      </c>
      <c r="AD162" s="9">
        <v>4020010000</v>
      </c>
      <c r="AE162" s="9">
        <v>3990010000</v>
      </c>
      <c r="AF162" s="9">
        <v>3970010000</v>
      </c>
      <c r="AG162" s="9">
        <v>3940010000</v>
      </c>
      <c r="AH162" s="9">
        <v>3920010000</v>
      </c>
      <c r="AI162" s="9">
        <v>3890010000</v>
      </c>
      <c r="AJ162" s="9">
        <v>3870010000</v>
      </c>
      <c r="AK162" s="9">
        <v>3850010000</v>
      </c>
      <c r="AL162" s="9">
        <v>3830000000</v>
      </c>
      <c r="AM162" s="9">
        <v>3820000000</v>
      </c>
      <c r="AN162" s="9">
        <v>3800000000</v>
      </c>
      <c r="AO162" s="9">
        <v>3790000000</v>
      </c>
    </row>
    <row r="163" spans="1:41">
      <c r="A163" s="35" t="s">
        <v>713</v>
      </c>
      <c r="B163" s="35" t="s">
        <v>726</v>
      </c>
      <c r="C163" t="s">
        <v>3163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</row>
    <row r="164" spans="1:41">
      <c r="A164" s="35" t="s">
        <v>718</v>
      </c>
      <c r="B164" s="35" t="s">
        <v>726</v>
      </c>
      <c r="C164" t="s">
        <v>3164</v>
      </c>
      <c r="D164" s="9">
        <v>1200000000000</v>
      </c>
      <c r="E164" s="9">
        <v>1235840000000</v>
      </c>
      <c r="F164" s="9">
        <v>1247790000000</v>
      </c>
      <c r="G164" s="9">
        <v>1268720000000</v>
      </c>
      <c r="H164" s="9">
        <v>1270610000000</v>
      </c>
      <c r="I164" s="9">
        <v>1282370000000</v>
      </c>
      <c r="J164" s="9">
        <v>1374870000000</v>
      </c>
      <c r="K164" s="9">
        <v>1472440000000</v>
      </c>
      <c r="L164" s="9">
        <v>1558660000000</v>
      </c>
      <c r="M164" s="9">
        <v>1651400000000</v>
      </c>
      <c r="N164" s="9">
        <v>1729950000000</v>
      </c>
      <c r="O164" s="9">
        <v>1815840000000</v>
      </c>
      <c r="P164" s="9">
        <v>1889900000000</v>
      </c>
      <c r="Q164" s="9">
        <v>1953810000000</v>
      </c>
      <c r="R164" s="9">
        <v>1915440000000</v>
      </c>
      <c r="S164" s="9">
        <v>1875100000000</v>
      </c>
      <c r="T164" s="9">
        <v>1829800000000</v>
      </c>
      <c r="U164" s="9">
        <v>1793410000000</v>
      </c>
      <c r="V164" s="9">
        <v>1748730000000</v>
      </c>
      <c r="W164" s="9">
        <v>1706910000000</v>
      </c>
      <c r="X164" s="9">
        <v>1666350000000</v>
      </c>
      <c r="Y164" s="9">
        <v>1625240000000</v>
      </c>
      <c r="Z164" s="9">
        <v>1584690000000</v>
      </c>
      <c r="AA164" s="9">
        <v>1545580000000</v>
      </c>
      <c r="AB164" s="9">
        <v>1501100000000</v>
      </c>
      <c r="AC164" s="9">
        <v>1459960000000</v>
      </c>
      <c r="AD164" s="9">
        <v>1421470000000</v>
      </c>
      <c r="AE164" s="9">
        <v>1377930000000</v>
      </c>
      <c r="AF164" s="9">
        <v>1344990000000</v>
      </c>
      <c r="AG164" s="9">
        <v>1314190000000</v>
      </c>
      <c r="AH164" s="9">
        <v>1281980000000</v>
      </c>
      <c r="AI164" s="9">
        <v>1252590000000</v>
      </c>
      <c r="AJ164" s="9">
        <v>1223250000000</v>
      </c>
      <c r="AK164" s="9">
        <v>1195760000000</v>
      </c>
      <c r="AL164" s="9">
        <v>1171420000000</v>
      </c>
      <c r="AM164" s="9">
        <v>1148560000000</v>
      </c>
      <c r="AN164" s="9">
        <v>1124850000000</v>
      </c>
      <c r="AO164" s="9">
        <v>1104400000000</v>
      </c>
    </row>
    <row r="165" spans="1:41">
      <c r="A165" s="35" t="s">
        <v>714</v>
      </c>
      <c r="B165" s="35" t="s">
        <v>726</v>
      </c>
      <c r="C165" t="s">
        <v>3165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 spans="1:41">
      <c r="A166" s="35" t="s">
        <v>715</v>
      </c>
      <c r="B166" s="35" t="s">
        <v>726</v>
      </c>
      <c r="C166" t="s">
        <v>3166</v>
      </c>
      <c r="D166" s="9">
        <v>127000000000</v>
      </c>
      <c r="E166" s="9">
        <v>132000000000</v>
      </c>
      <c r="F166" s="9">
        <v>136000000000</v>
      </c>
      <c r="G166" s="9">
        <v>138000000000</v>
      </c>
      <c r="H166" s="9">
        <v>140000000000</v>
      </c>
      <c r="I166" s="9">
        <v>141000000000</v>
      </c>
      <c r="J166" s="9">
        <v>142001000000</v>
      </c>
      <c r="K166" s="9">
        <v>143037000000</v>
      </c>
      <c r="L166" s="9">
        <v>144052000000</v>
      </c>
      <c r="M166" s="9">
        <v>145055000000</v>
      </c>
      <c r="N166" s="9">
        <v>146146000000</v>
      </c>
      <c r="O166" s="9">
        <v>146154000000</v>
      </c>
      <c r="P166" s="9">
        <v>147141000000</v>
      </c>
      <c r="Q166" s="9">
        <v>146145000000</v>
      </c>
      <c r="R166" s="9">
        <v>146128000000</v>
      </c>
      <c r="S166" s="9">
        <v>145079000000</v>
      </c>
      <c r="T166" s="9">
        <v>144044000000</v>
      </c>
      <c r="U166" s="9">
        <v>143025000000</v>
      </c>
      <c r="V166" s="9">
        <v>142012000000</v>
      </c>
      <c r="W166" s="9">
        <v>141005000000</v>
      </c>
      <c r="X166" s="9">
        <v>139002000000</v>
      </c>
      <c r="Y166" s="9">
        <v>138001000000</v>
      </c>
      <c r="Z166" s="9">
        <v>137001000000</v>
      </c>
      <c r="AA166" s="9">
        <v>135001000000</v>
      </c>
      <c r="AB166" s="9">
        <v>133001000000</v>
      </c>
      <c r="AC166" s="9">
        <v>131001000000</v>
      </c>
      <c r="AD166" s="9">
        <v>129001000000</v>
      </c>
      <c r="AE166" s="9">
        <v>127001000000</v>
      </c>
      <c r="AF166" s="9">
        <v>125001000000</v>
      </c>
      <c r="AG166" s="9">
        <v>123001000000</v>
      </c>
      <c r="AH166" s="9">
        <v>121001000000</v>
      </c>
      <c r="AI166" s="9">
        <v>119002000000</v>
      </c>
      <c r="AJ166" s="9">
        <v>117001000000</v>
      </c>
      <c r="AK166" s="9">
        <v>115001000000</v>
      </c>
      <c r="AL166" s="9">
        <v>113001000000</v>
      </c>
      <c r="AM166" s="9">
        <v>111001000000</v>
      </c>
      <c r="AN166" s="9">
        <v>109000000000</v>
      </c>
      <c r="AO166" s="9">
        <v>107000000000</v>
      </c>
    </row>
    <row r="167" spans="1:41">
      <c r="A167" s="35" t="s">
        <v>727</v>
      </c>
      <c r="B167" s="35" t="s">
        <v>726</v>
      </c>
      <c r="C167" t="s">
        <v>3167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 spans="1:41">
      <c r="A168" s="35" t="s">
        <v>702</v>
      </c>
      <c r="B168" s="35" t="s">
        <v>726</v>
      </c>
      <c r="C168" t="s">
        <v>3168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 spans="1:41">
      <c r="A169" s="35" t="s">
        <v>716</v>
      </c>
      <c r="B169" s="35" t="s">
        <v>726</v>
      </c>
      <c r="C169" t="s">
        <v>3169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 spans="1:41">
      <c r="A170" s="35" t="s">
        <v>703</v>
      </c>
      <c r="B170" s="35" t="s">
        <v>726</v>
      </c>
      <c r="C170" t="s">
        <v>3170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</row>
    <row r="171" spans="1:41">
      <c r="A171" s="35" t="s">
        <v>704</v>
      </c>
      <c r="B171" s="35" t="s">
        <v>726</v>
      </c>
      <c r="C171" t="s">
        <v>3171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</row>
    <row r="172" spans="1:41">
      <c r="A172" s="35" t="s">
        <v>705</v>
      </c>
      <c r="B172" s="35" t="s">
        <v>726</v>
      </c>
      <c r="C172" t="s">
        <v>3172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</row>
    <row r="173" spans="1:41">
      <c r="A173" s="35" t="s">
        <v>706</v>
      </c>
      <c r="B173" s="35" t="s">
        <v>726</v>
      </c>
      <c r="C173" t="s">
        <v>3173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</row>
    <row r="174" spans="1:41">
      <c r="A174" s="35" t="s">
        <v>707</v>
      </c>
      <c r="B174" s="35" t="s">
        <v>726</v>
      </c>
      <c r="C174" t="s">
        <v>3174</v>
      </c>
      <c r="D174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0</v>
      </c>
      <c r="AF174" s="9">
        <v>0</v>
      </c>
      <c r="AG174" s="9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9">
        <v>0</v>
      </c>
      <c r="AN174" s="9">
        <v>0</v>
      </c>
      <c r="AO174" s="9">
        <v>0</v>
      </c>
    </row>
    <row r="175" spans="1:41">
      <c r="A175" s="35" t="s">
        <v>708</v>
      </c>
      <c r="B175" s="35" t="s">
        <v>726</v>
      </c>
      <c r="C175" t="s">
        <v>3175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</row>
    <row r="176" spans="1:41">
      <c r="A176" s="35" t="s">
        <v>709</v>
      </c>
      <c r="B176" s="35" t="s">
        <v>726</v>
      </c>
      <c r="C176" t="s">
        <v>3176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</row>
    <row r="177" spans="1:41">
      <c r="A177" s="35" t="s">
        <v>695</v>
      </c>
      <c r="B177" s="35" t="s">
        <v>787</v>
      </c>
      <c r="C177" t="s">
        <v>3177</v>
      </c>
      <c r="D177" s="9">
        <v>384000000000</v>
      </c>
      <c r="E177" s="9">
        <v>401000000000</v>
      </c>
      <c r="F177" s="9">
        <v>412000000000</v>
      </c>
      <c r="G177" s="9">
        <v>435000000000</v>
      </c>
      <c r="H177" s="9">
        <v>450000000000</v>
      </c>
      <c r="I177" s="9">
        <v>466000000000</v>
      </c>
      <c r="J177" s="9">
        <v>480000000000</v>
      </c>
      <c r="K177" s="9">
        <v>501004000000</v>
      </c>
      <c r="L177" s="9">
        <v>509005000000</v>
      </c>
      <c r="M177" s="9">
        <v>523006000000</v>
      </c>
      <c r="N177" s="9">
        <v>537017000000</v>
      </c>
      <c r="O177" s="9">
        <v>550019000000</v>
      </c>
      <c r="P177" s="9">
        <v>559019000000</v>
      </c>
      <c r="Q177" s="9">
        <v>573021000000</v>
      </c>
      <c r="R177" s="9">
        <v>583023000000</v>
      </c>
      <c r="S177" s="9">
        <v>592020000000</v>
      </c>
      <c r="T177" s="9">
        <v>601017000000</v>
      </c>
      <c r="U177" s="9">
        <v>609015000000</v>
      </c>
      <c r="V177" s="9">
        <v>615013000000</v>
      </c>
      <c r="W177" s="9">
        <v>622011000000</v>
      </c>
      <c r="X177" s="9">
        <v>627011000000</v>
      </c>
      <c r="Y177" s="9">
        <v>631010000000</v>
      </c>
      <c r="Z177" s="9">
        <v>635009000000</v>
      </c>
      <c r="AA177" s="9">
        <v>638009000000</v>
      </c>
      <c r="AB177" s="9">
        <v>641009000000</v>
      </c>
      <c r="AC177" s="9">
        <v>643008000000</v>
      </c>
      <c r="AD177" s="9">
        <v>644008000000</v>
      </c>
      <c r="AE177" s="9">
        <v>645008000000</v>
      </c>
      <c r="AF177" s="9">
        <v>646007000000</v>
      </c>
      <c r="AG177" s="9">
        <v>646007000000</v>
      </c>
      <c r="AH177" s="9">
        <v>646007000000</v>
      </c>
      <c r="AI177" s="9">
        <v>645006000000</v>
      </c>
      <c r="AJ177" s="9">
        <v>645006000000</v>
      </c>
      <c r="AK177" s="9">
        <v>644005000000</v>
      </c>
      <c r="AL177" s="9">
        <v>643005000000</v>
      </c>
      <c r="AM177" s="9">
        <v>642004000000</v>
      </c>
      <c r="AN177" s="9">
        <v>641004000000</v>
      </c>
      <c r="AO177" s="9">
        <v>640004000000</v>
      </c>
    </row>
    <row r="178" spans="1:41">
      <c r="A178" s="35" t="s">
        <v>696</v>
      </c>
      <c r="B178" s="35" t="s">
        <v>787</v>
      </c>
      <c r="C178" t="s">
        <v>3178</v>
      </c>
      <c r="D178" s="9">
        <v>428000000000</v>
      </c>
      <c r="E178" s="9">
        <v>434000000000</v>
      </c>
      <c r="F178" s="9">
        <v>441000000000</v>
      </c>
      <c r="G178" s="9">
        <v>443000000000</v>
      </c>
      <c r="H178" s="9">
        <v>446001000000</v>
      </c>
      <c r="I178" s="9">
        <v>441733000000</v>
      </c>
      <c r="J178" s="9">
        <v>437846000000</v>
      </c>
      <c r="K178" s="9">
        <v>434988000000</v>
      </c>
      <c r="L178" s="9">
        <v>429944000000</v>
      </c>
      <c r="M178" s="9">
        <v>429409000000</v>
      </c>
      <c r="N178" s="9">
        <v>427931000000</v>
      </c>
      <c r="O178" s="9">
        <v>423573000000</v>
      </c>
      <c r="P178" s="9">
        <v>421869000000</v>
      </c>
      <c r="Q178" s="9">
        <v>418535000000</v>
      </c>
      <c r="R178" s="9">
        <v>413897000000</v>
      </c>
      <c r="S178" s="9">
        <v>408889000000</v>
      </c>
      <c r="T178" s="9">
        <v>404068000000</v>
      </c>
      <c r="U178" s="9">
        <v>400139000000</v>
      </c>
      <c r="V178" s="9">
        <v>392220000000</v>
      </c>
      <c r="W178" s="9">
        <v>385301000000</v>
      </c>
      <c r="X178" s="9">
        <v>377374000000</v>
      </c>
      <c r="Y178" s="9">
        <v>370440000000</v>
      </c>
      <c r="Z178" s="9">
        <v>363504000000</v>
      </c>
      <c r="AA178" s="9">
        <v>356570000000</v>
      </c>
      <c r="AB178" s="9">
        <v>349633000000</v>
      </c>
      <c r="AC178" s="9">
        <v>342706000000</v>
      </c>
      <c r="AD178" s="9">
        <v>335778000000</v>
      </c>
      <c r="AE178" s="9">
        <v>328852000000</v>
      </c>
      <c r="AF178" s="9">
        <v>321926000000</v>
      </c>
      <c r="AG178" s="9">
        <v>315993000000</v>
      </c>
      <c r="AH178" s="9">
        <v>310071000000</v>
      </c>
      <c r="AI178" s="9">
        <v>303149000000</v>
      </c>
      <c r="AJ178" s="9">
        <v>297235000000</v>
      </c>
      <c r="AK178" s="9">
        <v>289313000000</v>
      </c>
      <c r="AL178" s="9">
        <v>281419000000</v>
      </c>
      <c r="AM178" s="9">
        <v>274484000000</v>
      </c>
      <c r="AN178" s="9">
        <v>266633000000</v>
      </c>
      <c r="AO178" s="9">
        <v>258639000000</v>
      </c>
    </row>
    <row r="179" spans="1:41">
      <c r="A179" s="35" t="s">
        <v>697</v>
      </c>
      <c r="B179" s="35" t="s">
        <v>787</v>
      </c>
      <c r="C179" t="s">
        <v>3179</v>
      </c>
      <c r="D179" s="9">
        <v>6690000000000</v>
      </c>
      <c r="E179" s="9">
        <v>6990000000000</v>
      </c>
      <c r="F179" s="9">
        <v>7290000000000</v>
      </c>
      <c r="G179" s="9">
        <v>7410000000000</v>
      </c>
      <c r="H179" s="9">
        <v>7550000000000</v>
      </c>
      <c r="I179" s="9">
        <v>7750000000000</v>
      </c>
      <c r="J179" s="9">
        <v>7940000000000</v>
      </c>
      <c r="K179" s="9">
        <v>8120000000000</v>
      </c>
      <c r="L179" s="9">
        <v>8240000000000</v>
      </c>
      <c r="M179" s="9">
        <v>8360000000000</v>
      </c>
      <c r="N179" s="9">
        <v>8490000000000</v>
      </c>
      <c r="O179" s="9">
        <v>8610020000000</v>
      </c>
      <c r="P179" s="9">
        <v>8730010000000</v>
      </c>
      <c r="Q179" s="9">
        <v>8820000000000</v>
      </c>
      <c r="R179" s="9">
        <v>8910000000000</v>
      </c>
      <c r="S179" s="9">
        <v>9000000000000</v>
      </c>
      <c r="T179" s="9">
        <v>9089990000000</v>
      </c>
      <c r="U179" s="9">
        <v>9179980000000</v>
      </c>
      <c r="V179" s="9">
        <v>9229980000000</v>
      </c>
      <c r="W179" s="9">
        <v>9289980000000</v>
      </c>
      <c r="X179" s="9">
        <v>9339970000000</v>
      </c>
      <c r="Y179" s="9">
        <v>9399970000000</v>
      </c>
      <c r="Z179" s="9">
        <v>9449970000000</v>
      </c>
      <c r="AA179" s="9">
        <v>9499970000000</v>
      </c>
      <c r="AB179" s="9">
        <v>9539970000000</v>
      </c>
      <c r="AC179" s="9">
        <v>9589970000000</v>
      </c>
      <c r="AD179" s="9">
        <v>9629970000000</v>
      </c>
      <c r="AE179" s="9">
        <v>9679970000000</v>
      </c>
      <c r="AF179" s="9">
        <v>9719970000000</v>
      </c>
      <c r="AG179" s="9">
        <v>9759970000000</v>
      </c>
      <c r="AH179" s="9">
        <v>9809970000000</v>
      </c>
      <c r="AI179" s="9">
        <v>9849970000000</v>
      </c>
      <c r="AJ179" s="9">
        <v>9889970000000</v>
      </c>
      <c r="AK179" s="9">
        <v>9909960000000</v>
      </c>
      <c r="AL179" s="9">
        <v>9919990000000</v>
      </c>
      <c r="AM179" s="9">
        <v>9939940000000</v>
      </c>
      <c r="AN179" s="9">
        <v>9950030000000</v>
      </c>
      <c r="AO179" s="9">
        <v>9959870000000</v>
      </c>
    </row>
    <row r="180" spans="1:41">
      <c r="A180" s="35" t="s">
        <v>710</v>
      </c>
      <c r="B180" s="35" t="s">
        <v>787</v>
      </c>
      <c r="C180" t="s">
        <v>3180</v>
      </c>
      <c r="D180" s="9">
        <v>995000000000</v>
      </c>
      <c r="E180" s="9">
        <v>1000000000000</v>
      </c>
      <c r="F180" s="9">
        <v>1010000000000</v>
      </c>
      <c r="G180" s="9">
        <v>1010000000000</v>
      </c>
      <c r="H180" s="9">
        <v>1010000000000</v>
      </c>
      <c r="I180" s="9">
        <v>1000000000000</v>
      </c>
      <c r="J180" s="9">
        <v>997000000000</v>
      </c>
      <c r="K180" s="9">
        <v>992037000000</v>
      </c>
      <c r="L180" s="9">
        <v>986053000000</v>
      </c>
      <c r="M180" s="9">
        <v>979058000000</v>
      </c>
      <c r="N180" s="9">
        <v>973150000000</v>
      </c>
      <c r="O180" s="9">
        <v>966159000000</v>
      </c>
      <c r="P180" s="9">
        <v>960153000000</v>
      </c>
      <c r="Q180" s="9">
        <v>946160000000</v>
      </c>
      <c r="R180" s="9">
        <v>933148000000</v>
      </c>
      <c r="S180" s="9">
        <v>919106000000</v>
      </c>
      <c r="T180" s="9">
        <v>905076000000</v>
      </c>
      <c r="U180" s="9">
        <v>892054000000</v>
      </c>
      <c r="V180" s="9">
        <v>876037000000</v>
      </c>
      <c r="W180" s="9">
        <v>860026000000</v>
      </c>
      <c r="X180" s="9">
        <v>844019000000</v>
      </c>
      <c r="Y180" s="9">
        <v>828015000000</v>
      </c>
      <c r="Z180" s="9">
        <v>812012000000</v>
      </c>
      <c r="AA180" s="9">
        <v>795009000000</v>
      </c>
      <c r="AB180" s="9">
        <v>777008000000</v>
      </c>
      <c r="AC180" s="9">
        <v>759006000000</v>
      </c>
      <c r="AD180" s="9">
        <v>742006000000</v>
      </c>
      <c r="AE180" s="9">
        <v>724005000000</v>
      </c>
      <c r="AF180" s="9">
        <v>710004000000</v>
      </c>
      <c r="AG180" s="9">
        <v>695004000000</v>
      </c>
      <c r="AH180" s="9">
        <v>680003000000</v>
      </c>
      <c r="AI180" s="9">
        <v>666004000000</v>
      </c>
      <c r="AJ180" s="9">
        <v>651003000000</v>
      </c>
      <c r="AK180" s="9">
        <v>639002000000</v>
      </c>
      <c r="AL180" s="9">
        <v>627002000000</v>
      </c>
      <c r="AM180" s="9">
        <v>615002000000</v>
      </c>
      <c r="AN180" s="9">
        <v>603002000000</v>
      </c>
      <c r="AO180" s="9">
        <v>591001000000</v>
      </c>
    </row>
    <row r="181" spans="1:41">
      <c r="A181" s="35" t="s">
        <v>698</v>
      </c>
      <c r="B181" s="35" t="s">
        <v>787</v>
      </c>
      <c r="C181" t="s">
        <v>3181</v>
      </c>
      <c r="D181" s="9">
        <v>3050000000000</v>
      </c>
      <c r="E181" s="9">
        <v>3100000000000</v>
      </c>
      <c r="F181" s="9">
        <v>3180000000000</v>
      </c>
      <c r="G181" s="9">
        <v>3260000000000</v>
      </c>
      <c r="H181" s="9">
        <v>3340000000000</v>
      </c>
      <c r="I181" s="9">
        <v>3420000000000</v>
      </c>
      <c r="J181" s="9">
        <v>3500000000000</v>
      </c>
      <c r="K181" s="9">
        <v>3580050000000</v>
      </c>
      <c r="L181" s="9">
        <v>3670070000000</v>
      </c>
      <c r="M181" s="9">
        <v>3750080000000</v>
      </c>
      <c r="N181" s="9">
        <v>3830230000000</v>
      </c>
      <c r="O181" s="9">
        <v>3900240000000</v>
      </c>
      <c r="P181" s="9">
        <v>3960240000000</v>
      </c>
      <c r="Q181" s="9">
        <v>4020260000000</v>
      </c>
      <c r="R181" s="9">
        <v>4070250000000</v>
      </c>
      <c r="S181" s="9">
        <v>4110180000000</v>
      </c>
      <c r="T181" s="9">
        <v>4150130000000</v>
      </c>
      <c r="U181" s="9">
        <v>4180090000000</v>
      </c>
      <c r="V181" s="9">
        <v>4200060000000</v>
      </c>
      <c r="W181" s="9">
        <v>4220040000000</v>
      </c>
      <c r="X181" s="9">
        <v>4230030000000</v>
      </c>
      <c r="Y181" s="9">
        <v>4240020000000</v>
      </c>
      <c r="Z181" s="9">
        <v>4240010000000</v>
      </c>
      <c r="AA181" s="9">
        <v>4240010000000</v>
      </c>
      <c r="AB181" s="9">
        <v>4230010000000</v>
      </c>
      <c r="AC181" s="9">
        <v>4230010000000</v>
      </c>
      <c r="AD181" s="9">
        <v>4220010000000</v>
      </c>
      <c r="AE181" s="9">
        <v>4210010000000</v>
      </c>
      <c r="AF181" s="9">
        <v>4190000000000</v>
      </c>
      <c r="AG181" s="9">
        <v>4180000000000</v>
      </c>
      <c r="AH181" s="9">
        <v>4160000000000</v>
      </c>
      <c r="AI181" s="9">
        <v>4150000000000</v>
      </c>
      <c r="AJ181" s="9">
        <v>4140000000000</v>
      </c>
      <c r="AK181" s="9">
        <v>4120000000000</v>
      </c>
      <c r="AL181" s="9">
        <v>4110000000000</v>
      </c>
      <c r="AM181" s="9">
        <v>4100000000000</v>
      </c>
      <c r="AN181" s="9">
        <v>4090000000000</v>
      </c>
      <c r="AO181" s="9">
        <v>4090000000000</v>
      </c>
    </row>
    <row r="182" spans="1:41">
      <c r="A182" s="35" t="s">
        <v>699</v>
      </c>
      <c r="B182" s="35" t="s">
        <v>787</v>
      </c>
      <c r="C182" t="s">
        <v>3182</v>
      </c>
      <c r="D182" s="9">
        <v>3090000000000</v>
      </c>
      <c r="E182" s="9">
        <v>3090000000000</v>
      </c>
      <c r="F182" s="9">
        <v>3090000000000</v>
      </c>
      <c r="G182" s="9">
        <v>3100000000000</v>
      </c>
      <c r="H182" s="9">
        <v>3120000000000</v>
      </c>
      <c r="I182" s="9">
        <v>3130000000000</v>
      </c>
      <c r="J182" s="9">
        <v>3130000000000</v>
      </c>
      <c r="K182" s="9">
        <v>3120170000000</v>
      </c>
      <c r="L182" s="9">
        <v>3120250000000</v>
      </c>
      <c r="M182" s="9">
        <v>3100280000000</v>
      </c>
      <c r="N182" s="9">
        <v>3080720000000</v>
      </c>
      <c r="O182" s="9">
        <v>3040760000000</v>
      </c>
      <c r="P182" s="9">
        <v>3010740000000</v>
      </c>
      <c r="Q182" s="9">
        <v>2970780000000</v>
      </c>
      <c r="R182" s="9">
        <v>2940710000000</v>
      </c>
      <c r="S182" s="9">
        <v>2900500000000</v>
      </c>
      <c r="T182" s="9">
        <v>2860340000000</v>
      </c>
      <c r="U182" s="9">
        <v>2820230000000</v>
      </c>
      <c r="V182" s="9">
        <v>2790150000000</v>
      </c>
      <c r="W182" s="9">
        <v>2750090000000</v>
      </c>
      <c r="X182" s="9">
        <v>2720060000000</v>
      </c>
      <c r="Y182" s="9">
        <v>2680040000000</v>
      </c>
      <c r="Z182" s="9">
        <v>2650030000000</v>
      </c>
      <c r="AA182" s="9">
        <v>2620020000000</v>
      </c>
      <c r="AB182" s="9">
        <v>2590010000000</v>
      </c>
      <c r="AC182" s="9">
        <v>2560010000000</v>
      </c>
      <c r="AD182" s="9">
        <v>2530010000000</v>
      </c>
      <c r="AE182" s="9">
        <v>2500010000000</v>
      </c>
      <c r="AF182" s="9">
        <v>2480010000000</v>
      </c>
      <c r="AG182" s="9">
        <v>2460010000000</v>
      </c>
      <c r="AH182" s="9">
        <v>2440010000000</v>
      </c>
      <c r="AI182" s="9">
        <v>2420010000000</v>
      </c>
      <c r="AJ182" s="9">
        <v>2400010000000</v>
      </c>
      <c r="AK182" s="9">
        <v>2390010000000</v>
      </c>
      <c r="AL182" s="9">
        <v>2370000000000</v>
      </c>
      <c r="AM182" s="9">
        <v>2360000000000</v>
      </c>
      <c r="AN182" s="9">
        <v>2360000000000</v>
      </c>
      <c r="AO182" s="9">
        <v>2350000000000</v>
      </c>
    </row>
    <row r="183" spans="1:41">
      <c r="A183" s="35" t="s">
        <v>700</v>
      </c>
      <c r="B183" s="35" t="s">
        <v>787</v>
      </c>
      <c r="C183" t="s">
        <v>3183</v>
      </c>
      <c r="D183" s="9">
        <v>123315000000</v>
      </c>
      <c r="E183" s="9">
        <v>123306000000</v>
      </c>
      <c r="F183" s="9">
        <v>123546000000</v>
      </c>
      <c r="G183" s="9">
        <v>123899000000</v>
      </c>
      <c r="H183" s="9">
        <v>124779000000</v>
      </c>
      <c r="I183" s="9">
        <v>125904000000</v>
      </c>
      <c r="J183" s="9">
        <v>127002000000</v>
      </c>
      <c r="K183" s="9">
        <v>127811000000</v>
      </c>
      <c r="L183" s="9">
        <v>129322000000</v>
      </c>
      <c r="M183" s="9">
        <v>130821000000</v>
      </c>
      <c r="N183" s="9">
        <v>131802000000</v>
      </c>
      <c r="O183" s="9">
        <v>132508000000</v>
      </c>
      <c r="P183" s="9">
        <v>132948000000</v>
      </c>
      <c r="Q183" s="9">
        <v>133129000000</v>
      </c>
      <c r="R183" s="9">
        <v>132791000000</v>
      </c>
      <c r="S183" s="9">
        <v>132193000000</v>
      </c>
      <c r="T183" s="9">
        <v>131598000000</v>
      </c>
      <c r="U183" s="9">
        <v>130496000000</v>
      </c>
      <c r="V183" s="9">
        <v>129399000000</v>
      </c>
      <c r="W183" s="9">
        <v>128054000000</v>
      </c>
      <c r="X183" s="9">
        <v>126463000000</v>
      </c>
      <c r="Y183" s="9">
        <v>124880000000</v>
      </c>
      <c r="Z183" s="9">
        <v>123053000000</v>
      </c>
      <c r="AA183" s="9">
        <v>121236000000</v>
      </c>
      <c r="AB183" s="9">
        <v>119429000000</v>
      </c>
      <c r="AC183" s="9">
        <v>117630000000</v>
      </c>
      <c r="AD183" s="9">
        <v>115842000000</v>
      </c>
      <c r="AE183" s="9">
        <v>114311000000</v>
      </c>
      <c r="AF183" s="9">
        <v>112542000000</v>
      </c>
      <c r="AG183" s="9">
        <v>110783000000</v>
      </c>
      <c r="AH183" s="9">
        <v>109280000000</v>
      </c>
      <c r="AI183" s="9">
        <v>108031000000</v>
      </c>
      <c r="AJ183" s="9">
        <v>106791000000</v>
      </c>
      <c r="AK183" s="9">
        <v>105558000000</v>
      </c>
      <c r="AL183" s="9">
        <v>104578000000</v>
      </c>
      <c r="AM183" s="9">
        <v>103847000000</v>
      </c>
      <c r="AN183" s="9">
        <v>103123000000</v>
      </c>
      <c r="AO183" s="9">
        <v>102647000000</v>
      </c>
    </row>
    <row r="184" spans="1:41">
      <c r="A184" s="35" t="s">
        <v>701</v>
      </c>
      <c r="B184" s="35" t="s">
        <v>787</v>
      </c>
      <c r="C184" t="s">
        <v>3184</v>
      </c>
      <c r="D184" s="9">
        <v>4685060000000</v>
      </c>
      <c r="E184" s="9">
        <v>4779430000000</v>
      </c>
      <c r="F184" s="9">
        <v>4882010000000</v>
      </c>
      <c r="G184" s="9">
        <v>4984070000000</v>
      </c>
      <c r="H184" s="9">
        <v>5085230000000</v>
      </c>
      <c r="I184" s="9">
        <v>5175850000000</v>
      </c>
      <c r="J184" s="9">
        <v>5266480000000</v>
      </c>
      <c r="K184" s="9">
        <v>5348060000000</v>
      </c>
      <c r="L184" s="9">
        <v>5429300000000</v>
      </c>
      <c r="M184" s="9">
        <v>5501410000000</v>
      </c>
      <c r="N184" s="9">
        <v>5564740000000</v>
      </c>
      <c r="O184" s="9">
        <v>5628110000000</v>
      </c>
      <c r="P184" s="9">
        <v>5682430000000</v>
      </c>
      <c r="Q184" s="9">
        <v>5707520000000</v>
      </c>
      <c r="R184" s="9">
        <v>5723560000000</v>
      </c>
      <c r="S184" s="9">
        <v>5730500000000</v>
      </c>
      <c r="T184" s="9">
        <v>5737780000000</v>
      </c>
      <c r="U184" s="9">
        <v>5745380000000</v>
      </c>
      <c r="V184" s="9">
        <v>5724300000000</v>
      </c>
      <c r="W184" s="9">
        <v>5703480000000</v>
      </c>
      <c r="X184" s="9">
        <v>5673610000000</v>
      </c>
      <c r="Y184" s="9">
        <v>5643940000000</v>
      </c>
      <c r="Z184" s="9">
        <v>5605160000000</v>
      </c>
      <c r="AA184" s="9">
        <v>5566010000000</v>
      </c>
      <c r="AB184" s="9">
        <v>5517700000000</v>
      </c>
      <c r="AC184" s="9">
        <v>5469500000000</v>
      </c>
      <c r="AD184" s="9">
        <v>5421370000000</v>
      </c>
      <c r="AE184" s="9">
        <v>5373310000000</v>
      </c>
      <c r="AF184" s="9">
        <v>5315350000000</v>
      </c>
      <c r="AG184" s="9">
        <v>5248120000000</v>
      </c>
      <c r="AH184" s="9">
        <v>5190170000000</v>
      </c>
      <c r="AI184" s="9">
        <v>5132180000000</v>
      </c>
      <c r="AJ184" s="9">
        <v>5083400000000</v>
      </c>
      <c r="AK184" s="9">
        <v>5015480000000</v>
      </c>
      <c r="AL184" s="9">
        <v>4956720000000</v>
      </c>
      <c r="AM184" s="9">
        <v>4897860000000</v>
      </c>
      <c r="AN184" s="9">
        <v>4848110000000</v>
      </c>
      <c r="AO184" s="9">
        <v>4798200000000</v>
      </c>
    </row>
    <row r="185" spans="1:41">
      <c r="A185" s="35" t="s">
        <v>719</v>
      </c>
      <c r="B185" s="35" t="s">
        <v>787</v>
      </c>
      <c r="C185" t="s">
        <v>3185</v>
      </c>
      <c r="D185" s="9">
        <v>1401670000000000</v>
      </c>
      <c r="E185" s="9">
        <v>1427180000000000</v>
      </c>
      <c r="F185" s="9">
        <v>1450610000000000</v>
      </c>
      <c r="G185" s="9">
        <v>1479430000000000</v>
      </c>
      <c r="H185" s="9">
        <v>1498290000000000</v>
      </c>
      <c r="I185" s="9">
        <v>1509220000000000</v>
      </c>
      <c r="J185" s="9">
        <v>1520100000000000</v>
      </c>
      <c r="K185" s="9">
        <v>1532880000000000</v>
      </c>
      <c r="L185" s="9">
        <v>1524610000000000</v>
      </c>
      <c r="M185" s="9">
        <v>1518260000000000</v>
      </c>
      <c r="N185" s="9">
        <v>1509930000000000</v>
      </c>
      <c r="O185" s="9">
        <v>1499930000000000</v>
      </c>
      <c r="P185" s="9">
        <v>1493180000000000</v>
      </c>
      <c r="Q185" s="9">
        <v>1467570000000000</v>
      </c>
      <c r="R185" s="9">
        <v>1441990000000000</v>
      </c>
      <c r="S185" s="9">
        <v>1416330000000000</v>
      </c>
      <c r="T185" s="9">
        <v>1390610000000000</v>
      </c>
      <c r="U185" s="9">
        <v>1364920000000000</v>
      </c>
      <c r="V185" s="9">
        <v>1331510000000000</v>
      </c>
      <c r="W185" s="9">
        <v>1300070000000000</v>
      </c>
      <c r="X185" s="9">
        <v>1268630000000000</v>
      </c>
      <c r="Y185" s="9">
        <v>1235280000000000</v>
      </c>
      <c r="Z185" s="9">
        <v>1203880000000000</v>
      </c>
      <c r="AA185" s="9">
        <v>1178330000000000</v>
      </c>
      <c r="AB185" s="9">
        <v>1150850000000000</v>
      </c>
      <c r="AC185" s="9">
        <v>1123390000000000</v>
      </c>
      <c r="AD185" s="9">
        <v>1097900000000000</v>
      </c>
      <c r="AE185" s="9">
        <v>1070480000000000</v>
      </c>
      <c r="AF185" s="9">
        <v>1041130000000000</v>
      </c>
      <c r="AG185" s="9">
        <v>1011780000000000</v>
      </c>
      <c r="AH185" s="9">
        <v>982469000000000</v>
      </c>
      <c r="AI185" s="9">
        <v>953166000000000</v>
      </c>
      <c r="AJ185" s="9">
        <v>923882000000000</v>
      </c>
      <c r="AK185" s="9">
        <v>904287000000000</v>
      </c>
      <c r="AL185" s="9">
        <v>884719000000000</v>
      </c>
      <c r="AM185" s="9">
        <v>865131000000000</v>
      </c>
      <c r="AN185" s="9">
        <v>845619000000000</v>
      </c>
      <c r="AO185" s="9">
        <v>824025000000000</v>
      </c>
    </row>
    <row r="186" spans="1:41">
      <c r="A186" s="35" t="s">
        <v>711</v>
      </c>
      <c r="B186" s="35" t="s">
        <v>787</v>
      </c>
      <c r="C186" t="s">
        <v>3186</v>
      </c>
      <c r="D186" s="9">
        <v>196090000000000</v>
      </c>
      <c r="E186" s="9">
        <v>207200000000000</v>
      </c>
      <c r="F186" s="9">
        <v>217492000000000</v>
      </c>
      <c r="G186" s="9">
        <v>224231000000000</v>
      </c>
      <c r="H186" s="9">
        <v>229894000000000</v>
      </c>
      <c r="I186" s="9">
        <v>235358000000000</v>
      </c>
      <c r="J186" s="9">
        <v>240598000000000</v>
      </c>
      <c r="K186" s="9">
        <v>246164000000000</v>
      </c>
      <c r="L186" s="9">
        <v>248496000000000</v>
      </c>
      <c r="M186" s="9">
        <v>251149000000000</v>
      </c>
      <c r="N186" s="9">
        <v>253846000000000</v>
      </c>
      <c r="O186" s="9">
        <v>256484000000000</v>
      </c>
      <c r="P186" s="9">
        <v>258720000000000</v>
      </c>
      <c r="Q186" s="9">
        <v>259268000000000</v>
      </c>
      <c r="R186" s="9">
        <v>259718000000000</v>
      </c>
      <c r="S186" s="9">
        <v>259836000000000</v>
      </c>
      <c r="T186" s="9">
        <v>260301000000000</v>
      </c>
      <c r="U186" s="9">
        <v>260779000000000</v>
      </c>
      <c r="V186" s="9">
        <v>259913000000000</v>
      </c>
      <c r="W186" s="9">
        <v>259053000000000</v>
      </c>
      <c r="X186" s="9">
        <v>258194000000000</v>
      </c>
      <c r="Y186" s="9">
        <v>257329000000000</v>
      </c>
      <c r="Z186" s="9">
        <v>256130000000000</v>
      </c>
      <c r="AA186" s="9">
        <v>254937000000000</v>
      </c>
      <c r="AB186" s="9">
        <v>253412000000000</v>
      </c>
      <c r="AC186" s="9">
        <v>251891000000000</v>
      </c>
      <c r="AD186" s="9">
        <v>250373000000000</v>
      </c>
      <c r="AE186" s="9">
        <v>248848000000000</v>
      </c>
      <c r="AF186" s="9">
        <v>247326000000000</v>
      </c>
      <c r="AG186" s="9">
        <v>245809000000000</v>
      </c>
      <c r="AH186" s="9">
        <v>243956000000000</v>
      </c>
      <c r="AI186" s="9">
        <v>242441000000000</v>
      </c>
      <c r="AJ186" s="9">
        <v>240591000000000</v>
      </c>
      <c r="AK186" s="9">
        <v>239086000000000</v>
      </c>
      <c r="AL186" s="9">
        <v>237580000000000</v>
      </c>
      <c r="AM186" s="9">
        <v>235744000000000</v>
      </c>
      <c r="AN186" s="9">
        <v>234243000000000</v>
      </c>
      <c r="AO186" s="9">
        <v>232742000000000</v>
      </c>
    </row>
    <row r="187" spans="1:41">
      <c r="A187" s="35" t="s">
        <v>712</v>
      </c>
      <c r="B187" s="35" t="s">
        <v>787</v>
      </c>
      <c r="C187" t="s">
        <v>3187</v>
      </c>
      <c r="D187" s="9">
        <v>9250000000000</v>
      </c>
      <c r="E187" s="9">
        <v>9420000000000</v>
      </c>
      <c r="F187" s="9">
        <v>9650000000000</v>
      </c>
      <c r="G187" s="9">
        <v>9840000000000</v>
      </c>
      <c r="H187" s="9">
        <v>9980000000000</v>
      </c>
      <c r="I187" s="9">
        <v>10100000000000</v>
      </c>
      <c r="J187" s="9">
        <v>10100000000000</v>
      </c>
      <c r="K187" s="9">
        <v>10200600000000</v>
      </c>
      <c r="L187" s="9">
        <v>10200800000000</v>
      </c>
      <c r="M187" s="9">
        <v>10200900000000</v>
      </c>
      <c r="N187" s="9">
        <v>10202300000000</v>
      </c>
      <c r="O187" s="9">
        <v>10202500000000</v>
      </c>
      <c r="P187" s="9">
        <v>10202400000000</v>
      </c>
      <c r="Q187" s="9">
        <v>10102500000000</v>
      </c>
      <c r="R187" s="9">
        <v>10102300000000</v>
      </c>
      <c r="S187" s="9">
        <v>10001600000000</v>
      </c>
      <c r="T187" s="9">
        <v>9991100000000</v>
      </c>
      <c r="U187" s="9">
        <v>9930740000000</v>
      </c>
      <c r="V187" s="9">
        <v>9870470000000</v>
      </c>
      <c r="W187" s="9">
        <v>9810290000000</v>
      </c>
      <c r="X187" s="9">
        <v>9750190000000</v>
      </c>
      <c r="Y187" s="9">
        <v>9680120000000</v>
      </c>
      <c r="Z187" s="9">
        <v>9620080000000</v>
      </c>
      <c r="AA187" s="9">
        <v>9550050000000</v>
      </c>
      <c r="AB187" s="9">
        <v>9490030000000</v>
      </c>
      <c r="AC187" s="9">
        <v>9420030000000</v>
      </c>
      <c r="AD187" s="9">
        <v>9360020000000</v>
      </c>
      <c r="AE187" s="9">
        <v>9300020000000</v>
      </c>
      <c r="AF187" s="9">
        <v>9240020000000</v>
      </c>
      <c r="AG187" s="9">
        <v>9180020000000</v>
      </c>
      <c r="AH187" s="9">
        <v>9120010000000</v>
      </c>
      <c r="AI187" s="9">
        <v>9070020000000</v>
      </c>
      <c r="AJ187" s="9">
        <v>9020020000000</v>
      </c>
      <c r="AK187" s="9">
        <v>8970010000000</v>
      </c>
      <c r="AL187" s="9">
        <v>8930010000000</v>
      </c>
      <c r="AM187" s="9">
        <v>8890010000000</v>
      </c>
      <c r="AN187" s="9">
        <v>8860000000000</v>
      </c>
      <c r="AO187" s="9">
        <v>8830000000000</v>
      </c>
    </row>
    <row r="188" spans="1:41">
      <c r="A188" s="35" t="s">
        <v>713</v>
      </c>
      <c r="B188" s="35" t="s">
        <v>787</v>
      </c>
      <c r="C188" t="s">
        <v>3188</v>
      </c>
      <c r="D188" s="9">
        <v>877000000000</v>
      </c>
      <c r="E188" s="9">
        <v>919000000000</v>
      </c>
      <c r="F188" s="9">
        <v>972000000000</v>
      </c>
      <c r="G188" s="9">
        <v>1020000000000</v>
      </c>
      <c r="H188" s="9">
        <v>1060000000000</v>
      </c>
      <c r="I188" s="9">
        <v>1090000000000</v>
      </c>
      <c r="J188" s="9">
        <v>1120000000000</v>
      </c>
      <c r="K188" s="9">
        <v>1140010000000</v>
      </c>
      <c r="L188" s="9">
        <v>1180020000000</v>
      </c>
      <c r="M188" s="9">
        <v>1220020000000</v>
      </c>
      <c r="N188" s="9">
        <v>1260060000000</v>
      </c>
      <c r="O188" s="9">
        <v>1300060000000</v>
      </c>
      <c r="P188" s="9">
        <v>1340070000000</v>
      </c>
      <c r="Q188" s="9">
        <v>1380080000000</v>
      </c>
      <c r="R188" s="9">
        <v>1430080000000</v>
      </c>
      <c r="S188" s="9">
        <v>1470060000000</v>
      </c>
      <c r="T188" s="9">
        <v>1510040000000</v>
      </c>
      <c r="U188" s="9">
        <v>1560030000000</v>
      </c>
      <c r="V188" s="9">
        <v>1600020000000</v>
      </c>
      <c r="W188" s="9">
        <v>1640020000000</v>
      </c>
      <c r="X188" s="9">
        <v>1680010000000</v>
      </c>
      <c r="Y188" s="9">
        <v>1730010000000</v>
      </c>
      <c r="Z188" s="9">
        <v>1770010000000</v>
      </c>
      <c r="AA188" s="9">
        <v>1810010000000</v>
      </c>
      <c r="AB188" s="9">
        <v>1840000000000</v>
      </c>
      <c r="AC188" s="9">
        <v>1880000000000</v>
      </c>
      <c r="AD188" s="9">
        <v>1910000000000</v>
      </c>
      <c r="AE188" s="9">
        <v>1950000000000</v>
      </c>
      <c r="AF188" s="9">
        <v>1980000000000</v>
      </c>
      <c r="AG188" s="9">
        <v>2000000000000</v>
      </c>
      <c r="AH188" s="9">
        <v>2030000000000</v>
      </c>
      <c r="AI188" s="9">
        <v>2050000000000</v>
      </c>
      <c r="AJ188" s="9">
        <v>2060000000000</v>
      </c>
      <c r="AK188" s="9">
        <v>2080000000000</v>
      </c>
      <c r="AL188" s="9">
        <v>2090000000000</v>
      </c>
      <c r="AM188" s="9">
        <v>2090000000000</v>
      </c>
      <c r="AN188" s="9">
        <v>2100000000000</v>
      </c>
      <c r="AO188" s="9">
        <v>2090000000000</v>
      </c>
    </row>
    <row r="189" spans="1:41">
      <c r="A189" s="35" t="s">
        <v>718</v>
      </c>
      <c r="B189" s="35" t="s">
        <v>787</v>
      </c>
      <c r="C189" t="s">
        <v>3189</v>
      </c>
      <c r="D189" s="9">
        <v>138381000000000</v>
      </c>
      <c r="E189" s="9">
        <v>138742000000000</v>
      </c>
      <c r="F189" s="9">
        <v>138746000000000</v>
      </c>
      <c r="G189" s="9">
        <v>139876000000000</v>
      </c>
      <c r="H189" s="9">
        <v>139855000000000</v>
      </c>
      <c r="I189" s="9">
        <v>137786000000000</v>
      </c>
      <c r="J189" s="9">
        <v>136818000000000</v>
      </c>
      <c r="K189" s="9">
        <v>136942000000000</v>
      </c>
      <c r="L189" s="9">
        <v>137117000000000</v>
      </c>
      <c r="M189" s="9">
        <v>136057000000000</v>
      </c>
      <c r="N189" s="9">
        <v>134910000000000</v>
      </c>
      <c r="O189" s="9">
        <v>134839000000000</v>
      </c>
      <c r="P189" s="9">
        <v>133561000000000</v>
      </c>
      <c r="Q189" s="9">
        <v>132105000000000</v>
      </c>
      <c r="R189" s="9">
        <v>129292000000000</v>
      </c>
      <c r="S189" s="9">
        <v>126531000000000</v>
      </c>
      <c r="T189" s="9">
        <v>123665000000000</v>
      </c>
      <c r="U189" s="9">
        <v>120808000000000</v>
      </c>
      <c r="V189" s="9">
        <v>117839000000000</v>
      </c>
      <c r="W189" s="9">
        <v>114880000000000</v>
      </c>
      <c r="X189" s="9">
        <v>111818000000000</v>
      </c>
      <c r="Y189" s="9">
        <v>108880000000000</v>
      </c>
      <c r="Z189" s="9">
        <v>105957000000000</v>
      </c>
      <c r="AA189" s="9">
        <v>103079000000000</v>
      </c>
      <c r="AB189" s="9">
        <v>100188000000000</v>
      </c>
      <c r="AC189" s="9">
        <v>97310100000000</v>
      </c>
      <c r="AD189" s="9">
        <v>94460900000000</v>
      </c>
      <c r="AE189" s="9">
        <v>91607200000000</v>
      </c>
      <c r="AF189" s="9">
        <v>89336700000000</v>
      </c>
      <c r="AG189" s="9">
        <v>87218400000000</v>
      </c>
      <c r="AH189" s="9">
        <v>85002100000000</v>
      </c>
      <c r="AI189" s="9">
        <v>82911000000000</v>
      </c>
      <c r="AJ189" s="9">
        <v>80711700000000</v>
      </c>
      <c r="AK189" s="9">
        <v>79229300000000</v>
      </c>
      <c r="AL189" s="9">
        <v>77670000000000</v>
      </c>
      <c r="AM189" s="9">
        <v>76118700000000</v>
      </c>
      <c r="AN189" s="9">
        <v>74686100000000</v>
      </c>
      <c r="AO189" s="9">
        <v>73132700000000</v>
      </c>
    </row>
    <row r="190" spans="1:41">
      <c r="A190" s="35" t="s">
        <v>714</v>
      </c>
      <c r="B190" s="35" t="s">
        <v>787</v>
      </c>
      <c r="C190" t="s">
        <v>3190</v>
      </c>
      <c r="D190" s="9">
        <v>9140000000000</v>
      </c>
      <c r="E190" s="9">
        <v>9130000000000</v>
      </c>
      <c r="F190" s="9">
        <v>9550000000000</v>
      </c>
      <c r="G190" s="9">
        <v>9750000000000</v>
      </c>
      <c r="H190" s="9">
        <v>9890010000000</v>
      </c>
      <c r="I190" s="9">
        <v>9960020000000</v>
      </c>
      <c r="J190" s="9">
        <v>10000000000000</v>
      </c>
      <c r="K190" s="9">
        <v>10102200000000</v>
      </c>
      <c r="L190" s="9">
        <v>10103000000000</v>
      </c>
      <c r="M190" s="9">
        <v>10002600000000</v>
      </c>
      <c r="N190" s="9">
        <v>10007200000000</v>
      </c>
      <c r="O190" s="9">
        <v>9957340000000</v>
      </c>
      <c r="P190" s="9">
        <v>9905340000000</v>
      </c>
      <c r="Q190" s="9">
        <v>9744700000000</v>
      </c>
      <c r="R190" s="9">
        <v>9573830000000</v>
      </c>
      <c r="S190" s="9">
        <v>9401560000000</v>
      </c>
      <c r="T190" s="9">
        <v>9230160000000</v>
      </c>
      <c r="U190" s="9">
        <v>9059840000000</v>
      </c>
      <c r="V190" s="9">
        <v>8849890000000</v>
      </c>
      <c r="W190" s="9">
        <v>8629990000000</v>
      </c>
      <c r="X190" s="9">
        <v>8420040000000</v>
      </c>
      <c r="Y190" s="9">
        <v>8210050000000</v>
      </c>
      <c r="Z190" s="9">
        <v>8000050000000</v>
      </c>
      <c r="AA190" s="9">
        <v>7820050000000</v>
      </c>
      <c r="AB190" s="9">
        <v>7640050000000</v>
      </c>
      <c r="AC190" s="9">
        <v>7470050000000</v>
      </c>
      <c r="AD190" s="9">
        <v>7290060000000</v>
      </c>
      <c r="AE190" s="9">
        <v>7110060000000</v>
      </c>
      <c r="AF190" s="9">
        <v>6920060000000</v>
      </c>
      <c r="AG190" s="9">
        <v>6730060000000</v>
      </c>
      <c r="AH190" s="9">
        <v>6530050000000</v>
      </c>
      <c r="AI190" s="9">
        <v>6340050000000</v>
      </c>
      <c r="AJ190" s="9">
        <v>6150040000000</v>
      </c>
      <c r="AK190" s="9">
        <v>6010030000000</v>
      </c>
      <c r="AL190" s="9">
        <v>5880020000000</v>
      </c>
      <c r="AM190" s="9">
        <v>5750020000000</v>
      </c>
      <c r="AN190" s="9">
        <v>5620020000000</v>
      </c>
      <c r="AO190" s="9">
        <v>5480010000000</v>
      </c>
    </row>
    <row r="191" spans="1:41">
      <c r="A191" s="35" t="s">
        <v>715</v>
      </c>
      <c r="B191" s="35" t="s">
        <v>787</v>
      </c>
      <c r="C191" t="s">
        <v>3191</v>
      </c>
      <c r="D191" s="9">
        <v>10087100000000</v>
      </c>
      <c r="E191" s="9">
        <v>10427800000000</v>
      </c>
      <c r="F191" s="9">
        <v>10765300000000</v>
      </c>
      <c r="G191" s="9">
        <v>10917300000000</v>
      </c>
      <c r="H191" s="9">
        <v>11044300000000</v>
      </c>
      <c r="I191" s="9">
        <v>11135300000000</v>
      </c>
      <c r="J191" s="9">
        <v>11236000000000</v>
      </c>
      <c r="K191" s="9">
        <v>11383000000000</v>
      </c>
      <c r="L191" s="9">
        <v>11366000000000</v>
      </c>
      <c r="M191" s="9">
        <v>11460300000000</v>
      </c>
      <c r="N191" s="9">
        <v>11561200000000</v>
      </c>
      <c r="O191" s="9">
        <v>11543300000000</v>
      </c>
      <c r="P191" s="9">
        <v>11635400000000</v>
      </c>
      <c r="Q191" s="9">
        <v>11616900000000</v>
      </c>
      <c r="R191" s="9">
        <v>11485300000000</v>
      </c>
      <c r="S191" s="9">
        <v>11462800000000</v>
      </c>
      <c r="T191" s="9">
        <v>11441500000000</v>
      </c>
      <c r="U191" s="9">
        <v>11310400000000</v>
      </c>
      <c r="V191" s="9">
        <v>11290900000000</v>
      </c>
      <c r="W191" s="9">
        <v>11161400000000</v>
      </c>
      <c r="X191" s="9">
        <v>11032600000000</v>
      </c>
      <c r="Y191" s="9">
        <v>10937300000000</v>
      </c>
      <c r="Z191" s="9">
        <v>10831300000000</v>
      </c>
      <c r="AA191" s="9">
        <v>10670700000000</v>
      </c>
      <c r="AB191" s="9">
        <v>10510600000000</v>
      </c>
      <c r="AC191" s="9">
        <v>10351000000000</v>
      </c>
      <c r="AD191" s="9">
        <v>10191800000000</v>
      </c>
      <c r="AE191" s="9">
        <v>10033100000000</v>
      </c>
      <c r="AF191" s="9">
        <v>9885690000000</v>
      </c>
      <c r="AG191" s="9">
        <v>9727870000000</v>
      </c>
      <c r="AH191" s="9">
        <v>9570520000000</v>
      </c>
      <c r="AI191" s="9">
        <v>9413640000000</v>
      </c>
      <c r="AJ191" s="9">
        <v>9257190000000</v>
      </c>
      <c r="AK191" s="9">
        <v>9112010000000</v>
      </c>
      <c r="AL191" s="9">
        <v>8956470000000</v>
      </c>
      <c r="AM191" s="9">
        <v>8801420000000</v>
      </c>
      <c r="AN191" s="9">
        <v>8646820000000</v>
      </c>
      <c r="AO191" s="9">
        <v>8492690000000</v>
      </c>
    </row>
    <row r="192" spans="1:41">
      <c r="A192" s="35" t="s">
        <v>727</v>
      </c>
      <c r="B192" s="35" t="s">
        <v>787</v>
      </c>
      <c r="C192" t="s">
        <v>3192</v>
      </c>
      <c r="D192" s="9">
        <v>1130000000000</v>
      </c>
      <c r="E192" s="9">
        <v>1160000000000</v>
      </c>
      <c r="F192" s="9">
        <v>1200000000000</v>
      </c>
      <c r="G192" s="9">
        <v>1230000000000</v>
      </c>
      <c r="H192" s="9">
        <v>1260000000000</v>
      </c>
      <c r="I192" s="9">
        <v>1280000000000</v>
      </c>
      <c r="J192" s="9">
        <v>1300000000000</v>
      </c>
      <c r="K192" s="9">
        <v>1310040000000</v>
      </c>
      <c r="L192" s="9">
        <v>1340060000000</v>
      </c>
      <c r="M192" s="9">
        <v>1360070000000</v>
      </c>
      <c r="N192" s="9">
        <v>1390190000000</v>
      </c>
      <c r="O192" s="9">
        <v>1410200000000</v>
      </c>
      <c r="P192" s="9">
        <v>1440200000000</v>
      </c>
      <c r="Q192" s="9">
        <v>1460220000000</v>
      </c>
      <c r="R192" s="9">
        <v>1480210000000</v>
      </c>
      <c r="S192" s="9">
        <v>1500150000000</v>
      </c>
      <c r="T192" s="9">
        <v>1520110000000</v>
      </c>
      <c r="U192" s="9">
        <v>1540070000000</v>
      </c>
      <c r="V192" s="9">
        <v>1560050000000</v>
      </c>
      <c r="W192" s="9">
        <v>1580030000000</v>
      </c>
      <c r="X192" s="9">
        <v>1590020000000</v>
      </c>
      <c r="Y192" s="9">
        <v>1610010000000</v>
      </c>
      <c r="Z192" s="9">
        <v>1620010000000</v>
      </c>
      <c r="AA192" s="9">
        <v>1630010000000</v>
      </c>
      <c r="AB192" s="9">
        <v>1640010000000</v>
      </c>
      <c r="AC192" s="9">
        <v>1650000000000</v>
      </c>
      <c r="AD192" s="9">
        <v>1660000000000</v>
      </c>
      <c r="AE192" s="9">
        <v>1670000000000</v>
      </c>
      <c r="AF192" s="9">
        <v>1670000000000</v>
      </c>
      <c r="AG192" s="9">
        <v>1680000000000</v>
      </c>
      <c r="AH192" s="9">
        <v>1680000000000</v>
      </c>
      <c r="AI192" s="9">
        <v>1680000000000</v>
      </c>
      <c r="AJ192" s="9">
        <v>1690000000000</v>
      </c>
      <c r="AK192" s="9">
        <v>1690000000000</v>
      </c>
      <c r="AL192" s="9">
        <v>1690000000000</v>
      </c>
      <c r="AM192" s="9">
        <v>1690000000000</v>
      </c>
      <c r="AN192" s="9">
        <v>1690000000000</v>
      </c>
      <c r="AO192" s="9">
        <v>1680000000000</v>
      </c>
    </row>
    <row r="193" spans="1:41">
      <c r="A193" s="35" t="s">
        <v>702</v>
      </c>
      <c r="B193" s="35" t="s">
        <v>787</v>
      </c>
      <c r="C193" t="s">
        <v>3193</v>
      </c>
      <c r="D193" s="9">
        <v>3560000000000</v>
      </c>
      <c r="E193" s="9">
        <v>3790000000000</v>
      </c>
      <c r="F193" s="9">
        <v>4080000000000</v>
      </c>
      <c r="G193" s="9">
        <v>4330000000000</v>
      </c>
      <c r="H193" s="9">
        <v>4530000000000</v>
      </c>
      <c r="I193" s="9">
        <v>4690000000000</v>
      </c>
      <c r="J193" s="9">
        <v>4830000000000</v>
      </c>
      <c r="K193" s="9">
        <v>4980320000000</v>
      </c>
      <c r="L193" s="9">
        <v>5190470000000</v>
      </c>
      <c r="M193" s="9">
        <v>5440550000000</v>
      </c>
      <c r="N193" s="9">
        <v>5711510000000</v>
      </c>
      <c r="O193" s="9">
        <v>6001670000000</v>
      </c>
      <c r="P193" s="9">
        <v>6301680000000</v>
      </c>
      <c r="Q193" s="9">
        <v>6601870000000</v>
      </c>
      <c r="R193" s="9">
        <v>6901780000000</v>
      </c>
      <c r="S193" s="9">
        <v>7201270000000</v>
      </c>
      <c r="T193" s="9">
        <v>7500880000000</v>
      </c>
      <c r="U193" s="9">
        <v>7790610000000</v>
      </c>
      <c r="V193" s="9">
        <v>8070380000000</v>
      </c>
      <c r="W193" s="9">
        <v>8350240000000</v>
      </c>
      <c r="X193" s="9">
        <v>8620150000000</v>
      </c>
      <c r="Y193" s="9">
        <v>8870100000000</v>
      </c>
      <c r="Z193" s="9">
        <v>9120070000000</v>
      </c>
      <c r="AA193" s="9">
        <v>9350050000000</v>
      </c>
      <c r="AB193" s="9">
        <v>9570040000000</v>
      </c>
      <c r="AC193" s="9">
        <v>9770030000000</v>
      </c>
      <c r="AD193" s="9">
        <v>9960030000000</v>
      </c>
      <c r="AE193" s="9">
        <v>10100000000000</v>
      </c>
      <c r="AF193" s="9">
        <v>10300000000000</v>
      </c>
      <c r="AG193" s="9">
        <v>10400000000000</v>
      </c>
      <c r="AH193" s="9">
        <v>10500000000000</v>
      </c>
      <c r="AI193" s="9">
        <v>10600000000000</v>
      </c>
      <c r="AJ193" s="9">
        <v>10700000000000</v>
      </c>
      <c r="AK193" s="9">
        <v>10800000000000</v>
      </c>
      <c r="AL193" s="9">
        <v>10800000000000</v>
      </c>
      <c r="AM193" s="9">
        <v>10800000000000</v>
      </c>
      <c r="AN193" s="9">
        <v>10800000000000</v>
      </c>
      <c r="AO193" s="9">
        <v>10800000000000</v>
      </c>
    </row>
    <row r="194" spans="1:41">
      <c r="A194" s="35" t="s">
        <v>716</v>
      </c>
      <c r="B194" s="35" t="s">
        <v>787</v>
      </c>
      <c r="C194" t="s">
        <v>3194</v>
      </c>
      <c r="D194" s="9">
        <v>1790000000000</v>
      </c>
      <c r="E194" s="9">
        <v>1930000000000</v>
      </c>
      <c r="F194" s="9">
        <v>2120000000000</v>
      </c>
      <c r="G194" s="9">
        <v>2290000000000</v>
      </c>
      <c r="H194" s="9">
        <v>2440000000000</v>
      </c>
      <c r="I194" s="9">
        <v>2570000000000</v>
      </c>
      <c r="J194" s="9">
        <v>2690000000000</v>
      </c>
      <c r="K194" s="9">
        <v>2800080000000</v>
      </c>
      <c r="L194" s="9">
        <v>2930110000000</v>
      </c>
      <c r="M194" s="9">
        <v>3070130000000</v>
      </c>
      <c r="N194" s="9">
        <v>3210360000000</v>
      </c>
      <c r="O194" s="9">
        <v>3350400000000</v>
      </c>
      <c r="P194" s="9">
        <v>3490400000000</v>
      </c>
      <c r="Q194" s="9">
        <v>3630450000000</v>
      </c>
      <c r="R194" s="9">
        <v>3770430000000</v>
      </c>
      <c r="S194" s="9">
        <v>3910320000000</v>
      </c>
      <c r="T194" s="9">
        <v>4040230000000</v>
      </c>
      <c r="U194" s="9">
        <v>4170160000000</v>
      </c>
      <c r="V194" s="9">
        <v>4300110000000</v>
      </c>
      <c r="W194" s="9">
        <v>4420070000000</v>
      </c>
      <c r="X194" s="9">
        <v>4540050000000</v>
      </c>
      <c r="Y194" s="9">
        <v>4650030000000</v>
      </c>
      <c r="Z194" s="9">
        <v>4760020000000</v>
      </c>
      <c r="AA194" s="9">
        <v>4860020000000</v>
      </c>
      <c r="AB194" s="9">
        <v>4960010000000</v>
      </c>
      <c r="AC194" s="9">
        <v>5040010000000</v>
      </c>
      <c r="AD194" s="9">
        <v>5120010000000</v>
      </c>
      <c r="AE194" s="9">
        <v>5200010000000</v>
      </c>
      <c r="AF194" s="9">
        <v>5260010000000</v>
      </c>
      <c r="AG194" s="9">
        <v>5310010000000</v>
      </c>
      <c r="AH194" s="9">
        <v>5360010000000</v>
      </c>
      <c r="AI194" s="9">
        <v>5400010000000</v>
      </c>
      <c r="AJ194" s="9">
        <v>5430010000000</v>
      </c>
      <c r="AK194" s="9">
        <v>5450010000000</v>
      </c>
      <c r="AL194" s="9">
        <v>5460010000000</v>
      </c>
      <c r="AM194" s="9">
        <v>5460010000000</v>
      </c>
      <c r="AN194" s="9">
        <v>5460000000000</v>
      </c>
      <c r="AO194" s="9">
        <v>5440000000000</v>
      </c>
    </row>
    <row r="195" spans="1:41">
      <c r="A195" s="35" t="s">
        <v>703</v>
      </c>
      <c r="B195" s="35" t="s">
        <v>787</v>
      </c>
      <c r="C195" t="s">
        <v>3195</v>
      </c>
      <c r="D195" s="9">
        <v>481000000000</v>
      </c>
      <c r="E195" s="9">
        <v>495000000000</v>
      </c>
      <c r="F195" s="9">
        <v>514000000000</v>
      </c>
      <c r="G195" s="9">
        <v>533000000000</v>
      </c>
      <c r="H195" s="9">
        <v>552000000000</v>
      </c>
      <c r="I195" s="9">
        <v>570000000000</v>
      </c>
      <c r="J195" s="9">
        <v>588000000000</v>
      </c>
      <c r="K195" s="9">
        <v>606044000000</v>
      </c>
      <c r="L195" s="9">
        <v>625064000000</v>
      </c>
      <c r="M195" s="9">
        <v>644074000000</v>
      </c>
      <c r="N195" s="9">
        <v>663203000000</v>
      </c>
      <c r="O195" s="9">
        <v>681222000000</v>
      </c>
      <c r="P195" s="9">
        <v>698220000000</v>
      </c>
      <c r="Q195" s="9">
        <v>715241000000</v>
      </c>
      <c r="R195" s="9">
        <v>730226000000</v>
      </c>
      <c r="S195" s="9">
        <v>745161000000</v>
      </c>
      <c r="T195" s="9">
        <v>759112000000</v>
      </c>
      <c r="U195" s="9">
        <v>772077000000</v>
      </c>
      <c r="V195" s="9">
        <v>785049000000</v>
      </c>
      <c r="W195" s="9">
        <v>796030000000</v>
      </c>
      <c r="X195" s="9">
        <v>807019000000</v>
      </c>
      <c r="Y195" s="9">
        <v>816013000000</v>
      </c>
      <c r="Z195" s="9">
        <v>825008000000</v>
      </c>
      <c r="AA195" s="9">
        <v>833006000000</v>
      </c>
      <c r="AB195" s="9">
        <v>841004000000</v>
      </c>
      <c r="AC195" s="9">
        <v>847002000000</v>
      </c>
      <c r="AD195" s="9">
        <v>853002000000</v>
      </c>
      <c r="AE195" s="9">
        <v>858002000000</v>
      </c>
      <c r="AF195" s="9">
        <v>863002000000</v>
      </c>
      <c r="AG195" s="9">
        <v>866003000000</v>
      </c>
      <c r="AH195" s="9">
        <v>870003000000</v>
      </c>
      <c r="AI195" s="9">
        <v>872003000000</v>
      </c>
      <c r="AJ195" s="9">
        <v>874002000000</v>
      </c>
      <c r="AK195" s="9">
        <v>875001000000</v>
      </c>
      <c r="AL195" s="9">
        <v>876001000000</v>
      </c>
      <c r="AM195" s="9">
        <v>876001000000</v>
      </c>
      <c r="AN195" s="9">
        <v>876000000000</v>
      </c>
      <c r="AO195" s="9">
        <v>875000000000</v>
      </c>
    </row>
    <row r="196" spans="1:41">
      <c r="A196" s="35" t="s">
        <v>704</v>
      </c>
      <c r="B196" s="35" t="s">
        <v>787</v>
      </c>
      <c r="C196" t="s">
        <v>3196</v>
      </c>
      <c r="D196" s="9">
        <v>458000000000</v>
      </c>
      <c r="E196" s="9">
        <v>494000000000</v>
      </c>
      <c r="F196" s="9">
        <v>532000000000</v>
      </c>
      <c r="G196" s="9">
        <v>537000000000</v>
      </c>
      <c r="H196" s="9">
        <v>545000000000</v>
      </c>
      <c r="I196" s="9">
        <v>559000000000</v>
      </c>
      <c r="J196" s="9">
        <v>572000000000</v>
      </c>
      <c r="K196" s="9">
        <v>583030000000</v>
      </c>
      <c r="L196" s="9">
        <v>589043000000</v>
      </c>
      <c r="M196" s="9">
        <v>595049000000</v>
      </c>
      <c r="N196" s="9">
        <v>601130000000</v>
      </c>
      <c r="O196" s="9">
        <v>607140000000</v>
      </c>
      <c r="P196" s="9">
        <v>613137000000</v>
      </c>
      <c r="Q196" s="9">
        <v>613147000000</v>
      </c>
      <c r="R196" s="9">
        <v>614135000000</v>
      </c>
      <c r="S196" s="9">
        <v>614095000000</v>
      </c>
      <c r="T196" s="9">
        <v>614066000000</v>
      </c>
      <c r="U196" s="9">
        <v>615045000000</v>
      </c>
      <c r="V196" s="9">
        <v>613029000000</v>
      </c>
      <c r="W196" s="9">
        <v>612018000000</v>
      </c>
      <c r="X196" s="9">
        <v>610012000000</v>
      </c>
      <c r="Y196" s="9">
        <v>609008000000</v>
      </c>
      <c r="Z196" s="9">
        <v>608006000000</v>
      </c>
      <c r="AA196" s="9">
        <v>604004000000</v>
      </c>
      <c r="AB196" s="9">
        <v>601003000000</v>
      </c>
      <c r="AC196" s="9">
        <v>597002000000</v>
      </c>
      <c r="AD196" s="9">
        <v>594002000000</v>
      </c>
      <c r="AE196" s="9">
        <v>590002000000</v>
      </c>
      <c r="AF196" s="9">
        <v>588002000000</v>
      </c>
      <c r="AG196" s="9">
        <v>586002000000</v>
      </c>
      <c r="AH196" s="9">
        <v>584002000000</v>
      </c>
      <c r="AI196" s="9">
        <v>581002000000</v>
      </c>
      <c r="AJ196" s="9">
        <v>579001000000</v>
      </c>
      <c r="AK196" s="9">
        <v>577001000000</v>
      </c>
      <c r="AL196" s="9">
        <v>574001000000</v>
      </c>
      <c r="AM196" s="9">
        <v>571001000000</v>
      </c>
      <c r="AN196" s="9">
        <v>569000000000</v>
      </c>
      <c r="AO196" s="9">
        <v>566000000000</v>
      </c>
    </row>
    <row r="197" spans="1:41">
      <c r="A197" s="35" t="s">
        <v>705</v>
      </c>
      <c r="B197" s="35" t="s">
        <v>787</v>
      </c>
      <c r="C197" t="s">
        <v>3197</v>
      </c>
      <c r="D197" s="9">
        <v>1790000000000</v>
      </c>
      <c r="E197" s="9">
        <v>1830000000000</v>
      </c>
      <c r="F197" s="9">
        <v>1860000000000</v>
      </c>
      <c r="G197" s="9">
        <v>1900000000000</v>
      </c>
      <c r="H197" s="9">
        <v>1920000000000</v>
      </c>
      <c r="I197" s="9">
        <v>1940000000000</v>
      </c>
      <c r="J197" s="9">
        <v>1960000000000</v>
      </c>
      <c r="K197" s="9">
        <v>1970010000000</v>
      </c>
      <c r="L197" s="9">
        <v>2000010000000</v>
      </c>
      <c r="M197" s="9">
        <v>2020010000000</v>
      </c>
      <c r="N197" s="9">
        <v>2040020000000</v>
      </c>
      <c r="O197" s="9">
        <v>2070020000000</v>
      </c>
      <c r="P197" s="9">
        <v>2090020000000</v>
      </c>
      <c r="Q197" s="9">
        <v>2110030000000</v>
      </c>
      <c r="R197" s="9">
        <v>2120020000000</v>
      </c>
      <c r="S197" s="9">
        <v>2140020000000</v>
      </c>
      <c r="T197" s="9">
        <v>2150010000000</v>
      </c>
      <c r="U197" s="9">
        <v>2160010000000</v>
      </c>
      <c r="V197" s="9">
        <v>2170010000000</v>
      </c>
      <c r="W197" s="9">
        <v>2170000000000</v>
      </c>
      <c r="X197" s="9">
        <v>2180000000000</v>
      </c>
      <c r="Y197" s="9">
        <v>2180000000000</v>
      </c>
      <c r="Z197" s="9">
        <v>2190000000000</v>
      </c>
      <c r="AA197" s="9">
        <v>2190000000000</v>
      </c>
      <c r="AB197" s="9">
        <v>2190000000000</v>
      </c>
      <c r="AC197" s="9">
        <v>2180000000000</v>
      </c>
      <c r="AD197" s="9">
        <v>2180000000000</v>
      </c>
      <c r="AE197" s="9">
        <v>2180000000000</v>
      </c>
      <c r="AF197" s="9">
        <v>2180000000000</v>
      </c>
      <c r="AG197" s="9">
        <v>2170000000000</v>
      </c>
      <c r="AH197" s="9">
        <v>2170000000000</v>
      </c>
      <c r="AI197" s="9">
        <v>2160000000000</v>
      </c>
      <c r="AJ197" s="9">
        <v>2160000000000</v>
      </c>
      <c r="AK197" s="9">
        <v>2150000000000</v>
      </c>
      <c r="AL197" s="9">
        <v>2150000000000</v>
      </c>
      <c r="AM197" s="9">
        <v>2150000000000</v>
      </c>
      <c r="AN197" s="9">
        <v>2140000000000</v>
      </c>
      <c r="AO197" s="9">
        <v>2140000000000</v>
      </c>
    </row>
    <row r="198" spans="1:41">
      <c r="A198" s="35" t="s">
        <v>706</v>
      </c>
      <c r="B198" s="35" t="s">
        <v>787</v>
      </c>
      <c r="C198" t="s">
        <v>3198</v>
      </c>
      <c r="D198" s="9">
        <v>769000000000</v>
      </c>
      <c r="E198" s="9">
        <v>789000000000</v>
      </c>
      <c r="F198" s="9">
        <v>815000000000</v>
      </c>
      <c r="G198" s="9">
        <v>836000000000</v>
      </c>
      <c r="H198" s="9">
        <v>853000000000</v>
      </c>
      <c r="I198" s="9">
        <v>866000000000</v>
      </c>
      <c r="J198" s="9">
        <v>877000000000</v>
      </c>
      <c r="K198" s="9">
        <v>886060000000</v>
      </c>
      <c r="L198" s="9">
        <v>903084000000</v>
      </c>
      <c r="M198" s="9">
        <v>920093000000</v>
      </c>
      <c r="N198" s="9">
        <v>937241000000</v>
      </c>
      <c r="O198" s="9">
        <v>954254000000</v>
      </c>
      <c r="P198" s="9">
        <v>971242000000</v>
      </c>
      <c r="Q198" s="9">
        <v>987255000000</v>
      </c>
      <c r="R198" s="9">
        <v>1000230000000</v>
      </c>
      <c r="S198" s="9">
        <v>1020160000000</v>
      </c>
      <c r="T198" s="9">
        <v>1030110000000</v>
      </c>
      <c r="U198" s="9">
        <v>1050070000000</v>
      </c>
      <c r="V198" s="9">
        <v>1060050000000</v>
      </c>
      <c r="W198" s="9">
        <v>1070030000000</v>
      </c>
      <c r="X198" s="9">
        <v>1080020000000</v>
      </c>
      <c r="Y198" s="9">
        <v>1090010000000</v>
      </c>
      <c r="Z198" s="9">
        <v>1100010000000</v>
      </c>
      <c r="AA198" s="9">
        <v>1110010000000</v>
      </c>
      <c r="AB198" s="9">
        <v>1120000000000</v>
      </c>
      <c r="AC198" s="9">
        <v>1120000000000</v>
      </c>
      <c r="AD198" s="9">
        <v>1130000000000</v>
      </c>
      <c r="AE198" s="9">
        <v>1130000000000</v>
      </c>
      <c r="AF198" s="9">
        <v>1140000000000</v>
      </c>
      <c r="AG198" s="9">
        <v>1140000000000</v>
      </c>
      <c r="AH198" s="9">
        <v>1140000000000</v>
      </c>
      <c r="AI198" s="9">
        <v>1150000000000</v>
      </c>
      <c r="AJ198" s="9">
        <v>1150000000000</v>
      </c>
      <c r="AK198" s="9">
        <v>1150000000000</v>
      </c>
      <c r="AL198" s="9">
        <v>1150000000000</v>
      </c>
      <c r="AM198" s="9">
        <v>1150000000000</v>
      </c>
      <c r="AN198" s="9">
        <v>1140000000000</v>
      </c>
      <c r="AO198" s="9">
        <v>1140000000000</v>
      </c>
    </row>
    <row r="199" spans="1:41">
      <c r="A199" s="35" t="s">
        <v>707</v>
      </c>
      <c r="B199" s="35" t="s">
        <v>787</v>
      </c>
      <c r="C199" t="s">
        <v>3199</v>
      </c>
      <c r="D199" s="9">
        <v>4019840000</v>
      </c>
      <c r="E199" s="9">
        <v>4395370000</v>
      </c>
      <c r="F199" s="9">
        <v>4887020000</v>
      </c>
      <c r="G199" s="9">
        <v>5369910000</v>
      </c>
      <c r="H199" s="9">
        <v>5804630000</v>
      </c>
      <c r="I199" s="9">
        <v>6202580000</v>
      </c>
      <c r="J199" s="9">
        <v>6596100000</v>
      </c>
      <c r="K199" s="9">
        <v>6932410000</v>
      </c>
      <c r="L199" s="9">
        <v>7295460000</v>
      </c>
      <c r="M199" s="9">
        <v>7657530000</v>
      </c>
      <c r="N199" s="9">
        <v>8071680000</v>
      </c>
      <c r="O199" s="9">
        <v>8485620000</v>
      </c>
      <c r="P199" s="9">
        <v>8897170000</v>
      </c>
      <c r="Q199" s="9">
        <v>9308320000</v>
      </c>
      <c r="R199" s="9">
        <v>9718880000</v>
      </c>
      <c r="S199" s="9">
        <v>10181000000</v>
      </c>
      <c r="T199" s="9">
        <v>10641800000</v>
      </c>
      <c r="U199" s="9">
        <v>11153900000</v>
      </c>
      <c r="V199" s="9">
        <v>11612700000</v>
      </c>
      <c r="W199" s="9">
        <v>12123000000</v>
      </c>
      <c r="X199" s="9">
        <v>12632200000</v>
      </c>
      <c r="Y199" s="9">
        <v>13140300000</v>
      </c>
      <c r="Z199" s="9">
        <v>13647500000</v>
      </c>
      <c r="AA199" s="9">
        <v>14153500000</v>
      </c>
      <c r="AB199" s="9">
        <v>14658400000</v>
      </c>
      <c r="AC199" s="9">
        <v>15162200000</v>
      </c>
      <c r="AD199" s="9">
        <v>15613100000</v>
      </c>
      <c r="AE199" s="9">
        <v>16063000000</v>
      </c>
      <c r="AF199" s="9">
        <v>16512100000</v>
      </c>
      <c r="AG199" s="9">
        <v>16908400000</v>
      </c>
      <c r="AH199" s="9">
        <v>17252300000</v>
      </c>
      <c r="AI199" s="9">
        <v>17595100000</v>
      </c>
      <c r="AJ199" s="9">
        <v>17886300000</v>
      </c>
      <c r="AK199" s="9">
        <v>18124400000</v>
      </c>
      <c r="AL199" s="9">
        <v>18312200000</v>
      </c>
      <c r="AM199" s="9">
        <v>18444800000</v>
      </c>
      <c r="AN199" s="9">
        <v>18532400000</v>
      </c>
      <c r="AO199" s="9">
        <v>18505000000</v>
      </c>
    </row>
    <row r="200" spans="1:41">
      <c r="A200" s="35" t="s">
        <v>708</v>
      </c>
      <c r="B200" s="35" t="s">
        <v>787</v>
      </c>
      <c r="C200" t="s">
        <v>3200</v>
      </c>
      <c r="D200" s="9">
        <v>863000000000</v>
      </c>
      <c r="E200" s="9">
        <v>936000000000</v>
      </c>
      <c r="F200" s="9">
        <v>1030000000000</v>
      </c>
      <c r="G200" s="9">
        <v>1130000000000</v>
      </c>
      <c r="H200" s="9">
        <v>1220000000000</v>
      </c>
      <c r="I200" s="9">
        <v>1310000000000</v>
      </c>
      <c r="J200" s="9">
        <v>1400000000000</v>
      </c>
      <c r="K200" s="9">
        <v>1480000000000</v>
      </c>
      <c r="L200" s="9">
        <v>1580000000000</v>
      </c>
      <c r="M200" s="9">
        <v>1680000000000</v>
      </c>
      <c r="N200" s="9">
        <v>1790000000000</v>
      </c>
      <c r="O200" s="9">
        <v>1900000000000</v>
      </c>
      <c r="P200" s="9">
        <v>2010000000000</v>
      </c>
      <c r="Q200" s="9">
        <v>2140000000000</v>
      </c>
      <c r="R200" s="9">
        <v>2270000000000</v>
      </c>
      <c r="S200" s="9">
        <v>2400000000000</v>
      </c>
      <c r="T200" s="9">
        <v>2540000000000</v>
      </c>
      <c r="U200" s="9">
        <v>2680000000000</v>
      </c>
      <c r="V200" s="9">
        <v>2830000000000</v>
      </c>
      <c r="W200" s="9">
        <v>2980000000000</v>
      </c>
      <c r="X200" s="9">
        <v>3140000000000</v>
      </c>
      <c r="Y200" s="9">
        <v>3290000000000</v>
      </c>
      <c r="Z200" s="9">
        <v>3450000000000</v>
      </c>
      <c r="AA200" s="9">
        <v>3610000000000</v>
      </c>
      <c r="AB200" s="9">
        <v>3770000000000</v>
      </c>
      <c r="AC200" s="9">
        <v>3920000000000</v>
      </c>
      <c r="AD200" s="9">
        <v>4080000000000</v>
      </c>
      <c r="AE200" s="9">
        <v>4220000000000</v>
      </c>
      <c r="AF200" s="9">
        <v>4360000000000</v>
      </c>
      <c r="AG200" s="9">
        <v>4490000000000</v>
      </c>
      <c r="AH200" s="9">
        <v>4610000000000</v>
      </c>
      <c r="AI200" s="9">
        <v>4720000000000</v>
      </c>
      <c r="AJ200" s="9">
        <v>4820000000000</v>
      </c>
      <c r="AK200" s="9">
        <v>4900000000000</v>
      </c>
      <c r="AL200" s="9">
        <v>4960000000000</v>
      </c>
      <c r="AM200" s="9">
        <v>5000000000000</v>
      </c>
      <c r="AN200" s="9">
        <v>5030000000000</v>
      </c>
      <c r="AO200" s="9">
        <v>5040000000000</v>
      </c>
    </row>
    <row r="201" spans="1:41">
      <c r="A201" s="35" t="s">
        <v>709</v>
      </c>
      <c r="B201" s="35" t="s">
        <v>787</v>
      </c>
      <c r="C201" t="s">
        <v>3201</v>
      </c>
      <c r="D201" s="9">
        <v>55290700000000</v>
      </c>
      <c r="E201" s="9">
        <v>57724200000000</v>
      </c>
      <c r="F201" s="9">
        <v>59698600000000</v>
      </c>
      <c r="G201" s="9">
        <v>62272100000000</v>
      </c>
      <c r="H201" s="9">
        <v>64152100000000</v>
      </c>
      <c r="I201" s="9">
        <v>66580000000000</v>
      </c>
      <c r="J201" s="9">
        <v>68383200000000</v>
      </c>
      <c r="K201" s="9">
        <v>70150400000000</v>
      </c>
      <c r="L201" s="9">
        <v>71759300000000</v>
      </c>
      <c r="M201" s="9">
        <v>73935700000000</v>
      </c>
      <c r="N201" s="9">
        <v>75532700000000</v>
      </c>
      <c r="O201" s="9">
        <v>77123900000000</v>
      </c>
      <c r="P201" s="9">
        <v>78709500000000</v>
      </c>
      <c r="Q201" s="9">
        <v>80289600000000</v>
      </c>
      <c r="R201" s="9">
        <v>81864100000000</v>
      </c>
      <c r="S201" s="9">
        <v>82865300000000</v>
      </c>
      <c r="T201" s="9">
        <v>83862900000000</v>
      </c>
      <c r="U201" s="9">
        <v>84856800000000</v>
      </c>
      <c r="V201" s="9">
        <v>85847000000000</v>
      </c>
      <c r="W201" s="9">
        <v>86269600000000</v>
      </c>
      <c r="X201" s="9">
        <v>87253300000000</v>
      </c>
      <c r="Y201" s="9">
        <v>87671300000000</v>
      </c>
      <c r="Z201" s="9">
        <v>88087500000000</v>
      </c>
      <c r="AA201" s="9">
        <v>89061900000000</v>
      </c>
      <c r="AB201" s="9">
        <v>89473500000000</v>
      </c>
      <c r="AC201" s="9">
        <v>89883200000000</v>
      </c>
      <c r="AD201" s="9">
        <v>89733700000000</v>
      </c>
      <c r="AE201" s="9">
        <v>90140600000000</v>
      </c>
      <c r="AF201" s="9">
        <v>90545700000000</v>
      </c>
      <c r="AG201" s="9">
        <v>90949000000000</v>
      </c>
      <c r="AH201" s="9">
        <v>91350400000000</v>
      </c>
      <c r="AI201" s="9">
        <v>91749900000000</v>
      </c>
      <c r="AJ201" s="9">
        <v>92147600000000</v>
      </c>
      <c r="AK201" s="9">
        <v>92543500000000</v>
      </c>
      <c r="AL201" s="9">
        <v>92937500000000</v>
      </c>
      <c r="AM201" s="9">
        <v>93878600000000</v>
      </c>
      <c r="AN201" s="9">
        <v>94268000000000</v>
      </c>
      <c r="AO201" s="9">
        <v>93014100000000</v>
      </c>
    </row>
    <row r="202" spans="1:41">
      <c r="A202" s="35" t="s">
        <v>695</v>
      </c>
      <c r="B202" s="35" t="s">
        <v>788</v>
      </c>
      <c r="C202" t="s">
        <v>3202</v>
      </c>
      <c r="D202" s="9">
        <v>4750000000000</v>
      </c>
      <c r="E202" s="9">
        <v>4960000000000</v>
      </c>
      <c r="F202" s="9">
        <v>5090000000000</v>
      </c>
      <c r="G202" s="9">
        <v>5380000000000</v>
      </c>
      <c r="H202" s="9">
        <v>5570000000000</v>
      </c>
      <c r="I202" s="9">
        <v>5760000000000</v>
      </c>
      <c r="J202" s="9">
        <v>5940000000000</v>
      </c>
      <c r="K202" s="9">
        <v>6200050000000</v>
      </c>
      <c r="L202" s="9">
        <v>6300070000000</v>
      </c>
      <c r="M202" s="9">
        <v>6470080000000</v>
      </c>
      <c r="N202" s="9">
        <v>6640210000000</v>
      </c>
      <c r="O202" s="9">
        <v>6800230000000</v>
      </c>
      <c r="P202" s="9">
        <v>6910230000000</v>
      </c>
      <c r="Q202" s="9">
        <v>7090260000000</v>
      </c>
      <c r="R202" s="9">
        <v>7210280000000</v>
      </c>
      <c r="S202" s="9">
        <v>7330240000000</v>
      </c>
      <c r="T202" s="9">
        <v>7430210000000</v>
      </c>
      <c r="U202" s="9">
        <v>7530180000000</v>
      </c>
      <c r="V202" s="9">
        <v>7620160000000</v>
      </c>
      <c r="W202" s="9">
        <v>7690140000000</v>
      </c>
      <c r="X202" s="9">
        <v>7760130000000</v>
      </c>
      <c r="Y202" s="9">
        <v>7810120000000</v>
      </c>
      <c r="Z202" s="9">
        <v>7860120000000</v>
      </c>
      <c r="AA202" s="9">
        <v>7900110000000</v>
      </c>
      <c r="AB202" s="9">
        <v>7930110000000</v>
      </c>
      <c r="AC202" s="9">
        <v>7960100000000</v>
      </c>
      <c r="AD202" s="9">
        <v>7970100000000</v>
      </c>
      <c r="AE202" s="9">
        <v>7990100000000</v>
      </c>
      <c r="AF202" s="9">
        <v>7990090000000</v>
      </c>
      <c r="AG202" s="9">
        <v>7990090000000</v>
      </c>
      <c r="AH202" s="9">
        <v>7990080000000</v>
      </c>
      <c r="AI202" s="9">
        <v>7990080000000</v>
      </c>
      <c r="AJ202" s="9">
        <v>7980070000000</v>
      </c>
      <c r="AK202" s="9">
        <v>7970070000000</v>
      </c>
      <c r="AL202" s="9">
        <v>7960060000000</v>
      </c>
      <c r="AM202" s="9">
        <v>7940060000000</v>
      </c>
      <c r="AN202" s="9">
        <v>7930050000000</v>
      </c>
      <c r="AO202" s="9">
        <v>7920040000000</v>
      </c>
    </row>
    <row r="203" spans="1:41">
      <c r="A203" s="35" t="s">
        <v>696</v>
      </c>
      <c r="B203" s="35" t="s">
        <v>788</v>
      </c>
      <c r="C203" t="s">
        <v>3203</v>
      </c>
      <c r="D203" s="9">
        <v>81000000000000</v>
      </c>
      <c r="E203" s="9">
        <v>82300000000000</v>
      </c>
      <c r="F203" s="9">
        <v>83600000000000</v>
      </c>
      <c r="G203" s="9">
        <v>84000000000000</v>
      </c>
      <c r="H203" s="9">
        <v>84500100000000</v>
      </c>
      <c r="I203" s="9">
        <v>83660000000000</v>
      </c>
      <c r="J203" s="9">
        <v>82981300000000</v>
      </c>
      <c r="K203" s="9">
        <v>82508000000000</v>
      </c>
      <c r="L203" s="9">
        <v>81530900000000</v>
      </c>
      <c r="M203" s="9">
        <v>81408900000000</v>
      </c>
      <c r="N203" s="9">
        <v>81107800000000</v>
      </c>
      <c r="O203" s="9">
        <v>80261200000000</v>
      </c>
      <c r="P203" s="9">
        <v>79917400000000</v>
      </c>
      <c r="Q203" s="9">
        <v>79332800000000</v>
      </c>
      <c r="R203" s="9">
        <v>78401600000000</v>
      </c>
      <c r="S203" s="9">
        <v>77500000000000</v>
      </c>
      <c r="T203" s="9">
        <v>76633500000000</v>
      </c>
      <c r="U203" s="9">
        <v>75747700000000</v>
      </c>
      <c r="V203" s="9">
        <v>74362500000000</v>
      </c>
      <c r="W203" s="9">
        <v>72978300000000</v>
      </c>
      <c r="X203" s="9">
        <v>71591500000000</v>
      </c>
      <c r="Y203" s="9">
        <v>70204400000000</v>
      </c>
      <c r="Z203" s="9">
        <v>68816800000000</v>
      </c>
      <c r="AA203" s="9">
        <v>67529300000000</v>
      </c>
      <c r="AB203" s="9">
        <v>66141300000000</v>
      </c>
      <c r="AC203" s="9">
        <v>64855200000000</v>
      </c>
      <c r="AD203" s="9">
        <v>63568700000000</v>
      </c>
      <c r="AE203" s="9">
        <v>62282600000000</v>
      </c>
      <c r="AF203" s="9">
        <v>61096200000000</v>
      </c>
      <c r="AG203" s="9">
        <v>59909100000000</v>
      </c>
      <c r="AH203" s="9">
        <v>58624300000000</v>
      </c>
      <c r="AI203" s="9">
        <v>57438800000000</v>
      </c>
      <c r="AJ203" s="9">
        <v>56255200000000</v>
      </c>
      <c r="AK203" s="9">
        <v>54770000000000</v>
      </c>
      <c r="AL203" s="9">
        <v>53389800000000</v>
      </c>
      <c r="AM203" s="9">
        <v>51902500000000</v>
      </c>
      <c r="AN203" s="9">
        <v>50530500000000</v>
      </c>
      <c r="AO203" s="9">
        <v>49031600000000</v>
      </c>
    </row>
    <row r="204" spans="1:41">
      <c r="A204" s="35" t="s">
        <v>697</v>
      </c>
      <c r="B204" s="35" t="s">
        <v>788</v>
      </c>
      <c r="C204" t="s">
        <v>3204</v>
      </c>
      <c r="D204" s="9">
        <v>7110000000000</v>
      </c>
      <c r="E204" s="9">
        <v>7430000000000</v>
      </c>
      <c r="F204" s="9">
        <v>7750000000000</v>
      </c>
      <c r="G204" s="9">
        <v>7870000000000</v>
      </c>
      <c r="H204" s="9">
        <v>8020000000000</v>
      </c>
      <c r="I204" s="9">
        <v>8230000000000</v>
      </c>
      <c r="J204" s="9">
        <v>8440000000000</v>
      </c>
      <c r="K204" s="9">
        <v>8630000000000</v>
      </c>
      <c r="L204" s="9">
        <v>8760000000000</v>
      </c>
      <c r="M204" s="9">
        <v>8890000000000</v>
      </c>
      <c r="N204" s="9">
        <v>9020000000000</v>
      </c>
      <c r="O204" s="9">
        <v>9150020000000</v>
      </c>
      <c r="P204" s="9">
        <v>9280010000000</v>
      </c>
      <c r="Q204" s="9">
        <v>9380000000000</v>
      </c>
      <c r="R204" s="9">
        <v>9470000000000</v>
      </c>
      <c r="S204" s="9">
        <v>9570000000000</v>
      </c>
      <c r="T204" s="9">
        <v>9659990000000</v>
      </c>
      <c r="U204" s="9">
        <v>9759980000000</v>
      </c>
      <c r="V204" s="9">
        <v>9809980000000</v>
      </c>
      <c r="W204" s="9">
        <v>9869970000000</v>
      </c>
      <c r="X204" s="9">
        <v>9929970000000</v>
      </c>
      <c r="Y204" s="9">
        <v>9989970000000</v>
      </c>
      <c r="Z204" s="9">
        <v>9999970000000</v>
      </c>
      <c r="AA204" s="9">
        <v>10100000000000</v>
      </c>
      <c r="AB204" s="9">
        <v>10100000000000</v>
      </c>
      <c r="AC204" s="9">
        <v>10200000000000</v>
      </c>
      <c r="AD204" s="9">
        <v>10200000000000</v>
      </c>
      <c r="AE204" s="9">
        <v>10300000000000</v>
      </c>
      <c r="AF204" s="9">
        <v>10300000000000</v>
      </c>
      <c r="AG204" s="9">
        <v>10400000000000</v>
      </c>
      <c r="AH204" s="9">
        <v>10400000000000</v>
      </c>
      <c r="AI204" s="9">
        <v>10500000000000</v>
      </c>
      <c r="AJ204" s="9">
        <v>10500000000000</v>
      </c>
      <c r="AK204" s="9">
        <v>10500000000000</v>
      </c>
      <c r="AL204" s="9">
        <v>10500000000000</v>
      </c>
      <c r="AM204" s="9">
        <v>10599900000000</v>
      </c>
      <c r="AN204" s="9">
        <v>10600000000000</v>
      </c>
      <c r="AO204" s="9">
        <v>10599900000000</v>
      </c>
    </row>
    <row r="205" spans="1:41">
      <c r="A205" s="35" t="s">
        <v>710</v>
      </c>
      <c r="B205" s="35" t="s">
        <v>788</v>
      </c>
      <c r="C205" t="s">
        <v>3205</v>
      </c>
      <c r="D205" s="9">
        <v>22400000000000</v>
      </c>
      <c r="E205" s="9">
        <v>22400000000000</v>
      </c>
      <c r="F205" s="9">
        <v>23100000000000</v>
      </c>
      <c r="G205" s="9">
        <v>23400000000000</v>
      </c>
      <c r="H205" s="9">
        <v>23500000000000</v>
      </c>
      <c r="I205" s="9">
        <v>23500000000000</v>
      </c>
      <c r="J205" s="9">
        <v>23500000000000</v>
      </c>
      <c r="K205" s="9">
        <v>23600900000000</v>
      </c>
      <c r="L205" s="9">
        <v>23401300000000</v>
      </c>
      <c r="M205" s="9">
        <v>23301400000000</v>
      </c>
      <c r="N205" s="9">
        <v>23103600000000</v>
      </c>
      <c r="O205" s="9">
        <v>22903800000000</v>
      </c>
      <c r="P205" s="9">
        <v>22703600000000</v>
      </c>
      <c r="Q205" s="9">
        <v>22303800000000</v>
      </c>
      <c r="R205" s="9">
        <v>21903500000000</v>
      </c>
      <c r="S205" s="9">
        <v>21502500000000</v>
      </c>
      <c r="T205" s="9">
        <v>21101800000000</v>
      </c>
      <c r="U205" s="9">
        <v>20701300000000</v>
      </c>
      <c r="V205" s="9">
        <v>20200900000000</v>
      </c>
      <c r="W205" s="9">
        <v>19700600000000</v>
      </c>
      <c r="X205" s="9">
        <v>19200400000000</v>
      </c>
      <c r="Y205" s="9">
        <v>18700300000000</v>
      </c>
      <c r="Z205" s="9">
        <v>18200300000000</v>
      </c>
      <c r="AA205" s="9">
        <v>17800200000000</v>
      </c>
      <c r="AB205" s="9">
        <v>17300200000000</v>
      </c>
      <c r="AC205" s="9">
        <v>16900100000000</v>
      </c>
      <c r="AD205" s="9">
        <v>16500100000000</v>
      </c>
      <c r="AE205" s="9">
        <v>16000100000000</v>
      </c>
      <c r="AF205" s="9">
        <v>15600100000000</v>
      </c>
      <c r="AG205" s="9">
        <v>15200100000000</v>
      </c>
      <c r="AH205" s="9">
        <v>14700100000000</v>
      </c>
      <c r="AI205" s="9">
        <v>14300100000000</v>
      </c>
      <c r="AJ205" s="9">
        <v>13900100000000</v>
      </c>
      <c r="AK205" s="9">
        <v>13600000000000</v>
      </c>
      <c r="AL205" s="9">
        <v>13300000000000</v>
      </c>
      <c r="AM205" s="9">
        <v>13000000000000</v>
      </c>
      <c r="AN205" s="9">
        <v>12700000000000</v>
      </c>
      <c r="AO205" s="9">
        <v>12400000000000</v>
      </c>
    </row>
    <row r="206" spans="1:41">
      <c r="A206" s="35" t="s">
        <v>698</v>
      </c>
      <c r="B206" s="35" t="s">
        <v>788</v>
      </c>
      <c r="C206" t="s">
        <v>3206</v>
      </c>
      <c r="D206" s="9">
        <v>1550000000000</v>
      </c>
      <c r="E206" s="9">
        <v>1570000000000</v>
      </c>
      <c r="F206" s="9">
        <v>1610000000000</v>
      </c>
      <c r="G206" s="9">
        <v>1650000000000</v>
      </c>
      <c r="H206" s="9">
        <v>1690000000000</v>
      </c>
      <c r="I206" s="9">
        <v>1730000000000</v>
      </c>
      <c r="J206" s="9">
        <v>1770000000000</v>
      </c>
      <c r="K206" s="9">
        <v>1810030000000</v>
      </c>
      <c r="L206" s="9">
        <v>1850040000000</v>
      </c>
      <c r="M206" s="9">
        <v>1900040000000</v>
      </c>
      <c r="N206" s="9">
        <v>1930110000000</v>
      </c>
      <c r="O206" s="9">
        <v>1970120000000</v>
      </c>
      <c r="P206" s="9">
        <v>2000120000000</v>
      </c>
      <c r="Q206" s="9">
        <v>2030130000000</v>
      </c>
      <c r="R206" s="9">
        <v>2050130000000</v>
      </c>
      <c r="S206" s="9">
        <v>2070090000000</v>
      </c>
      <c r="T206" s="9">
        <v>2090070000000</v>
      </c>
      <c r="U206" s="9">
        <v>2100050000000</v>
      </c>
      <c r="V206" s="9">
        <v>2110030000000</v>
      </c>
      <c r="W206" s="9">
        <v>2110020000000</v>
      </c>
      <c r="X206" s="9">
        <v>2120010000000</v>
      </c>
      <c r="Y206" s="9">
        <v>2120010000000</v>
      </c>
      <c r="Z206" s="9">
        <v>2120010000000</v>
      </c>
      <c r="AA206" s="9">
        <v>2120000000000</v>
      </c>
      <c r="AB206" s="9">
        <v>2110000000000</v>
      </c>
      <c r="AC206" s="9">
        <v>2100000000000</v>
      </c>
      <c r="AD206" s="9">
        <v>2100000000000</v>
      </c>
      <c r="AE206" s="9">
        <v>2090000000000</v>
      </c>
      <c r="AF206" s="9">
        <v>2080000000000</v>
      </c>
      <c r="AG206" s="9">
        <v>2070000000000</v>
      </c>
      <c r="AH206" s="9">
        <v>2060000000000</v>
      </c>
      <c r="AI206" s="9">
        <v>2050000000000</v>
      </c>
      <c r="AJ206" s="9">
        <v>2050000000000</v>
      </c>
      <c r="AK206" s="9">
        <v>2040000000000</v>
      </c>
      <c r="AL206" s="9">
        <v>2030000000000</v>
      </c>
      <c r="AM206" s="9">
        <v>2030000000000</v>
      </c>
      <c r="AN206" s="9">
        <v>2020000000000</v>
      </c>
      <c r="AO206" s="9">
        <v>2020000000000</v>
      </c>
    </row>
    <row r="207" spans="1:41">
      <c r="A207" s="35" t="s">
        <v>699</v>
      </c>
      <c r="B207" s="35" t="s">
        <v>788</v>
      </c>
      <c r="C207" t="s">
        <v>3207</v>
      </c>
      <c r="D207" s="9">
        <v>796000000000</v>
      </c>
      <c r="E207" s="9">
        <v>796000000000</v>
      </c>
      <c r="F207" s="9">
        <v>798000000000</v>
      </c>
      <c r="G207" s="9">
        <v>801000000000</v>
      </c>
      <c r="H207" s="9">
        <v>804000000000</v>
      </c>
      <c r="I207" s="9">
        <v>807000000000</v>
      </c>
      <c r="J207" s="9">
        <v>808000000000</v>
      </c>
      <c r="K207" s="9">
        <v>806045000000</v>
      </c>
      <c r="L207" s="9">
        <v>805064000000</v>
      </c>
      <c r="M207" s="9">
        <v>801072000000</v>
      </c>
      <c r="N207" s="9">
        <v>794185000000</v>
      </c>
      <c r="O207" s="9">
        <v>785197000000</v>
      </c>
      <c r="P207" s="9">
        <v>776190000000</v>
      </c>
      <c r="Q207" s="9">
        <v>766201000000</v>
      </c>
      <c r="R207" s="9">
        <v>757184000000</v>
      </c>
      <c r="S207" s="9">
        <v>747129000000</v>
      </c>
      <c r="T207" s="9">
        <v>738088000000</v>
      </c>
      <c r="U207" s="9">
        <v>728060000000</v>
      </c>
      <c r="V207" s="9">
        <v>719038000000</v>
      </c>
      <c r="W207" s="9">
        <v>710024000000</v>
      </c>
      <c r="X207" s="9">
        <v>701015000000</v>
      </c>
      <c r="Y207" s="9">
        <v>693010000000</v>
      </c>
      <c r="Z207" s="9">
        <v>684007000000</v>
      </c>
      <c r="AA207" s="9">
        <v>676004000000</v>
      </c>
      <c r="AB207" s="9">
        <v>669003000000</v>
      </c>
      <c r="AC207" s="9">
        <v>661002000000</v>
      </c>
      <c r="AD207" s="9">
        <v>655002000000</v>
      </c>
      <c r="AE207" s="9">
        <v>648002000000</v>
      </c>
      <c r="AF207" s="9">
        <v>642002000000</v>
      </c>
      <c r="AG207" s="9">
        <v>636001000000</v>
      </c>
      <c r="AH207" s="9">
        <v>631001000000</v>
      </c>
      <c r="AI207" s="9">
        <v>627002000000</v>
      </c>
      <c r="AJ207" s="9">
        <v>622002000000</v>
      </c>
      <c r="AK207" s="9">
        <v>619001000000</v>
      </c>
      <c r="AL207" s="9">
        <v>616001000000</v>
      </c>
      <c r="AM207" s="9">
        <v>613001000000</v>
      </c>
      <c r="AN207" s="9">
        <v>611000000000</v>
      </c>
      <c r="AO207" s="9">
        <v>610000000000</v>
      </c>
    </row>
    <row r="208" spans="1:41">
      <c r="A208" s="35" t="s">
        <v>700</v>
      </c>
      <c r="B208" s="35" t="s">
        <v>788</v>
      </c>
      <c r="C208" t="s">
        <v>3208</v>
      </c>
      <c r="D208" s="9">
        <v>246000000000</v>
      </c>
      <c r="E208" s="9">
        <v>245000000000</v>
      </c>
      <c r="F208" s="9">
        <v>246000000000</v>
      </c>
      <c r="G208" s="9">
        <v>247000000000</v>
      </c>
      <c r="H208" s="9">
        <v>249000000000</v>
      </c>
      <c r="I208" s="9">
        <v>251000000000</v>
      </c>
      <c r="J208" s="9">
        <v>254000000000</v>
      </c>
      <c r="K208" s="9">
        <v>256007000000</v>
      </c>
      <c r="L208" s="9">
        <v>259010000000</v>
      </c>
      <c r="M208" s="9">
        <v>262011000000</v>
      </c>
      <c r="N208" s="9">
        <v>264030000000</v>
      </c>
      <c r="O208" s="9">
        <v>265032000000</v>
      </c>
      <c r="P208" s="9">
        <v>266032000000</v>
      </c>
      <c r="Q208" s="9">
        <v>267035000000</v>
      </c>
      <c r="R208" s="9">
        <v>266032000000</v>
      </c>
      <c r="S208" s="9">
        <v>265023000000</v>
      </c>
      <c r="T208" s="9">
        <v>264016000000</v>
      </c>
      <c r="U208" s="9">
        <v>262011000000</v>
      </c>
      <c r="V208" s="9">
        <v>259007000000</v>
      </c>
      <c r="W208" s="9">
        <v>257005000000</v>
      </c>
      <c r="X208" s="9">
        <v>254003000000</v>
      </c>
      <c r="Y208" s="9">
        <v>251002000000</v>
      </c>
      <c r="Z208" s="9">
        <v>247001000000</v>
      </c>
      <c r="AA208" s="9">
        <v>244001000000</v>
      </c>
      <c r="AB208" s="9">
        <v>240001000000</v>
      </c>
      <c r="AC208" s="9">
        <v>237000000000</v>
      </c>
      <c r="AD208" s="9">
        <v>233000000000</v>
      </c>
      <c r="AE208" s="9">
        <v>230000000000</v>
      </c>
      <c r="AF208" s="9">
        <v>226000000000</v>
      </c>
      <c r="AG208" s="9">
        <v>223000000000</v>
      </c>
      <c r="AH208" s="9">
        <v>220000000000</v>
      </c>
      <c r="AI208" s="9">
        <v>218000000000</v>
      </c>
      <c r="AJ208" s="9">
        <v>215000000000</v>
      </c>
      <c r="AK208" s="9">
        <v>213000000000</v>
      </c>
      <c r="AL208" s="9">
        <v>211000000000</v>
      </c>
      <c r="AM208" s="9">
        <v>209000000000</v>
      </c>
      <c r="AN208" s="9">
        <v>208000000000</v>
      </c>
      <c r="AO208" s="9">
        <v>207000000000</v>
      </c>
    </row>
    <row r="209" spans="1:41">
      <c r="A209" s="35" t="s">
        <v>701</v>
      </c>
      <c r="B209" s="35" t="s">
        <v>788</v>
      </c>
      <c r="C209" t="s">
        <v>3209</v>
      </c>
      <c r="D209" s="9">
        <v>1830000000000</v>
      </c>
      <c r="E209" s="9">
        <v>1870000000000</v>
      </c>
      <c r="F209" s="9">
        <v>1910000000000</v>
      </c>
      <c r="G209" s="9">
        <v>1960000000000</v>
      </c>
      <c r="H209" s="9">
        <v>2000000000000</v>
      </c>
      <c r="I209" s="9">
        <v>2030000000000</v>
      </c>
      <c r="J209" s="9">
        <v>2060000000000</v>
      </c>
      <c r="K209" s="9">
        <v>2090040000000</v>
      </c>
      <c r="L209" s="9">
        <v>2110060000000</v>
      </c>
      <c r="M209" s="9">
        <v>2130070000000</v>
      </c>
      <c r="N209" s="9">
        <v>2150190000000</v>
      </c>
      <c r="O209" s="9">
        <v>2160200000000</v>
      </c>
      <c r="P209" s="9">
        <v>2180200000000</v>
      </c>
      <c r="Q209" s="9">
        <v>2180220000000</v>
      </c>
      <c r="R209" s="9">
        <v>2180200000000</v>
      </c>
      <c r="S209" s="9">
        <v>2180150000000</v>
      </c>
      <c r="T209" s="9">
        <v>2170100000000</v>
      </c>
      <c r="U209" s="9">
        <v>2170070000000</v>
      </c>
      <c r="V209" s="9">
        <v>2150050000000</v>
      </c>
      <c r="W209" s="9">
        <v>2140030000000</v>
      </c>
      <c r="X209" s="9">
        <v>2120020000000</v>
      </c>
      <c r="Y209" s="9">
        <v>2110020000000</v>
      </c>
      <c r="Z209" s="9">
        <v>2090010000000</v>
      </c>
      <c r="AA209" s="9">
        <v>2070010000000</v>
      </c>
      <c r="AB209" s="9">
        <v>2040010000000</v>
      </c>
      <c r="AC209" s="9">
        <v>2020000000000</v>
      </c>
      <c r="AD209" s="9">
        <v>2000000000000</v>
      </c>
      <c r="AE209" s="9">
        <v>1980000000000</v>
      </c>
      <c r="AF209" s="9">
        <v>1950000000000</v>
      </c>
      <c r="AG209" s="9">
        <v>1920000000000</v>
      </c>
      <c r="AH209" s="9">
        <v>1890000000000</v>
      </c>
      <c r="AI209" s="9">
        <v>1860000000000</v>
      </c>
      <c r="AJ209" s="9">
        <v>1830000000000</v>
      </c>
      <c r="AK209" s="9">
        <v>1800000000000</v>
      </c>
      <c r="AL209" s="9">
        <v>1770000000000</v>
      </c>
      <c r="AM209" s="9">
        <v>1740000000000</v>
      </c>
      <c r="AN209" s="9">
        <v>1710000000000</v>
      </c>
      <c r="AO209" s="9">
        <v>1680000000000</v>
      </c>
    </row>
    <row r="210" spans="1:41">
      <c r="A210" s="35" t="s">
        <v>719</v>
      </c>
      <c r="B210" s="35" t="s">
        <v>788</v>
      </c>
      <c r="C210" t="s">
        <v>3210</v>
      </c>
      <c r="D210" s="9">
        <v>1709700000000000</v>
      </c>
      <c r="E210" s="9">
        <v>1739440000000000</v>
      </c>
      <c r="F210" s="9">
        <v>1769070000000000</v>
      </c>
      <c r="G210" s="9">
        <v>1802160000000000</v>
      </c>
      <c r="H210" s="9">
        <v>1827250000000000</v>
      </c>
      <c r="I210" s="9">
        <v>1836490000000000</v>
      </c>
      <c r="J210" s="9">
        <v>1849650000000000</v>
      </c>
      <c r="K210" s="9">
        <v>1866690000000000</v>
      </c>
      <c r="L210" s="9">
        <v>1858470000000000</v>
      </c>
      <c r="M210" s="9">
        <v>1850190000000000</v>
      </c>
      <c r="N210" s="9">
        <v>1841890000000000</v>
      </c>
      <c r="O210" s="9">
        <v>1829160000000000</v>
      </c>
      <c r="P210" s="9">
        <v>1816480000000000</v>
      </c>
      <c r="Q210" s="9">
        <v>1788870000000000</v>
      </c>
      <c r="R210" s="9">
        <v>1757380000000000</v>
      </c>
      <c r="S210" s="9">
        <v>1725770000000000</v>
      </c>
      <c r="T210" s="9">
        <v>1694080000000000</v>
      </c>
      <c r="U210" s="9">
        <v>1662430000000000</v>
      </c>
      <c r="V210" s="9">
        <v>1623020000000000</v>
      </c>
      <c r="W210" s="9">
        <v>1583630000000000</v>
      </c>
      <c r="X210" s="9">
        <v>1544240000000000</v>
      </c>
      <c r="Y210" s="9">
        <v>1504880000000000</v>
      </c>
      <c r="Z210" s="9">
        <v>1465520000000000</v>
      </c>
      <c r="AA210" s="9">
        <v>1434000000000000</v>
      </c>
      <c r="AB210" s="9">
        <v>1402490000000000</v>
      </c>
      <c r="AC210" s="9">
        <v>1371000000000000</v>
      </c>
      <c r="AD210" s="9">
        <v>1335630000000000</v>
      </c>
      <c r="AE210" s="9">
        <v>1304180000000000</v>
      </c>
      <c r="AF210" s="9">
        <v>1268830000000000</v>
      </c>
      <c r="AG210" s="9">
        <v>1233470000000000</v>
      </c>
      <c r="AH210" s="9">
        <v>1198150000000000</v>
      </c>
      <c r="AI210" s="9">
        <v>1162830000000000</v>
      </c>
      <c r="AJ210" s="9">
        <v>1127540000000000</v>
      </c>
      <c r="AK210" s="9">
        <v>1103940000000000</v>
      </c>
      <c r="AL210" s="9">
        <v>1076480000000000</v>
      </c>
      <c r="AM210" s="9">
        <v>1052890000000000</v>
      </c>
      <c r="AN210" s="9">
        <v>1029390000000000</v>
      </c>
      <c r="AO210" s="9">
        <v>1005700000000000</v>
      </c>
    </row>
    <row r="211" spans="1:41">
      <c r="A211" s="35" t="s">
        <v>711</v>
      </c>
      <c r="B211" s="35" t="s">
        <v>788</v>
      </c>
      <c r="C211" t="s">
        <v>3211</v>
      </c>
      <c r="D211" s="9">
        <v>633048000000000</v>
      </c>
      <c r="E211" s="9">
        <v>668790000000000</v>
      </c>
      <c r="F211" s="9">
        <v>702750000000000</v>
      </c>
      <c r="G211" s="9">
        <v>722646000000000</v>
      </c>
      <c r="H211" s="9">
        <v>742376000000000</v>
      </c>
      <c r="I211" s="9">
        <v>760584000000000</v>
      </c>
      <c r="J211" s="9">
        <v>776679000000000</v>
      </c>
      <c r="K211" s="9">
        <v>794386000000000</v>
      </c>
      <c r="L211" s="9">
        <v>802451000000000</v>
      </c>
      <c r="M211" s="9">
        <v>810461000000000</v>
      </c>
      <c r="N211" s="9">
        <v>820282000000000</v>
      </c>
      <c r="O211" s="9">
        <v>828253000000000</v>
      </c>
      <c r="P211" s="9">
        <v>835993000000000</v>
      </c>
      <c r="Q211" s="9">
        <v>837083000000000</v>
      </c>
      <c r="R211" s="9">
        <v>837809000000000</v>
      </c>
      <c r="S211" s="9">
        <v>840237000000000</v>
      </c>
      <c r="T211" s="9">
        <v>841038000000000</v>
      </c>
      <c r="U211" s="9">
        <v>841894000000000</v>
      </c>
      <c r="V211" s="9">
        <v>839441000000000</v>
      </c>
      <c r="W211" s="9">
        <v>835364000000000</v>
      </c>
      <c r="X211" s="9">
        <v>832947000000000</v>
      </c>
      <c r="Y211" s="9">
        <v>830504000000000</v>
      </c>
      <c r="Z211" s="9">
        <v>826437000000000</v>
      </c>
      <c r="AA211" s="9">
        <v>822376000000000</v>
      </c>
      <c r="AB211" s="9">
        <v>816701000000000</v>
      </c>
      <c r="AC211" s="9">
        <v>812687000000000</v>
      </c>
      <c r="AD211" s="9">
        <v>808675000000000</v>
      </c>
      <c r="AE211" s="9">
        <v>803009000000000</v>
      </c>
      <c r="AF211" s="9">
        <v>797342000000000</v>
      </c>
      <c r="AG211" s="9">
        <v>791700000000000</v>
      </c>
      <c r="AH211" s="9">
        <v>787697000000000</v>
      </c>
      <c r="AI211" s="9">
        <v>782062000000000</v>
      </c>
      <c r="AJ211" s="9">
        <v>776433000000000</v>
      </c>
      <c r="AK211" s="9">
        <v>770841000000000</v>
      </c>
      <c r="AL211" s="9">
        <v>765251000000000</v>
      </c>
      <c r="AM211" s="9">
        <v>761303000000000</v>
      </c>
      <c r="AN211" s="9">
        <v>755732000000000</v>
      </c>
      <c r="AO211" s="9">
        <v>750168000000000</v>
      </c>
    </row>
    <row r="212" spans="1:41">
      <c r="A212" s="35" t="s">
        <v>712</v>
      </c>
      <c r="B212" s="35" t="s">
        <v>788</v>
      </c>
      <c r="C212" t="s">
        <v>3212</v>
      </c>
      <c r="D212" s="9">
        <v>4010000000000</v>
      </c>
      <c r="E212" s="9">
        <v>4090000000000</v>
      </c>
      <c r="F212" s="9">
        <v>4190000000000</v>
      </c>
      <c r="G212" s="9">
        <v>4270000000000</v>
      </c>
      <c r="H212" s="9">
        <v>4330000000000</v>
      </c>
      <c r="I212" s="9">
        <v>4370000000000</v>
      </c>
      <c r="J212" s="9">
        <v>4400000000000</v>
      </c>
      <c r="K212" s="9">
        <v>4410250000000</v>
      </c>
      <c r="L212" s="9">
        <v>4430350000000</v>
      </c>
      <c r="M212" s="9">
        <v>4440390000000</v>
      </c>
      <c r="N212" s="9">
        <v>4441010000000</v>
      </c>
      <c r="O212" s="9">
        <v>4431070000000</v>
      </c>
      <c r="P212" s="9">
        <v>4421030000000</v>
      </c>
      <c r="Q212" s="9">
        <v>4401090000000</v>
      </c>
      <c r="R212" s="9">
        <v>4380990000000</v>
      </c>
      <c r="S212" s="9">
        <v>4350690000000</v>
      </c>
      <c r="T212" s="9">
        <v>4330480000000</v>
      </c>
      <c r="U212" s="9">
        <v>4310320000000</v>
      </c>
      <c r="V212" s="9">
        <v>4280200000000</v>
      </c>
      <c r="W212" s="9">
        <v>4250130000000</v>
      </c>
      <c r="X212" s="9">
        <v>4230080000000</v>
      </c>
      <c r="Y212" s="9">
        <v>4200050000000</v>
      </c>
      <c r="Z212" s="9">
        <v>4170030000000</v>
      </c>
      <c r="AA212" s="9">
        <v>4140020000000</v>
      </c>
      <c r="AB212" s="9">
        <v>4110010000000</v>
      </c>
      <c r="AC212" s="9">
        <v>4090010000000</v>
      </c>
      <c r="AD212" s="9">
        <v>4060010000000</v>
      </c>
      <c r="AE212" s="9">
        <v>4030010000000</v>
      </c>
      <c r="AF212" s="9">
        <v>4010010000000</v>
      </c>
      <c r="AG212" s="9">
        <v>3980010000000</v>
      </c>
      <c r="AH212" s="9">
        <v>3960010000000</v>
      </c>
      <c r="AI212" s="9">
        <v>3930010000000</v>
      </c>
      <c r="AJ212" s="9">
        <v>3910010000000</v>
      </c>
      <c r="AK212" s="9">
        <v>3890010000000</v>
      </c>
      <c r="AL212" s="9">
        <v>3870000000000</v>
      </c>
      <c r="AM212" s="9">
        <v>3860000000000</v>
      </c>
      <c r="AN212" s="9">
        <v>3840000000000</v>
      </c>
      <c r="AO212" s="9">
        <v>3830000000000</v>
      </c>
    </row>
    <row r="213" spans="1:41">
      <c r="A213" s="35" t="s">
        <v>713</v>
      </c>
      <c r="B213" s="35" t="s">
        <v>788</v>
      </c>
      <c r="C213" t="s">
        <v>3213</v>
      </c>
      <c r="D213" s="9">
        <v>2240480000000</v>
      </c>
      <c r="E213" s="9">
        <v>2344500000000</v>
      </c>
      <c r="F213" s="9">
        <v>2481090000000</v>
      </c>
      <c r="G213" s="9">
        <v>2600170000000</v>
      </c>
      <c r="H213" s="9">
        <v>2702440000000</v>
      </c>
      <c r="I213" s="9">
        <v>2779800000000</v>
      </c>
      <c r="J213" s="9">
        <v>2848670000000</v>
      </c>
      <c r="K213" s="9">
        <v>2917280000000</v>
      </c>
      <c r="L213" s="9">
        <v>3013770000000</v>
      </c>
      <c r="M213" s="9">
        <v>3110160000000</v>
      </c>
      <c r="N213" s="9">
        <v>3206550000000</v>
      </c>
      <c r="O213" s="9">
        <v>3310910000000</v>
      </c>
      <c r="P213" s="9">
        <v>3423290000000</v>
      </c>
      <c r="Q213" s="9">
        <v>3527460000000</v>
      </c>
      <c r="R213" s="9">
        <v>3639630000000</v>
      </c>
      <c r="S213" s="9">
        <v>3751650000000</v>
      </c>
      <c r="T213" s="9">
        <v>3863560000000</v>
      </c>
      <c r="U213" s="9">
        <v>3975380000000</v>
      </c>
      <c r="V213" s="9">
        <v>4087100000000</v>
      </c>
      <c r="W213" s="9">
        <v>4190610000000</v>
      </c>
      <c r="X213" s="9">
        <v>4302130000000</v>
      </c>
      <c r="Y213" s="9">
        <v>4405440000000</v>
      </c>
      <c r="Z213" s="9">
        <v>4508660000000</v>
      </c>
      <c r="AA213" s="9">
        <v>4611770000000</v>
      </c>
      <c r="AB213" s="9">
        <v>4706700000000</v>
      </c>
      <c r="AC213" s="9">
        <v>4801530000000</v>
      </c>
      <c r="AD213" s="9">
        <v>4888190000000</v>
      </c>
      <c r="AE213" s="9">
        <v>4974760000000</v>
      </c>
      <c r="AF213" s="9">
        <v>5045100000000</v>
      </c>
      <c r="AG213" s="9">
        <v>5115360000000</v>
      </c>
      <c r="AH213" s="9">
        <v>5177480000000</v>
      </c>
      <c r="AI213" s="9">
        <v>5231470000000</v>
      </c>
      <c r="AJ213" s="9">
        <v>5269290000000</v>
      </c>
      <c r="AK213" s="9">
        <v>5307060000000</v>
      </c>
      <c r="AL213" s="9">
        <v>5328690000000</v>
      </c>
      <c r="AM213" s="9">
        <v>5350290000000</v>
      </c>
      <c r="AN213" s="9">
        <v>5347730000000</v>
      </c>
      <c r="AO213" s="9">
        <v>5345160000000</v>
      </c>
    </row>
    <row r="214" spans="1:41">
      <c r="A214" s="35" t="s">
        <v>718</v>
      </c>
      <c r="B214" s="35" t="s">
        <v>788</v>
      </c>
      <c r="C214" t="s">
        <v>3214</v>
      </c>
      <c r="D214" s="9">
        <v>155000000000000</v>
      </c>
      <c r="E214" s="9">
        <v>156921000000000</v>
      </c>
      <c r="F214" s="9">
        <v>157552000000000</v>
      </c>
      <c r="G214" s="9">
        <v>159144000000000</v>
      </c>
      <c r="H214" s="9">
        <v>158772000000000</v>
      </c>
      <c r="I214" s="9">
        <v>157392000000000</v>
      </c>
      <c r="J214" s="9">
        <v>161178000000000</v>
      </c>
      <c r="K214" s="9">
        <v>164693000000000</v>
      </c>
      <c r="L214" s="9">
        <v>167877000000000</v>
      </c>
      <c r="M214" s="9">
        <v>170722000000000</v>
      </c>
      <c r="N214" s="9">
        <v>173245000000000</v>
      </c>
      <c r="O214" s="9">
        <v>175493000000000</v>
      </c>
      <c r="P214" s="9">
        <v>177495000000000</v>
      </c>
      <c r="Q214" s="9">
        <v>177774000000000</v>
      </c>
      <c r="R214" s="9">
        <v>173890000000000</v>
      </c>
      <c r="S214" s="9">
        <v>169288000000000</v>
      </c>
      <c r="T214" s="9">
        <v>164649000000000</v>
      </c>
      <c r="U214" s="9">
        <v>160096000000000</v>
      </c>
      <c r="V214" s="9">
        <v>155512000000000</v>
      </c>
      <c r="W214" s="9">
        <v>151929000000000</v>
      </c>
      <c r="X214" s="9">
        <v>147432000000000</v>
      </c>
      <c r="Y214" s="9">
        <v>142961000000000</v>
      </c>
      <c r="Z214" s="9">
        <v>138551000000000</v>
      </c>
      <c r="AA214" s="9">
        <v>134277000000000</v>
      </c>
      <c r="AB214" s="9">
        <v>129987000000000</v>
      </c>
      <c r="AC214" s="9">
        <v>125749000000000</v>
      </c>
      <c r="AD214" s="9">
        <v>122081000000000</v>
      </c>
      <c r="AE214" s="9">
        <v>118016000000000</v>
      </c>
      <c r="AF214" s="9">
        <v>114756000000000</v>
      </c>
      <c r="AG214" s="9">
        <v>111537000000000</v>
      </c>
      <c r="AH214" s="9">
        <v>108519000000000</v>
      </c>
      <c r="AI214" s="9">
        <v>105495000000000</v>
      </c>
      <c r="AJ214" s="9">
        <v>102392000000000</v>
      </c>
      <c r="AK214" s="9">
        <v>100113000000000</v>
      </c>
      <c r="AL214" s="9">
        <v>97958700000000</v>
      </c>
      <c r="AM214" s="9">
        <v>95844100000000</v>
      </c>
      <c r="AN214" s="9">
        <v>93741400000000</v>
      </c>
      <c r="AO214" s="9">
        <v>91650300000000</v>
      </c>
    </row>
    <row r="215" spans="1:41">
      <c r="A215" s="35" t="s">
        <v>714</v>
      </c>
      <c r="B215" s="35" t="s">
        <v>788</v>
      </c>
      <c r="C215" t="s">
        <v>3215</v>
      </c>
      <c r="D215" s="9">
        <v>4120000000000000</v>
      </c>
      <c r="E215" s="9">
        <v>4120000000000000</v>
      </c>
      <c r="F215" s="9">
        <v>4310000000000000</v>
      </c>
      <c r="G215" s="9">
        <v>4400000000000000</v>
      </c>
      <c r="H215" s="9">
        <v>4460000000000000</v>
      </c>
      <c r="I215" s="9">
        <v>4490010000000000</v>
      </c>
      <c r="J215" s="9">
        <v>4530020000000000</v>
      </c>
      <c r="K215" s="9">
        <v>4570980000000000</v>
      </c>
      <c r="L215" s="9">
        <v>4551370000000000</v>
      </c>
      <c r="M215" s="9">
        <v>4531200000000000</v>
      </c>
      <c r="N215" s="9">
        <v>4513230000000000</v>
      </c>
      <c r="O215" s="9">
        <v>4493310000000000</v>
      </c>
      <c r="P215" s="9">
        <v>4472410000000000</v>
      </c>
      <c r="Q215" s="9">
        <v>4392120000000000</v>
      </c>
      <c r="R215" s="9">
        <v>4311720000000000</v>
      </c>
      <c r="S215" s="9">
        <v>4240700000000000</v>
      </c>
      <c r="T215" s="9">
        <v>4160070000000000</v>
      </c>
      <c r="U215" s="9">
        <v>4089930000000000</v>
      </c>
      <c r="V215" s="9">
        <v>3989950000000000</v>
      </c>
      <c r="W215" s="9">
        <v>3890000000000000</v>
      </c>
      <c r="X215" s="9">
        <v>3800020000000000</v>
      </c>
      <c r="Y215" s="9">
        <v>3700020000000000</v>
      </c>
      <c r="Z215" s="9">
        <v>3610020000000000</v>
      </c>
      <c r="AA215" s="9">
        <v>3530020000000000</v>
      </c>
      <c r="AB215" s="9">
        <v>3450020000000000</v>
      </c>
      <c r="AC215" s="9">
        <v>3370020000000000</v>
      </c>
      <c r="AD215" s="9">
        <v>3290030000000000</v>
      </c>
      <c r="AE215" s="9">
        <v>3210030000000000</v>
      </c>
      <c r="AF215" s="9">
        <v>3120030000000000</v>
      </c>
      <c r="AG215" s="9">
        <v>3030030000000000</v>
      </c>
      <c r="AH215" s="9">
        <v>2950020000000000</v>
      </c>
      <c r="AI215" s="9">
        <v>2860020000000000</v>
      </c>
      <c r="AJ215" s="9">
        <v>2770020000000000</v>
      </c>
      <c r="AK215" s="9">
        <v>2710020000000000</v>
      </c>
      <c r="AL215" s="9">
        <v>2650010000000000</v>
      </c>
      <c r="AM215" s="9">
        <v>2590010000000000</v>
      </c>
      <c r="AN215" s="9">
        <v>2530010000000000</v>
      </c>
      <c r="AO215" s="9">
        <v>2470010000000000</v>
      </c>
    </row>
    <row r="216" spans="1:41">
      <c r="A216" s="35" t="s">
        <v>715</v>
      </c>
      <c r="B216" s="35" t="s">
        <v>788</v>
      </c>
      <c r="C216" t="s">
        <v>3216</v>
      </c>
      <c r="D216" s="9">
        <v>163000000000000</v>
      </c>
      <c r="E216" s="9">
        <v>168000000000000</v>
      </c>
      <c r="F216" s="9">
        <v>174000000000000</v>
      </c>
      <c r="G216" s="9">
        <v>176000000000000</v>
      </c>
      <c r="H216" s="9">
        <v>178000000000000</v>
      </c>
      <c r="I216" s="9">
        <v>180000000000000</v>
      </c>
      <c r="J216" s="9">
        <v>181001000000000</v>
      </c>
      <c r="K216" s="9">
        <v>183047000000000</v>
      </c>
      <c r="L216" s="9">
        <v>184067000000000</v>
      </c>
      <c r="M216" s="9">
        <v>185070000000000</v>
      </c>
      <c r="N216" s="9">
        <v>186186000000000</v>
      </c>
      <c r="O216" s="9">
        <v>187198000000000</v>
      </c>
      <c r="P216" s="9">
        <v>188180000000000</v>
      </c>
      <c r="Q216" s="9">
        <v>187185000000000</v>
      </c>
      <c r="R216" s="9">
        <v>186163000000000</v>
      </c>
      <c r="S216" s="9">
        <v>185101000000000</v>
      </c>
      <c r="T216" s="9">
        <v>184057000000000</v>
      </c>
      <c r="U216" s="9">
        <v>183031000000000</v>
      </c>
      <c r="V216" s="9">
        <v>182015000000000</v>
      </c>
      <c r="W216" s="9">
        <v>180006000000000</v>
      </c>
      <c r="X216" s="9">
        <v>178003000000000</v>
      </c>
      <c r="Y216" s="9">
        <v>176002000000000</v>
      </c>
      <c r="Z216" s="9">
        <v>175001000000000</v>
      </c>
      <c r="AA216" s="9">
        <v>172001000000000</v>
      </c>
      <c r="AB216" s="9">
        <v>170001000000000</v>
      </c>
      <c r="AC216" s="9">
        <v>167001000000000</v>
      </c>
      <c r="AD216" s="9">
        <v>165001000000000</v>
      </c>
      <c r="AE216" s="9">
        <v>162002000000000</v>
      </c>
      <c r="AF216" s="9">
        <v>159002000000000</v>
      </c>
      <c r="AG216" s="9">
        <v>157002000000000</v>
      </c>
      <c r="AH216" s="9">
        <v>154002000000000</v>
      </c>
      <c r="AI216" s="9">
        <v>152002000000000</v>
      </c>
      <c r="AJ216" s="9">
        <v>149002000000000</v>
      </c>
      <c r="AK216" s="9">
        <v>147001000000000</v>
      </c>
      <c r="AL216" s="9">
        <v>145001000000000</v>
      </c>
      <c r="AM216" s="9">
        <v>142001000000000</v>
      </c>
      <c r="AN216" s="9">
        <v>140000000000000</v>
      </c>
      <c r="AO216" s="9">
        <v>137000000000000</v>
      </c>
    </row>
    <row r="217" spans="1:41">
      <c r="A217" s="35" t="s">
        <v>727</v>
      </c>
      <c r="B217" s="35" t="s">
        <v>788</v>
      </c>
      <c r="C217" t="s">
        <v>3217</v>
      </c>
      <c r="D217" s="9">
        <v>36700000000000</v>
      </c>
      <c r="E217" s="9">
        <v>37600000000000</v>
      </c>
      <c r="F217" s="9">
        <v>38900000000000</v>
      </c>
      <c r="G217" s="9">
        <v>39900000000000</v>
      </c>
      <c r="H217" s="9">
        <v>40700000000000</v>
      </c>
      <c r="I217" s="9">
        <v>41400000000000</v>
      </c>
      <c r="J217" s="9">
        <v>42000000000000</v>
      </c>
      <c r="K217" s="9">
        <v>42501400000000</v>
      </c>
      <c r="L217" s="9">
        <v>43302000000000</v>
      </c>
      <c r="M217" s="9">
        <v>44102300000000</v>
      </c>
      <c r="N217" s="9">
        <v>44906100000000</v>
      </c>
      <c r="O217" s="9">
        <v>45706600000000</v>
      </c>
      <c r="P217" s="9">
        <v>46506600000000</v>
      </c>
      <c r="Q217" s="9">
        <v>47207200000000</v>
      </c>
      <c r="R217" s="9">
        <v>47906800000000</v>
      </c>
      <c r="S217" s="9">
        <v>48604900000000</v>
      </c>
      <c r="T217" s="9">
        <v>49303500000000</v>
      </c>
      <c r="U217" s="9">
        <v>49902400000000</v>
      </c>
      <c r="V217" s="9">
        <v>50401600000000</v>
      </c>
      <c r="W217" s="9">
        <v>51001000000000</v>
      </c>
      <c r="X217" s="9">
        <v>51500700000000</v>
      </c>
      <c r="Y217" s="9">
        <v>51900500000000</v>
      </c>
      <c r="Z217" s="9">
        <v>52300300000000</v>
      </c>
      <c r="AA217" s="9">
        <v>52700200000000</v>
      </c>
      <c r="AB217" s="9">
        <v>53100200000000</v>
      </c>
      <c r="AC217" s="9">
        <v>53400200000000</v>
      </c>
      <c r="AD217" s="9">
        <v>53600100000000</v>
      </c>
      <c r="AE217" s="9">
        <v>53900100000000</v>
      </c>
      <c r="AF217" s="9">
        <v>54100100000000</v>
      </c>
      <c r="AG217" s="9">
        <v>54200100000000</v>
      </c>
      <c r="AH217" s="9">
        <v>54400100000000</v>
      </c>
      <c r="AI217" s="9">
        <v>54500100000000</v>
      </c>
      <c r="AJ217" s="9">
        <v>54500100000000</v>
      </c>
      <c r="AK217" s="9">
        <v>54600100000000</v>
      </c>
      <c r="AL217" s="9">
        <v>54600100000000</v>
      </c>
      <c r="AM217" s="9">
        <v>54600100000000</v>
      </c>
      <c r="AN217" s="9">
        <v>54500000000000</v>
      </c>
      <c r="AO217" s="9">
        <v>54400000000000</v>
      </c>
    </row>
    <row r="218" spans="1:41">
      <c r="A218" s="35" t="s">
        <v>702</v>
      </c>
      <c r="B218" s="35" t="s">
        <v>788</v>
      </c>
      <c r="C218" t="s">
        <v>3218</v>
      </c>
      <c r="D218" s="9">
        <v>2320000000000</v>
      </c>
      <c r="E218" s="9">
        <v>2470000000000</v>
      </c>
      <c r="F218" s="9">
        <v>2660000000000</v>
      </c>
      <c r="G218" s="9">
        <v>2820000000000</v>
      </c>
      <c r="H218" s="9">
        <v>2950000000000</v>
      </c>
      <c r="I218" s="9">
        <v>3060000000000</v>
      </c>
      <c r="J218" s="9">
        <v>3150000000000</v>
      </c>
      <c r="K218" s="9">
        <v>3250210000000</v>
      </c>
      <c r="L218" s="9">
        <v>3390310000000</v>
      </c>
      <c r="M218" s="9">
        <v>3550360000000</v>
      </c>
      <c r="N218" s="9">
        <v>3730990000000</v>
      </c>
      <c r="O218" s="9">
        <v>3921090000000</v>
      </c>
      <c r="P218" s="9">
        <v>4111090000000</v>
      </c>
      <c r="Q218" s="9">
        <v>4311220000000</v>
      </c>
      <c r="R218" s="9">
        <v>4511170000000</v>
      </c>
      <c r="S218" s="9">
        <v>4700830000000</v>
      </c>
      <c r="T218" s="9">
        <v>4890580000000</v>
      </c>
      <c r="U218" s="9">
        <v>5080400000000</v>
      </c>
      <c r="V218" s="9">
        <v>5270250000000</v>
      </c>
      <c r="W218" s="9">
        <v>5450150000000</v>
      </c>
      <c r="X218" s="9">
        <v>5620100000000</v>
      </c>
      <c r="Y218" s="9">
        <v>5790060000000</v>
      </c>
      <c r="Z218" s="9">
        <v>5950040000000</v>
      </c>
      <c r="AA218" s="9">
        <v>6110030000000</v>
      </c>
      <c r="AB218" s="9">
        <v>6250030000000</v>
      </c>
      <c r="AC218" s="9">
        <v>6380020000000</v>
      </c>
      <c r="AD218" s="9">
        <v>6510020000000</v>
      </c>
      <c r="AE218" s="9">
        <v>6620020000000</v>
      </c>
      <c r="AF218" s="9">
        <v>6720030000000</v>
      </c>
      <c r="AG218" s="9">
        <v>6810030000000</v>
      </c>
      <c r="AH218" s="9">
        <v>6880030000000</v>
      </c>
      <c r="AI218" s="9">
        <v>6950030000000</v>
      </c>
      <c r="AJ218" s="9">
        <v>7000030000000</v>
      </c>
      <c r="AK218" s="9">
        <v>7040020000000</v>
      </c>
      <c r="AL218" s="9">
        <v>7060020000000</v>
      </c>
      <c r="AM218" s="9">
        <v>7070020000000</v>
      </c>
      <c r="AN218" s="9">
        <v>7070010000000</v>
      </c>
      <c r="AO218" s="9">
        <v>7060010000000</v>
      </c>
    </row>
    <row r="219" spans="1:41">
      <c r="A219" s="35" t="s">
        <v>716</v>
      </c>
      <c r="B219" s="35" t="s">
        <v>788</v>
      </c>
      <c r="C219" t="s">
        <v>3219</v>
      </c>
      <c r="D219" s="9">
        <v>2420000000000</v>
      </c>
      <c r="E219" s="9">
        <v>2610000000000</v>
      </c>
      <c r="F219" s="9">
        <v>2860000000000</v>
      </c>
      <c r="G219" s="9">
        <v>3090000000000</v>
      </c>
      <c r="H219" s="9">
        <v>3300000000000</v>
      </c>
      <c r="I219" s="9">
        <v>3470000000000</v>
      </c>
      <c r="J219" s="9">
        <v>3630000000000</v>
      </c>
      <c r="K219" s="9">
        <v>3770100000000</v>
      </c>
      <c r="L219" s="9">
        <v>3950150000000</v>
      </c>
      <c r="M219" s="9">
        <v>4140180000000</v>
      </c>
      <c r="N219" s="9">
        <v>4330490000000</v>
      </c>
      <c r="O219" s="9">
        <v>4520540000000</v>
      </c>
      <c r="P219" s="9">
        <v>4710540000000</v>
      </c>
      <c r="Q219" s="9">
        <v>4900610000000</v>
      </c>
      <c r="R219" s="9">
        <v>5090580000000</v>
      </c>
      <c r="S219" s="9">
        <v>5270430000000</v>
      </c>
      <c r="T219" s="9">
        <v>5450310000000</v>
      </c>
      <c r="U219" s="9">
        <v>5630220000000</v>
      </c>
      <c r="V219" s="9">
        <v>5800140000000</v>
      </c>
      <c r="W219" s="9">
        <v>5970090000000</v>
      </c>
      <c r="X219" s="9">
        <v>6130060000000</v>
      </c>
      <c r="Y219" s="9">
        <v>6280040000000</v>
      </c>
      <c r="Z219" s="9">
        <v>6420030000000</v>
      </c>
      <c r="AA219" s="9">
        <v>6560020000000</v>
      </c>
      <c r="AB219" s="9">
        <v>6690020000000</v>
      </c>
      <c r="AC219" s="9">
        <v>6800020000000</v>
      </c>
      <c r="AD219" s="9">
        <v>6910010000000</v>
      </c>
      <c r="AE219" s="9">
        <v>7010020000000</v>
      </c>
      <c r="AF219" s="9">
        <v>7090010000000</v>
      </c>
      <c r="AG219" s="9">
        <v>7170010000000</v>
      </c>
      <c r="AH219" s="9">
        <v>7230010000000</v>
      </c>
      <c r="AI219" s="9">
        <v>7280020000000</v>
      </c>
      <c r="AJ219" s="9">
        <v>7320010000000</v>
      </c>
      <c r="AK219" s="9">
        <v>7350010000000</v>
      </c>
      <c r="AL219" s="9">
        <v>7370010000000</v>
      </c>
      <c r="AM219" s="9">
        <v>7370010000000</v>
      </c>
      <c r="AN219" s="9">
        <v>7360010000000</v>
      </c>
      <c r="AO219" s="9">
        <v>7340000000000</v>
      </c>
    </row>
    <row r="220" spans="1:41">
      <c r="A220" s="35" t="s">
        <v>703</v>
      </c>
      <c r="B220" s="35" t="s">
        <v>788</v>
      </c>
      <c r="C220" t="s">
        <v>3220</v>
      </c>
      <c r="D220" s="9">
        <v>1050000000000</v>
      </c>
      <c r="E220" s="9">
        <v>1070000000000</v>
      </c>
      <c r="F220" s="9">
        <v>1100000000000</v>
      </c>
      <c r="G220" s="9">
        <v>1130000000000</v>
      </c>
      <c r="H220" s="9">
        <v>1160000000000</v>
      </c>
      <c r="I220" s="9">
        <v>1190000000000</v>
      </c>
      <c r="J220" s="9">
        <v>1220000000000</v>
      </c>
      <c r="K220" s="9">
        <v>1250090000000</v>
      </c>
      <c r="L220" s="9">
        <v>1280130000000</v>
      </c>
      <c r="M220" s="9">
        <v>1310150000000</v>
      </c>
      <c r="N220" s="9">
        <v>1340410000000</v>
      </c>
      <c r="O220" s="9">
        <v>1370450000000</v>
      </c>
      <c r="P220" s="9">
        <v>1390440000000</v>
      </c>
      <c r="Q220" s="9">
        <v>1410480000000</v>
      </c>
      <c r="R220" s="9">
        <v>1430440000000</v>
      </c>
      <c r="S220" s="9">
        <v>1450310000000</v>
      </c>
      <c r="T220" s="9">
        <v>1470220000000</v>
      </c>
      <c r="U220" s="9">
        <v>1480150000000</v>
      </c>
      <c r="V220" s="9">
        <v>1490090000000</v>
      </c>
      <c r="W220" s="9">
        <v>1500060000000</v>
      </c>
      <c r="X220" s="9">
        <v>1510040000000</v>
      </c>
      <c r="Y220" s="9">
        <v>1510020000000</v>
      </c>
      <c r="Z220" s="9">
        <v>1510020000000</v>
      </c>
      <c r="AA220" s="9">
        <v>1520010000000</v>
      </c>
      <c r="AB220" s="9">
        <v>1520010000000</v>
      </c>
      <c r="AC220" s="9">
        <v>1520000000000</v>
      </c>
      <c r="AD220" s="9">
        <v>1520000000000</v>
      </c>
      <c r="AE220" s="9">
        <v>1510000000000</v>
      </c>
      <c r="AF220" s="9">
        <v>1510000000000</v>
      </c>
      <c r="AG220" s="9">
        <v>1510000000000</v>
      </c>
      <c r="AH220" s="9">
        <v>1510010000000</v>
      </c>
      <c r="AI220" s="9">
        <v>1500010000000</v>
      </c>
      <c r="AJ220" s="9">
        <v>1500000000000</v>
      </c>
      <c r="AK220" s="9">
        <v>1500000000000</v>
      </c>
      <c r="AL220" s="9">
        <v>1490000000000</v>
      </c>
      <c r="AM220" s="9">
        <v>1490000000000</v>
      </c>
      <c r="AN220" s="9">
        <v>1490000000000</v>
      </c>
      <c r="AO220" s="9">
        <v>1490000000000</v>
      </c>
    </row>
    <row r="221" spans="1:41">
      <c r="A221" s="35" t="s">
        <v>704</v>
      </c>
      <c r="B221" s="35" t="s">
        <v>788</v>
      </c>
      <c r="C221" t="s">
        <v>3221</v>
      </c>
      <c r="D221" s="9">
        <v>883463000000</v>
      </c>
      <c r="E221" s="9">
        <v>953183000000</v>
      </c>
      <c r="F221" s="9">
        <v>1026900000000</v>
      </c>
      <c r="G221" s="9">
        <v>1037070000000</v>
      </c>
      <c r="H221" s="9">
        <v>1054090000000</v>
      </c>
      <c r="I221" s="9">
        <v>1080160000000</v>
      </c>
      <c r="J221" s="9">
        <v>1103480000000</v>
      </c>
      <c r="K221" s="9">
        <v>1126460000000</v>
      </c>
      <c r="L221" s="9">
        <v>1138170000000</v>
      </c>
      <c r="M221" s="9">
        <v>1149800000000</v>
      </c>
      <c r="N221" s="9">
        <v>1161530000000</v>
      </c>
      <c r="O221" s="9">
        <v>1173060000000</v>
      </c>
      <c r="P221" s="9">
        <v>1184520000000</v>
      </c>
      <c r="Q221" s="9">
        <v>1184530000000</v>
      </c>
      <c r="R221" s="9">
        <v>1184500000000</v>
      </c>
      <c r="S221" s="9">
        <v>1186670000000</v>
      </c>
      <c r="T221" s="9">
        <v>1186580000000</v>
      </c>
      <c r="U221" s="9">
        <v>1186490000000</v>
      </c>
      <c r="V221" s="9">
        <v>1184140000000</v>
      </c>
      <c r="W221" s="9">
        <v>1181800000000</v>
      </c>
      <c r="X221" s="9">
        <v>1179470000000</v>
      </c>
      <c r="Y221" s="9">
        <v>1174900000000</v>
      </c>
      <c r="Z221" s="9">
        <v>1172570000000</v>
      </c>
      <c r="AA221" s="9">
        <v>1165780000000</v>
      </c>
      <c r="AB221" s="9">
        <v>1159000000000</v>
      </c>
      <c r="AC221" s="9">
        <v>1152230000000</v>
      </c>
      <c r="AD221" s="9">
        <v>1145490000000</v>
      </c>
      <c r="AE221" s="9">
        <v>1138760000000</v>
      </c>
      <c r="AF221" s="9">
        <v>1136480000000</v>
      </c>
      <c r="AG221" s="9">
        <v>1131980000000</v>
      </c>
      <c r="AH221" s="9">
        <v>1127500000000</v>
      </c>
      <c r="AI221" s="9">
        <v>1123020000000</v>
      </c>
      <c r="AJ221" s="9">
        <v>1118550000000</v>
      </c>
      <c r="AK221" s="9">
        <v>1114090000000</v>
      </c>
      <c r="AL221" s="9">
        <v>1107440000000</v>
      </c>
      <c r="AM221" s="9">
        <v>1103000000000</v>
      </c>
      <c r="AN221" s="9">
        <v>1098560000000</v>
      </c>
      <c r="AO221" s="9">
        <v>1091960000000</v>
      </c>
    </row>
    <row r="222" spans="1:41">
      <c r="A222" s="35" t="s">
        <v>705</v>
      </c>
      <c r="B222" s="35" t="s">
        <v>788</v>
      </c>
      <c r="C222" t="s">
        <v>3222</v>
      </c>
      <c r="D222" s="9">
        <v>1651300000000</v>
      </c>
      <c r="E222" s="9">
        <v>1686720000000</v>
      </c>
      <c r="F222" s="9">
        <v>1722120000000</v>
      </c>
      <c r="G222" s="9">
        <v>1748330000000</v>
      </c>
      <c r="H222" s="9">
        <v>1774500000000</v>
      </c>
      <c r="I222" s="9">
        <v>1791650000000</v>
      </c>
      <c r="J222" s="9">
        <v>1808770000000</v>
      </c>
      <c r="K222" s="9">
        <v>1816870000000</v>
      </c>
      <c r="L222" s="9">
        <v>1843680000000</v>
      </c>
      <c r="M222" s="9">
        <v>1861490000000</v>
      </c>
      <c r="N222" s="9">
        <v>1888300000000</v>
      </c>
      <c r="O222" s="9">
        <v>1906100000000</v>
      </c>
      <c r="P222" s="9">
        <v>1923890000000</v>
      </c>
      <c r="Q222" s="9">
        <v>1941690000000</v>
      </c>
      <c r="R222" s="9">
        <v>1959470000000</v>
      </c>
      <c r="S222" s="9">
        <v>1968260000000</v>
      </c>
      <c r="T222" s="9">
        <v>1986040000000</v>
      </c>
      <c r="U222" s="9">
        <v>1994830000000</v>
      </c>
      <c r="V222" s="9">
        <v>2003620000000</v>
      </c>
      <c r="W222" s="9">
        <v>2003420000000</v>
      </c>
      <c r="X222" s="9">
        <v>2012210000000</v>
      </c>
      <c r="Y222" s="9">
        <v>2012010000000</v>
      </c>
      <c r="Z222" s="9">
        <v>2011810000000</v>
      </c>
      <c r="AA222" s="9">
        <v>2020590000000</v>
      </c>
      <c r="AB222" s="9">
        <v>2020390000000</v>
      </c>
      <c r="AC222" s="9">
        <v>2011220000000</v>
      </c>
      <c r="AD222" s="9">
        <v>2011020000000</v>
      </c>
      <c r="AE222" s="9">
        <v>2010820000000</v>
      </c>
      <c r="AF222" s="9">
        <v>2010620000000</v>
      </c>
      <c r="AG222" s="9">
        <v>2001450000000</v>
      </c>
      <c r="AH222" s="9">
        <v>2001250000000</v>
      </c>
      <c r="AI222" s="9">
        <v>1992080000000</v>
      </c>
      <c r="AJ222" s="9">
        <v>1991880000000</v>
      </c>
      <c r="AK222" s="9">
        <v>1982710000000</v>
      </c>
      <c r="AL222" s="9">
        <v>1982510000000</v>
      </c>
      <c r="AM222" s="9">
        <v>1982310000000</v>
      </c>
      <c r="AN222" s="9">
        <v>1973150000000</v>
      </c>
      <c r="AO222" s="9">
        <v>1972950000000</v>
      </c>
    </row>
    <row r="223" spans="1:41">
      <c r="A223" s="35" t="s">
        <v>706</v>
      </c>
      <c r="B223" s="35" t="s">
        <v>788</v>
      </c>
      <c r="C223" t="s">
        <v>3223</v>
      </c>
      <c r="D223" s="9">
        <v>2765410000000</v>
      </c>
      <c r="E223" s="9">
        <v>2843260000000</v>
      </c>
      <c r="F223" s="9">
        <v>2932790000000</v>
      </c>
      <c r="G223" s="9">
        <v>3013870000000</v>
      </c>
      <c r="H223" s="9">
        <v>3069960000000</v>
      </c>
      <c r="I223" s="9">
        <v>3119460000000</v>
      </c>
      <c r="J223" s="9">
        <v>3156410000000</v>
      </c>
      <c r="K223" s="9">
        <v>3193140000000</v>
      </c>
      <c r="L223" s="9">
        <v>3250160000000</v>
      </c>
      <c r="M223" s="9">
        <v>3312990000000</v>
      </c>
      <c r="N223" s="9">
        <v>3376190000000</v>
      </c>
      <c r="O223" s="9">
        <v>3438770000000</v>
      </c>
      <c r="P223" s="9">
        <v>3495150000000</v>
      </c>
      <c r="Q223" s="9">
        <v>3557470000000</v>
      </c>
      <c r="R223" s="9">
        <v>3613570000000</v>
      </c>
      <c r="S223" s="9">
        <v>3663410000000</v>
      </c>
      <c r="T223" s="9">
        <v>3713210000000</v>
      </c>
      <c r="U223" s="9">
        <v>3762960000000</v>
      </c>
      <c r="V223" s="9">
        <v>3806700000000</v>
      </c>
      <c r="W223" s="9">
        <v>3850360000000</v>
      </c>
      <c r="X223" s="9">
        <v>3888030000000</v>
      </c>
      <c r="Y223" s="9">
        <v>3925620000000</v>
      </c>
      <c r="Z223" s="9">
        <v>3963130000000</v>
      </c>
      <c r="AA223" s="9">
        <v>3988730000000</v>
      </c>
      <c r="AB223" s="9">
        <v>4020180000000</v>
      </c>
      <c r="AC223" s="9">
        <v>4045650000000</v>
      </c>
      <c r="AD223" s="9">
        <v>4065170000000</v>
      </c>
      <c r="AE223" s="9">
        <v>4084630000000</v>
      </c>
      <c r="AF223" s="9">
        <v>4098160000000</v>
      </c>
      <c r="AG223" s="9">
        <v>4111640000000</v>
      </c>
      <c r="AH223" s="9">
        <v>4119220000000</v>
      </c>
      <c r="AI223" s="9">
        <v>4126760000000</v>
      </c>
      <c r="AJ223" s="9">
        <v>4134270000000</v>
      </c>
      <c r="AK223" s="9">
        <v>4135900000000</v>
      </c>
      <c r="AL223" s="9">
        <v>4131660000000</v>
      </c>
      <c r="AM223" s="9">
        <v>4127410000000</v>
      </c>
      <c r="AN223" s="9">
        <v>4123160000000</v>
      </c>
      <c r="AO223" s="9">
        <v>4113070000000</v>
      </c>
    </row>
    <row r="224" spans="1:41">
      <c r="A224" s="35" t="s">
        <v>707</v>
      </c>
      <c r="B224" s="35" t="s">
        <v>788</v>
      </c>
      <c r="C224" t="s">
        <v>3224</v>
      </c>
      <c r="D224" s="9">
        <v>1768510000000</v>
      </c>
      <c r="E224" s="9">
        <v>1932660000000</v>
      </c>
      <c r="F224" s="9">
        <v>2147380000000</v>
      </c>
      <c r="G224" s="9">
        <v>2358280000000</v>
      </c>
      <c r="H224" s="9">
        <v>2552230000000</v>
      </c>
      <c r="I224" s="9">
        <v>2729460000000</v>
      </c>
      <c r="J224" s="9">
        <v>2890180000000</v>
      </c>
      <c r="K224" s="9">
        <v>3041920000000</v>
      </c>
      <c r="L224" s="9">
        <v>3212510000000</v>
      </c>
      <c r="M224" s="9">
        <v>3375430000000</v>
      </c>
      <c r="N224" s="9">
        <v>3545260000000</v>
      </c>
      <c r="O224" s="9">
        <v>3722240000000</v>
      </c>
      <c r="P224" s="9">
        <v>3898180000000</v>
      </c>
      <c r="Q224" s="9">
        <v>4088370000000</v>
      </c>
      <c r="R224" s="9">
        <v>4278260000000</v>
      </c>
      <c r="S224" s="9">
        <v>4482120000000</v>
      </c>
      <c r="T224" s="9">
        <v>4685360000000</v>
      </c>
      <c r="U224" s="9">
        <v>4895320000000</v>
      </c>
      <c r="V224" s="9">
        <v>5112090000000</v>
      </c>
      <c r="W224" s="9">
        <v>5328430000000</v>
      </c>
      <c r="X224" s="9">
        <v>5551460000000</v>
      </c>
      <c r="Y224" s="9">
        <v>5774070000000</v>
      </c>
      <c r="Z224" s="9">
        <v>6003330000000</v>
      </c>
      <c r="AA224" s="9">
        <v>6224990000000</v>
      </c>
      <c r="AB224" s="9">
        <v>6439050000000</v>
      </c>
      <c r="AC224" s="9">
        <v>6652660000000</v>
      </c>
      <c r="AD224" s="9">
        <v>6865810000000</v>
      </c>
      <c r="AE224" s="9">
        <v>7064320000000</v>
      </c>
      <c r="AF224" s="9">
        <v>7227040000000</v>
      </c>
      <c r="AG224" s="9">
        <v>7431810000000</v>
      </c>
      <c r="AH224" s="9">
        <v>7565510000000</v>
      </c>
      <c r="AI224" s="9">
        <v>7698770000000</v>
      </c>
      <c r="AJ224" s="9">
        <v>7832040000000</v>
      </c>
      <c r="AK224" s="9">
        <v>7964550000000</v>
      </c>
      <c r="AL224" s="9">
        <v>8027160000000</v>
      </c>
      <c r="AM224" s="9">
        <v>8088090000000</v>
      </c>
      <c r="AN224" s="9">
        <v>8151800000000</v>
      </c>
      <c r="AO224" s="9">
        <v>8139810000000</v>
      </c>
    </row>
    <row r="225" spans="1:41">
      <c r="A225" s="35" t="s">
        <v>708</v>
      </c>
      <c r="B225" s="35" t="s">
        <v>788</v>
      </c>
      <c r="C225" t="s">
        <v>3225</v>
      </c>
      <c r="D225" s="9">
        <v>13700000000000</v>
      </c>
      <c r="E225" s="9">
        <v>15000000000000</v>
      </c>
      <c r="F225" s="9">
        <v>16600000000000</v>
      </c>
      <c r="G225" s="9">
        <v>18200000000000</v>
      </c>
      <c r="H225" s="9">
        <v>19700000000000</v>
      </c>
      <c r="I225" s="9">
        <v>21200000000000</v>
      </c>
      <c r="J225" s="9">
        <v>22600000000000</v>
      </c>
      <c r="K225" s="9">
        <v>24100000000000</v>
      </c>
      <c r="L225" s="9">
        <v>25700000000000</v>
      </c>
      <c r="M225" s="9">
        <v>27400000000000</v>
      </c>
      <c r="N225" s="9">
        <v>29200000000000</v>
      </c>
      <c r="O225" s="9">
        <v>31200000000000</v>
      </c>
      <c r="P225" s="9">
        <v>33200000000000</v>
      </c>
      <c r="Q225" s="9">
        <v>35300000000000</v>
      </c>
      <c r="R225" s="9">
        <v>37500000000000</v>
      </c>
      <c r="S225" s="9">
        <v>39800000000000</v>
      </c>
      <c r="T225" s="9">
        <v>42200000000000</v>
      </c>
      <c r="U225" s="9">
        <v>44700000000000</v>
      </c>
      <c r="V225" s="9">
        <v>47300000000000</v>
      </c>
      <c r="W225" s="9">
        <v>49900000000000</v>
      </c>
      <c r="X225" s="9">
        <v>52600000000000</v>
      </c>
      <c r="Y225" s="9">
        <v>55300000000000</v>
      </c>
      <c r="Z225" s="9">
        <v>58000000000000</v>
      </c>
      <c r="AA225" s="9">
        <v>60800000000000</v>
      </c>
      <c r="AB225" s="9">
        <v>63500000000000</v>
      </c>
      <c r="AC225" s="9">
        <v>66200000000000</v>
      </c>
      <c r="AD225" s="9">
        <v>68800000000000</v>
      </c>
      <c r="AE225" s="9">
        <v>71400000000000</v>
      </c>
      <c r="AF225" s="9">
        <v>73800000000000</v>
      </c>
      <c r="AG225" s="9">
        <v>76000000000000</v>
      </c>
      <c r="AH225" s="9">
        <v>78100000000000</v>
      </c>
      <c r="AI225" s="9">
        <v>80000000000000</v>
      </c>
      <c r="AJ225" s="9">
        <v>81700000000000</v>
      </c>
      <c r="AK225" s="9">
        <v>83100000000000</v>
      </c>
      <c r="AL225" s="9">
        <v>84200000000000</v>
      </c>
      <c r="AM225" s="9">
        <v>85000000000000</v>
      </c>
      <c r="AN225" s="9">
        <v>85400000000000</v>
      </c>
      <c r="AO225" s="9">
        <v>85500000000000</v>
      </c>
    </row>
    <row r="226" spans="1:41">
      <c r="A226" s="35" t="s">
        <v>709</v>
      </c>
      <c r="B226" s="35" t="s">
        <v>788</v>
      </c>
      <c r="C226" t="s">
        <v>3226</v>
      </c>
      <c r="D226" s="9">
        <v>6780000000000</v>
      </c>
      <c r="E226" s="9">
        <v>7070000000000</v>
      </c>
      <c r="F226" s="9">
        <v>7320000000000</v>
      </c>
      <c r="G226" s="9">
        <v>7640000000000</v>
      </c>
      <c r="H226" s="9">
        <v>7890000000000</v>
      </c>
      <c r="I226" s="9">
        <v>8140000000000</v>
      </c>
      <c r="J226" s="9">
        <v>8360000000000</v>
      </c>
      <c r="K226" s="9">
        <v>8610010000000</v>
      </c>
      <c r="L226" s="9">
        <v>8820010000000</v>
      </c>
      <c r="M226" s="9">
        <v>9060020000000</v>
      </c>
      <c r="N226" s="9">
        <v>9280040000000</v>
      </c>
      <c r="O226" s="9">
        <v>9490050000000</v>
      </c>
      <c r="P226" s="9">
        <v>9660050000000</v>
      </c>
      <c r="Q226" s="9">
        <v>9850050000000</v>
      </c>
      <c r="R226" s="9">
        <v>10000100000000</v>
      </c>
      <c r="S226" s="9">
        <v>10200000000000</v>
      </c>
      <c r="T226" s="9">
        <v>10300000000000</v>
      </c>
      <c r="U226" s="9">
        <v>10400000000000</v>
      </c>
      <c r="V226" s="9">
        <v>10500000000000</v>
      </c>
      <c r="W226" s="9">
        <v>10600000000000</v>
      </c>
      <c r="X226" s="9">
        <v>10700000000000</v>
      </c>
      <c r="Y226" s="9">
        <v>10800000000000</v>
      </c>
      <c r="Z226" s="9">
        <v>10800000000000</v>
      </c>
      <c r="AA226" s="9">
        <v>10900000000000</v>
      </c>
      <c r="AB226" s="9">
        <v>10900000000000</v>
      </c>
      <c r="AC226" s="9">
        <v>11000000000000</v>
      </c>
      <c r="AD226" s="9">
        <v>11000000000000</v>
      </c>
      <c r="AE226" s="9">
        <v>11100000000000</v>
      </c>
      <c r="AF226" s="9">
        <v>11100000000000</v>
      </c>
      <c r="AG226" s="9">
        <v>11200000000000</v>
      </c>
      <c r="AH226" s="9">
        <v>11200000000000</v>
      </c>
      <c r="AI226" s="9">
        <v>11300000000000</v>
      </c>
      <c r="AJ226" s="9">
        <v>11300000000000</v>
      </c>
      <c r="AK226" s="9">
        <v>11400000000000</v>
      </c>
      <c r="AL226" s="9">
        <v>11400000000000</v>
      </c>
      <c r="AM226" s="9">
        <v>11500000000000</v>
      </c>
      <c r="AN226" s="9">
        <v>11600000000000</v>
      </c>
      <c r="AO226" s="9">
        <v>11400000000000</v>
      </c>
    </row>
    <row r="227" spans="1:41">
      <c r="A227" s="35" t="s">
        <v>695</v>
      </c>
      <c r="B227" s="35" t="s">
        <v>121</v>
      </c>
      <c r="C227" t="s">
        <v>3227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</row>
    <row r="228" spans="1:41">
      <c r="A228" s="35" t="s">
        <v>696</v>
      </c>
      <c r="B228" s="35" t="s">
        <v>121</v>
      </c>
      <c r="C228" t="s">
        <v>3228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</row>
    <row r="229" spans="1:41">
      <c r="A229" s="35" t="s">
        <v>697</v>
      </c>
      <c r="B229" s="35" t="s">
        <v>121</v>
      </c>
      <c r="C229" t="s">
        <v>3229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</row>
    <row r="230" spans="1:41">
      <c r="A230" s="35" t="s">
        <v>710</v>
      </c>
      <c r="B230" s="35" t="s">
        <v>121</v>
      </c>
      <c r="C230" t="s">
        <v>3230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</row>
    <row r="231" spans="1:41">
      <c r="A231" s="35" t="s">
        <v>698</v>
      </c>
      <c r="B231" s="35" t="s">
        <v>121</v>
      </c>
      <c r="C231" t="s">
        <v>3231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</row>
    <row r="232" spans="1:41">
      <c r="A232" s="35" t="s">
        <v>699</v>
      </c>
      <c r="B232" s="35" t="s">
        <v>121</v>
      </c>
      <c r="C232" t="s">
        <v>3232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</row>
    <row r="233" spans="1:41">
      <c r="A233" s="35" t="s">
        <v>700</v>
      </c>
      <c r="B233" s="35" t="s">
        <v>121</v>
      </c>
      <c r="C233" t="s">
        <v>3233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</row>
    <row r="234" spans="1:41">
      <c r="A234" s="35" t="s">
        <v>701</v>
      </c>
      <c r="B234" s="35" t="s">
        <v>121</v>
      </c>
      <c r="C234" t="s">
        <v>3234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</row>
    <row r="235" spans="1:41">
      <c r="A235" s="35" t="s">
        <v>719</v>
      </c>
      <c r="B235" s="35" t="s">
        <v>121</v>
      </c>
      <c r="C235" t="s">
        <v>3235</v>
      </c>
      <c r="D235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v>0</v>
      </c>
      <c r="AC235" s="9">
        <v>0</v>
      </c>
      <c r="AD235" s="9">
        <v>0</v>
      </c>
      <c r="AE235" s="9">
        <v>0</v>
      </c>
      <c r="AF235" s="9">
        <v>0</v>
      </c>
      <c r="AG235" s="9">
        <v>0</v>
      </c>
      <c r="AH235" s="9">
        <v>0</v>
      </c>
      <c r="AI235" s="9">
        <v>0</v>
      </c>
      <c r="AJ235" s="9">
        <v>0</v>
      </c>
      <c r="AK235" s="9">
        <v>0</v>
      </c>
      <c r="AL235" s="9">
        <v>0</v>
      </c>
      <c r="AM235" s="9">
        <v>0</v>
      </c>
      <c r="AN235" s="9">
        <v>0</v>
      </c>
      <c r="AO235" s="9">
        <v>0</v>
      </c>
    </row>
    <row r="236" spans="1:41">
      <c r="A236" s="35" t="s">
        <v>711</v>
      </c>
      <c r="B236" s="35" t="s">
        <v>121</v>
      </c>
      <c r="C236" t="s">
        <v>3236</v>
      </c>
      <c r="D236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9">
        <v>0</v>
      </c>
      <c r="AC236" s="9">
        <v>0</v>
      </c>
      <c r="AD236" s="9">
        <v>0</v>
      </c>
      <c r="AE236" s="9">
        <v>0</v>
      </c>
      <c r="AF236" s="9">
        <v>0</v>
      </c>
      <c r="AG236" s="9">
        <v>0</v>
      </c>
      <c r="AH236" s="9">
        <v>0</v>
      </c>
      <c r="AI236" s="9">
        <v>0</v>
      </c>
      <c r="AJ236" s="9">
        <v>0</v>
      </c>
      <c r="AK236" s="9">
        <v>0</v>
      </c>
      <c r="AL236" s="9">
        <v>0</v>
      </c>
      <c r="AM236" s="9">
        <v>0</v>
      </c>
      <c r="AN236" s="9">
        <v>0</v>
      </c>
      <c r="AO236" s="9">
        <v>0</v>
      </c>
    </row>
    <row r="237" spans="1:41">
      <c r="A237" s="35" t="s">
        <v>712</v>
      </c>
      <c r="B237" s="35" t="s">
        <v>121</v>
      </c>
      <c r="C237" t="s">
        <v>3237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</row>
    <row r="238" spans="1:41">
      <c r="A238" s="35" t="s">
        <v>713</v>
      </c>
      <c r="B238" s="35" t="s">
        <v>121</v>
      </c>
      <c r="C238" t="s">
        <v>3238</v>
      </c>
      <c r="D238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A238" s="9">
        <v>0</v>
      </c>
      <c r="AB238" s="9">
        <v>0</v>
      </c>
      <c r="AC238" s="9">
        <v>0</v>
      </c>
      <c r="AD238" s="9">
        <v>0</v>
      </c>
      <c r="AE238" s="9">
        <v>0</v>
      </c>
      <c r="AF238" s="9">
        <v>0</v>
      </c>
      <c r="AG238" s="9">
        <v>0</v>
      </c>
      <c r="AH238" s="9">
        <v>0</v>
      </c>
      <c r="AI238" s="9">
        <v>0</v>
      </c>
      <c r="AJ238" s="9">
        <v>0</v>
      </c>
      <c r="AK238" s="9">
        <v>0</v>
      </c>
      <c r="AL238" s="9">
        <v>0</v>
      </c>
      <c r="AM238" s="9">
        <v>0</v>
      </c>
      <c r="AN238" s="9">
        <v>0</v>
      </c>
      <c r="AO238" s="9">
        <v>0</v>
      </c>
    </row>
    <row r="239" spans="1:41">
      <c r="A239" s="35" t="s">
        <v>718</v>
      </c>
      <c r="B239" s="35" t="s">
        <v>121</v>
      </c>
      <c r="C239" t="s">
        <v>3239</v>
      </c>
      <c r="D23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0</v>
      </c>
      <c r="AC239" s="9">
        <v>0</v>
      </c>
      <c r="AD239" s="9">
        <v>0</v>
      </c>
      <c r="AE239" s="9">
        <v>0</v>
      </c>
      <c r="AF239" s="9">
        <v>0</v>
      </c>
      <c r="AG239" s="9">
        <v>0</v>
      </c>
      <c r="AH239" s="9">
        <v>0</v>
      </c>
      <c r="AI239" s="9">
        <v>0</v>
      </c>
      <c r="AJ239" s="9">
        <v>0</v>
      </c>
      <c r="AK239" s="9">
        <v>0</v>
      </c>
      <c r="AL239" s="9">
        <v>0</v>
      </c>
      <c r="AM239" s="9">
        <v>0</v>
      </c>
      <c r="AN239" s="9">
        <v>0</v>
      </c>
      <c r="AO239" s="9">
        <v>0</v>
      </c>
    </row>
    <row r="240" spans="1:41">
      <c r="A240" s="35" t="s">
        <v>714</v>
      </c>
      <c r="B240" s="35" t="s">
        <v>121</v>
      </c>
      <c r="C240" t="s">
        <v>3240</v>
      </c>
      <c r="D240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  <c r="AC240" s="9">
        <v>0</v>
      </c>
      <c r="AD240" s="9">
        <v>0</v>
      </c>
      <c r="AE240" s="9">
        <v>0</v>
      </c>
      <c r="AF240" s="9">
        <v>0</v>
      </c>
      <c r="AG240" s="9">
        <v>0</v>
      </c>
      <c r="AH240" s="9">
        <v>0</v>
      </c>
      <c r="AI240" s="9">
        <v>0</v>
      </c>
      <c r="AJ240" s="9">
        <v>0</v>
      </c>
      <c r="AK240" s="9">
        <v>0</v>
      </c>
      <c r="AL240" s="9">
        <v>0</v>
      </c>
      <c r="AM240" s="9">
        <v>0</v>
      </c>
      <c r="AN240" s="9">
        <v>0</v>
      </c>
      <c r="AO240" s="9">
        <v>0</v>
      </c>
    </row>
    <row r="241" spans="1:41">
      <c r="A241" s="35" t="s">
        <v>715</v>
      </c>
      <c r="B241" s="35" t="s">
        <v>121</v>
      </c>
      <c r="C241" t="s">
        <v>3241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</row>
    <row r="242" spans="1:41">
      <c r="A242" s="35" t="s">
        <v>727</v>
      </c>
      <c r="B242" s="35" t="s">
        <v>121</v>
      </c>
      <c r="C242" t="s">
        <v>3242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</row>
    <row r="243" spans="1:41">
      <c r="A243" s="35" t="s">
        <v>702</v>
      </c>
      <c r="B243" s="35" t="s">
        <v>121</v>
      </c>
      <c r="C243" t="s">
        <v>3243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</row>
    <row r="244" spans="1:41">
      <c r="A244" s="35" t="s">
        <v>716</v>
      </c>
      <c r="B244" s="35" t="s">
        <v>121</v>
      </c>
      <c r="C244" t="s">
        <v>3244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</row>
    <row r="245" spans="1:41">
      <c r="A245" s="35" t="s">
        <v>703</v>
      </c>
      <c r="B245" s="35" t="s">
        <v>121</v>
      </c>
      <c r="C245" t="s">
        <v>3245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</row>
    <row r="246" spans="1:41">
      <c r="A246" s="35" t="s">
        <v>704</v>
      </c>
      <c r="B246" s="35" t="s">
        <v>121</v>
      </c>
      <c r="C246" t="s">
        <v>3246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</row>
    <row r="247" spans="1:41">
      <c r="A247" s="35" t="s">
        <v>705</v>
      </c>
      <c r="B247" s="35" t="s">
        <v>121</v>
      </c>
      <c r="C247" t="s">
        <v>3247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</row>
    <row r="248" spans="1:41">
      <c r="A248" s="35" t="s">
        <v>706</v>
      </c>
      <c r="B248" s="35" t="s">
        <v>121</v>
      </c>
      <c r="C248" t="s">
        <v>3248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</row>
    <row r="249" spans="1:41">
      <c r="A249" s="35" t="s">
        <v>707</v>
      </c>
      <c r="B249" s="35" t="s">
        <v>121</v>
      </c>
      <c r="C249" t="s">
        <v>3249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 spans="1:41">
      <c r="A250" s="35" t="s">
        <v>708</v>
      </c>
      <c r="B250" s="35" t="s">
        <v>121</v>
      </c>
      <c r="C250" t="s">
        <v>3250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</row>
    <row r="251" spans="1:41">
      <c r="A251" s="35" t="s">
        <v>709</v>
      </c>
      <c r="B251" s="35" t="s">
        <v>121</v>
      </c>
      <c r="C251" t="s">
        <v>3251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</row>
  </sheetData>
  <autoFilter ref="A1:AO1" xr:uid="{08D3196D-170D-4387-A11C-FB8C24FF1230}"/>
  <phoneticPr fontId="8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F7774-DED9-43B1-8157-9C98CCD96E47}">
  <dimension ref="A1:AY43"/>
  <sheetViews>
    <sheetView workbookViewId="0"/>
  </sheetViews>
  <sheetFormatPr defaultColWidth="9" defaultRowHeight="14.25"/>
  <cols>
    <col min="1" max="1" width="8.375" style="1" customWidth="1"/>
    <col min="2" max="3" width="14.125" style="41" customWidth="1"/>
    <col min="4" max="5" width="8.375" style="1" customWidth="1"/>
    <col min="6" max="7" width="14.125" style="41" customWidth="1"/>
    <col min="8" max="8" width="9" style="1"/>
    <col min="9" max="9" width="27.875" style="1" bestFit="1" customWidth="1"/>
    <col min="10" max="10" width="23.75" style="1" bestFit="1" customWidth="1"/>
    <col min="11" max="16384" width="9" style="1"/>
  </cols>
  <sheetData>
    <row r="1" spans="1:51" ht="28.5">
      <c r="A1" s="37" t="s">
        <v>2363</v>
      </c>
      <c r="B1" s="38" t="s">
        <v>2364</v>
      </c>
      <c r="C1" s="38" t="s">
        <v>2365</v>
      </c>
      <c r="E1" s="37" t="s">
        <v>2363</v>
      </c>
      <c r="F1" s="38" t="s">
        <v>2364</v>
      </c>
      <c r="G1" s="38" t="s">
        <v>2365</v>
      </c>
    </row>
    <row r="2" spans="1:51" ht="28.5">
      <c r="A2" s="1" t="s">
        <v>2366</v>
      </c>
      <c r="B2" s="39" t="s">
        <v>2367</v>
      </c>
      <c r="C2" s="39" t="s">
        <v>2368</v>
      </c>
      <c r="E2" s="1" t="s">
        <v>2366</v>
      </c>
      <c r="F2" s="39" t="s">
        <v>2367</v>
      </c>
      <c r="G2" s="39" t="s">
        <v>2368</v>
      </c>
      <c r="I2" s="5" t="s">
        <v>2369</v>
      </c>
      <c r="J2" s="5" t="s">
        <v>2370</v>
      </c>
    </row>
    <row r="3" spans="1:51">
      <c r="A3" s="40">
        <v>2000</v>
      </c>
      <c r="B3" s="41">
        <v>0.26386060140627837</v>
      </c>
      <c r="C3" s="41">
        <v>3.7898799391435243</v>
      </c>
      <c r="E3" s="1">
        <v>2020</v>
      </c>
      <c r="F3" s="41">
        <v>0.13774643545738749</v>
      </c>
      <c r="G3" s="41">
        <v>7.259715989597094</v>
      </c>
      <c r="I3" s="1" t="s">
        <v>2379</v>
      </c>
      <c r="J3" s="1" t="s">
        <v>2380</v>
      </c>
      <c r="K3" s="1">
        <v>2000</v>
      </c>
      <c r="L3" s="1">
        <v>2001</v>
      </c>
      <c r="M3" s="1">
        <v>2002</v>
      </c>
      <c r="N3" s="1">
        <v>2003</v>
      </c>
      <c r="O3" s="1">
        <v>2004</v>
      </c>
      <c r="P3" s="1">
        <v>2005</v>
      </c>
      <c r="Q3" s="1">
        <v>2006</v>
      </c>
      <c r="R3" s="1">
        <v>2007</v>
      </c>
      <c r="S3" s="1">
        <v>2008</v>
      </c>
      <c r="T3" s="1">
        <v>2009</v>
      </c>
      <c r="U3" s="1">
        <v>2010</v>
      </c>
      <c r="V3" s="1">
        <v>2011</v>
      </c>
      <c r="W3" s="1">
        <v>2012</v>
      </c>
      <c r="X3" s="1">
        <v>2013</v>
      </c>
      <c r="Y3" s="1">
        <v>2014</v>
      </c>
      <c r="Z3" s="1">
        <v>2015</v>
      </c>
      <c r="AA3" s="1">
        <v>2016</v>
      </c>
      <c r="AB3" s="1">
        <v>2017</v>
      </c>
      <c r="AC3" s="1">
        <v>2018</v>
      </c>
      <c r="AD3" s="1">
        <v>2019</v>
      </c>
      <c r="AE3" s="1">
        <v>2020</v>
      </c>
      <c r="AF3" s="1">
        <v>2021</v>
      </c>
      <c r="AG3" s="1">
        <v>2022</v>
      </c>
    </row>
    <row r="4" spans="1:51">
      <c r="A4" s="40">
        <v>2001</v>
      </c>
      <c r="B4" s="41">
        <v>0.25856759485893027</v>
      </c>
      <c r="C4" s="41">
        <v>3.867460655870592</v>
      </c>
      <c r="E4" s="1">
        <v>2021</v>
      </c>
      <c r="F4" s="41">
        <v>0.13471601387732496</v>
      </c>
      <c r="G4" s="41">
        <v>7.4230224842506072</v>
      </c>
      <c r="I4" s="1" t="s">
        <v>2381</v>
      </c>
      <c r="J4" s="42" t="s">
        <v>2367</v>
      </c>
      <c r="K4" s="42">
        <v>0.26386060140627837</v>
      </c>
      <c r="L4" s="42">
        <v>0.25856759485893027</v>
      </c>
      <c r="M4" s="42">
        <v>0.25702007933099341</v>
      </c>
      <c r="N4" s="42">
        <v>0.25049914149345748</v>
      </c>
      <c r="O4" s="42">
        <v>0.23421643226590408</v>
      </c>
      <c r="P4" s="42">
        <v>0.22541673922645974</v>
      </c>
      <c r="Q4" s="42">
        <v>0.21690005156058315</v>
      </c>
      <c r="R4" s="42">
        <v>0.20129993749390337</v>
      </c>
      <c r="S4" s="42">
        <v>0.18674269798729745</v>
      </c>
      <c r="T4" s="42">
        <v>0.18713480783973238</v>
      </c>
      <c r="U4" s="42">
        <v>0.17508644386560965</v>
      </c>
      <c r="V4" s="42">
        <v>0.16200354846620724</v>
      </c>
      <c r="W4" s="42">
        <v>0.1583129296260434</v>
      </c>
      <c r="X4" s="42">
        <v>0.15496055933203726</v>
      </c>
      <c r="Y4" s="42">
        <v>0.15337912289142405</v>
      </c>
      <c r="Z4" s="42">
        <v>0.15338363864927215</v>
      </c>
      <c r="AA4" s="42">
        <v>0.15125495800674602</v>
      </c>
      <c r="AB4" s="42">
        <v>0.14511279489348353</v>
      </c>
      <c r="AC4" s="42">
        <v>0.14020594079540027</v>
      </c>
      <c r="AD4" s="42">
        <v>0.13842482796973435</v>
      </c>
      <c r="AE4" s="42">
        <v>0.13774643545738749</v>
      </c>
      <c r="AF4" s="42">
        <v>0.13174759301551014</v>
      </c>
      <c r="AG4" s="1">
        <v>0.12885195371930136</v>
      </c>
    </row>
    <row r="5" spans="1:51">
      <c r="A5" s="40">
        <v>2002</v>
      </c>
      <c r="B5" s="41">
        <v>0.25702007933099341</v>
      </c>
      <c r="C5" s="41">
        <v>3.8907466008217533</v>
      </c>
      <c r="E5" s="1">
        <v>2022</v>
      </c>
      <c r="F5" s="41">
        <v>0.1317522615720238</v>
      </c>
      <c r="G5" s="41">
        <v>7.590002540133546</v>
      </c>
      <c r="I5" s="1" t="s">
        <v>2382</v>
      </c>
      <c r="J5" s="42" t="s">
        <v>2368</v>
      </c>
      <c r="K5" s="42">
        <v>3.7898799391435243</v>
      </c>
      <c r="L5" s="42">
        <v>3.867460655870592</v>
      </c>
      <c r="M5" s="42">
        <v>3.8907466008217533</v>
      </c>
      <c r="N5" s="42">
        <v>3.992029649435417</v>
      </c>
      <c r="O5" s="42">
        <v>4.2695552584658447</v>
      </c>
      <c r="P5" s="42">
        <v>4.4362277771899317</v>
      </c>
      <c r="Q5" s="42">
        <v>4.6104184522090179</v>
      </c>
      <c r="R5" s="42">
        <v>4.9677114282774495</v>
      </c>
      <c r="S5" s="42">
        <v>5.3549617242223935</v>
      </c>
      <c r="T5" s="42">
        <v>5.3437412929422976</v>
      </c>
      <c r="U5" s="42">
        <v>5.7114644510546215</v>
      </c>
      <c r="V5" s="42">
        <v>6.1727042985641312</v>
      </c>
      <c r="W5" s="42">
        <v>6.3166034660727686</v>
      </c>
      <c r="X5" s="42">
        <v>6.4532549721718473</v>
      </c>
      <c r="Y5" s="42">
        <v>6.5197921408632169</v>
      </c>
      <c r="Z5" s="42">
        <v>6.519600192081799</v>
      </c>
      <c r="AA5" s="42">
        <v>6.6113535263776262</v>
      </c>
      <c r="AB5" s="42">
        <v>6.8911910954097833</v>
      </c>
      <c r="AC5" s="42">
        <v>7.1323653928422335</v>
      </c>
      <c r="AD5" s="42">
        <v>7.2241375674213826</v>
      </c>
      <c r="AE5" s="42">
        <v>7.259715989597094</v>
      </c>
      <c r="AF5" s="42">
        <v>7.5902714965143518</v>
      </c>
      <c r="AG5" s="1">
        <v>7.7608446836472389</v>
      </c>
    </row>
    <row r="6" spans="1:51">
      <c r="A6" s="40">
        <v>2003</v>
      </c>
      <c r="B6" s="41">
        <v>0.25049914149345748</v>
      </c>
      <c r="C6" s="41">
        <v>3.992029649435417</v>
      </c>
      <c r="E6" s="1">
        <v>2023</v>
      </c>
      <c r="F6" s="41">
        <v>0.12885371181743926</v>
      </c>
      <c r="G6" s="41">
        <v>7.7607387935925836</v>
      </c>
    </row>
    <row r="7" spans="1:51">
      <c r="A7" s="40">
        <v>2004</v>
      </c>
      <c r="B7" s="41">
        <v>0.23421643226590408</v>
      </c>
      <c r="C7" s="41">
        <v>4.2695552584658447</v>
      </c>
      <c r="E7" s="1">
        <v>2024</v>
      </c>
      <c r="F7" s="41">
        <v>0.12601893015745561</v>
      </c>
      <c r="G7" s="41">
        <v>7.9353157398697167</v>
      </c>
      <c r="I7" s="1" t="s">
        <v>2379</v>
      </c>
      <c r="J7" s="1" t="s">
        <v>2380</v>
      </c>
      <c r="K7" s="1">
        <v>2020</v>
      </c>
      <c r="L7" s="1">
        <v>2021</v>
      </c>
      <c r="M7" s="1">
        <v>2022</v>
      </c>
      <c r="N7" s="1">
        <v>2023</v>
      </c>
      <c r="O7" s="1">
        <v>2024</v>
      </c>
      <c r="P7" s="1">
        <v>2025</v>
      </c>
      <c r="Q7" s="1">
        <v>2026</v>
      </c>
      <c r="R7" s="1">
        <v>2027</v>
      </c>
      <c r="S7" s="1">
        <v>2028</v>
      </c>
      <c r="T7" s="1">
        <v>2029</v>
      </c>
      <c r="U7" s="1">
        <v>2030</v>
      </c>
      <c r="V7" s="1">
        <v>2031</v>
      </c>
      <c r="W7" s="1">
        <v>2032</v>
      </c>
      <c r="X7" s="1">
        <v>2033</v>
      </c>
      <c r="Y7" s="1">
        <v>2034</v>
      </c>
      <c r="Z7" s="1">
        <v>2035</v>
      </c>
      <c r="AA7" s="1">
        <v>2036</v>
      </c>
      <c r="AB7" s="1">
        <v>2037</v>
      </c>
      <c r="AC7" s="1">
        <v>2038</v>
      </c>
      <c r="AD7" s="1">
        <v>2039</v>
      </c>
      <c r="AE7" s="1">
        <v>2040</v>
      </c>
      <c r="AF7" s="1">
        <v>2041</v>
      </c>
      <c r="AG7" s="1">
        <v>2042</v>
      </c>
      <c r="AH7" s="1">
        <v>2043</v>
      </c>
      <c r="AI7" s="1">
        <v>2044</v>
      </c>
      <c r="AJ7" s="1">
        <v>2045</v>
      </c>
      <c r="AK7" s="1">
        <v>2046</v>
      </c>
      <c r="AL7" s="1">
        <v>2047</v>
      </c>
      <c r="AM7" s="1">
        <v>2048</v>
      </c>
      <c r="AN7" s="1">
        <v>2049</v>
      </c>
      <c r="AO7" s="1">
        <v>2050</v>
      </c>
      <c r="AP7" s="1">
        <v>2051</v>
      </c>
      <c r="AQ7" s="1">
        <v>2052</v>
      </c>
      <c r="AR7" s="1">
        <v>2053</v>
      </c>
      <c r="AS7" s="1">
        <v>2054</v>
      </c>
      <c r="AT7" s="1">
        <v>2055</v>
      </c>
      <c r="AU7" s="1">
        <v>2056</v>
      </c>
      <c r="AV7" s="1">
        <v>2057</v>
      </c>
      <c r="AW7" s="1">
        <v>2058</v>
      </c>
      <c r="AX7" s="1">
        <v>2059</v>
      </c>
      <c r="AY7" s="1">
        <v>2060</v>
      </c>
    </row>
    <row r="8" spans="1:51">
      <c r="A8" s="40">
        <v>2005</v>
      </c>
      <c r="B8" s="41">
        <v>0.22541673922645974</v>
      </c>
      <c r="C8" s="41">
        <v>4.4362277771899317</v>
      </c>
      <c r="E8" s="1">
        <v>2025</v>
      </c>
      <c r="F8" s="41">
        <v>0.12324651369399157</v>
      </c>
      <c r="G8" s="41">
        <v>8.1138197749179106</v>
      </c>
      <c r="I8" s="1" t="s">
        <v>2381</v>
      </c>
      <c r="J8" s="42" t="s">
        <v>2367</v>
      </c>
      <c r="K8" s="42">
        <v>0.13774643545738749</v>
      </c>
      <c r="L8" s="42">
        <v>0.13471601387732496</v>
      </c>
      <c r="M8" s="42">
        <v>0.1317522615720238</v>
      </c>
      <c r="N8" s="42">
        <v>0.12885371181743926</v>
      </c>
      <c r="O8" s="42">
        <v>0.12601893015745561</v>
      </c>
      <c r="P8" s="42">
        <v>0.12324651369399157</v>
      </c>
      <c r="Q8" s="42">
        <v>0.12053509039272375</v>
      </c>
      <c r="R8" s="42">
        <v>0.11788331840408382</v>
      </c>
      <c r="S8" s="42">
        <v>0.11528988539919398</v>
      </c>
      <c r="T8" s="42">
        <v>0.11275350792041171</v>
      </c>
      <c r="U8" s="42">
        <v>0.11027293074616265</v>
      </c>
      <c r="V8" s="42">
        <v>0.10784692626974707</v>
      </c>
      <c r="W8" s="42">
        <v>0.10547429389181263</v>
      </c>
      <c r="X8" s="42">
        <v>0.10315385942619275</v>
      </c>
      <c r="Y8" s="42">
        <v>0.10088447451881651</v>
      </c>
      <c r="Z8" s="42">
        <v>9.8665016079402534E-2</v>
      </c>
      <c r="AA8" s="42">
        <v>9.6494385725655676E-2</v>
      </c>
      <c r="AB8" s="42">
        <v>9.4371509239691245E-2</v>
      </c>
      <c r="AC8" s="42">
        <v>9.2295336036418041E-2</v>
      </c>
      <c r="AD8" s="42">
        <v>9.026483864361684E-2</v>
      </c>
      <c r="AE8" s="42">
        <v>8.8279012193457268E-2</v>
      </c>
      <c r="AF8" s="42">
        <v>8.6336873925201202E-2</v>
      </c>
      <c r="AG8" s="42">
        <v>8.4437462698846777E-2</v>
      </c>
      <c r="AH8" s="42">
        <v>8.2579838519472148E-2</v>
      </c>
      <c r="AI8" s="42">
        <v>8.076308207204376E-2</v>
      </c>
      <c r="AJ8" s="42">
        <v>7.8986294266458798E-2</v>
      </c>
      <c r="AK8" s="42">
        <v>7.72485957925967E-2</v>
      </c>
      <c r="AL8" s="42">
        <v>7.5549126685159576E-2</v>
      </c>
      <c r="AM8" s="42">
        <v>7.3887045898086062E-2</v>
      </c>
      <c r="AN8" s="42">
        <v>7.2261530888328165E-2</v>
      </c>
      <c r="AO8" s="42">
        <v>7.0671777208784939E-2</v>
      </c>
      <c r="AP8" s="42">
        <v>6.9116998110191674E-2</v>
      </c>
      <c r="AQ8" s="42">
        <v>6.7596424151767462E-2</v>
      </c>
      <c r="AR8" s="42">
        <v>6.6109302820428581E-2</v>
      </c>
      <c r="AS8" s="42">
        <v>6.4654898158379145E-2</v>
      </c>
      <c r="AT8" s="42">
        <v>6.3232490398894808E-2</v>
      </c>
      <c r="AU8" s="42">
        <v>6.1841375610119119E-2</v>
      </c>
      <c r="AV8" s="42">
        <v>6.04808653466965E-2</v>
      </c>
      <c r="AW8" s="42">
        <v>5.9150286309069176E-2</v>
      </c>
      <c r="AX8" s="42">
        <v>5.7848980010269654E-2</v>
      </c>
      <c r="AY8" s="1">
        <v>5.6576302450043719E-2</v>
      </c>
    </row>
    <row r="9" spans="1:51">
      <c r="A9" s="40">
        <v>2006</v>
      </c>
      <c r="B9" s="41">
        <v>0.21690005156058315</v>
      </c>
      <c r="C9" s="41">
        <v>4.6104184522090179</v>
      </c>
      <c r="E9" s="1">
        <v>2026</v>
      </c>
      <c r="F9" s="41">
        <v>0.12053509039272375</v>
      </c>
      <c r="G9" s="41">
        <v>8.2963392381573744</v>
      </c>
      <c r="I9" s="1" t="s">
        <v>2382</v>
      </c>
      <c r="J9" s="42" t="s">
        <v>2368</v>
      </c>
      <c r="K9" s="42">
        <v>7.259715989597094</v>
      </c>
      <c r="L9" s="42">
        <v>7.4230224842506072</v>
      </c>
      <c r="M9" s="42">
        <v>7.590002540133546</v>
      </c>
      <c r="N9" s="42">
        <v>7.7607387935925836</v>
      </c>
      <c r="O9" s="42">
        <v>7.9353157398697167</v>
      </c>
      <c r="P9" s="42">
        <v>8.1138197749179106</v>
      </c>
      <c r="Q9" s="42">
        <v>8.2963392381573744</v>
      </c>
      <c r="R9" s="42">
        <v>8.4829644561936348</v>
      </c>
      <c r="S9" s="42">
        <v>8.6737877875190534</v>
      </c>
      <c r="T9" s="42">
        <v>8.8689036682198914</v>
      </c>
      <c r="U9" s="42">
        <v>9.0684086587115456</v>
      </c>
      <c r="V9" s="42">
        <v>9.2724014915250983</v>
      </c>
      <c r="W9" s="42">
        <v>9.480983120168812</v>
      </c>
      <c r="X9" s="42">
        <v>9.6942567690887653</v>
      </c>
      <c r="Y9" s="42">
        <v>9.9123279847533396</v>
      </c>
      <c r="Z9" s="42">
        <v>10.135304687886851</v>
      </c>
      <c r="AA9" s="42">
        <v>10.363297226878171</v>
      </c>
      <c r="AB9" s="42">
        <v>10.596418432390768</v>
      </c>
      <c r="AC9" s="42">
        <v>10.834783673201194</v>
      </c>
      <c r="AD9" s="42">
        <v>11.078510913293655</v>
      </c>
      <c r="AE9" s="42">
        <v>11.327720770238912</v>
      </c>
      <c r="AF9" s="42">
        <v>11.582536574886413</v>
      </c>
      <c r="AG9" s="42">
        <v>11.843084432399195</v>
      </c>
      <c r="AH9" s="42">
        <v>12.109493284661754</v>
      </c>
      <c r="AI9" s="42">
        <v>12.381894974091773</v>
      </c>
      <c r="AJ9" s="42">
        <v>12.660424308887293</v>
      </c>
      <c r="AK9" s="42">
        <v>12.945219129741609</v>
      </c>
      <c r="AL9" s="42">
        <v>13.236420378058904</v>
      </c>
      <c r="AM9" s="42">
        <v>13.534172165704403</v>
      </c>
      <c r="AN9" s="42">
        <v>13.83862184632352</v>
      </c>
      <c r="AO9" s="42">
        <v>14.149920088265359</v>
      </c>
      <c r="AP9" s="42">
        <v>14.468220949146584</v>
      </c>
      <c r="AQ9" s="42">
        <v>14.793681952092619</v>
      </c>
      <c r="AR9" s="42">
        <v>15.126464163693885</v>
      </c>
      <c r="AS9" s="42">
        <v>15.46673227371563</v>
      </c>
      <c r="AT9" s="42">
        <v>15.814654676600847</v>
      </c>
      <c r="AU9" s="42">
        <v>16.170403554806594</v>
      </c>
      <c r="AV9" s="42">
        <v>16.53415496401492</v>
      </c>
      <c r="AW9" s="42">
        <v>16.906088920260657</v>
      </c>
      <c r="AX9" s="42">
        <v>17.286389489019076</v>
      </c>
      <c r="AY9" s="1">
        <v>17.675244876297626</v>
      </c>
    </row>
    <row r="10" spans="1:51">
      <c r="A10" s="40">
        <v>2007</v>
      </c>
      <c r="B10" s="41">
        <v>0.20129993749390337</v>
      </c>
      <c r="C10" s="41">
        <v>4.9677114282774495</v>
      </c>
      <c r="E10" s="1">
        <v>2027</v>
      </c>
      <c r="F10" s="41">
        <v>0.11788331840408382</v>
      </c>
      <c r="G10" s="41">
        <v>8.4829644561936348</v>
      </c>
    </row>
    <row r="11" spans="1:51">
      <c r="A11" s="40">
        <v>2008</v>
      </c>
      <c r="B11" s="41">
        <v>0.18674269798729745</v>
      </c>
      <c r="C11" s="41">
        <v>5.3549617242223935</v>
      </c>
      <c r="E11" s="1">
        <v>2028</v>
      </c>
      <c r="F11" s="41">
        <v>0.11528988539919398</v>
      </c>
      <c r="G11" s="41">
        <v>8.6737877875190534</v>
      </c>
    </row>
    <row r="12" spans="1:51">
      <c r="A12" s="40">
        <v>2009</v>
      </c>
      <c r="B12" s="41">
        <v>0.18713480783973238</v>
      </c>
      <c r="C12" s="41">
        <v>5.3437412929422976</v>
      </c>
      <c r="E12" s="1">
        <v>2029</v>
      </c>
      <c r="F12" s="41">
        <v>0.11275350792041171</v>
      </c>
      <c r="G12" s="41">
        <v>8.8689036682198914</v>
      </c>
    </row>
    <row r="13" spans="1:51">
      <c r="A13" s="40">
        <v>2010</v>
      </c>
      <c r="B13" s="41">
        <v>0.17508644386560965</v>
      </c>
      <c r="C13" s="41">
        <v>5.7114644510546215</v>
      </c>
      <c r="E13" s="1">
        <v>2030</v>
      </c>
      <c r="F13" s="41">
        <v>0.11027293074616265</v>
      </c>
      <c r="G13" s="41">
        <v>9.0684086587115456</v>
      </c>
    </row>
    <row r="14" spans="1:51">
      <c r="A14" s="40">
        <v>2011</v>
      </c>
      <c r="B14" s="41">
        <v>0.16200354846620724</v>
      </c>
      <c r="C14" s="41">
        <v>6.1727042985641312</v>
      </c>
      <c r="E14" s="1">
        <v>2031</v>
      </c>
      <c r="F14" s="41">
        <v>0.10784692626974707</v>
      </c>
      <c r="G14" s="41">
        <v>9.2724014915250983</v>
      </c>
    </row>
    <row r="15" spans="1:51">
      <c r="A15" s="40">
        <v>2012</v>
      </c>
      <c r="B15" s="41">
        <v>0.1583129296260434</v>
      </c>
      <c r="C15" s="41">
        <v>6.3166034660727686</v>
      </c>
      <c r="E15" s="1">
        <v>2032</v>
      </c>
      <c r="F15" s="41">
        <v>0.10547429389181263</v>
      </c>
      <c r="G15" s="41">
        <v>9.480983120168812</v>
      </c>
    </row>
    <row r="16" spans="1:51">
      <c r="A16" s="40">
        <v>2013</v>
      </c>
      <c r="B16" s="41">
        <v>0.15496055933203726</v>
      </c>
      <c r="C16" s="41">
        <v>6.4532549721718473</v>
      </c>
      <c r="E16" s="1">
        <v>2033</v>
      </c>
      <c r="F16" s="41">
        <v>0.10315385942619275</v>
      </c>
      <c r="G16" s="41">
        <v>9.6942567690887653</v>
      </c>
    </row>
    <row r="17" spans="1:7">
      <c r="A17" s="40">
        <v>2014</v>
      </c>
      <c r="B17" s="41">
        <v>0.15337912289142405</v>
      </c>
      <c r="C17" s="41">
        <v>6.5197921408632169</v>
      </c>
      <c r="E17" s="1">
        <v>2034</v>
      </c>
      <c r="F17" s="41">
        <v>0.10088447451881651</v>
      </c>
      <c r="G17" s="41">
        <v>9.9123279847533396</v>
      </c>
    </row>
    <row r="18" spans="1:7">
      <c r="A18" s="40">
        <v>2015</v>
      </c>
      <c r="B18" s="41">
        <v>0.15338363864927215</v>
      </c>
      <c r="C18" s="41">
        <v>6.519600192081799</v>
      </c>
      <c r="E18" s="1">
        <v>2035</v>
      </c>
      <c r="F18" s="41">
        <v>9.8665016079402534E-2</v>
      </c>
      <c r="G18" s="41">
        <v>10.135304687886851</v>
      </c>
    </row>
    <row r="19" spans="1:7">
      <c r="A19" s="40">
        <v>2016</v>
      </c>
      <c r="B19" s="41">
        <v>0.15125495800674602</v>
      </c>
      <c r="C19" s="41">
        <v>6.6113535263776262</v>
      </c>
      <c r="E19" s="1">
        <v>2036</v>
      </c>
      <c r="F19" s="41">
        <v>9.6494385725655676E-2</v>
      </c>
      <c r="G19" s="41">
        <v>10.363297226878171</v>
      </c>
    </row>
    <row r="20" spans="1:7">
      <c r="A20" s="40">
        <v>2017</v>
      </c>
      <c r="B20" s="41">
        <v>0.14511279489348353</v>
      </c>
      <c r="C20" s="41">
        <v>6.8911910954097833</v>
      </c>
      <c r="E20" s="1">
        <v>2037</v>
      </c>
      <c r="F20" s="41">
        <v>9.4371509239691245E-2</v>
      </c>
      <c r="G20" s="41">
        <v>10.596418432390768</v>
      </c>
    </row>
    <row r="21" spans="1:7">
      <c r="A21" s="40">
        <v>2018</v>
      </c>
      <c r="B21" s="41">
        <v>0.14020594079540027</v>
      </c>
      <c r="C21" s="41">
        <v>7.1323653928422335</v>
      </c>
      <c r="E21" s="1">
        <v>2038</v>
      </c>
      <c r="F21" s="41">
        <v>9.2295336036418041E-2</v>
      </c>
      <c r="G21" s="41">
        <v>10.834783673201194</v>
      </c>
    </row>
    <row r="22" spans="1:7">
      <c r="A22" s="40">
        <v>2019</v>
      </c>
      <c r="B22" s="41">
        <v>0.13842482796973435</v>
      </c>
      <c r="C22" s="41">
        <v>7.2241375674213826</v>
      </c>
      <c r="E22" s="1">
        <v>2039</v>
      </c>
      <c r="F22" s="41">
        <v>9.026483864361684E-2</v>
      </c>
      <c r="G22" s="41">
        <v>11.078510913293655</v>
      </c>
    </row>
    <row r="23" spans="1:7">
      <c r="A23" s="40">
        <v>2020</v>
      </c>
      <c r="B23" s="41">
        <v>0.13774643545738749</v>
      </c>
      <c r="C23" s="41">
        <v>7.259715989597094</v>
      </c>
      <c r="E23" s="1">
        <v>2040</v>
      </c>
      <c r="F23" s="41">
        <v>8.8279012193457268E-2</v>
      </c>
      <c r="G23" s="41">
        <v>11.327720770238912</v>
      </c>
    </row>
    <row r="24" spans="1:7">
      <c r="A24" s="43">
        <v>2021</v>
      </c>
      <c r="B24" s="41">
        <v>0.13174759301551014</v>
      </c>
      <c r="C24" s="41">
        <v>7.5902714965143518</v>
      </c>
      <c r="E24" s="1">
        <v>2041</v>
      </c>
      <c r="F24" s="41">
        <v>8.6336873925201202E-2</v>
      </c>
      <c r="G24" s="41">
        <v>11.582536574886413</v>
      </c>
    </row>
    <row r="25" spans="1:7">
      <c r="A25" s="40">
        <v>2022</v>
      </c>
      <c r="B25" s="41">
        <v>0.12885195371930136</v>
      </c>
      <c r="C25" s="41">
        <v>7.7608446836472389</v>
      </c>
      <c r="E25" s="1">
        <v>2042</v>
      </c>
      <c r="F25" s="41">
        <v>8.4437462698846777E-2</v>
      </c>
      <c r="G25" s="41">
        <v>11.843084432399195</v>
      </c>
    </row>
    <row r="26" spans="1:7">
      <c r="E26" s="1">
        <v>2043</v>
      </c>
      <c r="F26" s="41">
        <v>8.2579838519472148E-2</v>
      </c>
      <c r="G26" s="41">
        <v>12.109493284661754</v>
      </c>
    </row>
    <row r="27" spans="1:7">
      <c r="A27" s="1" t="s">
        <v>2371</v>
      </c>
      <c r="E27" s="1">
        <v>2044</v>
      </c>
      <c r="F27" s="41">
        <v>8.076308207204376E-2</v>
      </c>
      <c r="G27" s="41">
        <v>12.381894974091773</v>
      </c>
    </row>
    <row r="28" spans="1:7">
      <c r="A28" s="1" t="s">
        <v>2372</v>
      </c>
      <c r="E28" s="1">
        <v>2045</v>
      </c>
      <c r="F28" s="41">
        <v>7.8986294266458798E-2</v>
      </c>
      <c r="G28" s="41">
        <v>12.660424308887293</v>
      </c>
    </row>
    <row r="29" spans="1:7">
      <c r="A29" s="1" t="s">
        <v>2373</v>
      </c>
      <c r="E29" s="1">
        <v>2046</v>
      </c>
      <c r="F29" s="41">
        <v>7.72485957925967E-2</v>
      </c>
      <c r="G29" s="41">
        <v>12.945219129741609</v>
      </c>
    </row>
    <row r="30" spans="1:7">
      <c r="E30" s="1">
        <v>2047</v>
      </c>
      <c r="F30" s="41">
        <v>7.5549126685159576E-2</v>
      </c>
      <c r="G30" s="41">
        <v>13.236420378058904</v>
      </c>
    </row>
    <row r="31" spans="1:7">
      <c r="A31" s="1" t="s">
        <v>2374</v>
      </c>
      <c r="E31" s="1">
        <v>2048</v>
      </c>
      <c r="F31" s="41">
        <v>7.3887045898086062E-2</v>
      </c>
      <c r="G31" s="41">
        <v>13.534172165704403</v>
      </c>
    </row>
    <row r="32" spans="1:7">
      <c r="A32" s="1" t="s">
        <v>2375</v>
      </c>
      <c r="E32" s="1">
        <v>2049</v>
      </c>
      <c r="F32" s="41">
        <v>7.2261530888328165E-2</v>
      </c>
      <c r="G32" s="41">
        <v>13.83862184632352</v>
      </c>
    </row>
    <row r="33" spans="1:7">
      <c r="A33" s="1" t="s">
        <v>2376</v>
      </c>
      <c r="E33" s="1">
        <v>2050</v>
      </c>
      <c r="F33" s="41">
        <v>7.0671777208784939E-2</v>
      </c>
      <c r="G33" s="41">
        <v>14.149920088265359</v>
      </c>
    </row>
    <row r="34" spans="1:7">
      <c r="A34" s="1" t="s">
        <v>2377</v>
      </c>
      <c r="E34" s="1">
        <v>2051</v>
      </c>
      <c r="F34" s="41">
        <v>6.9116998110191674E-2</v>
      </c>
      <c r="G34" s="41">
        <v>14.468220949146584</v>
      </c>
    </row>
    <row r="35" spans="1:7">
      <c r="A35" s="1" t="s">
        <v>2378</v>
      </c>
      <c r="E35" s="1">
        <v>2052</v>
      </c>
      <c r="F35" s="41">
        <v>6.7596424151767462E-2</v>
      </c>
      <c r="G35" s="41">
        <v>14.793681952092619</v>
      </c>
    </row>
    <row r="36" spans="1:7">
      <c r="E36" s="1">
        <v>2053</v>
      </c>
      <c r="F36" s="41">
        <v>6.6109302820428581E-2</v>
      </c>
      <c r="G36" s="41">
        <v>15.126464163693885</v>
      </c>
    </row>
    <row r="37" spans="1:7">
      <c r="E37" s="1">
        <v>2054</v>
      </c>
      <c r="F37" s="41">
        <v>6.4654898158379145E-2</v>
      </c>
      <c r="G37" s="41">
        <v>15.46673227371563</v>
      </c>
    </row>
    <row r="38" spans="1:7">
      <c r="E38" s="1">
        <v>2055</v>
      </c>
      <c r="F38" s="41">
        <v>6.3232490398894808E-2</v>
      </c>
      <c r="G38" s="41">
        <v>15.814654676600847</v>
      </c>
    </row>
    <row r="39" spans="1:7">
      <c r="E39" s="1">
        <v>2056</v>
      </c>
      <c r="F39" s="41">
        <v>6.1841375610119119E-2</v>
      </c>
      <c r="G39" s="41">
        <v>16.170403554806594</v>
      </c>
    </row>
    <row r="40" spans="1:7">
      <c r="E40" s="1">
        <v>2057</v>
      </c>
      <c r="F40" s="41">
        <v>6.04808653466965E-2</v>
      </c>
      <c r="G40" s="41">
        <v>16.53415496401492</v>
      </c>
    </row>
    <row r="41" spans="1:7">
      <c r="E41" s="1">
        <v>2058</v>
      </c>
      <c r="F41" s="41">
        <v>5.9150286309069176E-2</v>
      </c>
      <c r="G41" s="41">
        <v>16.906088920260657</v>
      </c>
    </row>
    <row r="42" spans="1:7">
      <c r="E42" s="1">
        <v>2059</v>
      </c>
      <c r="F42" s="41">
        <v>5.7848980010269654E-2</v>
      </c>
      <c r="G42" s="41">
        <v>17.286389489019076</v>
      </c>
    </row>
    <row r="43" spans="1:7">
      <c r="E43" s="1">
        <v>2060</v>
      </c>
      <c r="F43" s="41">
        <v>5.6576302450043719E-2</v>
      </c>
      <c r="G43" s="41">
        <v>17.675244876297626</v>
      </c>
    </row>
  </sheetData>
  <phoneticPr fontId="8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E5A7C-BF64-44B2-8CBC-2B962A58ADCD}">
  <dimension ref="A1:AN43"/>
  <sheetViews>
    <sheetView workbookViewId="0"/>
  </sheetViews>
  <sheetFormatPr defaultRowHeight="14.25"/>
  <cols>
    <col min="1" max="1" width="36.75" bestFit="1" customWidth="1"/>
    <col min="2" max="2" width="58.25" customWidth="1"/>
  </cols>
  <sheetData>
    <row r="1" spans="1:40">
      <c r="B1" t="s">
        <v>3323</v>
      </c>
      <c r="C1">
        <v>2023</v>
      </c>
      <c r="D1">
        <v>2024</v>
      </c>
      <c r="E1">
        <v>2025</v>
      </c>
      <c r="F1">
        <v>2026</v>
      </c>
      <c r="G1">
        <v>2027</v>
      </c>
      <c r="H1">
        <v>2028</v>
      </c>
      <c r="I1">
        <v>2029</v>
      </c>
      <c r="J1">
        <v>2030</v>
      </c>
      <c r="K1">
        <v>2031</v>
      </c>
      <c r="L1">
        <v>2032</v>
      </c>
      <c r="M1">
        <v>2033</v>
      </c>
      <c r="N1">
        <v>2034</v>
      </c>
      <c r="O1">
        <v>2035</v>
      </c>
      <c r="P1">
        <v>2036</v>
      </c>
      <c r="Q1">
        <v>2037</v>
      </c>
      <c r="R1">
        <v>2038</v>
      </c>
      <c r="S1">
        <v>2039</v>
      </c>
      <c r="T1">
        <v>2040</v>
      </c>
      <c r="U1">
        <v>2041</v>
      </c>
      <c r="V1">
        <v>2042</v>
      </c>
      <c r="W1">
        <v>2043</v>
      </c>
      <c r="X1">
        <v>2044</v>
      </c>
      <c r="Y1">
        <v>2045</v>
      </c>
      <c r="Z1">
        <v>2046</v>
      </c>
      <c r="AA1">
        <v>2047</v>
      </c>
      <c r="AB1">
        <v>2048</v>
      </c>
      <c r="AC1">
        <v>2049</v>
      </c>
      <c r="AD1">
        <v>2050</v>
      </c>
      <c r="AE1">
        <v>2051</v>
      </c>
      <c r="AF1">
        <v>2052</v>
      </c>
      <c r="AG1">
        <v>2053</v>
      </c>
      <c r="AH1">
        <v>2054</v>
      </c>
      <c r="AI1">
        <v>2055</v>
      </c>
      <c r="AJ1">
        <v>2056</v>
      </c>
      <c r="AK1">
        <v>2057</v>
      </c>
      <c r="AL1">
        <v>2058</v>
      </c>
      <c r="AM1">
        <v>2059</v>
      </c>
      <c r="AN1">
        <v>2060</v>
      </c>
    </row>
    <row r="2" spans="1:40">
      <c r="A2" s="25" t="s">
        <v>695</v>
      </c>
      <c r="B2" t="s">
        <v>745</v>
      </c>
      <c r="C2" s="9">
        <v>1358040000000</v>
      </c>
      <c r="D2" s="9">
        <v>1426340000000</v>
      </c>
      <c r="E2" s="9">
        <v>1470450000000</v>
      </c>
      <c r="F2" s="9">
        <v>1560260000000</v>
      </c>
      <c r="G2" s="9">
        <v>1625290000000</v>
      </c>
      <c r="H2" s="9">
        <v>1688670000000</v>
      </c>
      <c r="I2" s="9">
        <v>1750150000000</v>
      </c>
      <c r="J2" s="9">
        <v>1834660000000</v>
      </c>
      <c r="K2" s="9">
        <v>1866480000000</v>
      </c>
      <c r="L2" s="9">
        <v>1920950000000</v>
      </c>
      <c r="M2" s="9">
        <v>1972730000000</v>
      </c>
      <c r="N2" s="9">
        <v>2021690000000</v>
      </c>
      <c r="O2" s="9">
        <v>2057210000000</v>
      </c>
      <c r="P2" s="9">
        <v>2110780000000</v>
      </c>
      <c r="Q2" s="9">
        <v>2150770000000</v>
      </c>
      <c r="R2" s="9">
        <v>2187690000000</v>
      </c>
      <c r="S2" s="9">
        <v>2221540000000</v>
      </c>
      <c r="T2" s="9">
        <v>2252340000000</v>
      </c>
      <c r="U2" s="9">
        <v>2280150000000</v>
      </c>
      <c r="V2" s="9">
        <v>2305030000000</v>
      </c>
      <c r="W2" s="9">
        <v>2327080000000</v>
      </c>
      <c r="X2" s="9">
        <v>2346400000000</v>
      </c>
      <c r="Y2" s="9">
        <v>2363120000000</v>
      </c>
      <c r="Z2" s="9">
        <v>2377370000000</v>
      </c>
      <c r="AA2" s="9">
        <v>2389320000000</v>
      </c>
      <c r="AB2" s="9">
        <v>2399120000000</v>
      </c>
      <c r="AC2" s="9">
        <v>2406950000000</v>
      </c>
      <c r="AD2" s="9">
        <v>2412990000000</v>
      </c>
      <c r="AE2" s="9">
        <v>2417430000000</v>
      </c>
      <c r="AF2" s="9">
        <v>2420450000000</v>
      </c>
      <c r="AG2" s="9">
        <v>2422260000000</v>
      </c>
      <c r="AH2" s="9">
        <v>2423050000000</v>
      </c>
      <c r="AI2" s="9">
        <v>2423020000000</v>
      </c>
      <c r="AJ2" s="9">
        <v>2422380000000</v>
      </c>
      <c r="AK2" s="9">
        <v>2421320000000</v>
      </c>
      <c r="AL2" s="9">
        <v>2420050000000</v>
      </c>
      <c r="AM2" s="9">
        <v>2418770000000</v>
      </c>
      <c r="AN2" s="9">
        <v>2417880000000</v>
      </c>
    </row>
    <row r="3" spans="1:40">
      <c r="A3" s="25" t="s">
        <v>696</v>
      </c>
      <c r="B3" t="s">
        <v>746</v>
      </c>
      <c r="C3" s="9">
        <v>352148000000</v>
      </c>
      <c r="D3" s="9">
        <v>352691000000</v>
      </c>
      <c r="E3" s="9">
        <v>362522000000</v>
      </c>
      <c r="F3" s="9">
        <v>367122000000</v>
      </c>
      <c r="G3" s="9">
        <v>373985000000</v>
      </c>
      <c r="H3" s="9">
        <v>379709000000</v>
      </c>
      <c r="I3" s="9">
        <v>383828000000</v>
      </c>
      <c r="J3" s="9">
        <v>391632000000</v>
      </c>
      <c r="K3" s="9">
        <v>393868000000</v>
      </c>
      <c r="L3" s="9">
        <v>396275000000</v>
      </c>
      <c r="M3" s="9">
        <v>396112000000</v>
      </c>
      <c r="N3" s="9">
        <v>396605000000</v>
      </c>
      <c r="O3" s="9">
        <v>395562000000</v>
      </c>
      <c r="P3" s="9">
        <v>391676000000</v>
      </c>
      <c r="Q3" s="9">
        <v>387324000000</v>
      </c>
      <c r="R3" s="9">
        <v>382798000000</v>
      </c>
      <c r="S3" s="9">
        <v>379644000000</v>
      </c>
      <c r="T3" s="9">
        <v>375148000000</v>
      </c>
      <c r="U3" s="9">
        <v>369346000000</v>
      </c>
      <c r="V3" s="9">
        <v>363414000000</v>
      </c>
      <c r="W3" s="9">
        <v>356985000000</v>
      </c>
      <c r="X3" s="9">
        <v>351172000000</v>
      </c>
      <c r="Y3" s="9">
        <v>344330000000</v>
      </c>
      <c r="Z3" s="9">
        <v>338320000000</v>
      </c>
      <c r="AA3" s="9">
        <v>332667000000</v>
      </c>
      <c r="AB3" s="9">
        <v>326572000000</v>
      </c>
      <c r="AC3" s="9">
        <v>320175000000</v>
      </c>
      <c r="AD3" s="9">
        <v>314005000000</v>
      </c>
      <c r="AE3" s="9">
        <v>306976000000</v>
      </c>
      <c r="AF3" s="9">
        <v>300181000000</v>
      </c>
      <c r="AG3" s="9">
        <v>293348000000</v>
      </c>
      <c r="AH3" s="9">
        <v>286644000000</v>
      </c>
      <c r="AI3" s="9">
        <v>279736000000</v>
      </c>
      <c r="AJ3" s="9">
        <v>274169000000</v>
      </c>
      <c r="AK3" s="9">
        <v>267629000000</v>
      </c>
      <c r="AL3" s="9">
        <v>261644000000</v>
      </c>
      <c r="AM3" s="9">
        <v>255596000000</v>
      </c>
      <c r="AN3" s="9">
        <v>250685000000</v>
      </c>
    </row>
    <row r="4" spans="1:40">
      <c r="A4" s="25" t="s">
        <v>697</v>
      </c>
      <c r="B4" t="s">
        <v>747</v>
      </c>
      <c r="C4" s="9">
        <v>132020000000</v>
      </c>
      <c r="D4" s="9">
        <v>142453000000</v>
      </c>
      <c r="E4" s="9">
        <v>148612000000</v>
      </c>
      <c r="F4" s="9">
        <v>155205000000</v>
      </c>
      <c r="G4" s="9">
        <v>154166000000</v>
      </c>
      <c r="H4" s="9">
        <v>157181000000</v>
      </c>
      <c r="I4" s="9">
        <v>162079000000</v>
      </c>
      <c r="J4" s="9">
        <v>170282000000</v>
      </c>
      <c r="K4" s="9">
        <v>172252000000</v>
      </c>
      <c r="L4" s="9">
        <v>176757000000</v>
      </c>
      <c r="M4" s="9">
        <v>178217000000</v>
      </c>
      <c r="N4" s="9">
        <v>181915000000</v>
      </c>
      <c r="O4" s="9">
        <v>184992000000</v>
      </c>
      <c r="P4" s="9">
        <v>183635000000</v>
      </c>
      <c r="Q4" s="9">
        <v>183997000000</v>
      </c>
      <c r="R4" s="9">
        <v>183299000000</v>
      </c>
      <c r="S4" s="9">
        <v>184348000000</v>
      </c>
      <c r="T4" s="9">
        <v>180095000000</v>
      </c>
      <c r="U4" s="9">
        <v>182522000000</v>
      </c>
      <c r="V4" s="9">
        <v>181246000000</v>
      </c>
      <c r="W4" s="9">
        <v>179065000000</v>
      </c>
      <c r="X4" s="9">
        <v>175975000000</v>
      </c>
      <c r="Y4" s="9">
        <v>175750000000</v>
      </c>
      <c r="Z4" s="9">
        <v>175397000000</v>
      </c>
      <c r="AA4" s="9">
        <v>175037000000</v>
      </c>
      <c r="AB4" s="9">
        <v>172168000000</v>
      </c>
      <c r="AC4" s="9">
        <v>168494000000</v>
      </c>
      <c r="AD4" s="9">
        <v>166708000000</v>
      </c>
      <c r="AE4" s="9">
        <v>165254000000</v>
      </c>
      <c r="AF4" s="9">
        <v>163179000000</v>
      </c>
      <c r="AG4" s="9">
        <v>159964000000</v>
      </c>
      <c r="AH4" s="9">
        <v>157741000000</v>
      </c>
      <c r="AI4" s="9">
        <v>154334000000</v>
      </c>
      <c r="AJ4" s="9">
        <v>153465000000</v>
      </c>
      <c r="AK4" s="9">
        <v>151504000000</v>
      </c>
      <c r="AL4" s="9">
        <v>150459000000</v>
      </c>
      <c r="AM4" s="9">
        <v>148365000000</v>
      </c>
      <c r="AN4" s="9">
        <v>147151000000</v>
      </c>
    </row>
    <row r="5" spans="1:40">
      <c r="A5" s="25" t="s">
        <v>710</v>
      </c>
      <c r="B5" t="s">
        <v>748</v>
      </c>
      <c r="C5" s="9">
        <v>145939000000</v>
      </c>
      <c r="D5" s="9">
        <v>147115000000</v>
      </c>
      <c r="E5" s="9">
        <v>149085000000</v>
      </c>
      <c r="F5" s="9">
        <v>151688000000</v>
      </c>
      <c r="G5" s="9">
        <v>154721000000</v>
      </c>
      <c r="H5" s="9">
        <v>158000000000</v>
      </c>
      <c r="I5" s="9">
        <v>161360000000</v>
      </c>
      <c r="J5" s="9">
        <v>164649000000</v>
      </c>
      <c r="K5" s="9">
        <v>167744000000</v>
      </c>
      <c r="L5" s="9">
        <v>170594000000</v>
      </c>
      <c r="M5" s="9">
        <v>173161000000</v>
      </c>
      <c r="N5" s="9">
        <v>175408000000</v>
      </c>
      <c r="O5" s="9">
        <v>177293000000</v>
      </c>
      <c r="P5" s="9">
        <v>178783000000</v>
      </c>
      <c r="Q5" s="9">
        <v>179898000000</v>
      </c>
      <c r="R5" s="9">
        <v>180669000000</v>
      </c>
      <c r="S5" s="9">
        <v>181129000000</v>
      </c>
      <c r="T5" s="9">
        <v>181311000000</v>
      </c>
      <c r="U5" s="9">
        <v>181247000000</v>
      </c>
      <c r="V5" s="9">
        <v>180972000000</v>
      </c>
      <c r="W5" s="9">
        <v>180512000000</v>
      </c>
      <c r="X5" s="9">
        <v>179901000000</v>
      </c>
      <c r="Y5" s="9">
        <v>179166000000</v>
      </c>
      <c r="Z5" s="9">
        <v>178331000000</v>
      </c>
      <c r="AA5" s="9">
        <v>177424000000</v>
      </c>
      <c r="AB5" s="9">
        <v>176465000000</v>
      </c>
      <c r="AC5" s="9">
        <v>175476000000</v>
      </c>
      <c r="AD5" s="9">
        <v>174475000000</v>
      </c>
      <c r="AE5" s="9">
        <v>173483000000</v>
      </c>
      <c r="AF5" s="9">
        <v>172517000000</v>
      </c>
      <c r="AG5" s="9">
        <v>171593000000</v>
      </c>
      <c r="AH5" s="9">
        <v>170730000000</v>
      </c>
      <c r="AI5" s="9">
        <v>169946000000</v>
      </c>
      <c r="AJ5" s="9">
        <v>169261000000</v>
      </c>
      <c r="AK5" s="9">
        <v>168689000000</v>
      </c>
      <c r="AL5" s="9">
        <v>168250000000</v>
      </c>
      <c r="AM5" s="9">
        <v>167969000000</v>
      </c>
      <c r="AN5" s="9">
        <v>167870000000</v>
      </c>
    </row>
    <row r="6" spans="1:40">
      <c r="A6" s="25" t="s">
        <v>729</v>
      </c>
      <c r="B6" t="s">
        <v>749</v>
      </c>
      <c r="C6" s="9">
        <v>13112000000</v>
      </c>
      <c r="D6" s="9">
        <v>13217600000</v>
      </c>
      <c r="E6" s="9">
        <v>13393800000</v>
      </c>
      <c r="F6" s="9">
        <v>13626900000</v>
      </c>
      <c r="G6" s="9">
        <v>13898700000</v>
      </c>
      <c r="H6" s="9">
        <v>14192800000</v>
      </c>
      <c r="I6" s="9">
        <v>14494700000</v>
      </c>
      <c r="J6" s="9">
        <v>14790400000</v>
      </c>
      <c r="K6" s="9">
        <v>15068700000</v>
      </c>
      <c r="L6" s="9">
        <v>15324800000</v>
      </c>
      <c r="M6" s="9">
        <v>15555700000</v>
      </c>
      <c r="N6" s="9">
        <v>15757700000</v>
      </c>
      <c r="O6" s="9">
        <v>15927100000</v>
      </c>
      <c r="P6" s="9">
        <v>16061100000</v>
      </c>
      <c r="Q6" s="9">
        <v>16161200000</v>
      </c>
      <c r="R6" s="9">
        <v>16230400000</v>
      </c>
      <c r="S6" s="9">
        <v>16271600000</v>
      </c>
      <c r="T6" s="9">
        <v>16287800000</v>
      </c>
      <c r="U6" s="9">
        <v>16282000000</v>
      </c>
      <c r="V6" s="9">
        <v>16257000000</v>
      </c>
      <c r="W6" s="9">
        <v>16215700000</v>
      </c>
      <c r="X6" s="9">
        <v>16160700000</v>
      </c>
      <c r="Y6" s="9">
        <v>16094400000</v>
      </c>
      <c r="Z6" s="9">
        <v>16019300000</v>
      </c>
      <c r="AA6" s="9">
        <v>15937600000</v>
      </c>
      <c r="AB6" s="9">
        <v>15851200000</v>
      </c>
      <c r="AC6" s="9">
        <v>15762100000</v>
      </c>
      <c r="AD6" s="9">
        <v>15672100000</v>
      </c>
      <c r="AE6" s="9">
        <v>15582800000</v>
      </c>
      <c r="AF6" s="9">
        <v>15495900000</v>
      </c>
      <c r="AG6" s="9">
        <v>15412900000</v>
      </c>
      <c r="AH6" s="9">
        <v>15335400000</v>
      </c>
      <c r="AI6" s="9">
        <v>15264900000</v>
      </c>
      <c r="AJ6" s="9">
        <v>15203100000</v>
      </c>
      <c r="AK6" s="9">
        <v>15151600000</v>
      </c>
      <c r="AL6" s="9">
        <v>15112300000</v>
      </c>
      <c r="AM6" s="9">
        <v>15087100000</v>
      </c>
      <c r="AN6" s="9">
        <v>15078100000</v>
      </c>
    </row>
    <row r="7" spans="1:40">
      <c r="A7" s="25" t="s">
        <v>698</v>
      </c>
      <c r="B7" t="s">
        <v>750</v>
      </c>
      <c r="C7" s="9">
        <v>485411000000</v>
      </c>
      <c r="D7" s="9">
        <v>496696000000</v>
      </c>
      <c r="E7" s="9">
        <v>511832000000</v>
      </c>
      <c r="F7" s="9">
        <v>528069000000</v>
      </c>
      <c r="G7" s="9">
        <v>544657000000</v>
      </c>
      <c r="H7" s="9">
        <v>561370000000</v>
      </c>
      <c r="I7" s="9">
        <v>577969000000</v>
      </c>
      <c r="J7" s="9">
        <v>594196000000</v>
      </c>
      <c r="K7" s="9">
        <v>609804000000</v>
      </c>
      <c r="L7" s="9">
        <v>624653000000</v>
      </c>
      <c r="M7" s="9">
        <v>638625000000</v>
      </c>
      <c r="N7" s="9">
        <v>651606000000</v>
      </c>
      <c r="O7" s="9">
        <v>663480000000</v>
      </c>
      <c r="P7" s="9">
        <v>674155000000</v>
      </c>
      <c r="Q7" s="9">
        <v>683631000000</v>
      </c>
      <c r="R7" s="9">
        <v>691939000000</v>
      </c>
      <c r="S7" s="9">
        <v>699118000000</v>
      </c>
      <c r="T7" s="9">
        <v>705216000000</v>
      </c>
      <c r="U7" s="9">
        <v>710288000000</v>
      </c>
      <c r="V7" s="9">
        <v>714397000000</v>
      </c>
      <c r="W7" s="9">
        <v>717610000000</v>
      </c>
      <c r="X7" s="9">
        <v>719996000000</v>
      </c>
      <c r="Y7" s="9">
        <v>721631000000</v>
      </c>
      <c r="Z7" s="9">
        <v>722591000000</v>
      </c>
      <c r="AA7" s="9">
        <v>722954000000</v>
      </c>
      <c r="AB7" s="9">
        <v>722800000000</v>
      </c>
      <c r="AC7" s="9">
        <v>722209000000</v>
      </c>
      <c r="AD7" s="9">
        <v>721259000000</v>
      </c>
      <c r="AE7" s="9">
        <v>720032000000</v>
      </c>
      <c r="AF7" s="9">
        <v>718605000000</v>
      </c>
      <c r="AG7" s="9">
        <v>717058000000</v>
      </c>
      <c r="AH7" s="9">
        <v>715468000000</v>
      </c>
      <c r="AI7" s="9">
        <v>713912000000</v>
      </c>
      <c r="AJ7" s="9">
        <v>712466000000</v>
      </c>
      <c r="AK7" s="9">
        <v>711208000000</v>
      </c>
      <c r="AL7" s="9">
        <v>710213000000</v>
      </c>
      <c r="AM7" s="9">
        <v>709559000000</v>
      </c>
      <c r="AN7" s="9">
        <v>709323000000</v>
      </c>
    </row>
    <row r="8" spans="1:40">
      <c r="A8" s="25" t="s">
        <v>699</v>
      </c>
      <c r="B8" t="s">
        <v>751</v>
      </c>
      <c r="C8" s="9">
        <v>199222000000</v>
      </c>
      <c r="D8" s="9">
        <v>200022000000</v>
      </c>
      <c r="E8" s="9">
        <v>201383000000</v>
      </c>
      <c r="F8" s="9">
        <v>203265000000</v>
      </c>
      <c r="G8" s="9">
        <v>205424000000</v>
      </c>
      <c r="H8" s="9">
        <v>207557000000</v>
      </c>
      <c r="I8" s="9">
        <v>209352000000</v>
      </c>
      <c r="J8" s="9">
        <v>210488000000</v>
      </c>
      <c r="K8" s="9">
        <v>210725000000</v>
      </c>
      <c r="L8" s="9">
        <v>210154000000</v>
      </c>
      <c r="M8" s="9">
        <v>208953000000</v>
      </c>
      <c r="N8" s="9">
        <v>207306000000</v>
      </c>
      <c r="O8" s="9">
        <v>205389000000</v>
      </c>
      <c r="P8" s="9">
        <v>203352000000</v>
      </c>
      <c r="Q8" s="9">
        <v>201236000000</v>
      </c>
      <c r="R8" s="9">
        <v>199060000000</v>
      </c>
      <c r="S8" s="9">
        <v>196841000000</v>
      </c>
      <c r="T8" s="9">
        <v>194597000000</v>
      </c>
      <c r="U8" s="9">
        <v>192345000000</v>
      </c>
      <c r="V8" s="9">
        <v>190100000000</v>
      </c>
      <c r="W8" s="9">
        <v>187878000000</v>
      </c>
      <c r="X8" s="9">
        <v>185695000000</v>
      </c>
      <c r="Y8" s="9">
        <v>183563000000</v>
      </c>
      <c r="Z8" s="9">
        <v>181497000000</v>
      </c>
      <c r="AA8" s="9">
        <v>179508000000</v>
      </c>
      <c r="AB8" s="9">
        <v>177608000000</v>
      </c>
      <c r="AC8" s="9">
        <v>175807000000</v>
      </c>
      <c r="AD8" s="9">
        <v>174117000000</v>
      </c>
      <c r="AE8" s="9">
        <v>172546000000</v>
      </c>
      <c r="AF8" s="9">
        <v>171103000000</v>
      </c>
      <c r="AG8" s="9">
        <v>169798000000</v>
      </c>
      <c r="AH8" s="9">
        <v>168638000000</v>
      </c>
      <c r="AI8" s="9">
        <v>167632000000</v>
      </c>
      <c r="AJ8" s="9">
        <v>166789000000</v>
      </c>
      <c r="AK8" s="9">
        <v>166117000000</v>
      </c>
      <c r="AL8" s="9">
        <v>165624000000</v>
      </c>
      <c r="AM8" s="9">
        <v>165321000000</v>
      </c>
      <c r="AN8" s="9">
        <v>165218000000</v>
      </c>
    </row>
    <row r="9" spans="1:40">
      <c r="A9" s="25" t="s">
        <v>700</v>
      </c>
      <c r="B9" t="s">
        <v>752</v>
      </c>
      <c r="C9" s="9">
        <v>82257500000</v>
      </c>
      <c r="D9" s="9">
        <v>82842200000</v>
      </c>
      <c r="E9" s="9">
        <v>83777000000</v>
      </c>
      <c r="F9" s="9">
        <v>85022900000</v>
      </c>
      <c r="G9" s="9">
        <v>86502100000</v>
      </c>
      <c r="H9" s="9">
        <v>88122700000</v>
      </c>
      <c r="I9" s="9">
        <v>89786300000</v>
      </c>
      <c r="J9" s="9">
        <v>91387200000</v>
      </c>
      <c r="K9" s="9">
        <v>92829100000</v>
      </c>
      <c r="L9" s="9">
        <v>94080200000</v>
      </c>
      <c r="M9" s="9">
        <v>95126000000</v>
      </c>
      <c r="N9" s="9">
        <v>95953000000</v>
      </c>
      <c r="O9" s="9">
        <v>96549100000</v>
      </c>
      <c r="P9" s="9">
        <v>96907500000</v>
      </c>
      <c r="Q9" s="9">
        <v>97039700000</v>
      </c>
      <c r="R9" s="9">
        <v>96962700000</v>
      </c>
      <c r="S9" s="9">
        <v>96695200000</v>
      </c>
      <c r="T9" s="9">
        <v>96256700000</v>
      </c>
      <c r="U9" s="9">
        <v>95667300000</v>
      </c>
      <c r="V9" s="9">
        <v>94947500000</v>
      </c>
      <c r="W9" s="9">
        <v>94117900000</v>
      </c>
      <c r="X9" s="9">
        <v>93198900000</v>
      </c>
      <c r="Y9" s="9">
        <v>92210400000</v>
      </c>
      <c r="Z9" s="9">
        <v>91171900000</v>
      </c>
      <c r="AA9" s="9">
        <v>90102000000</v>
      </c>
      <c r="AB9" s="9">
        <v>89018800000</v>
      </c>
      <c r="AC9" s="9">
        <v>87939500000</v>
      </c>
      <c r="AD9" s="9">
        <v>86880400000</v>
      </c>
      <c r="AE9" s="9">
        <v>85857100000</v>
      </c>
      <c r="AF9" s="9">
        <v>84884500000</v>
      </c>
      <c r="AG9" s="9">
        <v>83976800000</v>
      </c>
      <c r="AH9" s="9">
        <v>83147700000</v>
      </c>
      <c r="AI9" s="9">
        <v>82410300000</v>
      </c>
      <c r="AJ9" s="9">
        <v>81777700000</v>
      </c>
      <c r="AK9" s="9">
        <v>81262600000</v>
      </c>
      <c r="AL9" s="9">
        <v>80878000000</v>
      </c>
      <c r="AM9" s="9">
        <v>80637100000</v>
      </c>
      <c r="AN9" s="9">
        <v>80553600000</v>
      </c>
    </row>
    <row r="10" spans="1:40">
      <c r="A10" s="25" t="s">
        <v>701</v>
      </c>
      <c r="B10" t="s">
        <v>753</v>
      </c>
      <c r="C10" s="9">
        <v>244638000000</v>
      </c>
      <c r="D10" s="9">
        <v>249152000000</v>
      </c>
      <c r="E10" s="9">
        <v>255157000000</v>
      </c>
      <c r="F10" s="9">
        <v>261531000000</v>
      </c>
      <c r="G10" s="9">
        <v>267892000000</v>
      </c>
      <c r="H10" s="9">
        <v>274035000000</v>
      </c>
      <c r="I10" s="9">
        <v>279739000000</v>
      </c>
      <c r="J10" s="9">
        <v>284774000000</v>
      </c>
      <c r="K10" s="9">
        <v>288954000000</v>
      </c>
      <c r="L10" s="9">
        <v>292326000000</v>
      </c>
      <c r="M10" s="9">
        <v>294997000000</v>
      </c>
      <c r="N10" s="9">
        <v>297083000000</v>
      </c>
      <c r="O10" s="9">
        <v>298697000000</v>
      </c>
      <c r="P10" s="9">
        <v>299938000000</v>
      </c>
      <c r="Q10" s="9">
        <v>300836000000</v>
      </c>
      <c r="R10" s="9">
        <v>301408000000</v>
      </c>
      <c r="S10" s="9">
        <v>301675000000</v>
      </c>
      <c r="T10" s="9">
        <v>301657000000</v>
      </c>
      <c r="U10" s="9">
        <v>301379000000</v>
      </c>
      <c r="V10" s="9">
        <v>300867000000</v>
      </c>
      <c r="W10" s="9">
        <v>300145000000</v>
      </c>
      <c r="X10" s="9">
        <v>299242000000</v>
      </c>
      <c r="Y10" s="9">
        <v>298186000000</v>
      </c>
      <c r="Z10" s="9">
        <v>297004000000</v>
      </c>
      <c r="AA10" s="9">
        <v>295725000000</v>
      </c>
      <c r="AB10" s="9">
        <v>294377000000</v>
      </c>
      <c r="AC10" s="9">
        <v>292987000000</v>
      </c>
      <c r="AD10" s="9">
        <v>291584000000</v>
      </c>
      <c r="AE10" s="9">
        <v>290193000000</v>
      </c>
      <c r="AF10" s="9">
        <v>288843000000</v>
      </c>
      <c r="AG10" s="9">
        <v>287558000000</v>
      </c>
      <c r="AH10" s="9">
        <v>286364000000</v>
      </c>
      <c r="AI10" s="9">
        <v>285286000000</v>
      </c>
      <c r="AJ10" s="9">
        <v>284349000000</v>
      </c>
      <c r="AK10" s="9">
        <v>283577000000</v>
      </c>
      <c r="AL10" s="9">
        <v>282996000000</v>
      </c>
      <c r="AM10" s="9">
        <v>282628000000</v>
      </c>
      <c r="AN10" s="9">
        <v>282500000000</v>
      </c>
    </row>
    <row r="11" spans="1:40">
      <c r="A11" s="25" t="s">
        <v>719</v>
      </c>
      <c r="B11" t="s">
        <v>754</v>
      </c>
      <c r="C11" s="9">
        <v>222174000000</v>
      </c>
      <c r="D11" s="9">
        <v>241854000000</v>
      </c>
      <c r="E11" s="9">
        <v>256709000000</v>
      </c>
      <c r="F11" s="9">
        <v>268641000000</v>
      </c>
      <c r="G11" s="9">
        <v>279797000000</v>
      </c>
      <c r="H11" s="9">
        <v>290346000000</v>
      </c>
      <c r="I11" s="9">
        <v>297061000000</v>
      </c>
      <c r="J11" s="9">
        <v>304714000000</v>
      </c>
      <c r="K11" s="9">
        <v>315713000000</v>
      </c>
      <c r="L11" s="9">
        <v>316658000000</v>
      </c>
      <c r="M11" s="9">
        <v>320202000000</v>
      </c>
      <c r="N11" s="9">
        <v>322379000000</v>
      </c>
      <c r="O11" s="9">
        <v>324934000000</v>
      </c>
      <c r="P11" s="9">
        <v>318902000000</v>
      </c>
      <c r="Q11" s="9">
        <v>315888000000</v>
      </c>
      <c r="R11" s="9">
        <v>317065000000</v>
      </c>
      <c r="S11" s="9">
        <v>317351000000</v>
      </c>
      <c r="T11" s="9">
        <v>312759000000</v>
      </c>
      <c r="U11" s="9">
        <v>313912000000</v>
      </c>
      <c r="V11" s="9">
        <v>312273000000</v>
      </c>
      <c r="W11" s="9">
        <v>309721000000</v>
      </c>
      <c r="X11" s="9">
        <v>307471000000</v>
      </c>
      <c r="Y11" s="9">
        <v>306633000000</v>
      </c>
      <c r="Z11" s="9">
        <v>307327000000</v>
      </c>
      <c r="AA11" s="9">
        <v>307101000000</v>
      </c>
      <c r="AB11" s="9">
        <v>306749000000</v>
      </c>
      <c r="AC11" s="9">
        <v>304912000000</v>
      </c>
      <c r="AD11" s="9">
        <v>305112000000</v>
      </c>
      <c r="AE11" s="9">
        <v>305071000000</v>
      </c>
      <c r="AF11" s="9">
        <v>304035000000</v>
      </c>
      <c r="AG11" s="9">
        <v>303498000000</v>
      </c>
      <c r="AH11" s="9">
        <v>302854000000</v>
      </c>
      <c r="AI11" s="9">
        <v>301909000000</v>
      </c>
      <c r="AJ11" s="9">
        <v>301223000000</v>
      </c>
      <c r="AK11" s="9">
        <v>301027000000</v>
      </c>
      <c r="AL11" s="9">
        <v>300994000000</v>
      </c>
      <c r="AM11" s="9">
        <v>300784000000</v>
      </c>
      <c r="AN11" s="9">
        <v>301371000000</v>
      </c>
    </row>
    <row r="12" spans="1:40">
      <c r="A12" s="25" t="s">
        <v>711</v>
      </c>
      <c r="B12" t="s">
        <v>755</v>
      </c>
      <c r="C12" s="9">
        <v>335238000000</v>
      </c>
      <c r="D12" s="9">
        <v>349465000000</v>
      </c>
      <c r="E12" s="9">
        <v>366978000000</v>
      </c>
      <c r="F12" s="9">
        <v>382905000000</v>
      </c>
      <c r="G12" s="9">
        <v>396369000000</v>
      </c>
      <c r="H12" s="9">
        <v>407717000000</v>
      </c>
      <c r="I12" s="9">
        <v>417420000000</v>
      </c>
      <c r="J12" s="9">
        <v>426048000000</v>
      </c>
      <c r="K12" s="9">
        <v>434150000000</v>
      </c>
      <c r="L12" s="9">
        <v>441904000000</v>
      </c>
      <c r="M12" s="9">
        <v>449392000000</v>
      </c>
      <c r="N12" s="9">
        <v>456694000000</v>
      </c>
      <c r="O12" s="9">
        <v>463880000000</v>
      </c>
      <c r="P12" s="9">
        <v>470996000000</v>
      </c>
      <c r="Q12" s="9">
        <v>478047000000</v>
      </c>
      <c r="R12" s="9">
        <v>485030000000</v>
      </c>
      <c r="S12" s="9">
        <v>491938000000</v>
      </c>
      <c r="T12" s="9">
        <v>498762000000</v>
      </c>
      <c r="U12" s="9">
        <v>505490000000</v>
      </c>
      <c r="V12" s="9">
        <v>512111000000</v>
      </c>
      <c r="W12" s="9">
        <v>518607000000</v>
      </c>
      <c r="X12" s="9">
        <v>524961000000</v>
      </c>
      <c r="Y12" s="9">
        <v>531152000000</v>
      </c>
      <c r="Z12" s="9">
        <v>537155000000</v>
      </c>
      <c r="AA12" s="9">
        <v>542947000000</v>
      </c>
      <c r="AB12" s="9">
        <v>548500000000</v>
      </c>
      <c r="AC12" s="9">
        <v>553783000000</v>
      </c>
      <c r="AD12" s="9">
        <v>558766000000</v>
      </c>
      <c r="AE12" s="9">
        <v>563417000000</v>
      </c>
      <c r="AF12" s="9">
        <v>567703000000</v>
      </c>
      <c r="AG12" s="9">
        <v>571592000000</v>
      </c>
      <c r="AH12" s="9">
        <v>575050000000</v>
      </c>
      <c r="AI12" s="9">
        <v>578046000000</v>
      </c>
      <c r="AJ12" s="9">
        <v>580550000000</v>
      </c>
      <c r="AK12" s="9">
        <v>582535000000</v>
      </c>
      <c r="AL12" s="9">
        <v>583976000000</v>
      </c>
      <c r="AM12" s="9">
        <v>584852000000</v>
      </c>
      <c r="AN12" s="9">
        <v>585147000000</v>
      </c>
    </row>
    <row r="13" spans="1:40">
      <c r="A13" s="25" t="s">
        <v>730</v>
      </c>
      <c r="B13" t="s">
        <v>756</v>
      </c>
      <c r="C13" s="9">
        <v>145321000000</v>
      </c>
      <c r="D13" s="9">
        <v>151488000000</v>
      </c>
      <c r="E13" s="9">
        <v>159080000000</v>
      </c>
      <c r="F13" s="9">
        <v>165984000000</v>
      </c>
      <c r="G13" s="9">
        <v>171820000000</v>
      </c>
      <c r="H13" s="9">
        <v>176740000000</v>
      </c>
      <c r="I13" s="9">
        <v>180946000000</v>
      </c>
      <c r="J13" s="9">
        <v>184686000000</v>
      </c>
      <c r="K13" s="9">
        <v>188198000000</v>
      </c>
      <c r="L13" s="9">
        <v>191559000000</v>
      </c>
      <c r="M13" s="9">
        <v>194805000000</v>
      </c>
      <c r="N13" s="9">
        <v>197971000000</v>
      </c>
      <c r="O13" s="9">
        <v>201085000000</v>
      </c>
      <c r="P13" s="9">
        <v>204170000000</v>
      </c>
      <c r="Q13" s="9">
        <v>207227000000</v>
      </c>
      <c r="R13" s="9">
        <v>210254000000</v>
      </c>
      <c r="S13" s="9">
        <v>213248000000</v>
      </c>
      <c r="T13" s="9">
        <v>216206000000</v>
      </c>
      <c r="U13" s="9">
        <v>219123000000</v>
      </c>
      <c r="V13" s="9">
        <v>221993000000</v>
      </c>
      <c r="W13" s="9">
        <v>224809000000</v>
      </c>
      <c r="X13" s="9">
        <v>227563000000</v>
      </c>
      <c r="Y13" s="9">
        <v>230247000000</v>
      </c>
      <c r="Z13" s="9">
        <v>232849000000</v>
      </c>
      <c r="AA13" s="9">
        <v>235360000000</v>
      </c>
      <c r="AB13" s="9">
        <v>237767000000</v>
      </c>
      <c r="AC13" s="9">
        <v>240057000000</v>
      </c>
      <c r="AD13" s="9">
        <v>242217000000</v>
      </c>
      <c r="AE13" s="9">
        <v>244233000000</v>
      </c>
      <c r="AF13" s="9">
        <v>246091000000</v>
      </c>
      <c r="AG13" s="9">
        <v>247777000000</v>
      </c>
      <c r="AH13" s="9">
        <v>249276000000</v>
      </c>
      <c r="AI13" s="9">
        <v>250575000000</v>
      </c>
      <c r="AJ13" s="9">
        <v>251661000000</v>
      </c>
      <c r="AK13" s="9">
        <v>252521000000</v>
      </c>
      <c r="AL13" s="9">
        <v>253146000000</v>
      </c>
      <c r="AM13" s="9">
        <v>253525000000</v>
      </c>
      <c r="AN13" s="9">
        <v>253653000000</v>
      </c>
    </row>
    <row r="14" spans="1:40">
      <c r="A14" s="25" t="s">
        <v>712</v>
      </c>
      <c r="B14" t="s">
        <v>757</v>
      </c>
      <c r="C14" s="9">
        <v>146342000000</v>
      </c>
      <c r="D14" s="9">
        <v>152552000000</v>
      </c>
      <c r="E14" s="9">
        <v>160197000000</v>
      </c>
      <c r="F14" s="9">
        <v>167150000000</v>
      </c>
      <c r="G14" s="9">
        <v>173027000000</v>
      </c>
      <c r="H14" s="9">
        <v>177981000000</v>
      </c>
      <c r="I14" s="9">
        <v>182217000000</v>
      </c>
      <c r="J14" s="9">
        <v>185983000000</v>
      </c>
      <c r="K14" s="9">
        <v>189520000000</v>
      </c>
      <c r="L14" s="9">
        <v>192905000000</v>
      </c>
      <c r="M14" s="9">
        <v>196174000000</v>
      </c>
      <c r="N14" s="9">
        <v>199361000000</v>
      </c>
      <c r="O14" s="9">
        <v>202498000000</v>
      </c>
      <c r="P14" s="9">
        <v>205604000000</v>
      </c>
      <c r="Q14" s="9">
        <v>208683000000</v>
      </c>
      <c r="R14" s="9">
        <v>211731000000</v>
      </c>
      <c r="S14" s="9">
        <v>214746000000</v>
      </c>
      <c r="T14" s="9">
        <v>217725000000</v>
      </c>
      <c r="U14" s="9">
        <v>220662000000</v>
      </c>
      <c r="V14" s="9">
        <v>223552000000</v>
      </c>
      <c r="W14" s="9">
        <v>226388000000</v>
      </c>
      <c r="X14" s="9">
        <v>229162000000</v>
      </c>
      <c r="Y14" s="9">
        <v>231864000000</v>
      </c>
      <c r="Z14" s="9">
        <v>234485000000</v>
      </c>
      <c r="AA14" s="9">
        <v>237013000000</v>
      </c>
      <c r="AB14" s="9">
        <v>239437000000</v>
      </c>
      <c r="AC14" s="9">
        <v>241743000000</v>
      </c>
      <c r="AD14" s="9">
        <v>243919000000</v>
      </c>
      <c r="AE14" s="9">
        <v>245949000000</v>
      </c>
      <c r="AF14" s="9">
        <v>247820000000</v>
      </c>
      <c r="AG14" s="9">
        <v>249518000000</v>
      </c>
      <c r="AH14" s="9">
        <v>251027000000</v>
      </c>
      <c r="AI14" s="9">
        <v>252335000000</v>
      </c>
      <c r="AJ14" s="9">
        <v>253428000000</v>
      </c>
      <c r="AK14" s="9">
        <v>254295000000</v>
      </c>
      <c r="AL14" s="9">
        <v>254924000000</v>
      </c>
      <c r="AM14" s="9">
        <v>255306000000</v>
      </c>
      <c r="AN14" s="9">
        <v>255435000000</v>
      </c>
    </row>
    <row r="15" spans="1:40">
      <c r="A15" s="25" t="s">
        <v>713</v>
      </c>
      <c r="B15" t="s">
        <v>758</v>
      </c>
      <c r="C15" s="9">
        <v>358900000000</v>
      </c>
      <c r="D15" s="9">
        <v>368033000000</v>
      </c>
      <c r="E15" s="9">
        <v>379232000000</v>
      </c>
      <c r="F15" s="9">
        <v>389502000000</v>
      </c>
      <c r="G15" s="9">
        <v>398143000000</v>
      </c>
      <c r="H15" s="9">
        <v>405079000000</v>
      </c>
      <c r="I15" s="9">
        <v>410266000000</v>
      </c>
      <c r="J15" s="9">
        <v>413679000000</v>
      </c>
      <c r="K15" s="9">
        <v>415369000000</v>
      </c>
      <c r="L15" s="9">
        <v>415600000000</v>
      </c>
      <c r="M15" s="9">
        <v>414701000000</v>
      </c>
      <c r="N15" s="9">
        <v>413010000000</v>
      </c>
      <c r="O15" s="9">
        <v>410866000000</v>
      </c>
      <c r="P15" s="9">
        <v>408551000000</v>
      </c>
      <c r="Q15" s="9">
        <v>406136000000</v>
      </c>
      <c r="R15" s="9">
        <v>403641000000</v>
      </c>
      <c r="S15" s="9">
        <v>401085000000</v>
      </c>
      <c r="T15" s="9">
        <v>398487000000</v>
      </c>
      <c r="U15" s="9">
        <v>395864000000</v>
      </c>
      <c r="V15" s="9">
        <v>393235000000</v>
      </c>
      <c r="W15" s="9">
        <v>390616000000</v>
      </c>
      <c r="X15" s="9">
        <v>388025000000</v>
      </c>
      <c r="Y15" s="9">
        <v>385477000000</v>
      </c>
      <c r="Z15" s="9">
        <v>382989000000</v>
      </c>
      <c r="AA15" s="9">
        <v>380576000000</v>
      </c>
      <c r="AB15" s="9">
        <v>378254000000</v>
      </c>
      <c r="AC15" s="9">
        <v>376036000000</v>
      </c>
      <c r="AD15" s="9">
        <v>373938000000</v>
      </c>
      <c r="AE15" s="9">
        <v>371973000000</v>
      </c>
      <c r="AF15" s="9">
        <v>370156000000</v>
      </c>
      <c r="AG15" s="9">
        <v>368501000000</v>
      </c>
      <c r="AH15" s="9">
        <v>367021000000</v>
      </c>
      <c r="AI15" s="9">
        <v>365730000000</v>
      </c>
      <c r="AJ15" s="9">
        <v>364642000000</v>
      </c>
      <c r="AK15" s="9">
        <v>363770000000</v>
      </c>
      <c r="AL15" s="9">
        <v>363129000000</v>
      </c>
      <c r="AM15" s="9">
        <v>362734000000</v>
      </c>
      <c r="AN15" s="9">
        <v>362599000000</v>
      </c>
    </row>
    <row r="16" spans="1:40">
      <c r="A16" s="25" t="s">
        <v>718</v>
      </c>
      <c r="B16" t="s">
        <v>759</v>
      </c>
      <c r="C16" s="9">
        <v>175041000000</v>
      </c>
      <c r="D16" s="9">
        <v>184812000000</v>
      </c>
      <c r="E16" s="9">
        <v>196985000000</v>
      </c>
      <c r="F16" s="9">
        <v>208217000000</v>
      </c>
      <c r="G16" s="9">
        <v>217960000000</v>
      </c>
      <c r="H16" s="9">
        <v>226560000000</v>
      </c>
      <c r="I16" s="9">
        <v>234480000000</v>
      </c>
      <c r="J16" s="9">
        <v>242281000000</v>
      </c>
      <c r="K16" s="9">
        <v>250479000000</v>
      </c>
      <c r="L16" s="9">
        <v>259144000000</v>
      </c>
      <c r="M16" s="9">
        <v>268217000000</v>
      </c>
      <c r="N16" s="9">
        <v>277627000000</v>
      </c>
      <c r="O16" s="9">
        <v>287294000000</v>
      </c>
      <c r="P16" s="9">
        <v>297138000000</v>
      </c>
      <c r="Q16" s="9">
        <v>307120000000</v>
      </c>
      <c r="R16" s="9">
        <v>317212000000</v>
      </c>
      <c r="S16" s="9">
        <v>327384000000</v>
      </c>
      <c r="T16" s="9">
        <v>337601000000</v>
      </c>
      <c r="U16" s="9">
        <v>347826000000</v>
      </c>
      <c r="V16" s="9">
        <v>358018000000</v>
      </c>
      <c r="W16" s="9">
        <v>368133000000</v>
      </c>
      <c r="X16" s="9">
        <v>378125000000</v>
      </c>
      <c r="Y16" s="9">
        <v>387945000000</v>
      </c>
      <c r="Z16" s="9">
        <v>397541000000</v>
      </c>
      <c r="AA16" s="9">
        <v>406859000000</v>
      </c>
      <c r="AB16" s="9">
        <v>415842000000</v>
      </c>
      <c r="AC16" s="9">
        <v>424433000000</v>
      </c>
      <c r="AD16" s="9">
        <v>432572000000</v>
      </c>
      <c r="AE16" s="9">
        <v>440200000000</v>
      </c>
      <c r="AF16" s="9">
        <v>447257000000</v>
      </c>
      <c r="AG16" s="9">
        <v>453683000000</v>
      </c>
      <c r="AH16" s="9">
        <v>459419000000</v>
      </c>
      <c r="AI16" s="9">
        <v>464409000000</v>
      </c>
      <c r="AJ16" s="9">
        <v>468597000000</v>
      </c>
      <c r="AK16" s="9">
        <v>471931000000</v>
      </c>
      <c r="AL16" s="9">
        <v>474363000000</v>
      </c>
      <c r="AM16" s="9">
        <v>475850000000</v>
      </c>
      <c r="AN16" s="9">
        <v>476354000000</v>
      </c>
    </row>
    <row r="17" spans="1:40">
      <c r="A17" s="24" t="s">
        <v>714</v>
      </c>
      <c r="B17" t="s">
        <v>760</v>
      </c>
      <c r="C17" s="9">
        <v>246156000000</v>
      </c>
      <c r="D17" s="9">
        <v>254432000000</v>
      </c>
      <c r="E17" s="9">
        <v>264971000000</v>
      </c>
      <c r="F17" s="9">
        <v>275273000000</v>
      </c>
      <c r="G17" s="9">
        <v>284673000000</v>
      </c>
      <c r="H17" s="9">
        <v>293005000000</v>
      </c>
      <c r="I17" s="9">
        <v>300113000000</v>
      </c>
      <c r="J17" s="9">
        <v>305848000000</v>
      </c>
      <c r="K17" s="9">
        <v>310142000000</v>
      </c>
      <c r="L17" s="9">
        <v>313189000000</v>
      </c>
      <c r="M17" s="9">
        <v>315270000000</v>
      </c>
      <c r="N17" s="9">
        <v>316689000000</v>
      </c>
      <c r="O17" s="9">
        <v>317760000000</v>
      </c>
      <c r="P17" s="9">
        <v>318749000000</v>
      </c>
      <c r="Q17" s="9">
        <v>319709000000</v>
      </c>
      <c r="R17" s="9">
        <v>320641000000</v>
      </c>
      <c r="S17" s="9">
        <v>321543000000</v>
      </c>
      <c r="T17" s="9">
        <v>322416000000</v>
      </c>
      <c r="U17" s="9">
        <v>323259000000</v>
      </c>
      <c r="V17" s="9">
        <v>324071000000</v>
      </c>
      <c r="W17" s="9">
        <v>324850000000</v>
      </c>
      <c r="X17" s="9">
        <v>325597000000</v>
      </c>
      <c r="Y17" s="9">
        <v>326310000000</v>
      </c>
      <c r="Z17" s="9">
        <v>326988000000</v>
      </c>
      <c r="AA17" s="9">
        <v>327630000000</v>
      </c>
      <c r="AB17" s="9">
        <v>328234000000</v>
      </c>
      <c r="AC17" s="9">
        <v>328798000000</v>
      </c>
      <c r="AD17" s="9">
        <v>329322000000</v>
      </c>
      <c r="AE17" s="9">
        <v>329804000000</v>
      </c>
      <c r="AF17" s="9">
        <v>330241000000</v>
      </c>
      <c r="AG17" s="9">
        <v>330633000000</v>
      </c>
      <c r="AH17" s="9">
        <v>330978000000</v>
      </c>
      <c r="AI17" s="9">
        <v>331274000000</v>
      </c>
      <c r="AJ17" s="9">
        <v>331519000000</v>
      </c>
      <c r="AK17" s="9">
        <v>331712000000</v>
      </c>
      <c r="AL17" s="9">
        <v>331851000000</v>
      </c>
      <c r="AM17" s="9">
        <v>331936000000</v>
      </c>
      <c r="AN17" s="9">
        <v>331964000000</v>
      </c>
    </row>
    <row r="18" spans="1:40">
      <c r="A18" s="25" t="s">
        <v>715</v>
      </c>
      <c r="B18" t="s">
        <v>761</v>
      </c>
      <c r="C18" s="9">
        <v>188329000000</v>
      </c>
      <c r="D18" s="9">
        <v>194661000000</v>
      </c>
      <c r="E18" s="9">
        <v>202723000000</v>
      </c>
      <c r="F18" s="9">
        <v>210606000000</v>
      </c>
      <c r="G18" s="9">
        <v>217797000000</v>
      </c>
      <c r="H18" s="9">
        <v>224172000000</v>
      </c>
      <c r="I18" s="9">
        <v>229610000000</v>
      </c>
      <c r="J18" s="9">
        <v>233998000000</v>
      </c>
      <c r="K18" s="9">
        <v>237283000000</v>
      </c>
      <c r="L18" s="9">
        <v>239614000000</v>
      </c>
      <c r="M18" s="9">
        <v>241206000000</v>
      </c>
      <c r="N18" s="9">
        <v>242292000000</v>
      </c>
      <c r="O18" s="9">
        <v>243111000000</v>
      </c>
      <c r="P18" s="9">
        <v>243868000000</v>
      </c>
      <c r="Q18" s="9">
        <v>244603000000</v>
      </c>
      <c r="R18" s="9">
        <v>245315000000</v>
      </c>
      <c r="S18" s="9">
        <v>246006000000</v>
      </c>
      <c r="T18" s="9">
        <v>246674000000</v>
      </c>
      <c r="U18" s="9">
        <v>247319000000</v>
      </c>
      <c r="V18" s="9">
        <v>247939000000</v>
      </c>
      <c r="W18" s="9">
        <v>248536000000</v>
      </c>
      <c r="X18" s="9">
        <v>249108000000</v>
      </c>
      <c r="Y18" s="9">
        <v>249653000000</v>
      </c>
      <c r="Z18" s="9">
        <v>250172000000</v>
      </c>
      <c r="AA18" s="9">
        <v>250663000000</v>
      </c>
      <c r="AB18" s="9">
        <v>251125000000</v>
      </c>
      <c r="AC18" s="9">
        <v>251557000000</v>
      </c>
      <c r="AD18" s="9">
        <v>251957000000</v>
      </c>
      <c r="AE18" s="9">
        <v>252326000000</v>
      </c>
      <c r="AF18" s="9">
        <v>252661000000</v>
      </c>
      <c r="AG18" s="9">
        <v>252960000000</v>
      </c>
      <c r="AH18" s="9">
        <v>253224000000</v>
      </c>
      <c r="AI18" s="9">
        <v>253450000000</v>
      </c>
      <c r="AJ18" s="9">
        <v>253638000000</v>
      </c>
      <c r="AK18" s="9">
        <v>253785000000</v>
      </c>
      <c r="AL18" s="9">
        <v>253892000000</v>
      </c>
      <c r="AM18" s="9">
        <v>253957000000</v>
      </c>
      <c r="AN18" s="9">
        <v>253979000000</v>
      </c>
    </row>
    <row r="19" spans="1:40">
      <c r="A19" s="25" t="s">
        <v>727</v>
      </c>
      <c r="B19" t="s">
        <v>762</v>
      </c>
      <c r="C19" s="9">
        <v>220696000000</v>
      </c>
      <c r="D19" s="9">
        <v>227853000000</v>
      </c>
      <c r="E19" s="9">
        <v>236554000000</v>
      </c>
      <c r="F19" s="9">
        <v>244389000000</v>
      </c>
      <c r="G19" s="9">
        <v>251045000000</v>
      </c>
      <c r="H19" s="9">
        <v>256816000000</v>
      </c>
      <c r="I19" s="9">
        <v>262047000000</v>
      </c>
      <c r="J19" s="9">
        <v>267119000000</v>
      </c>
      <c r="K19" s="9">
        <v>272364000000</v>
      </c>
      <c r="L19" s="9">
        <v>277784000000</v>
      </c>
      <c r="M19" s="9">
        <v>283298000000</v>
      </c>
      <c r="N19" s="9">
        <v>288812000000</v>
      </c>
      <c r="O19" s="9">
        <v>294228000000</v>
      </c>
      <c r="P19" s="9">
        <v>299459000000</v>
      </c>
      <c r="Q19" s="9">
        <v>304480000000</v>
      </c>
      <c r="R19" s="9">
        <v>309285000000</v>
      </c>
      <c r="S19" s="9">
        <v>313869000000</v>
      </c>
      <c r="T19" s="9">
        <v>318227000000</v>
      </c>
      <c r="U19" s="9">
        <v>322355000000</v>
      </c>
      <c r="V19" s="9">
        <v>326250000000</v>
      </c>
      <c r="W19" s="9">
        <v>329911000000</v>
      </c>
      <c r="X19" s="9">
        <v>333336000000</v>
      </c>
      <c r="Y19" s="9">
        <v>336525000000</v>
      </c>
      <c r="Z19" s="9">
        <v>339479000000</v>
      </c>
      <c r="AA19" s="9">
        <v>342198000000</v>
      </c>
      <c r="AB19" s="9">
        <v>344686000000</v>
      </c>
      <c r="AC19" s="9">
        <v>346943000000</v>
      </c>
      <c r="AD19" s="9">
        <v>348975000000</v>
      </c>
      <c r="AE19" s="9">
        <v>350784000000</v>
      </c>
      <c r="AF19" s="9">
        <v>352376000000</v>
      </c>
      <c r="AG19" s="9">
        <v>353756000000</v>
      </c>
      <c r="AH19" s="9">
        <v>354930000000</v>
      </c>
      <c r="AI19" s="9">
        <v>355903000000</v>
      </c>
      <c r="AJ19" s="9">
        <v>356682000000</v>
      </c>
      <c r="AK19" s="9">
        <v>357275000000</v>
      </c>
      <c r="AL19" s="9">
        <v>357689000000</v>
      </c>
      <c r="AM19" s="9">
        <v>357932000000</v>
      </c>
      <c r="AN19" s="9">
        <v>358011000000</v>
      </c>
    </row>
    <row r="20" spans="1:40">
      <c r="A20" s="25" t="s">
        <v>702</v>
      </c>
      <c r="B20" t="s">
        <v>763</v>
      </c>
      <c r="C20" s="9">
        <v>369428000000</v>
      </c>
      <c r="D20" s="9">
        <v>396577000000</v>
      </c>
      <c r="E20" s="9">
        <v>430321000000</v>
      </c>
      <c r="F20" s="9">
        <v>460720000000</v>
      </c>
      <c r="G20" s="9">
        <v>486256000000</v>
      </c>
      <c r="H20" s="9">
        <v>508405000000</v>
      </c>
      <c r="I20" s="9">
        <v>529185000000</v>
      </c>
      <c r="J20" s="9">
        <v>551060000000</v>
      </c>
      <c r="K20" s="9">
        <v>576316000000</v>
      </c>
      <c r="L20" s="9">
        <v>605065000000</v>
      </c>
      <c r="M20" s="9">
        <v>636747000000</v>
      </c>
      <c r="N20" s="9">
        <v>670652000000</v>
      </c>
      <c r="O20" s="9">
        <v>705885000000</v>
      </c>
      <c r="P20" s="9">
        <v>741531000000</v>
      </c>
      <c r="Q20" s="9">
        <v>777280000000</v>
      </c>
      <c r="R20" s="9">
        <v>812986000000</v>
      </c>
      <c r="S20" s="9">
        <v>848500000000</v>
      </c>
      <c r="T20" s="9">
        <v>883670000000</v>
      </c>
      <c r="U20" s="9">
        <v>918340000000</v>
      </c>
      <c r="V20" s="9">
        <v>952354000000</v>
      </c>
      <c r="W20" s="9">
        <v>985554000000</v>
      </c>
      <c r="X20" s="9">
        <v>1017790000000</v>
      </c>
      <c r="Y20" s="9">
        <v>1048900000000</v>
      </c>
      <c r="Z20" s="9">
        <v>1078740000000</v>
      </c>
      <c r="AA20" s="9">
        <v>1107170000000</v>
      </c>
      <c r="AB20" s="9">
        <v>1134050000000</v>
      </c>
      <c r="AC20" s="9">
        <v>1159260000000</v>
      </c>
      <c r="AD20" s="9">
        <v>1182660000000</v>
      </c>
      <c r="AE20" s="9">
        <v>1204150000000</v>
      </c>
      <c r="AF20" s="9">
        <v>1223620000000</v>
      </c>
      <c r="AG20" s="9">
        <v>1241000000000</v>
      </c>
      <c r="AH20" s="9">
        <v>1256190000000</v>
      </c>
      <c r="AI20" s="9">
        <v>1269130000000</v>
      </c>
      <c r="AJ20" s="9">
        <v>1279780000000</v>
      </c>
      <c r="AK20" s="9">
        <v>1288080000000</v>
      </c>
      <c r="AL20" s="9">
        <v>1294030000000</v>
      </c>
      <c r="AM20" s="9">
        <v>1297590000000</v>
      </c>
      <c r="AN20" s="9">
        <v>1298770000000</v>
      </c>
    </row>
    <row r="21" spans="1:40">
      <c r="A21" s="25" t="s">
        <v>716</v>
      </c>
      <c r="B21" t="s">
        <v>764</v>
      </c>
      <c r="C21" s="9">
        <v>252189000000</v>
      </c>
      <c r="D21" s="9">
        <v>274857000000</v>
      </c>
      <c r="E21" s="9">
        <v>304315000000</v>
      </c>
      <c r="F21" s="9">
        <v>332889000000</v>
      </c>
      <c r="G21" s="9">
        <v>358788000000</v>
      </c>
      <c r="H21" s="9">
        <v>382350000000</v>
      </c>
      <c r="I21" s="9">
        <v>404291000000</v>
      </c>
      <c r="J21" s="9">
        <v>425656000000</v>
      </c>
      <c r="K21" s="9">
        <v>447518000000</v>
      </c>
      <c r="L21" s="9">
        <v>470024000000</v>
      </c>
      <c r="M21" s="9">
        <v>493050000000</v>
      </c>
      <c r="N21" s="9">
        <v>516448000000</v>
      </c>
      <c r="O21" s="9">
        <v>540042000000</v>
      </c>
      <c r="P21" s="9">
        <v>563657000000</v>
      </c>
      <c r="Q21" s="9">
        <v>587187000000</v>
      </c>
      <c r="R21" s="9">
        <v>610546000000</v>
      </c>
      <c r="S21" s="9">
        <v>633645000000</v>
      </c>
      <c r="T21" s="9">
        <v>656395000000</v>
      </c>
      <c r="U21" s="9">
        <v>678707000000</v>
      </c>
      <c r="V21" s="9">
        <v>700490000000</v>
      </c>
      <c r="W21" s="9">
        <v>721655000000</v>
      </c>
      <c r="X21" s="9">
        <v>742117000000</v>
      </c>
      <c r="Y21" s="9">
        <v>761790000000</v>
      </c>
      <c r="Z21" s="9">
        <v>780590000000</v>
      </c>
      <c r="AA21" s="9">
        <v>798441000000</v>
      </c>
      <c r="AB21" s="9">
        <v>815267000000</v>
      </c>
      <c r="AC21" s="9">
        <v>830996000000</v>
      </c>
      <c r="AD21" s="9">
        <v>845565000000</v>
      </c>
      <c r="AE21" s="9">
        <v>858913000000</v>
      </c>
      <c r="AF21" s="9">
        <v>870986000000</v>
      </c>
      <c r="AG21" s="9">
        <v>881736000000</v>
      </c>
      <c r="AH21" s="9">
        <v>891122000000</v>
      </c>
      <c r="AI21" s="9">
        <v>899110000000</v>
      </c>
      <c r="AJ21" s="9">
        <v>905672000000</v>
      </c>
      <c r="AK21" s="9">
        <v>910788000000</v>
      </c>
      <c r="AL21" s="9">
        <v>914446000000</v>
      </c>
      <c r="AM21" s="9">
        <v>916638000000</v>
      </c>
      <c r="AN21" s="9">
        <v>917367000000</v>
      </c>
    </row>
    <row r="22" spans="1:40">
      <c r="A22" s="25" t="s">
        <v>703</v>
      </c>
      <c r="B22" t="s">
        <v>765</v>
      </c>
      <c r="C22" s="9">
        <v>206919000000</v>
      </c>
      <c r="D22" s="9">
        <v>214051000000</v>
      </c>
      <c r="E22" s="9">
        <v>222741000000</v>
      </c>
      <c r="F22" s="9">
        <v>230584000000</v>
      </c>
      <c r="G22" s="9">
        <v>237258000000</v>
      </c>
      <c r="H22" s="9">
        <v>243053000000</v>
      </c>
      <c r="I22" s="9">
        <v>248314000000</v>
      </c>
      <c r="J22" s="9">
        <v>253423000000</v>
      </c>
      <c r="K22" s="9">
        <v>258713000000</v>
      </c>
      <c r="L22" s="9">
        <v>264194000000</v>
      </c>
      <c r="M22" s="9">
        <v>269788000000</v>
      </c>
      <c r="N22" s="9">
        <v>275407000000</v>
      </c>
      <c r="O22" s="9">
        <v>280959000000</v>
      </c>
      <c r="P22" s="9">
        <v>286358000000</v>
      </c>
      <c r="Q22" s="9">
        <v>291580000000</v>
      </c>
      <c r="R22" s="9">
        <v>296617000000</v>
      </c>
      <c r="S22" s="9">
        <v>301459000000</v>
      </c>
      <c r="T22" s="9">
        <v>306100000000</v>
      </c>
      <c r="U22" s="9">
        <v>310533000000</v>
      </c>
      <c r="V22" s="9">
        <v>314752000000</v>
      </c>
      <c r="W22" s="9">
        <v>318752000000</v>
      </c>
      <c r="X22" s="9">
        <v>322527000000</v>
      </c>
      <c r="Y22" s="9">
        <v>326075000000</v>
      </c>
      <c r="Z22" s="9">
        <v>329391000000</v>
      </c>
      <c r="AA22" s="9">
        <v>332473000000</v>
      </c>
      <c r="AB22" s="9">
        <v>335319000000</v>
      </c>
      <c r="AC22" s="9">
        <v>337928000000</v>
      </c>
      <c r="AD22" s="9">
        <v>340300000000</v>
      </c>
      <c r="AE22" s="9">
        <v>342435000000</v>
      </c>
      <c r="AF22" s="9">
        <v>344333000000</v>
      </c>
      <c r="AG22" s="9">
        <v>345996000000</v>
      </c>
      <c r="AH22" s="9">
        <v>347426000000</v>
      </c>
      <c r="AI22" s="9">
        <v>348626000000</v>
      </c>
      <c r="AJ22" s="9">
        <v>349598000000</v>
      </c>
      <c r="AK22" s="9">
        <v>350346000000</v>
      </c>
      <c r="AL22" s="9">
        <v>350875000000</v>
      </c>
      <c r="AM22" s="9">
        <v>351188000000</v>
      </c>
      <c r="AN22" s="9">
        <v>351292000000</v>
      </c>
    </row>
    <row r="23" spans="1:40">
      <c r="A23" s="25" t="s">
        <v>704</v>
      </c>
      <c r="B23" t="s">
        <v>766</v>
      </c>
      <c r="C23" s="9">
        <v>243908000000</v>
      </c>
      <c r="D23" s="9">
        <v>251436000000</v>
      </c>
      <c r="E23" s="9">
        <v>260582000000</v>
      </c>
      <c r="F23" s="9">
        <v>268811000000</v>
      </c>
      <c r="G23" s="9">
        <v>275797000000</v>
      </c>
      <c r="H23" s="9">
        <v>281851000000</v>
      </c>
      <c r="I23" s="9">
        <v>287335000000</v>
      </c>
      <c r="J23" s="9">
        <v>292650000000</v>
      </c>
      <c r="K23" s="9">
        <v>298141000000</v>
      </c>
      <c r="L23" s="9">
        <v>303810000000</v>
      </c>
      <c r="M23" s="9">
        <v>309564000000</v>
      </c>
      <c r="N23" s="9">
        <v>315303000000</v>
      </c>
      <c r="O23" s="9">
        <v>320919000000</v>
      </c>
      <c r="P23" s="9">
        <v>326319000000</v>
      </c>
      <c r="Q23" s="9">
        <v>331476000000</v>
      </c>
      <c r="R23" s="9">
        <v>336388000000</v>
      </c>
      <c r="S23" s="9">
        <v>341050000000</v>
      </c>
      <c r="T23" s="9">
        <v>345460000000</v>
      </c>
      <c r="U23" s="9">
        <v>349616000000</v>
      </c>
      <c r="V23" s="9">
        <v>353518000000</v>
      </c>
      <c r="W23" s="9">
        <v>357167000000</v>
      </c>
      <c r="X23" s="9">
        <v>360562000000</v>
      </c>
      <c r="Y23" s="9">
        <v>363706000000</v>
      </c>
      <c r="Z23" s="9">
        <v>366602000000</v>
      </c>
      <c r="AA23" s="9">
        <v>369254000000</v>
      </c>
      <c r="AB23" s="9">
        <v>371665000000</v>
      </c>
      <c r="AC23" s="9">
        <v>373841000000</v>
      </c>
      <c r="AD23" s="9">
        <v>375787000000</v>
      </c>
      <c r="AE23" s="9">
        <v>377509000000</v>
      </c>
      <c r="AF23" s="9">
        <v>379015000000</v>
      </c>
      <c r="AG23" s="9">
        <v>380311000000</v>
      </c>
      <c r="AH23" s="9">
        <v>381405000000</v>
      </c>
      <c r="AI23" s="9">
        <v>382306000000</v>
      </c>
      <c r="AJ23" s="9">
        <v>383022000000</v>
      </c>
      <c r="AK23" s="9">
        <v>383562000000</v>
      </c>
      <c r="AL23" s="9">
        <v>383935000000</v>
      </c>
      <c r="AM23" s="9">
        <v>384152000000</v>
      </c>
      <c r="AN23" s="9">
        <v>384222000000</v>
      </c>
    </row>
    <row r="24" spans="1:40">
      <c r="A24" s="25" t="s">
        <v>705</v>
      </c>
      <c r="B24" t="s">
        <v>767</v>
      </c>
      <c r="C24" s="9">
        <v>54056800000</v>
      </c>
      <c r="D24" s="9">
        <v>55725300000</v>
      </c>
      <c r="E24" s="9">
        <v>57752200000</v>
      </c>
      <c r="F24" s="9">
        <v>59576100000</v>
      </c>
      <c r="G24" s="9">
        <v>61124300000</v>
      </c>
      <c r="H24" s="9">
        <v>62466000000</v>
      </c>
      <c r="I24" s="9">
        <v>63681400000</v>
      </c>
      <c r="J24" s="9">
        <v>64859400000</v>
      </c>
      <c r="K24" s="9">
        <v>66076400000</v>
      </c>
      <c r="L24" s="9">
        <v>67332700000</v>
      </c>
      <c r="M24" s="9">
        <v>68607900000</v>
      </c>
      <c r="N24" s="9">
        <v>69879800000</v>
      </c>
      <c r="O24" s="9">
        <v>71124700000</v>
      </c>
      <c r="P24" s="9">
        <v>72321300000</v>
      </c>
      <c r="Q24" s="9">
        <v>73464400000</v>
      </c>
      <c r="R24" s="9">
        <v>74552900000</v>
      </c>
      <c r="S24" s="9">
        <v>75586200000</v>
      </c>
      <c r="T24" s="9">
        <v>76563600000</v>
      </c>
      <c r="U24" s="9">
        <v>77484700000</v>
      </c>
      <c r="V24" s="9">
        <v>78349500000</v>
      </c>
      <c r="W24" s="9">
        <v>79158100000</v>
      </c>
      <c r="X24" s="9">
        <v>79910500000</v>
      </c>
      <c r="Y24" s="9">
        <v>80607400000</v>
      </c>
      <c r="Z24" s="9">
        <v>81249200000</v>
      </c>
      <c r="AA24" s="9">
        <v>81836900000</v>
      </c>
      <c r="AB24" s="9">
        <v>82371300000</v>
      </c>
      <c r="AC24" s="9">
        <v>82853500000</v>
      </c>
      <c r="AD24" s="9">
        <v>83284800000</v>
      </c>
      <c r="AE24" s="9">
        <v>83666500000</v>
      </c>
      <c r="AF24" s="9">
        <v>84000200000</v>
      </c>
      <c r="AG24" s="9">
        <v>84287500000</v>
      </c>
      <c r="AH24" s="9">
        <v>84530000000</v>
      </c>
      <c r="AI24" s="9">
        <v>84729700000</v>
      </c>
      <c r="AJ24" s="9">
        <v>84888300000</v>
      </c>
      <c r="AK24" s="9">
        <v>85008000000</v>
      </c>
      <c r="AL24" s="9">
        <v>85090700000</v>
      </c>
      <c r="AM24" s="9">
        <v>85138800000</v>
      </c>
      <c r="AN24" s="9">
        <v>85154300000</v>
      </c>
    </row>
    <row r="25" spans="1:40">
      <c r="A25" s="25" t="s">
        <v>706</v>
      </c>
      <c r="B25" t="s">
        <v>768</v>
      </c>
      <c r="C25" s="9">
        <v>189272000000</v>
      </c>
      <c r="D25" s="9">
        <v>201503000000</v>
      </c>
      <c r="E25" s="9">
        <v>217775000000</v>
      </c>
      <c r="F25" s="9">
        <v>234418000000</v>
      </c>
      <c r="G25" s="9">
        <v>250569000000</v>
      </c>
      <c r="H25" s="9">
        <v>266329000000</v>
      </c>
      <c r="I25" s="9">
        <v>281928000000</v>
      </c>
      <c r="J25" s="9">
        <v>297733000000</v>
      </c>
      <c r="K25" s="9">
        <v>314146000000</v>
      </c>
      <c r="L25" s="9">
        <v>331258000000</v>
      </c>
      <c r="M25" s="9">
        <v>349069000000</v>
      </c>
      <c r="N25" s="9">
        <v>367573000000</v>
      </c>
      <c r="O25" s="9">
        <v>386762000000</v>
      </c>
      <c r="P25" s="9">
        <v>406618000000</v>
      </c>
      <c r="Q25" s="9">
        <v>427125000000</v>
      </c>
      <c r="R25" s="9">
        <v>448253000000</v>
      </c>
      <c r="S25" s="9">
        <v>469964000000</v>
      </c>
      <c r="T25" s="9">
        <v>492207000000</v>
      </c>
      <c r="U25" s="9">
        <v>514918000000</v>
      </c>
      <c r="V25" s="9">
        <v>538017000000</v>
      </c>
      <c r="W25" s="9">
        <v>561412000000</v>
      </c>
      <c r="X25" s="9">
        <v>584992000000</v>
      </c>
      <c r="Y25" s="9">
        <v>608629000000</v>
      </c>
      <c r="Z25" s="9">
        <v>632181000000</v>
      </c>
      <c r="AA25" s="9">
        <v>655486000000</v>
      </c>
      <c r="AB25" s="9">
        <v>678369000000</v>
      </c>
      <c r="AC25" s="9">
        <v>700638000000</v>
      </c>
      <c r="AD25" s="9">
        <v>722091000000</v>
      </c>
      <c r="AE25" s="9">
        <v>742512000000</v>
      </c>
      <c r="AF25" s="9">
        <v>761679000000</v>
      </c>
      <c r="AG25" s="9">
        <v>779365000000</v>
      </c>
      <c r="AH25" s="9">
        <v>795341000000</v>
      </c>
      <c r="AI25" s="9">
        <v>809381000000</v>
      </c>
      <c r="AJ25" s="9">
        <v>821271000000</v>
      </c>
      <c r="AK25" s="9">
        <v>830805000000</v>
      </c>
      <c r="AL25" s="9">
        <v>837799000000</v>
      </c>
      <c r="AM25" s="9">
        <v>842089000000</v>
      </c>
      <c r="AN25" s="9">
        <v>843544000000</v>
      </c>
    </row>
    <row r="26" spans="1:40">
      <c r="A26" s="25" t="s">
        <v>728</v>
      </c>
      <c r="B26" t="s">
        <v>769</v>
      </c>
      <c r="C26" s="9">
        <v>202576000000</v>
      </c>
      <c r="D26" s="9">
        <v>199163000000</v>
      </c>
      <c r="E26" s="9">
        <v>206913000000</v>
      </c>
      <c r="F26" s="9">
        <v>207266000000</v>
      </c>
      <c r="G26" s="9">
        <v>213015000000</v>
      </c>
      <c r="H26" s="9">
        <v>217808000000</v>
      </c>
      <c r="I26" s="9">
        <v>218988000000</v>
      </c>
      <c r="J26" s="9">
        <v>225128000000</v>
      </c>
      <c r="K26" s="9">
        <v>229811000000</v>
      </c>
      <c r="L26" s="9">
        <v>236943000000</v>
      </c>
      <c r="M26" s="9">
        <v>239181000000</v>
      </c>
      <c r="N26" s="9">
        <v>243039000000</v>
      </c>
      <c r="O26" s="9">
        <v>248705000000</v>
      </c>
      <c r="P26" s="9">
        <v>251118000000</v>
      </c>
      <c r="Q26" s="9">
        <v>254756000000</v>
      </c>
      <c r="R26" s="9">
        <v>259621000000</v>
      </c>
      <c r="S26" s="9">
        <v>267392000000</v>
      </c>
      <c r="T26" s="9">
        <v>271957000000</v>
      </c>
      <c r="U26" s="9">
        <v>276354000000</v>
      </c>
      <c r="V26" s="9">
        <v>280524000000</v>
      </c>
      <c r="W26" s="9">
        <v>284437000000</v>
      </c>
      <c r="X26" s="9">
        <v>289017000000</v>
      </c>
      <c r="Y26" s="9">
        <v>293029000000</v>
      </c>
      <c r="Z26" s="9">
        <v>296637000000</v>
      </c>
      <c r="AA26" s="9">
        <v>299724000000</v>
      </c>
      <c r="AB26" s="9">
        <v>302747000000</v>
      </c>
      <c r="AC26" s="9">
        <v>304507000000</v>
      </c>
      <c r="AD26" s="9">
        <v>307535000000</v>
      </c>
      <c r="AE26" s="9">
        <v>310248000000</v>
      </c>
      <c r="AF26" s="9">
        <v>310335000000</v>
      </c>
      <c r="AG26" s="9">
        <v>312587000000</v>
      </c>
      <c r="AH26" s="9">
        <v>312681000000</v>
      </c>
      <c r="AI26" s="9">
        <v>313393000000</v>
      </c>
      <c r="AJ26" s="9">
        <v>313211000000</v>
      </c>
      <c r="AK26" s="9">
        <v>313479000000</v>
      </c>
      <c r="AL26" s="9">
        <v>312443000000</v>
      </c>
      <c r="AM26" s="9">
        <v>310831000000</v>
      </c>
      <c r="AN26" s="9">
        <v>313384000000</v>
      </c>
    </row>
    <row r="27" spans="1:40">
      <c r="A27" s="25" t="s">
        <v>707</v>
      </c>
      <c r="B27" t="s">
        <v>770</v>
      </c>
      <c r="C27" s="9">
        <v>62189300000</v>
      </c>
      <c r="D27" s="9">
        <v>65051600000</v>
      </c>
      <c r="E27" s="9">
        <v>69973800000</v>
      </c>
      <c r="F27" s="9">
        <v>73519200000</v>
      </c>
      <c r="G27" s="9">
        <v>74391200000</v>
      </c>
      <c r="H27" s="9">
        <v>75221200000</v>
      </c>
      <c r="I27" s="9">
        <v>77940500000</v>
      </c>
      <c r="J27" s="9">
        <v>80894700000</v>
      </c>
      <c r="K27" s="9">
        <v>83388200000</v>
      </c>
      <c r="L27" s="9">
        <v>85110900000</v>
      </c>
      <c r="M27" s="9">
        <v>86682200000</v>
      </c>
      <c r="N27" s="9">
        <v>88449000000</v>
      </c>
      <c r="O27" s="9">
        <v>89421800000</v>
      </c>
      <c r="P27" s="9">
        <v>89745500000</v>
      </c>
      <c r="Q27" s="9">
        <v>90325000000</v>
      </c>
      <c r="R27" s="9">
        <v>90700600000</v>
      </c>
      <c r="S27" s="9">
        <v>91339900000</v>
      </c>
      <c r="T27" s="9">
        <v>91497000000</v>
      </c>
      <c r="U27" s="9">
        <v>91601000000</v>
      </c>
      <c r="V27" s="9">
        <v>92093700000</v>
      </c>
      <c r="W27" s="9">
        <v>92548500000</v>
      </c>
      <c r="X27" s="9">
        <v>92942900000</v>
      </c>
      <c r="Y27" s="9">
        <v>93522100000</v>
      </c>
      <c r="Z27" s="9">
        <v>93724600000</v>
      </c>
      <c r="AA27" s="9">
        <v>93652700000</v>
      </c>
      <c r="AB27" s="9">
        <v>94279900000</v>
      </c>
      <c r="AC27" s="9">
        <v>93665000000</v>
      </c>
      <c r="AD27" s="9">
        <v>93308100000</v>
      </c>
      <c r="AE27" s="9">
        <v>93828800000</v>
      </c>
      <c r="AF27" s="9">
        <v>93738400000</v>
      </c>
      <c r="AG27" s="9">
        <v>93290600000</v>
      </c>
      <c r="AH27" s="9">
        <v>93075300000</v>
      </c>
      <c r="AI27" s="9">
        <v>92755100000</v>
      </c>
      <c r="AJ27" s="9">
        <v>92144600000</v>
      </c>
      <c r="AK27" s="9">
        <v>91706400000</v>
      </c>
      <c r="AL27" s="9">
        <v>91181700000</v>
      </c>
      <c r="AM27" s="9">
        <v>90379800000</v>
      </c>
      <c r="AN27" s="9">
        <v>91797100000</v>
      </c>
    </row>
    <row r="28" spans="1:40">
      <c r="A28" s="25" t="s">
        <v>708</v>
      </c>
      <c r="B28" t="s">
        <v>771</v>
      </c>
      <c r="C28" s="9">
        <v>34989200000</v>
      </c>
      <c r="D28" s="9">
        <v>37323100000</v>
      </c>
      <c r="E28" s="9">
        <v>40333800000</v>
      </c>
      <c r="F28" s="9">
        <v>43274600000</v>
      </c>
      <c r="G28" s="9">
        <v>45972000000</v>
      </c>
      <c r="H28" s="9">
        <v>48436500000</v>
      </c>
      <c r="I28" s="9">
        <v>50698700000</v>
      </c>
      <c r="J28" s="9">
        <v>52806500000</v>
      </c>
      <c r="K28" s="9">
        <v>54814700000</v>
      </c>
      <c r="L28" s="9">
        <v>56752800000</v>
      </c>
      <c r="M28" s="9">
        <v>58647200000</v>
      </c>
      <c r="N28" s="9">
        <v>60529500000</v>
      </c>
      <c r="O28" s="9">
        <v>62436200000</v>
      </c>
      <c r="P28" s="9">
        <v>64400400000</v>
      </c>
      <c r="Q28" s="9">
        <v>66425300000</v>
      </c>
      <c r="R28" s="9">
        <v>68505400000</v>
      </c>
      <c r="S28" s="9">
        <v>70634400000</v>
      </c>
      <c r="T28" s="9">
        <v>72805200000</v>
      </c>
      <c r="U28" s="9">
        <v>75009600000</v>
      </c>
      <c r="V28" s="9">
        <v>77238400000</v>
      </c>
      <c r="W28" s="9">
        <v>79481500000</v>
      </c>
      <c r="X28" s="9">
        <v>81727500000</v>
      </c>
      <c r="Y28" s="9">
        <v>83964200000</v>
      </c>
      <c r="Z28" s="9">
        <v>86178300000</v>
      </c>
      <c r="AA28" s="9">
        <v>88355500000</v>
      </c>
      <c r="AB28" s="9">
        <v>90480300000</v>
      </c>
      <c r="AC28" s="9">
        <v>92536800000</v>
      </c>
      <c r="AD28" s="9">
        <v>94507800000</v>
      </c>
      <c r="AE28" s="9">
        <v>96375800000</v>
      </c>
      <c r="AF28" s="9">
        <v>98122700000</v>
      </c>
      <c r="AG28" s="9">
        <v>99730000000</v>
      </c>
      <c r="AH28" s="9">
        <v>101179000000</v>
      </c>
      <c r="AI28" s="9">
        <v>102452000000</v>
      </c>
      <c r="AJ28" s="9">
        <v>103529000000</v>
      </c>
      <c r="AK28" s="9">
        <v>104394000000</v>
      </c>
      <c r="AL28" s="9">
        <v>105031000000</v>
      </c>
      <c r="AM28" s="9">
        <v>105423000000</v>
      </c>
      <c r="AN28" s="9">
        <v>105556000000</v>
      </c>
    </row>
    <row r="29" spans="1:40">
      <c r="A29" s="25" t="s">
        <v>709</v>
      </c>
      <c r="B29" t="s">
        <v>772</v>
      </c>
      <c r="C29" s="9">
        <v>1146020000000</v>
      </c>
      <c r="D29" s="9">
        <v>1205810000000</v>
      </c>
      <c r="E29" s="9">
        <v>1257530000000</v>
      </c>
      <c r="F29" s="9">
        <v>1322030000000</v>
      </c>
      <c r="G29" s="9">
        <v>1377920000000</v>
      </c>
      <c r="H29" s="9">
        <v>1432010000000</v>
      </c>
      <c r="I29" s="9">
        <v>1484080000000</v>
      </c>
      <c r="J29" s="9">
        <v>1541470000000</v>
      </c>
      <c r="K29" s="9">
        <v>1581490000000</v>
      </c>
      <c r="L29" s="9">
        <v>1626570000000</v>
      </c>
      <c r="M29" s="9">
        <v>1669090000000</v>
      </c>
      <c r="N29" s="9">
        <v>1709020000000</v>
      </c>
      <c r="O29" s="9">
        <v>1743170000000</v>
      </c>
      <c r="P29" s="9">
        <v>1781000000000</v>
      </c>
      <c r="Q29" s="9">
        <v>1813100000000</v>
      </c>
      <c r="R29" s="9">
        <v>1842680000000</v>
      </c>
      <c r="S29" s="9">
        <v>1869830000000</v>
      </c>
      <c r="T29" s="9">
        <v>1894650000000</v>
      </c>
      <c r="U29" s="9">
        <v>1917280000000</v>
      </c>
      <c r="V29" s="9">
        <v>1937880000000</v>
      </c>
      <c r="W29" s="9">
        <v>1956610000000</v>
      </c>
      <c r="X29" s="9">
        <v>1973650000000</v>
      </c>
      <c r="Y29" s="9">
        <v>1989200000000</v>
      </c>
      <c r="Z29" s="9">
        <v>2003470000000</v>
      </c>
      <c r="AA29" s="9">
        <v>2016680000000</v>
      </c>
      <c r="AB29" s="9">
        <v>2029050000000</v>
      </c>
      <c r="AC29" s="9">
        <v>2040810000000</v>
      </c>
      <c r="AD29" s="9">
        <v>2052220000000</v>
      </c>
      <c r="AE29" s="9">
        <v>2063500000000</v>
      </c>
      <c r="AF29" s="9">
        <v>2074920000000</v>
      </c>
      <c r="AG29" s="9">
        <v>2086730000000</v>
      </c>
      <c r="AH29" s="9">
        <v>2099190000000</v>
      </c>
      <c r="AI29" s="9">
        <v>2112580000000</v>
      </c>
      <c r="AJ29" s="9">
        <v>2127170000000</v>
      </c>
      <c r="AK29" s="9">
        <v>2143240000000</v>
      </c>
      <c r="AL29" s="9">
        <v>2161100000000</v>
      </c>
      <c r="AM29" s="9">
        <v>2181060000000</v>
      </c>
      <c r="AN29" s="9">
        <v>2156610000000</v>
      </c>
    </row>
    <row r="30" spans="1:40">
      <c r="A30" s="25" t="s">
        <v>731</v>
      </c>
      <c r="B30" t="s">
        <v>773</v>
      </c>
      <c r="C30" s="9">
        <v>1504160000000</v>
      </c>
      <c r="D30" s="9">
        <v>1610220000000</v>
      </c>
      <c r="E30" s="9">
        <v>1746820000000</v>
      </c>
      <c r="F30" s="9">
        <v>1879430000000</v>
      </c>
      <c r="G30" s="9">
        <v>2000400000000</v>
      </c>
      <c r="H30" s="9">
        <v>2110990000000</v>
      </c>
      <c r="I30" s="9">
        <v>2213610000000</v>
      </c>
      <c r="J30" s="9">
        <v>2311660000000</v>
      </c>
      <c r="K30" s="9">
        <v>2408660000000</v>
      </c>
      <c r="L30" s="9">
        <v>2505540000000</v>
      </c>
      <c r="M30" s="9">
        <v>2602520000000</v>
      </c>
      <c r="N30" s="9">
        <v>2699950000000</v>
      </c>
      <c r="O30" s="9">
        <v>2798220000000</v>
      </c>
      <c r="P30" s="9">
        <v>2897680000000</v>
      </c>
      <c r="Q30" s="9">
        <v>2998200000000</v>
      </c>
      <c r="R30" s="9">
        <v>3099480000000</v>
      </c>
      <c r="S30" s="9">
        <v>3201210000000</v>
      </c>
      <c r="T30" s="9">
        <v>3303040000000</v>
      </c>
      <c r="U30" s="9">
        <v>3404600000000</v>
      </c>
      <c r="V30" s="9">
        <v>3505480000000</v>
      </c>
      <c r="W30" s="9">
        <v>3605270000000</v>
      </c>
      <c r="X30" s="9">
        <v>3703510000000</v>
      </c>
      <c r="Y30" s="9">
        <v>3799740000000</v>
      </c>
      <c r="Z30" s="9">
        <v>3893450000000</v>
      </c>
      <c r="AA30" s="9">
        <v>3984150000000</v>
      </c>
      <c r="AB30" s="9">
        <v>4071310000000</v>
      </c>
      <c r="AC30" s="9">
        <v>4154400000000</v>
      </c>
      <c r="AD30" s="9">
        <v>4232870000000</v>
      </c>
      <c r="AE30" s="9">
        <v>4306190000000</v>
      </c>
      <c r="AF30" s="9">
        <v>4373810000000</v>
      </c>
      <c r="AG30" s="9">
        <v>4435200000000</v>
      </c>
      <c r="AH30" s="9">
        <v>4489850000000</v>
      </c>
      <c r="AI30" s="9">
        <v>4537240000000</v>
      </c>
      <c r="AJ30" s="9">
        <v>4576920000000</v>
      </c>
      <c r="AK30" s="9">
        <v>4608430000000</v>
      </c>
      <c r="AL30" s="9">
        <v>4631360000000</v>
      </c>
      <c r="AM30" s="9">
        <v>4645340000000</v>
      </c>
      <c r="AN30" s="9">
        <v>4650060000000</v>
      </c>
    </row>
    <row r="31" spans="1:40">
      <c r="A31" s="25" t="s">
        <v>732</v>
      </c>
      <c r="B31" t="s">
        <v>774</v>
      </c>
      <c r="C31" s="9">
        <v>702803000000</v>
      </c>
      <c r="D31" s="9">
        <v>749609000000</v>
      </c>
      <c r="E31" s="9">
        <v>809917000000</v>
      </c>
      <c r="F31" s="9">
        <v>868695000000</v>
      </c>
      <c r="G31" s="9">
        <v>922476000000</v>
      </c>
      <c r="H31" s="9">
        <v>971515000000</v>
      </c>
      <c r="I31" s="9">
        <v>1016470000000</v>
      </c>
      <c r="J31" s="9">
        <v>1058380000000</v>
      </c>
      <c r="K31" s="9">
        <v>1098320000000</v>
      </c>
      <c r="L31" s="9">
        <v>1136620000000</v>
      </c>
      <c r="M31" s="9">
        <v>1173410000000</v>
      </c>
      <c r="N31" s="9">
        <v>1208880000000</v>
      </c>
      <c r="O31" s="9">
        <v>1243270000000</v>
      </c>
      <c r="P31" s="9">
        <v>1276830000000</v>
      </c>
      <c r="Q31" s="9">
        <v>1309520000000</v>
      </c>
      <c r="R31" s="9">
        <v>1341260000000</v>
      </c>
      <c r="S31" s="9">
        <v>1371990000000</v>
      </c>
      <c r="T31" s="9">
        <v>1401610000000</v>
      </c>
      <c r="U31" s="9">
        <v>1430080000000</v>
      </c>
      <c r="V31" s="9">
        <v>1457310000000</v>
      </c>
      <c r="W31" s="9">
        <v>1483270000000</v>
      </c>
      <c r="X31" s="9">
        <v>1507880000000</v>
      </c>
      <c r="Y31" s="9">
        <v>1531110000000</v>
      </c>
      <c r="Z31" s="9">
        <v>1552910000000</v>
      </c>
      <c r="AA31" s="9">
        <v>1573250000000</v>
      </c>
      <c r="AB31" s="9">
        <v>1592100000000</v>
      </c>
      <c r="AC31" s="9">
        <v>1609430000000</v>
      </c>
      <c r="AD31" s="9">
        <v>1625230000000</v>
      </c>
      <c r="AE31" s="9">
        <v>1639480000000</v>
      </c>
      <c r="AF31" s="9">
        <v>1652190000000</v>
      </c>
      <c r="AG31" s="9">
        <v>1663340000000</v>
      </c>
      <c r="AH31" s="9">
        <v>1672940000000</v>
      </c>
      <c r="AI31" s="9">
        <v>1681010000000</v>
      </c>
      <c r="AJ31" s="9">
        <v>1687550000000</v>
      </c>
      <c r="AK31" s="9">
        <v>1692590000000</v>
      </c>
      <c r="AL31" s="9">
        <v>1696150000000</v>
      </c>
      <c r="AM31" s="9">
        <v>1698270000000</v>
      </c>
      <c r="AN31" s="9">
        <v>1698960000000</v>
      </c>
    </row>
    <row r="32" spans="1:40">
      <c r="A32" s="25" t="s">
        <v>733</v>
      </c>
      <c r="B32" t="s">
        <v>775</v>
      </c>
      <c r="C32" s="9">
        <v>189169000000</v>
      </c>
      <c r="D32" s="9">
        <v>197441000000</v>
      </c>
      <c r="E32" s="9">
        <v>207915000000</v>
      </c>
      <c r="F32" s="9">
        <v>217995000000</v>
      </c>
      <c r="G32" s="9">
        <v>227144000000</v>
      </c>
      <c r="H32" s="9">
        <v>235430000000</v>
      </c>
      <c r="I32" s="9">
        <v>242964000000</v>
      </c>
      <c r="J32" s="9">
        <v>249892000000</v>
      </c>
      <c r="K32" s="9">
        <v>256362000000</v>
      </c>
      <c r="L32" s="9">
        <v>262424000000</v>
      </c>
      <c r="M32" s="9">
        <v>268103000000</v>
      </c>
      <c r="N32" s="9">
        <v>273433000000</v>
      </c>
      <c r="O32" s="9">
        <v>278455000000</v>
      </c>
      <c r="P32" s="9">
        <v>283205000000</v>
      </c>
      <c r="Q32" s="9">
        <v>287689000000</v>
      </c>
      <c r="R32" s="9">
        <v>291903000000</v>
      </c>
      <c r="S32" s="9">
        <v>295848000000</v>
      </c>
      <c r="T32" s="9">
        <v>299523000000</v>
      </c>
      <c r="U32" s="9">
        <v>302932000000</v>
      </c>
      <c r="V32" s="9">
        <v>306077000000</v>
      </c>
      <c r="W32" s="9">
        <v>308963000000</v>
      </c>
      <c r="X32" s="9">
        <v>311596000000</v>
      </c>
      <c r="Y32" s="9">
        <v>313982000000</v>
      </c>
      <c r="Z32" s="9">
        <v>316130000000</v>
      </c>
      <c r="AA32" s="9">
        <v>318049000000</v>
      </c>
      <c r="AB32" s="9">
        <v>319748000000</v>
      </c>
      <c r="AC32" s="9">
        <v>321238000000</v>
      </c>
      <c r="AD32" s="9">
        <v>322529000000</v>
      </c>
      <c r="AE32" s="9">
        <v>323635000000</v>
      </c>
      <c r="AF32" s="9">
        <v>324566000000</v>
      </c>
      <c r="AG32" s="9">
        <v>325337000000</v>
      </c>
      <c r="AH32" s="9">
        <v>325960000000</v>
      </c>
      <c r="AI32" s="9">
        <v>326448000000</v>
      </c>
      <c r="AJ32" s="9">
        <v>326816000000</v>
      </c>
      <c r="AK32" s="9">
        <v>327077000000</v>
      </c>
      <c r="AL32" s="9">
        <v>327246000000</v>
      </c>
      <c r="AM32" s="9">
        <v>327337000000</v>
      </c>
      <c r="AN32" s="9">
        <v>327364000000</v>
      </c>
    </row>
    <row r="33" spans="1:40">
      <c r="A33" s="25" t="s">
        <v>734</v>
      </c>
      <c r="B33" t="s">
        <v>776</v>
      </c>
      <c r="C33" s="9">
        <v>812248000000</v>
      </c>
      <c r="D33" s="9">
        <v>912586000000</v>
      </c>
      <c r="E33" s="9">
        <v>1046760000000</v>
      </c>
      <c r="F33" s="9">
        <v>1180170000000</v>
      </c>
      <c r="G33" s="9">
        <v>1303720000000</v>
      </c>
      <c r="H33" s="9">
        <v>1418950000000</v>
      </c>
      <c r="I33" s="9">
        <v>1529950000000</v>
      </c>
      <c r="J33" s="9">
        <v>1643300000000</v>
      </c>
      <c r="K33" s="9">
        <v>1766150000000</v>
      </c>
      <c r="L33" s="9">
        <v>1900050000000</v>
      </c>
      <c r="M33" s="9">
        <v>2044730000000</v>
      </c>
      <c r="N33" s="9">
        <v>2199630000000</v>
      </c>
      <c r="O33" s="9">
        <v>2363820000000</v>
      </c>
      <c r="P33" s="9">
        <v>2536160000000</v>
      </c>
      <c r="Q33" s="9">
        <v>2716180000000</v>
      </c>
      <c r="R33" s="9">
        <v>2903470000000</v>
      </c>
      <c r="S33" s="9">
        <v>3097520000000</v>
      </c>
      <c r="T33" s="9">
        <v>3297690000000</v>
      </c>
      <c r="U33" s="9">
        <v>3503200000000</v>
      </c>
      <c r="V33" s="9">
        <v>3713120000000</v>
      </c>
      <c r="W33" s="9">
        <v>3926400000000</v>
      </c>
      <c r="X33" s="9">
        <v>4141800000000</v>
      </c>
      <c r="Y33" s="9">
        <v>4357990000000</v>
      </c>
      <c r="Z33" s="9">
        <v>4573440000000</v>
      </c>
      <c r="AA33" s="9">
        <v>4786550000000</v>
      </c>
      <c r="AB33" s="9">
        <v>4995560000000</v>
      </c>
      <c r="AC33" s="9">
        <v>5198610000000</v>
      </c>
      <c r="AD33" s="9">
        <v>5393800000000</v>
      </c>
      <c r="AE33" s="9">
        <v>5579110000000</v>
      </c>
      <c r="AF33" s="9">
        <v>5752530000000</v>
      </c>
      <c r="AG33" s="9">
        <v>5912040000000</v>
      </c>
      <c r="AH33" s="9">
        <v>6055640000000</v>
      </c>
      <c r="AI33" s="9">
        <v>6181420000000</v>
      </c>
      <c r="AJ33" s="9">
        <v>6287550000000</v>
      </c>
      <c r="AK33" s="9">
        <v>6372370000000</v>
      </c>
      <c r="AL33" s="9">
        <v>6434380000000</v>
      </c>
      <c r="AM33" s="9">
        <v>6472310000000</v>
      </c>
      <c r="AN33" s="9">
        <v>6485130000000</v>
      </c>
    </row>
    <row r="34" spans="1:40">
      <c r="A34" s="25" t="s">
        <v>735</v>
      </c>
      <c r="B34" t="s">
        <v>777</v>
      </c>
      <c r="C34" s="9">
        <v>494883000000</v>
      </c>
      <c r="D34" s="9">
        <v>538634000000</v>
      </c>
      <c r="E34" s="9">
        <v>595287000000</v>
      </c>
      <c r="F34" s="9">
        <v>649959000000</v>
      </c>
      <c r="G34" s="9">
        <v>699398000000</v>
      </c>
      <c r="H34" s="9">
        <v>744586000000</v>
      </c>
      <c r="I34" s="9">
        <v>787278000000</v>
      </c>
      <c r="J34" s="9">
        <v>829918000000</v>
      </c>
      <c r="K34" s="9">
        <v>874979000000</v>
      </c>
      <c r="L34" s="9">
        <v>922847000000</v>
      </c>
      <c r="M34" s="9">
        <v>973275000000</v>
      </c>
      <c r="N34" s="9">
        <v>1025930000000</v>
      </c>
      <c r="O34" s="9">
        <v>1080400000000</v>
      </c>
      <c r="P34" s="9">
        <v>1136230000000</v>
      </c>
      <c r="Q34" s="9">
        <v>1193200000000</v>
      </c>
      <c r="R34" s="9">
        <v>1251120000000</v>
      </c>
      <c r="S34" s="9">
        <v>1309810000000</v>
      </c>
      <c r="T34" s="9">
        <v>1369030000000</v>
      </c>
      <c r="U34" s="9">
        <v>1428560000000</v>
      </c>
      <c r="V34" s="9">
        <v>1488110000000</v>
      </c>
      <c r="W34" s="9">
        <v>1547410000000</v>
      </c>
      <c r="X34" s="9">
        <v>1606150000000</v>
      </c>
      <c r="Y34" s="9">
        <v>1664020000000</v>
      </c>
      <c r="Z34" s="9">
        <v>1720660000000</v>
      </c>
      <c r="AA34" s="9">
        <v>1775740000000</v>
      </c>
      <c r="AB34" s="9">
        <v>1828880000000</v>
      </c>
      <c r="AC34" s="9">
        <v>1879710000000</v>
      </c>
      <c r="AD34" s="9">
        <v>1927870000000</v>
      </c>
      <c r="AE34" s="9">
        <v>1972980000000</v>
      </c>
      <c r="AF34" s="9">
        <v>2014670000000</v>
      </c>
      <c r="AG34" s="9">
        <v>2052560000000</v>
      </c>
      <c r="AH34" s="9">
        <v>2086330000000</v>
      </c>
      <c r="AI34" s="9">
        <v>2115620000000</v>
      </c>
      <c r="AJ34" s="9">
        <v>2140140000000</v>
      </c>
      <c r="AK34" s="9">
        <v>2159590000000</v>
      </c>
      <c r="AL34" s="9">
        <v>2173730000000</v>
      </c>
      <c r="AM34" s="9">
        <v>2182340000000</v>
      </c>
      <c r="AN34" s="9">
        <v>2185240000000</v>
      </c>
    </row>
    <row r="35" spans="1:40">
      <c r="A35" s="25" t="s">
        <v>736</v>
      </c>
      <c r="B35" t="s">
        <v>778</v>
      </c>
      <c r="C35" s="9">
        <v>160375000000</v>
      </c>
      <c r="D35" s="9">
        <v>175443000000</v>
      </c>
      <c r="E35" s="9">
        <v>195052000000</v>
      </c>
      <c r="F35" s="9">
        <v>214061000000</v>
      </c>
      <c r="G35" s="9">
        <v>231312000000</v>
      </c>
      <c r="H35" s="9">
        <v>247126000000</v>
      </c>
      <c r="I35" s="9">
        <v>262113000000</v>
      </c>
      <c r="J35" s="9">
        <v>277136000000</v>
      </c>
      <c r="K35" s="9">
        <v>293080000000</v>
      </c>
      <c r="L35" s="9">
        <v>310092000000</v>
      </c>
      <c r="M35" s="9">
        <v>328091000000</v>
      </c>
      <c r="N35" s="9">
        <v>346966000000</v>
      </c>
      <c r="O35" s="9">
        <v>366568000000</v>
      </c>
      <c r="P35" s="9">
        <v>386740000000</v>
      </c>
      <c r="Q35" s="9">
        <v>407403000000</v>
      </c>
      <c r="R35" s="9">
        <v>428493000000</v>
      </c>
      <c r="S35" s="9">
        <v>449941000000</v>
      </c>
      <c r="T35" s="9">
        <v>471665000000</v>
      </c>
      <c r="U35" s="9">
        <v>493574000000</v>
      </c>
      <c r="V35" s="9">
        <v>515571000000</v>
      </c>
      <c r="W35" s="9">
        <v>537548000000</v>
      </c>
      <c r="X35" s="9">
        <v>559388000000</v>
      </c>
      <c r="Y35" s="9">
        <v>580968000000</v>
      </c>
      <c r="Z35" s="9">
        <v>602157000000</v>
      </c>
      <c r="AA35" s="9">
        <v>622817000000</v>
      </c>
      <c r="AB35" s="9">
        <v>642807000000</v>
      </c>
      <c r="AC35" s="9">
        <v>661979000000</v>
      </c>
      <c r="AD35" s="9">
        <v>680186000000</v>
      </c>
      <c r="AE35" s="9">
        <v>697279000000</v>
      </c>
      <c r="AF35" s="9">
        <v>713107000000</v>
      </c>
      <c r="AG35" s="9">
        <v>727527000000</v>
      </c>
      <c r="AH35" s="9">
        <v>740396000000</v>
      </c>
      <c r="AI35" s="9">
        <v>751580000000</v>
      </c>
      <c r="AJ35" s="9">
        <v>760953000000</v>
      </c>
      <c r="AK35" s="9">
        <v>768400000000</v>
      </c>
      <c r="AL35" s="9">
        <v>773818000000</v>
      </c>
      <c r="AM35" s="9">
        <v>777119000000</v>
      </c>
      <c r="AN35" s="9">
        <v>778233000000</v>
      </c>
    </row>
    <row r="36" spans="1:40">
      <c r="A36" s="25" t="s">
        <v>737</v>
      </c>
      <c r="B36" t="s">
        <v>779</v>
      </c>
      <c r="C36" s="9">
        <v>1400600000000</v>
      </c>
      <c r="D36" s="9">
        <v>1503690000000</v>
      </c>
      <c r="E36" s="9">
        <v>1635450000000</v>
      </c>
      <c r="F36" s="9">
        <v>1761140000000</v>
      </c>
      <c r="G36" s="9">
        <v>1873810000000</v>
      </c>
      <c r="H36" s="9">
        <v>1976040000000</v>
      </c>
      <c r="I36" s="9">
        <v>2071860000000</v>
      </c>
      <c r="J36" s="9">
        <v>2166600000000</v>
      </c>
      <c r="K36" s="9">
        <v>2265480000000</v>
      </c>
      <c r="L36" s="9">
        <v>2369200000000</v>
      </c>
      <c r="M36" s="9">
        <v>2477130000000</v>
      </c>
      <c r="N36" s="9">
        <v>2588500000000</v>
      </c>
      <c r="O36" s="9">
        <v>2702370000000</v>
      </c>
      <c r="P36" s="9">
        <v>2817790000000</v>
      </c>
      <c r="Q36" s="9">
        <v>2934280000000</v>
      </c>
      <c r="R36" s="9">
        <v>3051470000000</v>
      </c>
      <c r="S36" s="9">
        <v>3168970000000</v>
      </c>
      <c r="T36" s="9">
        <v>3286330000000</v>
      </c>
      <c r="U36" s="9">
        <v>3403120000000</v>
      </c>
      <c r="V36" s="9">
        <v>3518830000000</v>
      </c>
      <c r="W36" s="9">
        <v>3632970000000</v>
      </c>
      <c r="X36" s="9">
        <v>3745010000000</v>
      </c>
      <c r="Y36" s="9">
        <v>3854410000000</v>
      </c>
      <c r="Z36" s="9">
        <v>3960600000000</v>
      </c>
      <c r="AA36" s="9">
        <v>4063010000000</v>
      </c>
      <c r="AB36" s="9">
        <v>4161060000000</v>
      </c>
      <c r="AC36" s="9">
        <v>4254180000000</v>
      </c>
      <c r="AD36" s="9">
        <v>4341770000000</v>
      </c>
      <c r="AE36" s="9">
        <v>4423280000000</v>
      </c>
      <c r="AF36" s="9">
        <v>4498150000000</v>
      </c>
      <c r="AG36" s="9">
        <v>4565830000000</v>
      </c>
      <c r="AH36" s="9">
        <v>4625810000000</v>
      </c>
      <c r="AI36" s="9">
        <v>4677610000000</v>
      </c>
      <c r="AJ36" s="9">
        <v>4720780000000</v>
      </c>
      <c r="AK36" s="9">
        <v>4754900000000</v>
      </c>
      <c r="AL36" s="9">
        <v>4779630000000</v>
      </c>
      <c r="AM36" s="9">
        <v>4794640000000</v>
      </c>
      <c r="AN36" s="9">
        <v>4799690000000</v>
      </c>
    </row>
    <row r="37" spans="1:40">
      <c r="A37" s="25" t="s">
        <v>738</v>
      </c>
      <c r="B37" t="s">
        <v>780</v>
      </c>
      <c r="C37" s="9">
        <v>1059010000000</v>
      </c>
      <c r="D37" s="9">
        <v>1124230000000</v>
      </c>
      <c r="E37" s="9">
        <v>1206750000000</v>
      </c>
      <c r="F37" s="9">
        <v>1284820000000</v>
      </c>
      <c r="G37" s="9">
        <v>1354400000000</v>
      </c>
      <c r="H37" s="9">
        <v>1417210000000</v>
      </c>
      <c r="I37" s="9">
        <v>1475730000000</v>
      </c>
      <c r="J37" s="9">
        <v>1533080000000</v>
      </c>
      <c r="K37" s="9">
        <v>1592250000000</v>
      </c>
      <c r="L37" s="9">
        <v>1653590000000</v>
      </c>
      <c r="M37" s="9">
        <v>1716700000000</v>
      </c>
      <c r="N37" s="9">
        <v>1781110000000</v>
      </c>
      <c r="O37" s="9">
        <v>1846290000000</v>
      </c>
      <c r="P37" s="9">
        <v>1911700000000</v>
      </c>
      <c r="Q37" s="9">
        <v>1977080000000</v>
      </c>
      <c r="R37" s="9">
        <v>2042220000000</v>
      </c>
      <c r="S37" s="9">
        <v>2106920000000</v>
      </c>
      <c r="T37" s="9">
        <v>2170950000000</v>
      </c>
      <c r="U37" s="9">
        <v>2234100000000</v>
      </c>
      <c r="V37" s="9">
        <v>2296120000000</v>
      </c>
      <c r="W37" s="9">
        <v>2356790000000</v>
      </c>
      <c r="X37" s="9">
        <v>2415840000000</v>
      </c>
      <c r="Y37" s="9">
        <v>2473050000000</v>
      </c>
      <c r="Z37" s="9">
        <v>2528150000000</v>
      </c>
      <c r="AA37" s="9">
        <v>2580890000000</v>
      </c>
      <c r="AB37" s="9">
        <v>2631030000000</v>
      </c>
      <c r="AC37" s="9">
        <v>2678330000000</v>
      </c>
      <c r="AD37" s="9">
        <v>2722540000000</v>
      </c>
      <c r="AE37" s="9">
        <v>2763420000000</v>
      </c>
      <c r="AF37" s="9">
        <v>2800760000000</v>
      </c>
      <c r="AG37" s="9">
        <v>2834330000000</v>
      </c>
      <c r="AH37" s="9">
        <v>2863930000000</v>
      </c>
      <c r="AI37" s="9">
        <v>2889380000000</v>
      </c>
      <c r="AJ37" s="9">
        <v>2910500000000</v>
      </c>
      <c r="AK37" s="9">
        <v>2927130000000</v>
      </c>
      <c r="AL37" s="9">
        <v>2939140000000</v>
      </c>
      <c r="AM37" s="9">
        <v>2946410000000</v>
      </c>
      <c r="AN37" s="9">
        <v>2948850000000</v>
      </c>
    </row>
    <row r="38" spans="1:40">
      <c r="A38" s="25" t="s">
        <v>739</v>
      </c>
      <c r="B38" t="s">
        <v>781</v>
      </c>
      <c r="C38" s="9">
        <v>309530000000</v>
      </c>
      <c r="D38" s="9">
        <v>338611000000</v>
      </c>
      <c r="E38" s="9">
        <v>376457000000</v>
      </c>
      <c r="F38" s="9">
        <v>413145000000</v>
      </c>
      <c r="G38" s="9">
        <v>446440000000</v>
      </c>
      <c r="H38" s="9">
        <v>476963000000</v>
      </c>
      <c r="I38" s="9">
        <v>505888000000</v>
      </c>
      <c r="J38" s="9">
        <v>534883000000</v>
      </c>
      <c r="K38" s="9">
        <v>565656000000</v>
      </c>
      <c r="L38" s="9">
        <v>598490000000</v>
      </c>
      <c r="M38" s="9">
        <v>633229000000</v>
      </c>
      <c r="N38" s="9">
        <v>669657000000</v>
      </c>
      <c r="O38" s="9">
        <v>707491000000</v>
      </c>
      <c r="P38" s="9">
        <v>746423000000</v>
      </c>
      <c r="Q38" s="9">
        <v>786303000000</v>
      </c>
      <c r="R38" s="9">
        <v>827009000000</v>
      </c>
      <c r="S38" s="9">
        <v>868403000000</v>
      </c>
      <c r="T38" s="9">
        <v>910331000000</v>
      </c>
      <c r="U38" s="9">
        <v>952617000000</v>
      </c>
      <c r="V38" s="9">
        <v>995072000000</v>
      </c>
      <c r="W38" s="9">
        <v>1037490000000</v>
      </c>
      <c r="X38" s="9">
        <v>1079640000000</v>
      </c>
      <c r="Y38" s="9">
        <v>1121290000000</v>
      </c>
      <c r="Z38" s="9">
        <v>1162190000000</v>
      </c>
      <c r="AA38" s="9">
        <v>1202060000000</v>
      </c>
      <c r="AB38" s="9">
        <v>1240640000000</v>
      </c>
      <c r="AC38" s="9">
        <v>1277650000000</v>
      </c>
      <c r="AD38" s="9">
        <v>1312790000000</v>
      </c>
      <c r="AE38" s="9">
        <v>1345770000000</v>
      </c>
      <c r="AF38" s="9">
        <v>1376320000000</v>
      </c>
      <c r="AG38" s="9">
        <v>1404150000000</v>
      </c>
      <c r="AH38" s="9">
        <v>1428990000000</v>
      </c>
      <c r="AI38" s="9">
        <v>1450580000000</v>
      </c>
      <c r="AJ38" s="9">
        <v>1468670000000</v>
      </c>
      <c r="AK38" s="9">
        <v>1483040000000</v>
      </c>
      <c r="AL38" s="9">
        <v>1493500000000</v>
      </c>
      <c r="AM38" s="9">
        <v>1499870000000</v>
      </c>
      <c r="AN38" s="9">
        <v>1502020000000</v>
      </c>
    </row>
    <row r="39" spans="1:40">
      <c r="A39" s="25" t="s">
        <v>740</v>
      </c>
      <c r="B39" t="s">
        <v>782</v>
      </c>
      <c r="C39" s="9">
        <v>817557000000</v>
      </c>
      <c r="D39" s="9">
        <v>884080000000</v>
      </c>
      <c r="E39" s="9">
        <v>969693000000</v>
      </c>
      <c r="F39" s="9">
        <v>1051860000000</v>
      </c>
      <c r="G39" s="9">
        <v>1125860000000</v>
      </c>
      <c r="H39" s="9">
        <v>1193260000000</v>
      </c>
      <c r="I39" s="9">
        <v>1256700000000</v>
      </c>
      <c r="J39" s="9">
        <v>1319770000000</v>
      </c>
      <c r="K39" s="9">
        <v>1386040000000</v>
      </c>
      <c r="L39" s="9">
        <v>1456050000000</v>
      </c>
      <c r="M39" s="9">
        <v>1529400000000</v>
      </c>
      <c r="N39" s="9">
        <v>1605580000000</v>
      </c>
      <c r="O39" s="9">
        <v>1683970000000</v>
      </c>
      <c r="P39" s="9">
        <v>1763920000000</v>
      </c>
      <c r="Q39" s="9">
        <v>1845090000000</v>
      </c>
      <c r="R39" s="9">
        <v>1927230000000</v>
      </c>
      <c r="S39" s="9">
        <v>2010070000000</v>
      </c>
      <c r="T39" s="9">
        <v>2093280000000</v>
      </c>
      <c r="U39" s="9">
        <v>2176530000000</v>
      </c>
      <c r="V39" s="9">
        <v>2259470000000</v>
      </c>
      <c r="W39" s="9">
        <v>2341710000000</v>
      </c>
      <c r="X39" s="9">
        <v>2422850000000</v>
      </c>
      <c r="Y39" s="9">
        <v>2502460000000</v>
      </c>
      <c r="Z39" s="9">
        <v>2580090000000</v>
      </c>
      <c r="AA39" s="9">
        <v>2655310000000</v>
      </c>
      <c r="AB39" s="9">
        <v>2727630000000</v>
      </c>
      <c r="AC39" s="9">
        <v>2796600000000</v>
      </c>
      <c r="AD39" s="9">
        <v>2861730000000</v>
      </c>
      <c r="AE39" s="9">
        <v>2922560000000</v>
      </c>
      <c r="AF39" s="9">
        <v>2978620000000</v>
      </c>
      <c r="AG39" s="9">
        <v>3029470000000</v>
      </c>
      <c r="AH39" s="9">
        <v>3074660000000</v>
      </c>
      <c r="AI39" s="9">
        <v>3113790000000</v>
      </c>
      <c r="AJ39" s="9">
        <v>3146480000000</v>
      </c>
      <c r="AK39" s="9">
        <v>3172370000000</v>
      </c>
      <c r="AL39" s="9">
        <v>3191170000000</v>
      </c>
      <c r="AM39" s="9">
        <v>3202600000000</v>
      </c>
      <c r="AN39" s="9">
        <v>3206450000000</v>
      </c>
    </row>
    <row r="40" spans="1:40">
      <c r="A40" s="25" t="s">
        <v>741</v>
      </c>
      <c r="B40" t="s">
        <v>783</v>
      </c>
      <c r="C40" s="9">
        <v>615524000000</v>
      </c>
      <c r="D40" s="9">
        <v>668269000000</v>
      </c>
      <c r="E40" s="9">
        <v>736402000000</v>
      </c>
      <c r="F40" s="9">
        <v>802008000000</v>
      </c>
      <c r="G40" s="9">
        <v>861236000000</v>
      </c>
      <c r="H40" s="9">
        <v>915293000000</v>
      </c>
      <c r="I40" s="9">
        <v>966288000000</v>
      </c>
      <c r="J40" s="9">
        <v>1017130000000</v>
      </c>
      <c r="K40" s="9">
        <v>1070740000000</v>
      </c>
      <c r="L40" s="9">
        <v>1127570000000</v>
      </c>
      <c r="M40" s="9">
        <v>1187300000000</v>
      </c>
      <c r="N40" s="9">
        <v>1249550000000</v>
      </c>
      <c r="O40" s="9">
        <v>1313810000000</v>
      </c>
      <c r="P40" s="9">
        <v>1379540000000</v>
      </c>
      <c r="Q40" s="9">
        <v>1446480000000</v>
      </c>
      <c r="R40" s="9">
        <v>1514420000000</v>
      </c>
      <c r="S40" s="9">
        <v>1583120000000</v>
      </c>
      <c r="T40" s="9">
        <v>1652330000000</v>
      </c>
      <c r="U40" s="9">
        <v>1721760000000</v>
      </c>
      <c r="V40" s="9">
        <v>1791110000000</v>
      </c>
      <c r="W40" s="9">
        <v>1860050000000</v>
      </c>
      <c r="X40" s="9">
        <v>1928230000000</v>
      </c>
      <c r="Y40" s="9">
        <v>1995280000000</v>
      </c>
      <c r="Z40" s="9">
        <v>2060830000000</v>
      </c>
      <c r="AA40" s="9">
        <v>2124460000000</v>
      </c>
      <c r="AB40" s="9">
        <v>2185780000000</v>
      </c>
      <c r="AC40" s="9">
        <v>2244370000000</v>
      </c>
      <c r="AD40" s="9">
        <v>2299800000000</v>
      </c>
      <c r="AE40" s="9">
        <v>2351660000000</v>
      </c>
      <c r="AF40" s="9">
        <v>2399530000000</v>
      </c>
      <c r="AG40" s="9">
        <v>2443020000000</v>
      </c>
      <c r="AH40" s="9">
        <v>2481720000000</v>
      </c>
      <c r="AI40" s="9">
        <v>2515270000000</v>
      </c>
      <c r="AJ40" s="9">
        <v>2543330000000</v>
      </c>
      <c r="AK40" s="9">
        <v>2565580000000</v>
      </c>
      <c r="AL40" s="9">
        <v>2581750000000</v>
      </c>
      <c r="AM40" s="9">
        <v>2591580000000</v>
      </c>
      <c r="AN40" s="9">
        <v>2594900000000</v>
      </c>
    </row>
    <row r="41" spans="1:40">
      <c r="A41" s="25" t="s">
        <v>742</v>
      </c>
      <c r="B41" t="s">
        <v>784</v>
      </c>
      <c r="C41" s="9">
        <v>354035000000</v>
      </c>
      <c r="D41" s="9">
        <v>383184000000</v>
      </c>
      <c r="E41" s="9">
        <v>420724000000</v>
      </c>
      <c r="F41" s="9">
        <v>456776000000</v>
      </c>
      <c r="G41" s="9">
        <v>489256000000</v>
      </c>
      <c r="H41" s="9">
        <v>518849000000</v>
      </c>
      <c r="I41" s="9">
        <v>546717000000</v>
      </c>
      <c r="J41" s="9">
        <v>574438000000</v>
      </c>
      <c r="K41" s="9">
        <v>603588000000</v>
      </c>
      <c r="L41" s="9">
        <v>634399000000</v>
      </c>
      <c r="M41" s="9">
        <v>666701000000</v>
      </c>
      <c r="N41" s="9">
        <v>700272000000</v>
      </c>
      <c r="O41" s="9">
        <v>734836000000</v>
      </c>
      <c r="P41" s="9">
        <v>770107000000</v>
      </c>
      <c r="Q41" s="9">
        <v>805938000000</v>
      </c>
      <c r="R41" s="9">
        <v>842218000000</v>
      </c>
      <c r="S41" s="9">
        <v>878820000000</v>
      </c>
      <c r="T41" s="9">
        <v>915608000000</v>
      </c>
      <c r="U41" s="9">
        <v>952433000000</v>
      </c>
      <c r="V41" s="9">
        <v>989134000000</v>
      </c>
      <c r="W41" s="9">
        <v>1025540000000</v>
      </c>
      <c r="X41" s="9">
        <v>1061480000000</v>
      </c>
      <c r="Y41" s="9">
        <v>1096750000000</v>
      </c>
      <c r="Z41" s="9">
        <v>1131160000000</v>
      </c>
      <c r="AA41" s="9">
        <v>1164510000000</v>
      </c>
      <c r="AB41" s="9">
        <v>1196600000000</v>
      </c>
      <c r="AC41" s="9">
        <v>1227200000000</v>
      </c>
      <c r="AD41" s="9">
        <v>1256110000000</v>
      </c>
      <c r="AE41" s="9">
        <v>1283110000000</v>
      </c>
      <c r="AF41" s="9">
        <v>1308010000000</v>
      </c>
      <c r="AG41" s="9">
        <v>1330600000000</v>
      </c>
      <c r="AH41" s="9">
        <v>1350680000000</v>
      </c>
      <c r="AI41" s="9">
        <v>1368070000000</v>
      </c>
      <c r="AJ41" s="9">
        <v>1382600000000</v>
      </c>
      <c r="AK41" s="9">
        <v>1394110000000</v>
      </c>
      <c r="AL41" s="9">
        <v>1402470000000</v>
      </c>
      <c r="AM41" s="9">
        <v>1407550000000</v>
      </c>
      <c r="AN41" s="9">
        <v>1409260000000</v>
      </c>
    </row>
    <row r="42" spans="1:40">
      <c r="A42" s="25" t="s">
        <v>743</v>
      </c>
      <c r="B42" t="s">
        <v>785</v>
      </c>
      <c r="C42" s="9">
        <v>103425000000</v>
      </c>
      <c r="D42" s="9">
        <v>109803000000</v>
      </c>
      <c r="E42" s="9">
        <v>117872000000</v>
      </c>
      <c r="F42" s="9">
        <v>125507000000</v>
      </c>
      <c r="G42" s="9">
        <v>132312000000</v>
      </c>
      <c r="H42" s="9">
        <v>138455000000</v>
      </c>
      <c r="I42" s="9">
        <v>144178000000</v>
      </c>
      <c r="J42" s="9">
        <v>149788000000</v>
      </c>
      <c r="K42" s="9">
        <v>155576000000</v>
      </c>
      <c r="L42" s="9">
        <v>161576000000</v>
      </c>
      <c r="M42" s="9">
        <v>167750000000</v>
      </c>
      <c r="N42" s="9">
        <v>174053000000</v>
      </c>
      <c r="O42" s="9">
        <v>180431000000</v>
      </c>
      <c r="P42" s="9">
        <v>186831000000</v>
      </c>
      <c r="Q42" s="9">
        <v>193229000000</v>
      </c>
      <c r="R42" s="9">
        <v>199604000000</v>
      </c>
      <c r="S42" s="9">
        <v>205936000000</v>
      </c>
      <c r="T42" s="9">
        <v>212204000000</v>
      </c>
      <c r="U42" s="9">
        <v>218385000000</v>
      </c>
      <c r="V42" s="9">
        <v>224457000000</v>
      </c>
      <c r="W42" s="9">
        <v>230395000000</v>
      </c>
      <c r="X42" s="9">
        <v>236177000000</v>
      </c>
      <c r="Y42" s="9">
        <v>241778000000</v>
      </c>
      <c r="Z42" s="9">
        <v>247173000000</v>
      </c>
      <c r="AA42" s="9">
        <v>252337000000</v>
      </c>
      <c r="AB42" s="9">
        <v>257248000000</v>
      </c>
      <c r="AC42" s="9">
        <v>261879000000</v>
      </c>
      <c r="AD42" s="9">
        <v>266208000000</v>
      </c>
      <c r="AE42" s="9">
        <v>270213000000</v>
      </c>
      <c r="AF42" s="9">
        <v>273869000000</v>
      </c>
      <c r="AG42" s="9">
        <v>277157000000</v>
      </c>
      <c r="AH42" s="9">
        <v>280057000000</v>
      </c>
      <c r="AI42" s="9">
        <v>282549000000</v>
      </c>
      <c r="AJ42" s="9">
        <v>284618000000</v>
      </c>
      <c r="AK42" s="9">
        <v>286247000000</v>
      </c>
      <c r="AL42" s="9">
        <v>287424000000</v>
      </c>
      <c r="AM42" s="9">
        <v>288136000000</v>
      </c>
      <c r="AN42" s="9">
        <v>288375000000</v>
      </c>
    </row>
    <row r="43" spans="1:40">
      <c r="A43" s="25" t="s">
        <v>744</v>
      </c>
      <c r="B43" t="s">
        <v>786</v>
      </c>
      <c r="C43" s="9">
        <v>234898000000</v>
      </c>
      <c r="D43" s="9">
        <v>251542000000</v>
      </c>
      <c r="E43" s="9">
        <v>272762000000</v>
      </c>
      <c r="F43" s="9">
        <v>292966000000</v>
      </c>
      <c r="G43" s="9">
        <v>311052000000</v>
      </c>
      <c r="H43" s="9">
        <v>327440000000</v>
      </c>
      <c r="I43" s="9">
        <v>342778000000</v>
      </c>
      <c r="J43" s="9">
        <v>357915000000</v>
      </c>
      <c r="K43" s="9">
        <v>373673000000</v>
      </c>
      <c r="L43" s="9">
        <v>390161000000</v>
      </c>
      <c r="M43" s="9">
        <v>407275000000</v>
      </c>
      <c r="N43" s="9">
        <v>424893000000</v>
      </c>
      <c r="O43" s="9">
        <v>442866000000</v>
      </c>
      <c r="P43" s="9">
        <v>461044000000</v>
      </c>
      <c r="Q43" s="9">
        <v>479351000000</v>
      </c>
      <c r="R43" s="9">
        <v>497729000000</v>
      </c>
      <c r="S43" s="9">
        <v>516116000000</v>
      </c>
      <c r="T43" s="9">
        <v>534447000000</v>
      </c>
      <c r="U43" s="9">
        <v>552650000000</v>
      </c>
      <c r="V43" s="9">
        <v>570653000000</v>
      </c>
      <c r="W43" s="9">
        <v>588377000000</v>
      </c>
      <c r="X43" s="9">
        <v>605745000000</v>
      </c>
      <c r="Y43" s="9">
        <v>622672000000</v>
      </c>
      <c r="Z43" s="9">
        <v>639076000000</v>
      </c>
      <c r="AA43" s="9">
        <v>654871000000</v>
      </c>
      <c r="AB43" s="9">
        <v>669970000000</v>
      </c>
      <c r="AC43" s="9">
        <v>684287000000</v>
      </c>
      <c r="AD43" s="9">
        <v>697738000000</v>
      </c>
      <c r="AE43" s="9">
        <v>710238000000</v>
      </c>
      <c r="AF43" s="9">
        <v>721704000000</v>
      </c>
      <c r="AG43" s="9">
        <v>732058000000</v>
      </c>
      <c r="AH43" s="9">
        <v>741224000000</v>
      </c>
      <c r="AI43" s="9">
        <v>749132000000</v>
      </c>
      <c r="AJ43" s="9">
        <v>755717000000</v>
      </c>
      <c r="AK43" s="9">
        <v>760918000000</v>
      </c>
      <c r="AL43" s="9">
        <v>764684000000</v>
      </c>
      <c r="AM43" s="9">
        <v>766969000000</v>
      </c>
      <c r="AN43" s="9">
        <v>767738000000</v>
      </c>
    </row>
  </sheetData>
  <phoneticPr fontId="8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9BBE-246B-41CB-9064-3F42F80C16BD}">
  <sheetPr>
    <tabColor theme="9"/>
  </sheetPr>
  <dimension ref="A1:AN77"/>
  <sheetViews>
    <sheetView workbookViewId="0"/>
  </sheetViews>
  <sheetFormatPr defaultColWidth="9" defaultRowHeight="14.25"/>
  <cols>
    <col min="1" max="1" width="20.625" style="1" customWidth="1"/>
    <col min="2" max="2" width="11.625" style="1" customWidth="1"/>
    <col min="3" max="33" width="9.375" style="1" customWidth="1"/>
    <col min="34" max="16384" width="9" style="1"/>
  </cols>
  <sheetData>
    <row r="1" spans="1:40">
      <c r="A1" s="1" t="s">
        <v>162</v>
      </c>
      <c r="C1" s="1" t="s">
        <v>163</v>
      </c>
      <c r="D1" s="1" t="s">
        <v>164</v>
      </c>
      <c r="E1" s="1" t="s">
        <v>1663</v>
      </c>
      <c r="G1" s="1" t="s">
        <v>1661</v>
      </c>
      <c r="J1" s="1" t="s">
        <v>109</v>
      </c>
      <c r="K1" s="1" t="s">
        <v>225</v>
      </c>
      <c r="L1" s="1" t="s">
        <v>224</v>
      </c>
      <c r="M1" s="1" t="s">
        <v>223</v>
      </c>
      <c r="N1" s="1" t="s">
        <v>222</v>
      </c>
      <c r="O1" s="1" t="s">
        <v>220</v>
      </c>
      <c r="Q1" s="1" t="s">
        <v>239</v>
      </c>
      <c r="R1" s="1" t="s">
        <v>238</v>
      </c>
    </row>
    <row r="2" spans="1:40">
      <c r="A2" s="1" t="s">
        <v>128</v>
      </c>
      <c r="D2" s="1">
        <v>1</v>
      </c>
      <c r="E2" s="1">
        <v>3.6008786143819101E-12</v>
      </c>
      <c r="G2" s="1" t="s">
        <v>1662</v>
      </c>
      <c r="J2" s="1" t="s">
        <v>1727</v>
      </c>
      <c r="K2" s="1" t="s">
        <v>1728</v>
      </c>
      <c r="L2" s="1" t="s">
        <v>1729</v>
      </c>
      <c r="M2" s="1" t="s">
        <v>1730</v>
      </c>
      <c r="N2" s="1" t="s">
        <v>1731</v>
      </c>
      <c r="O2" s="1" t="s">
        <v>1732</v>
      </c>
      <c r="Q2" s="1" t="s">
        <v>1733</v>
      </c>
      <c r="R2" s="1" t="s">
        <v>1734</v>
      </c>
    </row>
    <row r="3" spans="1:40">
      <c r="C3" s="1">
        <v>2023</v>
      </c>
      <c r="D3" s="1">
        <f>C3+1</f>
        <v>2024</v>
      </c>
      <c r="E3" s="1">
        <f t="shared" ref="E3:AN3" si="0">D3+1</f>
        <v>2025</v>
      </c>
      <c r="F3" s="1">
        <f t="shared" si="0"/>
        <v>2026</v>
      </c>
      <c r="G3" s="1">
        <f t="shared" si="0"/>
        <v>2027</v>
      </c>
      <c r="H3" s="1">
        <f t="shared" si="0"/>
        <v>2028</v>
      </c>
      <c r="I3" s="1">
        <f t="shared" si="0"/>
        <v>2029</v>
      </c>
      <c r="J3" s="1">
        <f t="shared" si="0"/>
        <v>2030</v>
      </c>
      <c r="K3" s="1">
        <f t="shared" si="0"/>
        <v>2031</v>
      </c>
      <c r="L3" s="1">
        <f t="shared" si="0"/>
        <v>2032</v>
      </c>
      <c r="M3" s="1">
        <f t="shared" si="0"/>
        <v>2033</v>
      </c>
      <c r="N3" s="1">
        <f t="shared" si="0"/>
        <v>2034</v>
      </c>
      <c r="O3" s="1">
        <f t="shared" si="0"/>
        <v>2035</v>
      </c>
      <c r="P3" s="1">
        <f t="shared" si="0"/>
        <v>2036</v>
      </c>
      <c r="Q3" s="1">
        <f t="shared" si="0"/>
        <v>2037</v>
      </c>
      <c r="R3" s="1">
        <f t="shared" si="0"/>
        <v>2038</v>
      </c>
      <c r="S3" s="1">
        <f t="shared" si="0"/>
        <v>2039</v>
      </c>
      <c r="T3" s="1">
        <f t="shared" si="0"/>
        <v>2040</v>
      </c>
      <c r="U3" s="1">
        <f t="shared" si="0"/>
        <v>2041</v>
      </c>
      <c r="V3" s="1">
        <f t="shared" si="0"/>
        <v>2042</v>
      </c>
      <c r="W3" s="1">
        <f t="shared" si="0"/>
        <v>2043</v>
      </c>
      <c r="X3" s="1">
        <f t="shared" si="0"/>
        <v>2044</v>
      </c>
      <c r="Y3" s="1">
        <f t="shared" si="0"/>
        <v>2045</v>
      </c>
      <c r="Z3" s="1">
        <f t="shared" si="0"/>
        <v>2046</v>
      </c>
      <c r="AA3" s="1">
        <f t="shared" si="0"/>
        <v>2047</v>
      </c>
      <c r="AB3" s="1">
        <f t="shared" si="0"/>
        <v>2048</v>
      </c>
      <c r="AC3" s="1">
        <f t="shared" si="0"/>
        <v>2049</v>
      </c>
      <c r="AD3" s="1">
        <f t="shared" si="0"/>
        <v>2050</v>
      </c>
      <c r="AE3" s="1">
        <f t="shared" si="0"/>
        <v>2051</v>
      </c>
      <c r="AF3" s="1">
        <f t="shared" si="0"/>
        <v>2052</v>
      </c>
      <c r="AG3" s="1">
        <f t="shared" si="0"/>
        <v>2053</v>
      </c>
      <c r="AH3" s="1">
        <f t="shared" si="0"/>
        <v>2054</v>
      </c>
      <c r="AI3" s="1">
        <f t="shared" si="0"/>
        <v>2055</v>
      </c>
      <c r="AJ3" s="1">
        <f t="shared" si="0"/>
        <v>2056</v>
      </c>
      <c r="AK3" s="1">
        <f t="shared" si="0"/>
        <v>2057</v>
      </c>
      <c r="AL3" s="1">
        <f t="shared" si="0"/>
        <v>2058</v>
      </c>
      <c r="AM3" s="1">
        <f t="shared" si="0"/>
        <v>2059</v>
      </c>
      <c r="AN3" s="1">
        <f t="shared" si="0"/>
        <v>2060</v>
      </c>
    </row>
    <row r="4" spans="1:40">
      <c r="A4" s="1" t="s">
        <v>117</v>
      </c>
      <c r="B4" s="1" t="s">
        <v>1651</v>
      </c>
      <c r="C4" s="2">
        <f>SUMIFS('交通能耗 '!F:F,'交通能耗 '!$D:$D,'图3-交通能耗载客'!$A4,'交通能耗 '!$B:$B,'图3-交通能耗载客'!$A$2)*$E$2</f>
        <v>0</v>
      </c>
      <c r="D4" s="2">
        <f>SUMIFS('交通能耗 '!G:G,'交通能耗 '!$D:$D,'图3-交通能耗载客'!$A4,'交通能耗 '!$B:$B,'图3-交通能耗载客'!$A$2)*$E$2</f>
        <v>0</v>
      </c>
      <c r="E4" s="2">
        <f>SUMIFS('交通能耗 '!H:H,'交通能耗 '!$D:$D,'图3-交通能耗载客'!$A4,'交通能耗 '!$B:$B,'图3-交通能耗载客'!$A$2)*$E$2</f>
        <v>0</v>
      </c>
      <c r="F4" s="2">
        <f>SUMIFS('交通能耗 '!I:I,'交通能耗 '!$D:$D,'图3-交通能耗载客'!$A4,'交通能耗 '!$B:$B,'图3-交通能耗载客'!$A$2)*$E$2</f>
        <v>0</v>
      </c>
      <c r="G4" s="2">
        <f>SUMIFS('交通能耗 '!J:J,'交通能耗 '!$D:$D,'图3-交通能耗载客'!$A4,'交通能耗 '!$B:$B,'图3-交通能耗载客'!$A$2)*$E$2</f>
        <v>0</v>
      </c>
      <c r="H4" s="2">
        <f>SUMIFS('交通能耗 '!K:K,'交通能耗 '!$D:$D,'图3-交通能耗载客'!$A4,'交通能耗 '!$B:$B,'图3-交通能耗载客'!$A$2)*$E$2</f>
        <v>0</v>
      </c>
      <c r="I4" s="2">
        <f>SUMIFS('交通能耗 '!L:L,'交通能耗 '!$D:$D,'图3-交通能耗载客'!$A4,'交通能耗 '!$B:$B,'图3-交通能耗载客'!$A$2)*$E$2</f>
        <v>0</v>
      </c>
      <c r="J4" s="2">
        <f>SUMIFS('交通能耗 '!M:M,'交通能耗 '!$D:$D,'图3-交通能耗载客'!$A4,'交通能耗 '!$B:$B,'图3-交通能耗载客'!$A$2)*$E$2</f>
        <v>0</v>
      </c>
      <c r="K4" s="2">
        <f>SUMIFS('交通能耗 '!N:N,'交通能耗 '!$D:$D,'图3-交通能耗载客'!$A4,'交通能耗 '!$B:$B,'图3-交通能耗载客'!$A$2)*$E$2</f>
        <v>0</v>
      </c>
      <c r="L4" s="2">
        <f>SUMIFS('交通能耗 '!O:O,'交通能耗 '!$D:$D,'图3-交通能耗载客'!$A4,'交通能耗 '!$B:$B,'图3-交通能耗载客'!$A$2)*$E$2</f>
        <v>0</v>
      </c>
      <c r="M4" s="2">
        <f>SUMIFS('交通能耗 '!P:P,'交通能耗 '!$D:$D,'图3-交通能耗载客'!$A4,'交通能耗 '!$B:$B,'图3-交通能耗载客'!$A$2)*$E$2</f>
        <v>0</v>
      </c>
      <c r="N4" s="2">
        <f>SUMIFS('交通能耗 '!Q:Q,'交通能耗 '!$D:$D,'图3-交通能耗载客'!$A4,'交通能耗 '!$B:$B,'图3-交通能耗载客'!$A$2)*$E$2</f>
        <v>0</v>
      </c>
      <c r="O4" s="2">
        <f>SUMIFS('交通能耗 '!R:R,'交通能耗 '!$D:$D,'图3-交通能耗载客'!$A4,'交通能耗 '!$B:$B,'图3-交通能耗载客'!$A$2)*$E$2</f>
        <v>0</v>
      </c>
      <c r="P4" s="2">
        <f>SUMIFS('交通能耗 '!S:S,'交通能耗 '!$D:$D,'图3-交通能耗载客'!$A4,'交通能耗 '!$B:$B,'图3-交通能耗载客'!$A$2)*$E$2</f>
        <v>0</v>
      </c>
      <c r="Q4" s="2">
        <f>SUMIFS('交通能耗 '!T:T,'交通能耗 '!$D:$D,'图3-交通能耗载客'!$A4,'交通能耗 '!$B:$B,'图3-交通能耗载客'!$A$2)*$E$2</f>
        <v>0</v>
      </c>
      <c r="R4" s="2">
        <f>SUMIFS('交通能耗 '!U:U,'交通能耗 '!$D:$D,'图3-交通能耗载客'!$A4,'交通能耗 '!$B:$B,'图3-交通能耗载客'!$A$2)*$E$2</f>
        <v>0</v>
      </c>
      <c r="S4" s="2">
        <f>SUMIFS('交通能耗 '!V:V,'交通能耗 '!$D:$D,'图3-交通能耗载客'!$A4,'交通能耗 '!$B:$B,'图3-交通能耗载客'!$A$2)*$E$2</f>
        <v>0</v>
      </c>
      <c r="T4" s="2">
        <f>SUMIFS('交通能耗 '!W:W,'交通能耗 '!$D:$D,'图3-交通能耗载客'!$A4,'交通能耗 '!$B:$B,'图3-交通能耗载客'!$A$2)*$E$2</f>
        <v>0</v>
      </c>
      <c r="U4" s="2">
        <f>SUMIFS('交通能耗 '!X:X,'交通能耗 '!$D:$D,'图3-交通能耗载客'!$A4,'交通能耗 '!$B:$B,'图3-交通能耗载客'!$A$2)*$E$2</f>
        <v>0</v>
      </c>
      <c r="V4" s="2">
        <f>SUMIFS('交通能耗 '!Y:Y,'交通能耗 '!$D:$D,'图3-交通能耗载客'!$A4,'交通能耗 '!$B:$B,'图3-交通能耗载客'!$A$2)*$E$2</f>
        <v>0</v>
      </c>
      <c r="W4" s="2">
        <f>SUMIFS('交通能耗 '!Z:Z,'交通能耗 '!$D:$D,'图3-交通能耗载客'!$A4,'交通能耗 '!$B:$B,'图3-交通能耗载客'!$A$2)*$E$2</f>
        <v>0</v>
      </c>
      <c r="X4" s="2">
        <f>SUMIFS('交通能耗 '!AA:AA,'交通能耗 '!$D:$D,'图3-交通能耗载客'!$A4,'交通能耗 '!$B:$B,'图3-交通能耗载客'!$A$2)*$E$2</f>
        <v>0</v>
      </c>
      <c r="Y4" s="2">
        <f>SUMIFS('交通能耗 '!AB:AB,'交通能耗 '!$D:$D,'图3-交通能耗载客'!$A4,'交通能耗 '!$B:$B,'图3-交通能耗载客'!$A$2)*$E$2</f>
        <v>0</v>
      </c>
      <c r="Z4" s="2">
        <f>SUMIFS('交通能耗 '!AC:AC,'交通能耗 '!$D:$D,'图3-交通能耗载客'!$A4,'交通能耗 '!$B:$B,'图3-交通能耗载客'!$A$2)*$E$2</f>
        <v>0</v>
      </c>
      <c r="AA4" s="2">
        <f>SUMIFS('交通能耗 '!AD:AD,'交通能耗 '!$D:$D,'图3-交通能耗载客'!$A4,'交通能耗 '!$B:$B,'图3-交通能耗载客'!$A$2)*$E$2</f>
        <v>0</v>
      </c>
      <c r="AB4" s="2">
        <f>SUMIFS('交通能耗 '!AE:AE,'交通能耗 '!$D:$D,'图3-交通能耗载客'!$A4,'交通能耗 '!$B:$B,'图3-交通能耗载客'!$A$2)*$E$2</f>
        <v>0</v>
      </c>
      <c r="AC4" s="2">
        <f>SUMIFS('交通能耗 '!AF:AF,'交通能耗 '!$D:$D,'图3-交通能耗载客'!$A4,'交通能耗 '!$B:$B,'图3-交通能耗载客'!$A$2)*$E$2</f>
        <v>0</v>
      </c>
      <c r="AD4" s="2">
        <f>SUMIFS('交通能耗 '!AG:AG,'交通能耗 '!$D:$D,'图3-交通能耗载客'!$A4,'交通能耗 '!$B:$B,'图3-交通能耗载客'!$A$2)*$E$2</f>
        <v>0</v>
      </c>
      <c r="AE4" s="2">
        <f>SUMIFS('交通能耗 '!AH:AH,'交通能耗 '!$D:$D,'图3-交通能耗载客'!$A4,'交通能耗 '!$B:$B,'图3-交通能耗载客'!$A$2)*$E$2</f>
        <v>0</v>
      </c>
      <c r="AF4" s="2">
        <f>SUMIFS('交通能耗 '!AI:AI,'交通能耗 '!$D:$D,'图3-交通能耗载客'!$A4,'交通能耗 '!$B:$B,'图3-交通能耗载客'!$A$2)*$E$2</f>
        <v>0</v>
      </c>
      <c r="AG4" s="2">
        <f>SUMIFS('交通能耗 '!AJ:AJ,'交通能耗 '!$D:$D,'图3-交通能耗载客'!$A4,'交通能耗 '!$B:$B,'图3-交通能耗载客'!$A$2)*$E$2</f>
        <v>0</v>
      </c>
      <c r="AH4" s="2">
        <f>SUMIFS('交通能耗 '!AK:AK,'交通能耗 '!$D:$D,'图3-交通能耗载客'!$A4,'交通能耗 '!$B:$B,'图3-交通能耗载客'!$A$2)*$E$2</f>
        <v>0</v>
      </c>
      <c r="AI4" s="2">
        <f>SUMIFS('交通能耗 '!AL:AL,'交通能耗 '!$D:$D,'图3-交通能耗载客'!$A4,'交通能耗 '!$B:$B,'图3-交通能耗载客'!$A$2)*$E$2</f>
        <v>0</v>
      </c>
      <c r="AJ4" s="2">
        <f>SUMIFS('交通能耗 '!AM:AM,'交通能耗 '!$D:$D,'图3-交通能耗载客'!$A4,'交通能耗 '!$B:$B,'图3-交通能耗载客'!$A$2)*$E$2</f>
        <v>0</v>
      </c>
      <c r="AK4" s="2">
        <f>SUMIFS('交通能耗 '!AN:AN,'交通能耗 '!$D:$D,'图3-交通能耗载客'!$A4,'交通能耗 '!$B:$B,'图3-交通能耗载客'!$A$2)*$E$2</f>
        <v>0</v>
      </c>
      <c r="AL4" s="2">
        <f>SUMIFS('交通能耗 '!AO:AO,'交通能耗 '!$D:$D,'图3-交通能耗载客'!$A4,'交通能耗 '!$B:$B,'图3-交通能耗载客'!$A$2)*$E$2</f>
        <v>0</v>
      </c>
      <c r="AM4" s="2">
        <f>SUMIFS('交通能耗 '!AP:AP,'交通能耗 '!$D:$D,'图3-交通能耗载客'!$A4,'交通能耗 '!$B:$B,'图3-交通能耗载客'!$A$2)*$E$2</f>
        <v>0</v>
      </c>
      <c r="AN4" s="2">
        <f>SUMIFS('交通能耗 '!AQ:AQ,'交通能耗 '!$D:$D,'图3-交通能耗载客'!$A4,'交通能耗 '!$B:$B,'图3-交通能耗载客'!$A$2)*$E$2</f>
        <v>0</v>
      </c>
    </row>
    <row r="5" spans="1:40">
      <c r="A5" s="1" t="s">
        <v>116</v>
      </c>
      <c r="B5" s="1" t="s">
        <v>1652</v>
      </c>
      <c r="C5" s="2">
        <f>SUMIFS('交通能耗 '!F:F,'交通能耗 '!$D:$D,'图3-交通能耗载客'!$A5,'交通能耗 '!$B:$B,'图3-交通能耗载客'!$A$2)*$E$2</f>
        <v>0</v>
      </c>
      <c r="D5" s="2">
        <f>SUMIFS('交通能耗 '!G:G,'交通能耗 '!$D:$D,'图3-交通能耗载客'!$A5,'交通能耗 '!$B:$B,'图3-交通能耗载客'!$A$2)*$E$2</f>
        <v>0</v>
      </c>
      <c r="E5" s="2">
        <f>SUMIFS('交通能耗 '!H:H,'交通能耗 '!$D:$D,'图3-交通能耗载客'!$A5,'交通能耗 '!$B:$B,'图3-交通能耗载客'!$A$2)*$E$2</f>
        <v>0</v>
      </c>
      <c r="F5" s="2">
        <f>SUMIFS('交通能耗 '!I:I,'交通能耗 '!$D:$D,'图3-交通能耗载客'!$A5,'交通能耗 '!$B:$B,'图3-交通能耗载客'!$A$2)*$E$2</f>
        <v>0</v>
      </c>
      <c r="G5" s="2">
        <f>SUMIFS('交通能耗 '!J:J,'交通能耗 '!$D:$D,'图3-交通能耗载客'!$A5,'交通能耗 '!$B:$B,'图3-交通能耗载客'!$A$2)*$E$2</f>
        <v>0</v>
      </c>
      <c r="H5" s="2">
        <f>SUMIFS('交通能耗 '!K:K,'交通能耗 '!$D:$D,'图3-交通能耗载客'!$A5,'交通能耗 '!$B:$B,'图3-交通能耗载客'!$A$2)*$E$2</f>
        <v>0</v>
      </c>
      <c r="I5" s="2">
        <f>SUMIFS('交通能耗 '!L:L,'交通能耗 '!$D:$D,'图3-交通能耗载客'!$A5,'交通能耗 '!$B:$B,'图3-交通能耗载客'!$A$2)*$E$2</f>
        <v>0</v>
      </c>
      <c r="J5" s="2">
        <f>SUMIFS('交通能耗 '!M:M,'交通能耗 '!$D:$D,'图3-交通能耗载客'!$A5,'交通能耗 '!$B:$B,'图3-交通能耗载客'!$A$2)*$E$2</f>
        <v>0</v>
      </c>
      <c r="K5" s="2">
        <f>SUMIFS('交通能耗 '!N:N,'交通能耗 '!$D:$D,'图3-交通能耗载客'!$A5,'交通能耗 '!$B:$B,'图3-交通能耗载客'!$A$2)*$E$2</f>
        <v>0</v>
      </c>
      <c r="L5" s="2">
        <f>SUMIFS('交通能耗 '!O:O,'交通能耗 '!$D:$D,'图3-交通能耗载客'!$A5,'交通能耗 '!$B:$B,'图3-交通能耗载客'!$A$2)*$E$2</f>
        <v>0</v>
      </c>
      <c r="M5" s="2">
        <f>SUMIFS('交通能耗 '!P:P,'交通能耗 '!$D:$D,'图3-交通能耗载客'!$A5,'交通能耗 '!$B:$B,'图3-交通能耗载客'!$A$2)*$E$2</f>
        <v>0</v>
      </c>
      <c r="N5" s="2">
        <f>SUMIFS('交通能耗 '!Q:Q,'交通能耗 '!$D:$D,'图3-交通能耗载客'!$A5,'交通能耗 '!$B:$B,'图3-交通能耗载客'!$A$2)*$E$2</f>
        <v>0</v>
      </c>
      <c r="O5" s="2">
        <f>SUMIFS('交通能耗 '!R:R,'交通能耗 '!$D:$D,'图3-交通能耗载客'!$A5,'交通能耗 '!$B:$B,'图3-交通能耗载客'!$A$2)*$E$2</f>
        <v>0</v>
      </c>
      <c r="P5" s="2">
        <f>SUMIFS('交通能耗 '!S:S,'交通能耗 '!$D:$D,'图3-交通能耗载客'!$A5,'交通能耗 '!$B:$B,'图3-交通能耗载客'!$A$2)*$E$2</f>
        <v>0</v>
      </c>
      <c r="Q5" s="2">
        <f>SUMIFS('交通能耗 '!T:T,'交通能耗 '!$D:$D,'图3-交通能耗载客'!$A5,'交通能耗 '!$B:$B,'图3-交通能耗载客'!$A$2)*$E$2</f>
        <v>0</v>
      </c>
      <c r="R5" s="2">
        <f>SUMIFS('交通能耗 '!U:U,'交通能耗 '!$D:$D,'图3-交通能耗载客'!$A5,'交通能耗 '!$B:$B,'图3-交通能耗载客'!$A$2)*$E$2</f>
        <v>0</v>
      </c>
      <c r="S5" s="2">
        <f>SUMIFS('交通能耗 '!V:V,'交通能耗 '!$D:$D,'图3-交通能耗载客'!$A5,'交通能耗 '!$B:$B,'图3-交通能耗载客'!$A$2)*$E$2</f>
        <v>0</v>
      </c>
      <c r="T5" s="2">
        <f>SUMIFS('交通能耗 '!W:W,'交通能耗 '!$D:$D,'图3-交通能耗载客'!$A5,'交通能耗 '!$B:$B,'图3-交通能耗载客'!$A$2)*$E$2</f>
        <v>0</v>
      </c>
      <c r="U5" s="2">
        <f>SUMIFS('交通能耗 '!X:X,'交通能耗 '!$D:$D,'图3-交通能耗载客'!$A5,'交通能耗 '!$B:$B,'图3-交通能耗载客'!$A$2)*$E$2</f>
        <v>0</v>
      </c>
      <c r="V5" s="2">
        <f>SUMIFS('交通能耗 '!Y:Y,'交通能耗 '!$D:$D,'图3-交通能耗载客'!$A5,'交通能耗 '!$B:$B,'图3-交通能耗载客'!$A$2)*$E$2</f>
        <v>0</v>
      </c>
      <c r="W5" s="2">
        <f>SUMIFS('交通能耗 '!Z:Z,'交通能耗 '!$D:$D,'图3-交通能耗载客'!$A5,'交通能耗 '!$B:$B,'图3-交通能耗载客'!$A$2)*$E$2</f>
        <v>0</v>
      </c>
      <c r="X5" s="2">
        <f>SUMIFS('交通能耗 '!AA:AA,'交通能耗 '!$D:$D,'图3-交通能耗载客'!$A5,'交通能耗 '!$B:$B,'图3-交通能耗载客'!$A$2)*$E$2</f>
        <v>0</v>
      </c>
      <c r="Y5" s="2">
        <f>SUMIFS('交通能耗 '!AB:AB,'交通能耗 '!$D:$D,'图3-交通能耗载客'!$A5,'交通能耗 '!$B:$B,'图3-交通能耗载客'!$A$2)*$E$2</f>
        <v>0</v>
      </c>
      <c r="Z5" s="2">
        <f>SUMIFS('交通能耗 '!AC:AC,'交通能耗 '!$D:$D,'图3-交通能耗载客'!$A5,'交通能耗 '!$B:$B,'图3-交通能耗载客'!$A$2)*$E$2</f>
        <v>0</v>
      </c>
      <c r="AA5" s="2">
        <f>SUMIFS('交通能耗 '!AD:AD,'交通能耗 '!$D:$D,'图3-交通能耗载客'!$A5,'交通能耗 '!$B:$B,'图3-交通能耗载客'!$A$2)*$E$2</f>
        <v>0</v>
      </c>
      <c r="AB5" s="2">
        <f>SUMIFS('交通能耗 '!AE:AE,'交通能耗 '!$D:$D,'图3-交通能耗载客'!$A5,'交通能耗 '!$B:$B,'图3-交通能耗载客'!$A$2)*$E$2</f>
        <v>0</v>
      </c>
      <c r="AC5" s="2">
        <f>SUMIFS('交通能耗 '!AF:AF,'交通能耗 '!$D:$D,'图3-交通能耗载客'!$A5,'交通能耗 '!$B:$B,'图3-交通能耗载客'!$A$2)*$E$2</f>
        <v>0</v>
      </c>
      <c r="AD5" s="2">
        <f>SUMIFS('交通能耗 '!AG:AG,'交通能耗 '!$D:$D,'图3-交通能耗载客'!$A5,'交通能耗 '!$B:$B,'图3-交通能耗载客'!$A$2)*$E$2</f>
        <v>0</v>
      </c>
      <c r="AE5" s="2">
        <f>SUMIFS('交通能耗 '!AH:AH,'交通能耗 '!$D:$D,'图3-交通能耗载客'!$A5,'交通能耗 '!$B:$B,'图3-交通能耗载客'!$A$2)*$E$2</f>
        <v>0</v>
      </c>
      <c r="AF5" s="2">
        <f>SUMIFS('交通能耗 '!AI:AI,'交通能耗 '!$D:$D,'图3-交通能耗载客'!$A5,'交通能耗 '!$B:$B,'图3-交通能耗载客'!$A$2)*$E$2</f>
        <v>0</v>
      </c>
      <c r="AG5" s="2">
        <f>SUMIFS('交通能耗 '!AJ:AJ,'交通能耗 '!$D:$D,'图3-交通能耗载客'!$A5,'交通能耗 '!$B:$B,'图3-交通能耗载客'!$A$2)*$E$2</f>
        <v>0</v>
      </c>
      <c r="AH5" s="2">
        <f>SUMIFS('交通能耗 '!AK:AK,'交通能耗 '!$D:$D,'图3-交通能耗载客'!$A5,'交通能耗 '!$B:$B,'图3-交通能耗载客'!$A$2)*$E$2</f>
        <v>0</v>
      </c>
      <c r="AI5" s="2">
        <f>SUMIFS('交通能耗 '!AL:AL,'交通能耗 '!$D:$D,'图3-交通能耗载客'!$A5,'交通能耗 '!$B:$B,'图3-交通能耗载客'!$A$2)*$E$2</f>
        <v>0</v>
      </c>
      <c r="AJ5" s="2">
        <f>SUMIFS('交通能耗 '!AM:AM,'交通能耗 '!$D:$D,'图3-交通能耗载客'!$A5,'交通能耗 '!$B:$B,'图3-交通能耗载客'!$A$2)*$E$2</f>
        <v>0</v>
      </c>
      <c r="AK5" s="2">
        <f>SUMIFS('交通能耗 '!AN:AN,'交通能耗 '!$D:$D,'图3-交通能耗载客'!$A5,'交通能耗 '!$B:$B,'图3-交通能耗载客'!$A$2)*$E$2</f>
        <v>0</v>
      </c>
      <c r="AL5" s="2">
        <f>SUMIFS('交通能耗 '!AO:AO,'交通能耗 '!$D:$D,'图3-交通能耗载客'!$A5,'交通能耗 '!$B:$B,'图3-交通能耗载客'!$A$2)*$E$2</f>
        <v>0</v>
      </c>
      <c r="AM5" s="2">
        <f>SUMIFS('交通能耗 '!AP:AP,'交通能耗 '!$D:$D,'图3-交通能耗载客'!$A5,'交通能耗 '!$B:$B,'图3-交通能耗载客'!$A$2)*$E$2</f>
        <v>0</v>
      </c>
      <c r="AN5" s="2">
        <f>SUMIFS('交通能耗 '!AQ:AQ,'交通能耗 '!$D:$D,'图3-交通能耗载客'!$A5,'交通能耗 '!$B:$B,'图3-交通能耗载客'!$A$2)*$E$2</f>
        <v>0</v>
      </c>
    </row>
    <row r="6" spans="1:40">
      <c r="A6" s="1" t="s">
        <v>112</v>
      </c>
      <c r="B6" s="1" t="s">
        <v>1653</v>
      </c>
      <c r="C6" s="2">
        <f>SUMIFS('交通能耗 '!F:F,'交通能耗 '!$D:$D,'图3-交通能耗载客'!$A6,'交通能耗 '!$B:$B,'图3-交通能耗载客'!$A$2)*$E$2</f>
        <v>2294.7631342047466</v>
      </c>
      <c r="D6" s="2">
        <f>SUMIFS('交通能耗 '!G:G,'交通能耗 '!$D:$D,'图3-交通能耗载客'!$A6,'交通能耗 '!$B:$B,'图3-交通能耗载客'!$A$2)*$E$2</f>
        <v>2314.929962910951</v>
      </c>
      <c r="E6" s="2">
        <f>SUMIFS('交通能耗 '!H:H,'交通能耗 '!$D:$D,'图3-交通能耗载客'!$A6,'交通能耗 '!$B:$B,'图3-交通能耗载客'!$A$2)*$E$2</f>
        <v>2359.2621799719136</v>
      </c>
      <c r="F6" s="2">
        <f>SUMIFS('交通能耗 '!I:I,'交通能耗 '!$D:$D,'图3-交通能耗载客'!$A6,'交通能耗 '!$B:$B,'图3-交通能耗载客'!$A$2)*$E$2</f>
        <v>2420.9596341507336</v>
      </c>
      <c r="G6" s="2">
        <f>SUMIFS('交通能耗 '!J:J,'交通能耗 '!$D:$D,'图3-交通能耗载客'!$A6,'交通能耗 '!$B:$B,'图3-交通能耗载客'!$A$2)*$E$2</f>
        <v>2500.3096755608376</v>
      </c>
      <c r="H6" s="2">
        <f>SUMIFS('交通能耗 '!K:K,'交通能耗 '!$D:$D,'图3-交通能耗载客'!$A6,'交通能耗 '!$B:$B,'图3-交通能耗载客'!$A$2)*$E$2</f>
        <v>2598.576212595874</v>
      </c>
      <c r="I6" s="2">
        <f>SUMIFS('交通能耗 '!L:L,'交通能耗 '!$D:$D,'图3-交通能耗载客'!$A6,'交通能耗 '!$B:$B,'图3-交通能耗载客'!$A$2)*$E$2</f>
        <v>2714.4683302725871</v>
      </c>
      <c r="J6" s="2">
        <f>SUMIFS('交通能耗 '!M:M,'交通能耗 '!$D:$D,'图3-交通能耗载客'!$A6,'交通能耗 '!$B:$B,'图3-交通能耗载客'!$A$2)*$E$2</f>
        <v>2850.0349285225602</v>
      </c>
      <c r="K6" s="2">
        <f>SUMIFS('交通能耗 '!N:N,'交通能耗 '!$D:$D,'图3-交通能耗载客'!$A6,'交通能耗 '!$B:$B,'图3-交通能耗载客'!$A$2)*$E$2</f>
        <v>3017.0339562853346</v>
      </c>
      <c r="L6" s="2">
        <f>SUMIFS('交通能耗 '!O:O,'交通能耗 '!$D:$D,'图3-交通能耗载客'!$A6,'交通能耗 '!$B:$B,'图3-交通能耗载客'!$A$2)*$E$2</f>
        <v>3198.8711245543923</v>
      </c>
      <c r="M6" s="2">
        <f>SUMIFS('交通能耗 '!P:P,'交通能耗 '!$D:$D,'图3-交通能耗载客'!$A6,'交通能耗 '!$B:$B,'图3-交通能耗载客'!$A$2)*$E$2</f>
        <v>3319.7158906773261</v>
      </c>
      <c r="N6" s="2">
        <f>SUMIFS('交通能耗 '!Q:Q,'交通能耗 '!$D:$D,'图3-交通能耗载客'!$A6,'交通能耗 '!$B:$B,'图3-交通能耗载客'!$A$2)*$E$2</f>
        <v>3423.7924453566679</v>
      </c>
      <c r="O6" s="2">
        <f>SUMIFS('交通能耗 '!R:R,'交通能耗 '!$D:$D,'图3-交通能耗载客'!$A6,'交通能耗 '!$B:$B,'图3-交通能耗载客'!$A$2)*$E$2</f>
        <v>3516.1186129415587</v>
      </c>
      <c r="P6" s="2">
        <f>SUMIFS('交通能耗 '!S:S,'交通能耗 '!$D:$D,'图3-交通能耗载客'!$A6,'交通能耗 '!$B:$B,'图3-交通能耗载客'!$A$2)*$E$2</f>
        <v>3596.5507183752843</v>
      </c>
      <c r="Q6" s="2">
        <f>SUMIFS('交通能耗 '!T:T,'交通能耗 '!$D:$D,'图3-交通能耗载客'!$A6,'交通能耗 '!$B:$B,'图3-交通能耗载客'!$A$2)*$E$2</f>
        <v>3673.2544740916792</v>
      </c>
      <c r="R6" s="2">
        <f>SUMIFS('交通能耗 '!U:U,'交通能耗 '!$D:$D,'图3-交通能耗载客'!$A6,'交通能耗 '!$B:$B,'图3-交通能耗载客'!$A$2)*$E$2</f>
        <v>3741.5847466781906</v>
      </c>
      <c r="S6" s="2">
        <f>SUMIFS('交通能耗 '!V:V,'交通能耗 '!$D:$D,'图3-交通能耗载客'!$A6,'交通能耗 '!$B:$B,'图3-交通能耗载客'!$A$2)*$E$2</f>
        <v>3798.8891289474641</v>
      </c>
      <c r="T6" s="2">
        <f>SUMIFS('交通能耗 '!W:W,'交通能耗 '!$D:$D,'图3-交通能耗载客'!$A6,'交通能耗 '!$B:$B,'图3-交通能耗载客'!$A$2)*$E$2</f>
        <v>3848.989233372944</v>
      </c>
      <c r="U6" s="2">
        <f>SUMIFS('交通能耗 '!X:X,'交通能耗 '!$D:$D,'图3-交通能耗载客'!$A6,'交通能耗 '!$B:$B,'图3-交通能耗载客'!$A$2)*$E$2</f>
        <v>3877.0397176911179</v>
      </c>
      <c r="V6" s="2">
        <f>SUMIFS('交通能耗 '!Y:Y,'交通能耗 '!$D:$D,'图3-交通能耗载客'!$A6,'交通能耗 '!$B:$B,'图3-交通能耗载客'!$A$2)*$E$2</f>
        <v>3899.1833207302593</v>
      </c>
      <c r="W6" s="2">
        <f>SUMIFS('交通能耗 '!Z:Z,'交通能耗 '!$D:$D,'图3-交通能耗载客'!$A6,'交通能耗 '!$B:$B,'图3-交通能耗载客'!$A$2)*$E$2</f>
        <v>3914.9972993410402</v>
      </c>
      <c r="X6" s="2">
        <f>SUMIFS('交通能耗 '!AA:AA,'交通能耗 '!$D:$D,'图3-交通能耗载客'!$A6,'交通能耗 '!$B:$B,'图3-交通能耗载客'!$A$2)*$E$2</f>
        <v>3925.327499909979</v>
      </c>
      <c r="Y6" s="2">
        <f>SUMIFS('交通能耗 '!AB:AB,'交通能耗 '!$D:$D,'图3-交通能耗载客'!$A6,'交通能耗 '!$B:$B,'图3-交通能耗载客'!$A$2)*$E$2</f>
        <v>3929.8901732022623</v>
      </c>
      <c r="Z6" s="2">
        <f>SUMIFS('交通能耗 '!AC:AC,'交通能耗 '!$D:$D,'图3-交通能耗载客'!$A6,'交通能耗 '!$B:$B,'图3-交通能耗载客'!$A$2)*$E$2</f>
        <v>3927.7325267365245</v>
      </c>
      <c r="AA6" s="2">
        <f>SUMIFS('交通能耗 '!AD:AD,'交通能耗 '!$D:$D,'图3-交通能耗载客'!$A6,'交通能耗 '!$B:$B,'图3-交通能耗载客'!$A$2)*$E$2</f>
        <v>3919.5416081523904</v>
      </c>
      <c r="AB6" s="2">
        <f>SUMIFS('交通能耗 '!AE:AE,'交通能耗 '!$D:$D,'图3-交通能耗载客'!$A6,'交通能耗 '!$B:$B,'图3-交通能耗载客'!$A$2)*$E$2</f>
        <v>3905.682726585288</v>
      </c>
      <c r="AC6" s="2">
        <f>SUMIFS('交通能耗 '!AF:AF,'交通能耗 '!$D:$D,'图3-交通能耗载客'!$A6,'交通能耗 '!$B:$B,'图3-交通能耗载客'!$A$2)*$E$2</f>
        <v>3897.4184941125645</v>
      </c>
      <c r="AD6" s="2">
        <f>SUMIFS('交通能耗 '!AG:AG,'交通能耗 '!$D:$D,'图3-交通能耗载客'!$A6,'交通能耗 '!$B:$B,'图3-交通能耗载客'!$A$2)*$E$2</f>
        <v>3881.896834827699</v>
      </c>
      <c r="AE6" s="2">
        <f>SUMIFS('交通能耗 '!AH:AH,'交通能耗 '!$D:$D,'图3-交通能耗载客'!$A6,'交通能耗 '!$B:$B,'图3-交通能耗载客'!$A$2)*$E$2</f>
        <v>3855.0214252277565</v>
      </c>
      <c r="AF6" s="2">
        <f>SUMIFS('交通能耗 '!AI:AI,'交通能耗 '!$D:$D,'图3-交通能耗载客'!$A6,'交通能耗 '!$B:$B,'图3-交通能耗载客'!$A$2)*$E$2</f>
        <v>3837.7944618486922</v>
      </c>
      <c r="AG6" s="2">
        <f>SUMIFS('交通能耗 '!AJ:AJ,'交通能耗 '!$D:$D,'图3-交通能耗载客'!$A6,'交通能耗 '!$B:$B,'图3-交通能耗载客'!$A$2)*$E$2</f>
        <v>3820.2790680926155</v>
      </c>
      <c r="AH6" s="2">
        <f>SUMIFS('交通能耗 '!AK:AK,'交通能耗 '!$D:$D,'图3-交通能耗载客'!$A6,'交通能耗 '!$B:$B,'图3-交通能耗载客'!$A$2)*$E$2</f>
        <v>3804.7906089085745</v>
      </c>
      <c r="AI6" s="2">
        <f>SUMIFS('交通能耗 '!AL:AL,'交通能耗 '!$D:$D,'图3-交通能耗载客'!$A6,'交通能耗 '!$B:$B,'图3-交通能耗载客'!$A$2)*$E$2</f>
        <v>3788.8419574376157</v>
      </c>
      <c r="AJ6" s="2">
        <f>SUMIFS('交通能耗 '!AM:AM,'交通能耗 '!$D:$D,'图3-交通能耗载客'!$A6,'交通能耗 '!$B:$B,'图3-交通能耗载客'!$A$2)*$E$2</f>
        <v>3774.1806200712986</v>
      </c>
      <c r="AK6" s="2">
        <f>SUMIFS('交通能耗 '!AN:AN,'交通能耗 '!$D:$D,'图3-交通能耗载客'!$A6,'交通能耗 '!$B:$B,'图3-交通能耗载客'!$A$2)*$E$2</f>
        <v>3757.1556659825005</v>
      </c>
      <c r="AL6" s="2">
        <f>SUMIFS('交通能耗 '!AO:AO,'交通能耗 '!$D:$D,'图3-交通能耗载客'!$A6,'交通能耗 '!$B:$B,'图3-交通能耗载客'!$A$2)*$E$2</f>
        <v>3746.5409960030256</v>
      </c>
      <c r="AM6" s="2">
        <f>SUMIFS('交通能耗 '!AP:AP,'交通能耗 '!$D:$D,'图3-交通能耗载客'!$A6,'交通能耗 '!$B:$B,'图3-交通能耗载客'!$A$2)*$E$2</f>
        <v>3725.5457131540106</v>
      </c>
      <c r="AN6" s="2">
        <f>SUMIFS('交通能耗 '!AQ:AQ,'交通能耗 '!$D:$D,'图3-交通能耗载客'!$A6,'交通能耗 '!$B:$B,'图3-交通能耗载客'!$A$2)*$E$2</f>
        <v>3724.6066040113797</v>
      </c>
    </row>
    <row r="7" spans="1:40">
      <c r="A7" s="1" t="s">
        <v>119</v>
      </c>
      <c r="B7" s="1" t="s">
        <v>1654</v>
      </c>
      <c r="C7" s="2">
        <f>SUMIFS('交通能耗 '!F:F,'交通能耗 '!$D:$D,'图3-交通能耗载客'!$A7,'交通能耗 '!$B:$B,'图3-交通能耗载客'!$A$2)*$E$2</f>
        <v>0</v>
      </c>
      <c r="D7" s="2">
        <f>SUMIFS('交通能耗 '!G:G,'交通能耗 '!$D:$D,'图3-交通能耗载客'!$A7,'交通能耗 '!$B:$B,'图3-交通能耗载客'!$A$2)*$E$2</f>
        <v>0</v>
      </c>
      <c r="E7" s="2">
        <f>SUMIFS('交通能耗 '!H:H,'交通能耗 '!$D:$D,'图3-交通能耗载客'!$A7,'交通能耗 '!$B:$B,'图3-交通能耗载客'!$A$2)*$E$2</f>
        <v>0</v>
      </c>
      <c r="F7" s="2">
        <f>SUMIFS('交通能耗 '!I:I,'交通能耗 '!$D:$D,'图3-交通能耗载客'!$A7,'交通能耗 '!$B:$B,'图3-交通能耗载客'!$A$2)*$E$2</f>
        <v>0</v>
      </c>
      <c r="G7" s="2">
        <f>SUMIFS('交通能耗 '!J:J,'交通能耗 '!$D:$D,'图3-交通能耗载客'!$A7,'交通能耗 '!$B:$B,'图3-交通能耗载客'!$A$2)*$E$2</f>
        <v>0</v>
      </c>
      <c r="H7" s="2">
        <f>SUMIFS('交通能耗 '!K:K,'交通能耗 '!$D:$D,'图3-交通能耗载客'!$A7,'交通能耗 '!$B:$B,'图3-交通能耗载客'!$A$2)*$E$2</f>
        <v>0</v>
      </c>
      <c r="I7" s="2">
        <f>SUMIFS('交通能耗 '!L:L,'交通能耗 '!$D:$D,'图3-交通能耗载客'!$A7,'交通能耗 '!$B:$B,'图3-交通能耗载客'!$A$2)*$E$2</f>
        <v>0</v>
      </c>
      <c r="J7" s="2">
        <f>SUMIFS('交通能耗 '!M:M,'交通能耗 '!$D:$D,'图3-交通能耗载客'!$A7,'交通能耗 '!$B:$B,'图3-交通能耗载客'!$A$2)*$E$2</f>
        <v>0</v>
      </c>
      <c r="K7" s="2">
        <f>SUMIFS('交通能耗 '!N:N,'交通能耗 '!$D:$D,'图3-交通能耗载客'!$A7,'交通能耗 '!$B:$B,'图3-交通能耗载客'!$A$2)*$E$2</f>
        <v>0</v>
      </c>
      <c r="L7" s="2">
        <f>SUMIFS('交通能耗 '!O:O,'交通能耗 '!$D:$D,'图3-交通能耗载客'!$A7,'交通能耗 '!$B:$B,'图3-交通能耗载客'!$A$2)*$E$2</f>
        <v>0</v>
      </c>
      <c r="M7" s="2">
        <f>SUMIFS('交通能耗 '!P:P,'交通能耗 '!$D:$D,'图3-交通能耗载客'!$A7,'交通能耗 '!$B:$B,'图3-交通能耗载客'!$A$2)*$E$2</f>
        <v>0</v>
      </c>
      <c r="N7" s="2">
        <f>SUMIFS('交通能耗 '!Q:Q,'交通能耗 '!$D:$D,'图3-交通能耗载客'!$A7,'交通能耗 '!$B:$B,'图3-交通能耗载客'!$A$2)*$E$2</f>
        <v>0</v>
      </c>
      <c r="O7" s="2">
        <f>SUMIFS('交通能耗 '!R:R,'交通能耗 '!$D:$D,'图3-交通能耗载客'!$A7,'交通能耗 '!$B:$B,'图3-交通能耗载客'!$A$2)*$E$2</f>
        <v>0</v>
      </c>
      <c r="P7" s="2">
        <f>SUMIFS('交通能耗 '!S:S,'交通能耗 '!$D:$D,'图3-交通能耗载客'!$A7,'交通能耗 '!$B:$B,'图3-交通能耗载客'!$A$2)*$E$2</f>
        <v>0</v>
      </c>
      <c r="Q7" s="2">
        <f>SUMIFS('交通能耗 '!T:T,'交通能耗 '!$D:$D,'图3-交通能耗载客'!$A7,'交通能耗 '!$B:$B,'图3-交通能耗载客'!$A$2)*$E$2</f>
        <v>0</v>
      </c>
      <c r="R7" s="2">
        <f>SUMIFS('交通能耗 '!U:U,'交通能耗 '!$D:$D,'图3-交通能耗载客'!$A7,'交通能耗 '!$B:$B,'图3-交通能耗载客'!$A$2)*$E$2</f>
        <v>0</v>
      </c>
      <c r="S7" s="2">
        <f>SUMIFS('交通能耗 '!V:V,'交通能耗 '!$D:$D,'图3-交通能耗载客'!$A7,'交通能耗 '!$B:$B,'图3-交通能耗载客'!$A$2)*$E$2</f>
        <v>0</v>
      </c>
      <c r="T7" s="2">
        <f>SUMIFS('交通能耗 '!W:W,'交通能耗 '!$D:$D,'图3-交通能耗载客'!$A7,'交通能耗 '!$B:$B,'图3-交通能耗载客'!$A$2)*$E$2</f>
        <v>0</v>
      </c>
      <c r="U7" s="2">
        <f>SUMIFS('交通能耗 '!X:X,'交通能耗 '!$D:$D,'图3-交通能耗载客'!$A7,'交通能耗 '!$B:$B,'图3-交通能耗载客'!$A$2)*$E$2</f>
        <v>0</v>
      </c>
      <c r="V7" s="2">
        <f>SUMIFS('交通能耗 '!Y:Y,'交通能耗 '!$D:$D,'图3-交通能耗载客'!$A7,'交通能耗 '!$B:$B,'图3-交通能耗载客'!$A$2)*$E$2</f>
        <v>0</v>
      </c>
      <c r="W7" s="2">
        <f>SUMIFS('交通能耗 '!Z:Z,'交通能耗 '!$D:$D,'图3-交通能耗载客'!$A7,'交通能耗 '!$B:$B,'图3-交通能耗载客'!$A$2)*$E$2</f>
        <v>0</v>
      </c>
      <c r="X7" s="2">
        <f>SUMIFS('交通能耗 '!AA:AA,'交通能耗 '!$D:$D,'图3-交通能耗载客'!$A7,'交通能耗 '!$B:$B,'图3-交通能耗载客'!$A$2)*$E$2</f>
        <v>0</v>
      </c>
      <c r="Y7" s="2">
        <f>SUMIFS('交通能耗 '!AB:AB,'交通能耗 '!$D:$D,'图3-交通能耗载客'!$A7,'交通能耗 '!$B:$B,'图3-交通能耗载客'!$A$2)*$E$2</f>
        <v>0</v>
      </c>
      <c r="Z7" s="2">
        <f>SUMIFS('交通能耗 '!AC:AC,'交通能耗 '!$D:$D,'图3-交通能耗载客'!$A7,'交通能耗 '!$B:$B,'图3-交通能耗载客'!$A$2)*$E$2</f>
        <v>0</v>
      </c>
      <c r="AA7" s="2">
        <f>SUMIFS('交通能耗 '!AD:AD,'交通能耗 '!$D:$D,'图3-交通能耗载客'!$A7,'交通能耗 '!$B:$B,'图3-交通能耗载客'!$A$2)*$E$2</f>
        <v>0</v>
      </c>
      <c r="AB7" s="2">
        <f>SUMIFS('交通能耗 '!AE:AE,'交通能耗 '!$D:$D,'图3-交通能耗载客'!$A7,'交通能耗 '!$B:$B,'图3-交通能耗载客'!$A$2)*$E$2</f>
        <v>0</v>
      </c>
      <c r="AC7" s="2">
        <f>SUMIFS('交通能耗 '!AF:AF,'交通能耗 '!$D:$D,'图3-交通能耗载客'!$A7,'交通能耗 '!$B:$B,'图3-交通能耗载客'!$A$2)*$E$2</f>
        <v>0</v>
      </c>
      <c r="AD7" s="2">
        <f>SUMIFS('交通能耗 '!AG:AG,'交通能耗 '!$D:$D,'图3-交通能耗载客'!$A7,'交通能耗 '!$B:$B,'图3-交通能耗载客'!$A$2)*$E$2</f>
        <v>0</v>
      </c>
      <c r="AE7" s="2">
        <f>SUMIFS('交通能耗 '!AH:AH,'交通能耗 '!$D:$D,'图3-交通能耗载客'!$A7,'交通能耗 '!$B:$B,'图3-交通能耗载客'!$A$2)*$E$2</f>
        <v>0</v>
      </c>
      <c r="AF7" s="2">
        <f>SUMIFS('交通能耗 '!AI:AI,'交通能耗 '!$D:$D,'图3-交通能耗载客'!$A7,'交通能耗 '!$B:$B,'图3-交通能耗载客'!$A$2)*$E$2</f>
        <v>0</v>
      </c>
      <c r="AG7" s="2">
        <f>SUMIFS('交通能耗 '!AJ:AJ,'交通能耗 '!$D:$D,'图3-交通能耗载客'!$A7,'交通能耗 '!$B:$B,'图3-交通能耗载客'!$A$2)*$E$2</f>
        <v>0</v>
      </c>
      <c r="AH7" s="2">
        <f>SUMIFS('交通能耗 '!AK:AK,'交通能耗 '!$D:$D,'图3-交通能耗载客'!$A7,'交通能耗 '!$B:$B,'图3-交通能耗载客'!$A$2)*$E$2</f>
        <v>0</v>
      </c>
      <c r="AI7" s="2">
        <f>SUMIFS('交通能耗 '!AL:AL,'交通能耗 '!$D:$D,'图3-交通能耗载客'!$A7,'交通能耗 '!$B:$B,'图3-交通能耗载客'!$A$2)*$E$2</f>
        <v>0</v>
      </c>
      <c r="AJ7" s="2">
        <f>SUMIFS('交通能耗 '!AM:AM,'交通能耗 '!$D:$D,'图3-交通能耗载客'!$A7,'交通能耗 '!$B:$B,'图3-交通能耗载客'!$A$2)*$E$2</f>
        <v>0</v>
      </c>
      <c r="AK7" s="2">
        <f>SUMIFS('交通能耗 '!AN:AN,'交通能耗 '!$D:$D,'图3-交通能耗载客'!$A7,'交通能耗 '!$B:$B,'图3-交通能耗载客'!$A$2)*$E$2</f>
        <v>0</v>
      </c>
      <c r="AL7" s="2">
        <f>SUMIFS('交通能耗 '!AO:AO,'交通能耗 '!$D:$D,'图3-交通能耗载客'!$A7,'交通能耗 '!$B:$B,'图3-交通能耗载客'!$A$2)*$E$2</f>
        <v>0</v>
      </c>
      <c r="AM7" s="2">
        <f>SUMIFS('交通能耗 '!AP:AP,'交通能耗 '!$D:$D,'图3-交通能耗载客'!$A7,'交通能耗 '!$B:$B,'图3-交通能耗载客'!$A$2)*$E$2</f>
        <v>0</v>
      </c>
      <c r="AN7" s="2">
        <f>SUMIFS('交通能耗 '!AQ:AQ,'交通能耗 '!$D:$D,'图3-交通能耗载客'!$A7,'交通能耗 '!$B:$B,'图3-交通能耗载客'!$A$2)*$E$2</f>
        <v>0</v>
      </c>
    </row>
    <row r="8" spans="1:40">
      <c r="A8" s="1" t="s">
        <v>121</v>
      </c>
      <c r="B8" s="1" t="s">
        <v>1655</v>
      </c>
      <c r="C8" s="2">
        <f>SUMIFS('交通能耗 '!F:F,'交通能耗 '!$D:$D,'图3-交通能耗载客'!$A8,'交通能耗 '!$B:$B,'图3-交通能耗载客'!$A$2)*$E$2</f>
        <v>34.55131504086998</v>
      </c>
      <c r="D8" s="2">
        <f>SUMIFS('交通能耗 '!G:G,'交通能耗 '!$D:$D,'图3-交通能耗载客'!$A8,'交通能耗 '!$B:$B,'图3-交通能耗载客'!$A$2)*$E$2</f>
        <v>66.026632098231985</v>
      </c>
      <c r="E8" s="2">
        <f>SUMIFS('交通能耗 '!H:H,'交通能耗 '!$D:$D,'图3-交通能耗载客'!$A8,'交通能耗 '!$B:$B,'图3-交通能耗载客'!$A$2)*$E$2</f>
        <v>112.50917143783086</v>
      </c>
      <c r="F8" s="2">
        <f>SUMIFS('交通能耗 '!I:I,'交通能耗 '!$D:$D,'图3-交通能耗载客'!$A8,'交通能耗 '!$B:$B,'图3-交通能耗载客'!$A$2)*$E$2</f>
        <v>169.09840481077387</v>
      </c>
      <c r="G8" s="2">
        <f>SUMIFS('交通能耗 '!J:J,'交通能耗 '!$D:$D,'图3-交通能耗载客'!$A8,'交通能耗 '!$B:$B,'图3-交通能耗载客'!$A$2)*$E$2</f>
        <v>238.18809549530093</v>
      </c>
      <c r="H8" s="2">
        <f>SUMIFS('交通能耗 '!K:K,'交通能耗 '!$D:$D,'图3-交通能耗载客'!$A8,'交通能耗 '!$B:$B,'图3-交通能耗载客'!$A$2)*$E$2</f>
        <v>322.65451010046462</v>
      </c>
      <c r="I8" s="2">
        <f>SUMIFS('交通能耗 '!L:L,'交通能耗 '!$D:$D,'图3-交通能耗载客'!$A8,'交通能耗 '!$B:$B,'图3-交通能耗载客'!$A$2)*$E$2</f>
        <v>425.82910950271878</v>
      </c>
      <c r="J8" s="2">
        <f>SUMIFS('交通能耗 '!M:M,'交通能耗 '!$D:$D,'图3-交通能耗载客'!$A8,'交通能耗 '!$B:$B,'图3-交通能耗载客'!$A$2)*$E$2</f>
        <v>552.8648950343885</v>
      </c>
      <c r="K8" s="2">
        <f>SUMIFS('交通能耗 '!N:N,'交通能耗 '!$D:$D,'图3-交通能耗载客'!$A8,'交通能耗 '!$B:$B,'图3-交通能耗载客'!$A$2)*$E$2</f>
        <v>698.70965035468669</v>
      </c>
      <c r="L8" s="2">
        <f>SUMIFS('交通能耗 '!O:O,'交通能耗 '!$D:$D,'图3-交通能耗载客'!$A8,'交通能耗 '!$B:$B,'图3-交通能耗载客'!$A$2)*$E$2</f>
        <v>876.05696229880118</v>
      </c>
      <c r="M8" s="2">
        <f>SUMIFS('交通能耗 '!P:P,'交通能耗 '!$D:$D,'图3-交通能耗载客'!$A8,'交通能耗 '!$B:$B,'图3-交通能耗载客'!$A$2)*$E$2</f>
        <v>943.57845234237175</v>
      </c>
      <c r="N8" s="2">
        <f>SUMIFS('交通能耗 '!Q:Q,'交通能耗 '!$D:$D,'图3-交通能耗载客'!$A8,'交通能耗 '!$B:$B,'图3-交通能耗载客'!$A$2)*$E$2</f>
        <v>1001.0739620467397</v>
      </c>
      <c r="O8" s="2">
        <f>SUMIFS('交通能耗 '!R:R,'交通能耗 '!$D:$D,'图3-交通能耗载客'!$A8,'交通能耗 '!$B:$B,'图3-交通能耗载客'!$A$2)*$E$2</f>
        <v>1045.5557668071012</v>
      </c>
      <c r="P8" s="2">
        <f>SUMIFS('交通能耗 '!S:S,'交通能耗 '!$D:$D,'图3-交通能耗载客'!$A8,'交通能耗 '!$B:$B,'图3-交通能耗载客'!$A$2)*$E$2</f>
        <v>1090.8537215080482</v>
      </c>
      <c r="Q8" s="2">
        <f>SUMIFS('交通能耗 '!T:T,'交通能耗 '!$D:$D,'图3-交通能耗载客'!$A8,'交通能耗 '!$B:$B,'图3-交通能耗载客'!$A$2)*$E$2</f>
        <v>1137.0153361420189</v>
      </c>
      <c r="R8" s="2">
        <f>SUMIFS('交通能耗 '!U:U,'交通能耗 '!$D:$D,'图3-交通能耗载客'!$A8,'交通能耗 '!$B:$B,'图3-交通能耗载客'!$A$2)*$E$2</f>
        <v>1183.6014187461744</v>
      </c>
      <c r="S8" s="2">
        <f>SUMIFS('交通能耗 '!V:V,'交通能耗 '!$D:$D,'图3-交通能耗载客'!$A8,'交通能耗 '!$B:$B,'图3-交通能耗载客'!$A$2)*$E$2</f>
        <v>1230.9579921500849</v>
      </c>
      <c r="T8" s="2">
        <f>SUMIFS('交通能耗 '!W:W,'交通能耗 '!$D:$D,'图3-交通能耗载客'!$A8,'交通能耗 '!$B:$B,'图3-交通能耗载客'!$A$2)*$E$2</f>
        <v>1278.2158006553602</v>
      </c>
      <c r="U8" s="2">
        <f>SUMIFS('交通能耗 '!X:X,'交通能耗 '!$D:$D,'图3-交通能耗载客'!$A8,'交通能耗 '!$B:$B,'图3-交通能耗载客'!$A$2)*$E$2</f>
        <v>1317.1451874257323</v>
      </c>
      <c r="V8" s="2">
        <f>SUMIFS('交通能耗 '!Y:Y,'交通能耗 '!$D:$D,'图3-交通能耗载客'!$A8,'交通能耗 '!$B:$B,'图3-交通能耗载客'!$A$2)*$E$2</f>
        <v>1354.615102084909</v>
      </c>
      <c r="W8" s="2">
        <f>SUMIFS('交通能耗 '!Z:Z,'交通能耗 '!$D:$D,'图3-交通能耗载客'!$A8,'交通能耗 '!$B:$B,'图3-交通能耗载客'!$A$2)*$E$2</f>
        <v>1391.1779554211232</v>
      </c>
      <c r="X8" s="2">
        <f>SUMIFS('交通能耗 '!AA:AA,'交通能耗 '!$D:$D,'图3-交通能耗载客'!$A8,'交通能耗 '!$B:$B,'图3-交通能耗载客'!$A$2)*$E$2</f>
        <v>1426.579021281193</v>
      </c>
      <c r="Y8" s="2">
        <f>SUMIFS('交通能耗 '!AB:AB,'交通能耗 '!$D:$D,'图3-交通能耗载客'!$A8,'交通能耗 '!$B:$B,'图3-交通能耗载客'!$A$2)*$E$2</f>
        <v>1460.3061466997951</v>
      </c>
      <c r="Z8" s="2">
        <f>SUMIFS('交通能耗 '!AC:AC,'交通能耗 '!$D:$D,'图3-交通能耗载客'!$A8,'交通能耗 '!$B:$B,'图3-交通能耗载客'!$A$2)*$E$2</f>
        <v>1492.4939685283214</v>
      </c>
      <c r="AA8" s="2">
        <f>SUMIFS('交通能耗 '!AD:AD,'交通能耗 '!$D:$D,'图3-交通能耗载客'!$A8,'交通能耗 '!$B:$B,'图3-交通能耗载客'!$A$2)*$E$2</f>
        <v>1522.4694465449575</v>
      </c>
      <c r="AB8" s="2">
        <f>SUMIFS('交通能耗 '!AE:AE,'交通能耗 '!$D:$D,'图3-交通能耗载客'!$A8,'交通能耗 '!$B:$B,'图3-交通能耗载客'!$A$2)*$E$2</f>
        <v>1551.1919988477193</v>
      </c>
      <c r="AC8" s="2">
        <f>SUMIFS('交通能耗 '!AF:AF,'交通能耗 '!$D:$D,'图3-交通能耗载客'!$A8,'交通能耗 '!$B:$B,'图3-交通能耗载客'!$A$2)*$E$2</f>
        <v>1577.3877786179833</v>
      </c>
      <c r="AD8" s="2">
        <f>SUMIFS('交通能耗 '!AG:AG,'交通能耗 '!$D:$D,'图3-交通能耗载客'!$A8,'交通能耗 '!$B:$B,'图3-交通能耗载客'!$A$2)*$E$2</f>
        <v>1602.5394116164348</v>
      </c>
      <c r="AE8" s="2">
        <f>SUMIFS('交通能耗 '!AH:AH,'交通能耗 '!$D:$D,'图3-交通能耗载客'!$A8,'交通能耗 '!$B:$B,'图3-交通能耗载客'!$A$2)*$E$2</f>
        <v>1617.1746426127979</v>
      </c>
      <c r="AF8" s="2">
        <f>SUMIFS('交通能耗 '!AI:AI,'交通能耗 '!$D:$D,'图3-交通能耗载客'!$A8,'交通能耗 '!$B:$B,'图3-交通能耗载客'!$A$2)*$E$2</f>
        <v>1631.28079651435</v>
      </c>
      <c r="AG8" s="2">
        <f>SUMIFS('交通能耗 '!AJ:AJ,'交通能耗 '!$D:$D,'图3-交通能耗载客'!$A8,'交通能耗 '!$B:$B,'图3-交通能耗载客'!$A$2)*$E$2</f>
        <v>1640.1151560980884</v>
      </c>
      <c r="AH8" s="2">
        <f>SUMIFS('交通能耗 '!AK:AK,'交通能耗 '!$D:$D,'图3-交通能耗载客'!$A8,'交通能耗 '!$B:$B,'图3-交通能耗载客'!$A$2)*$E$2</f>
        <v>1651.0409059810597</v>
      </c>
      <c r="AI8" s="2">
        <f>SUMIFS('交通能耗 '!AL:AL,'交通能耗 '!$D:$D,'图3-交通能耗载客'!$A8,'交通能耗 '!$B:$B,'图3-交通能耗载客'!$A$2)*$E$2</f>
        <v>1652.3650930827125</v>
      </c>
      <c r="AJ8" s="2">
        <f>SUMIFS('交通能耗 '!AM:AM,'交通能耗 '!$D:$D,'图3-交通能耗载客'!$A8,'交通能耗 '!$B:$B,'图3-交通能耗载客'!$A$2)*$E$2</f>
        <v>1664.2065824061076</v>
      </c>
      <c r="AK8" s="2">
        <f>SUMIFS('交通能耗 '!AN:AN,'交通能耗 '!$D:$D,'图3-交通能耗载客'!$A8,'交通能耗 '!$B:$B,'图3-交通能耗载客'!$A$2)*$E$2</f>
        <v>1652.2258831154807</v>
      </c>
      <c r="AL8" s="2">
        <f>SUMIFS('交通能耗 '!AO:AO,'交通能耗 '!$D:$D,'图3-交通能耗载客'!$A8,'交通能耗 '!$B:$B,'图3-交通能耗载客'!$A$2)*$E$2</f>
        <v>1677.5739080335607</v>
      </c>
      <c r="AM8" s="2">
        <f>SUMIFS('交通能耗 '!AP:AP,'交通能耗 '!$D:$D,'图3-交通能耗载客'!$A8,'交通能耗 '!$B:$B,'图3-交通能耗载客'!$A$2)*$E$2</f>
        <v>1627.6873717186998</v>
      </c>
      <c r="AN8" s="2">
        <f>SUMIFS('交通能耗 '!AQ:AQ,'交通能耗 '!$D:$D,'图3-交通能耗载客'!$A8,'交通能耗 '!$B:$B,'图3-交通能耗载客'!$A$2)*$E$2</f>
        <v>1715.152101112672</v>
      </c>
    </row>
    <row r="9" spans="1:40">
      <c r="A9" s="1" t="s">
        <v>118</v>
      </c>
      <c r="B9" s="1" t="s">
        <v>1656</v>
      </c>
      <c r="C9" s="2">
        <f>SUMIFS('交通能耗 '!F:F,'交通能耗 '!$D:$D,'图3-交通能耗载客'!$A9,'交通能耗 '!$B:$B,'图3-交通能耗载客'!$A$2)*$E$2</f>
        <v>6222.2822368657971</v>
      </c>
      <c r="D9" s="2">
        <f>SUMIFS('交通能耗 '!G:G,'交通能耗 '!$D:$D,'图3-交通能耗载客'!$A9,'交通能耗 '!$B:$B,'图3-交通能耗载客'!$A$2)*$E$2</f>
        <v>5640.5963054985432</v>
      </c>
      <c r="E9" s="2">
        <f>SUMIFS('交通能耗 '!H:H,'交通能耗 '!$D:$D,'图3-交通能耗载客'!$A9,'交通能耗 '!$B:$B,'图3-交通能耗载客'!$A$2)*$E$2</f>
        <v>5164.8842317525487</v>
      </c>
      <c r="F9" s="2">
        <f>SUMIFS('交通能耗 '!I:I,'交通能耗 '!$D:$D,'图3-交通能耗载客'!$A9,'交通能耗 '!$B:$B,'图3-交通能耗载客'!$A$2)*$E$2</f>
        <v>4769.3997335349841</v>
      </c>
      <c r="G9" s="2">
        <f>SUMIFS('交通能耗 '!J:J,'交通能耗 '!$D:$D,'图3-交通能耗载客'!$A9,'交通能耗 '!$B:$B,'图3-交通能耗载客'!$A$2)*$E$2</f>
        <v>4433.0056533794259</v>
      </c>
      <c r="H9" s="2">
        <f>SUMIFS('交通能耗 '!K:K,'交通能耗 '!$D:$D,'图3-交通能耗载客'!$A9,'交通能耗 '!$B:$B,'图3-交通能耗载客'!$A$2)*$E$2</f>
        <v>4145.1874257318796</v>
      </c>
      <c r="I9" s="2">
        <f>SUMIFS('交通能耗 '!L:L,'交通能耗 '!$D:$D,'图3-交通能耗载客'!$A9,'交通能耗 '!$B:$B,'图3-交通能耗载客'!$A$2)*$E$2</f>
        <v>3895.9706168305074</v>
      </c>
      <c r="J9" s="2">
        <f>SUMIFS('交通能耗 '!M:M,'交通能耗 '!$D:$D,'图3-交通能耗载客'!$A9,'交通能耗 '!$B:$B,'图3-交通能耗载客'!$A$2)*$E$2</f>
        <v>3677.2892585790942</v>
      </c>
      <c r="K9" s="2">
        <f>SUMIFS('交通能耗 '!N:N,'交通能耗 '!$D:$D,'图3-交通能耗载客'!$A9,'交通能耗 '!$B:$B,'图3-交通能耗载客'!$A$2)*$E$2</f>
        <v>3616.1463397068892</v>
      </c>
      <c r="L9" s="2">
        <f>SUMIFS('交通能耗 '!O:O,'交通能耗 '!$D:$D,'图3-交通能耗载客'!$A9,'交通能耗 '!$B:$B,'图3-交通能耗载客'!$A$2)*$E$2</f>
        <v>3559.2416549638119</v>
      </c>
      <c r="M9" s="2">
        <f>SUMIFS('交通能耗 '!P:P,'交通能耗 '!$D:$D,'图3-交通能耗载客'!$A9,'交通能耗 '!$B:$B,'图3-交通能耗载客'!$A$2)*$E$2</f>
        <v>3505.2824889272993</v>
      </c>
      <c r="N9" s="2">
        <f>SUMIFS('交通能耗 '!Q:Q,'交通能耗 '!$D:$D,'图3-交通能耗载客'!$A9,'交通能耗 '!$B:$B,'图3-交通能耗载客'!$A$2)*$E$2</f>
        <v>3455.6407763494303</v>
      </c>
      <c r="O9" s="2">
        <f>SUMIFS('交通能耗 '!R:R,'交通能耗 '!$D:$D,'图3-交通能耗载客'!$A9,'交通能耗 '!$B:$B,'图3-交通能耗载客'!$A$2)*$E$2</f>
        <v>3411.6056317741536</v>
      </c>
      <c r="P9" s="2">
        <f>SUMIFS('交通能耗 '!S:S,'交通能耗 '!$D:$D,'图3-交通能耗载客'!$A9,'交通能耗 '!$B:$B,'图3-交通能耗载客'!$A$2)*$E$2</f>
        <v>3369.3277159626959</v>
      </c>
      <c r="Q9" s="2">
        <f>SUMIFS('交通能耗 '!T:T,'交通能耗 '!$D:$D,'图3-交通能耗载客'!$A9,'交通能耗 '!$B:$B,'图3-交通能耗载客'!$A$2)*$E$2</f>
        <v>3330.6758849159205</v>
      </c>
      <c r="R9" s="2">
        <f>SUMIFS('交通能耗 '!U:U,'交通能耗 '!$D:$D,'图3-交通能耗载客'!$A9,'交通能耗 '!$B:$B,'图3-交通能耗载客'!$A$2)*$E$2</f>
        <v>3295.0235857549251</v>
      </c>
      <c r="S9" s="2">
        <f>SUMIFS('交通能耗 '!V:V,'交通能耗 '!$D:$D,'图3-交通能耗载客'!$A9,'交通能耗 '!$B:$B,'图3-交通能耗载客'!$A$2)*$E$2</f>
        <v>3263.0837924453576</v>
      </c>
      <c r="T9" s="2">
        <f>SUMIFS('交通能耗 '!W:W,'交通能耗 '!$D:$D,'图3-交通能耗载客'!$A9,'交通能耗 '!$B:$B,'图3-交通能耗载客'!$A$2)*$E$2</f>
        <v>3234.0499081775961</v>
      </c>
      <c r="U9" s="2">
        <f>SUMIFS('交通能耗 '!X:X,'交通能耗 '!$D:$D,'图3-交通能耗载客'!$A9,'交通能耗 '!$B:$B,'图3-交通能耗载客'!$A$2)*$E$2</f>
        <v>3195.37287098052</v>
      </c>
      <c r="V9" s="2">
        <f>SUMIFS('交通能耗 '!Y:Y,'交通能耗 '!$D:$D,'图3-交通能耗载客'!$A9,'交通能耗 '!$B:$B,'图3-交通能耗载客'!$A$2)*$E$2</f>
        <v>3161.0240898779311</v>
      </c>
      <c r="W9" s="2">
        <f>SUMIFS('交通能耗 '!Z:Z,'交通能耗 '!$D:$D,'图3-交通能耗载客'!$A9,'交通能耗 '!$B:$B,'图3-交通能耗载客'!$A$2)*$E$2</f>
        <v>3130.2077706960508</v>
      </c>
      <c r="X9" s="2">
        <f>SUMIFS('交通能耗 '!AA:AA,'交通能耗 '!$D:$D,'图3-交通能耗载客'!$A9,'交通能耗 '!$B:$B,'图3-交通能耗载客'!$A$2)*$E$2</f>
        <v>3103.1255626372845</v>
      </c>
      <c r="Y9" s="2">
        <f>SUMIFS('交通能耗 '!AB:AB,'交通能耗 '!$D:$D,'图3-交通能耗载客'!$A9,'交通能耗 '!$B:$B,'图3-交通能耗载客'!$A$2)*$E$2</f>
        <v>3079.0068776781541</v>
      </c>
      <c r="Z9" s="2">
        <f>SUMIFS('交通能耗 '!AC:AC,'交通能耗 '!$D:$D,'图3-交通能耗载客'!$A9,'交通能耗 '!$B:$B,'图3-交通能耗载客'!$A$2)*$E$2</f>
        <v>3058.0497641424517</v>
      </c>
      <c r="AA9" s="2">
        <f>SUMIFS('交通能耗 '!AD:AD,'交通能耗 '!$D:$D,'图3-交通能耗载客'!$A9,'交通能耗 '!$B:$B,'图3-交通能耗载客'!$A$2)*$E$2</f>
        <v>3039.9913578913261</v>
      </c>
      <c r="AB9" s="2">
        <f>SUMIFS('交通能耗 '!AE:AE,'交通能耗 '!$D:$D,'图3-交通能耗载客'!$A9,'交通能耗 '!$B:$B,'图3-交通能耗载客'!$A$2)*$E$2</f>
        <v>3024.5976018148435</v>
      </c>
      <c r="AC9" s="2">
        <f>SUMIFS('交通能耗 '!AF:AF,'交通能耗 '!$D:$D,'图3-交通能耗载客'!$A9,'交通能耗 '!$B:$B,'图3-交通能耗载客'!$A$2)*$E$2</f>
        <v>3011.3211623636175</v>
      </c>
      <c r="AD9" s="2">
        <f>SUMIFS('交通能耗 '!AG:AG,'交通能耗 '!$D:$D,'图3-交通能耗载客'!$A9,'交通能耗 '!$B:$B,'图3-交通能耗载客'!$A$2)*$E$2</f>
        <v>3002.2433473767605</v>
      </c>
      <c r="AE9" s="2">
        <f>SUMIFS('交通能耗 '!AH:AH,'交通能耗 '!$D:$D,'图3-交通能耗载客'!$A9,'交通能耗 '!$B:$B,'图3-交通能耗载客'!$A$2)*$E$2</f>
        <v>2987.6237802023702</v>
      </c>
      <c r="AF9" s="2">
        <f>SUMIFS('交通能耗 '!AI:AI,'交通能耗 '!$D:$D,'图3-交通能耗载客'!$A9,'交通能耗 '!$B:$B,'图3-交通能耗载客'!$A$2)*$E$2</f>
        <v>2975.3879946707002</v>
      </c>
      <c r="AG9" s="2">
        <f>SUMIFS('交通能耗 '!AJ:AJ,'交通能耗 '!$D:$D,'图3-交通能耗载客'!$A9,'交通能耗 '!$B:$B,'图3-交通能耗载客'!$A$2)*$E$2</f>
        <v>2964.7762053941169</v>
      </c>
      <c r="AH9" s="2">
        <f>SUMIFS('交通能耗 '!AK:AK,'交通能耗 '!$D:$D,'图3-交通能耗载客'!$A9,'交通能耗 '!$B:$B,'图3-交通能耗载客'!$A$2)*$E$2</f>
        <v>2955.90364048828</v>
      </c>
      <c r="AI9" s="2">
        <f>SUMIFS('交通能耗 '!AL:AL,'交通能耗 '!$D:$D,'图3-交通能耗载客'!$A9,'交通能耗 '!$B:$B,'图3-交通能耗载客'!$A$2)*$E$2</f>
        <v>2948.626264808614</v>
      </c>
      <c r="AJ9" s="2">
        <f>SUMIFS('交通能耗 '!AM:AM,'交通能耗 '!$D:$D,'图3-交通能耗载客'!$A9,'交通能耗 '!$B:$B,'图3-交通能耗载客'!$A$2)*$E$2</f>
        <v>2943.102517014152</v>
      </c>
      <c r="AK9" s="2">
        <f>SUMIFS('交通能耗 '!AN:AN,'交通能耗 '!$D:$D,'图3-交通能耗载客'!$A9,'交通能耗 '!$B:$B,'图3-交通能耗载客'!$A$2)*$E$2</f>
        <v>2938.9110943070118</v>
      </c>
      <c r="AL9" s="2">
        <f>SUMIFS('交通能耗 '!AO:AO,'交通能耗 '!$D:$D,'图3-交通能耗载客'!$A9,'交通能耗 '!$B:$B,'图3-交通能耗载客'!$A$2)*$E$2</f>
        <v>2935.925965935689</v>
      </c>
      <c r="AM9" s="2">
        <f>SUMIFS('交通能耗 '!AP:AP,'交通能耗 '!$D:$D,'图3-交通能耗载客'!$A9,'交通能耗 '!$B:$B,'图3-交通能耗载客'!$A$2)*$E$2</f>
        <v>2933.8842677613347</v>
      </c>
      <c r="AN9" s="2">
        <f>SUMIFS('交通能耗 '!AQ:AQ,'交通能耗 '!$D:$D,'图3-交通能耗载客'!$A9,'交通能耗 '!$B:$B,'图3-交通能耗载客'!$A$2)*$E$2</f>
        <v>2933.0488639227979</v>
      </c>
    </row>
    <row r="10" spans="1:40">
      <c r="A10" s="1" t="s">
        <v>120</v>
      </c>
      <c r="B10" s="1" t="s">
        <v>1657</v>
      </c>
      <c r="C10" s="2">
        <f>SUMIFS('交通能耗 '!F:F,'交通能耗 '!$D:$D,'图3-交通能耗载客'!$A10,'交通能耗 '!$B:$B,'图3-交通能耗载客'!$A$2)*$E$2</f>
        <v>11.252493608440462</v>
      </c>
      <c r="D10" s="2">
        <f>SUMIFS('交通能耗 '!G:G,'交通能耗 '!$D:$D,'图3-交通能耗载客'!$A10,'交通能耗 '!$B:$B,'图3-交通能耗载客'!$A$2)*$E$2</f>
        <v>19.706528392927879</v>
      </c>
      <c r="E10" s="2">
        <f>SUMIFS('交通能耗 '!H:H,'交通能耗 '!$D:$D,'图3-交通能耗载客'!$A10,'交通能耗 '!$B:$B,'图3-交通能耗载客'!$A$2)*$E$2</f>
        <v>25.889741096827631</v>
      </c>
      <c r="F10" s="2">
        <f>SUMIFS('交通能耗 '!I:I,'交通能耗 '!$D:$D,'图3-交通能耗载客'!$A10,'交通能耗 '!$B:$B,'图3-交通能耗载客'!$A$2)*$E$2</f>
        <v>32.184148932339497</v>
      </c>
      <c r="G10" s="2">
        <f>SUMIFS('交通能耗 '!J:J,'交通能耗 '!$D:$D,'图3-交通能耗载客'!$A10,'交通能耗 '!$B:$B,'图3-交通能耗载客'!$A$2)*$E$2</f>
        <v>38.614922040978009</v>
      </c>
      <c r="H10" s="2">
        <f>SUMIFS('交通能耗 '!K:K,'交通能耗 '!$D:$D,'图3-交通能耗载客'!$A10,'交通能耗 '!$B:$B,'图3-交通能耗载客'!$A$2)*$E$2</f>
        <v>45.171221778113875</v>
      </c>
      <c r="I10" s="2">
        <f>SUMIFS('交通能耗 '!L:L,'交通能耗 '!$D:$D,'图3-交通能耗载客'!$A10,'交通能耗 '!$B:$B,'图3-交通能耗载客'!$A$2)*$E$2</f>
        <v>51.787188073890043</v>
      </c>
      <c r="J10" s="2">
        <f>SUMIFS('交通能耗 '!M:M,'交通能耗 '!$D:$D,'图3-交通能耗载客'!$A10,'交通能耗 '!$B:$B,'图3-交通能耗载客'!$A$2)*$E$2</f>
        <v>58.47347952900509</v>
      </c>
      <c r="K10" s="2">
        <f>SUMIFS('交通能耗 '!N:N,'交通能耗 '!$D:$D,'图3-交通能耗载客'!$A10,'交通能耗 '!$B:$B,'图3-交通能耗载客'!$A$2)*$E$2</f>
        <v>64.145763566310194</v>
      </c>
      <c r="L10" s="2">
        <f>SUMIFS('交通能耗 '!O:O,'交通能耗 '!$D:$D,'图3-交通能耗载客'!$A10,'交通能耗 '!$B:$B,'图3-交通能耗载客'!$A$2)*$E$2</f>
        <v>69.691548737892063</v>
      </c>
      <c r="M10" s="2">
        <f>SUMIFS('交通能耗 '!P:P,'交通能耗 '!$D:$D,'图3-交通能耗载客'!$A10,'交通能耗 '!$B:$B,'图3-交通能耗载客'!$A$2)*$E$2</f>
        <v>63.575636455295111</v>
      </c>
      <c r="N10" s="2">
        <f>SUMIFS('交通能耗 '!Q:Q,'交通能耗 '!$D:$D,'图3-交通能耗载客'!$A10,'交通能耗 '!$B:$B,'图3-交通能耗载客'!$A$2)*$E$2</f>
        <v>62.311043894710323</v>
      </c>
      <c r="O10" s="2">
        <f>SUMIFS('交通能耗 '!R:R,'交通能耗 '!$D:$D,'图3-交通能耗载客'!$A10,'交通能耗 '!$B:$B,'图3-交通能耗载客'!$A$2)*$E$2</f>
        <v>65.72143603039143</v>
      </c>
      <c r="P10" s="2">
        <f>SUMIFS('交通能耗 '!S:S,'交通能耗 '!$D:$D,'图3-交通能耗载客'!$A10,'交通能耗 '!$B:$B,'图3-交通能耗载客'!$A$2)*$E$2</f>
        <v>69.116344388030697</v>
      </c>
      <c r="Q10" s="2">
        <f>SUMIFS('交通能耗 '!T:T,'交通能耗 '!$D:$D,'图3-交通能耗载客'!$A10,'交通能耗 '!$B:$B,'图3-交通能耗载客'!$A$2)*$E$2</f>
        <v>72.504050988441193</v>
      </c>
      <c r="R10" s="2">
        <f>SUMIFS('交通能耗 '!U:U,'交通能耗 '!$D:$D,'图3-交通能耗载客'!$A10,'交通能耗 '!$B:$B,'图3-交通能耗载客'!$A$2)*$E$2</f>
        <v>71.917827950019827</v>
      </c>
      <c r="S10" s="2">
        <f>SUMIFS('交通能耗 '!V:V,'交通能耗 '!$D:$D,'图3-交通能耗载客'!$A10,'交通能耗 '!$B:$B,'图3-交通能耗载客'!$A$2)*$E$2</f>
        <v>71.437470742861279</v>
      </c>
      <c r="T10" s="2">
        <f>SUMIFS('交通能耗 '!W:W,'交通能耗 '!$D:$D,'图3-交通能耗载客'!$A10,'交通能耗 '!$B:$B,'图3-交通能耗载客'!$A$2)*$E$2</f>
        <v>71.080623672176031</v>
      </c>
      <c r="U10" s="2">
        <f>SUMIFS('交通能耗 '!X:X,'交通能耗 '!$D:$D,'图3-交通能耗载客'!$A10,'交通能耗 '!$B:$B,'图3-交通能耗载客'!$A$2)*$E$2</f>
        <v>70.422743149328454</v>
      </c>
      <c r="V10" s="2">
        <f>SUMIFS('交通能耗 '!Y:Y,'交通能耗 '!$D:$D,'图3-交通能耗载客'!$A10,'交通能耗 '!$B:$B,'图3-交通能耗载客'!$A$2)*$E$2</f>
        <v>69.845882395304471</v>
      </c>
      <c r="W10" s="2">
        <f>SUMIFS('交通能耗 '!Z:Z,'交通能耗 '!$D:$D,'图3-交通能耗载客'!$A10,'交通能耗 '!$B:$B,'图3-交通能耗载客'!$A$2)*$E$2</f>
        <v>69.356522991609964</v>
      </c>
      <c r="X10" s="2">
        <f>SUMIFS('交通能耗 '!AA:AA,'交通能耗 '!$D:$D,'图3-交通能耗载客'!$A10,'交通能耗 '!$B:$B,'图3-交通能耗载客'!$A$2)*$E$2</f>
        <v>69.020921104749576</v>
      </c>
      <c r="Y10" s="2">
        <f>SUMIFS('交通能耗 '!AB:AB,'交通能耗 '!$D:$D,'图3-交通能耗载客'!$A10,'交通能耗 '!$B:$B,'图3-交通能耗载客'!$A$2)*$E$2</f>
        <v>68.830794713910208</v>
      </c>
      <c r="Z10" s="2">
        <f>SUMIFS('交通能耗 '!AC:AC,'交通能耗 '!$D:$D,'图3-交通能耗载客'!$A10,'交通能耗 '!$B:$B,'图3-交通能耗载客'!$A$2)*$E$2</f>
        <v>68.854560512765133</v>
      </c>
      <c r="AA10" s="2">
        <f>SUMIFS('交通能耗 '!AD:AD,'交通能耗 '!$D:$D,'图3-交通能耗载客'!$A10,'交通能耗 '!$B:$B,'图3-交通能耗载客'!$A$2)*$E$2</f>
        <v>69.063771560260719</v>
      </c>
      <c r="AB10" s="2">
        <f>SUMIFS('交通能耗 '!AE:AE,'交通能耗 '!$D:$D,'图3-交通能耗载客'!$A10,'交通能耗 '!$B:$B,'图3-交通能耗载客'!$A$2)*$E$2</f>
        <v>69.471030931547318</v>
      </c>
      <c r="AC10" s="2">
        <f>SUMIFS('交通能耗 '!AF:AF,'交通能耗 '!$D:$D,'图3-交通能耗载客'!$A10,'交通能耗 '!$B:$B,'图3-交通能耗载客'!$A$2)*$E$2</f>
        <v>70.080659680962171</v>
      </c>
      <c r="AD10" s="2">
        <f>SUMIFS('交通能耗 '!AG:AG,'交通能耗 '!$D:$D,'图3-交通能耗载客'!$A10,'交通能耗 '!$B:$B,'图3-交通能耗载客'!$A$2)*$E$2</f>
        <v>70.888696842029475</v>
      </c>
      <c r="AE10" s="2">
        <f>SUMIFS('交通能耗 '!AH:AH,'交通能耗 '!$D:$D,'图3-交通能耗载客'!$A10,'交通能耗 '!$B:$B,'图3-交通能耗载客'!$A$2)*$E$2</f>
        <v>71.312880342803666</v>
      </c>
      <c r="AF10" s="2">
        <f>SUMIFS('交通能耗 '!AI:AI,'交通能耗 '!$D:$D,'图3-交通能耗载客'!$A10,'交通能耗 '!$B:$B,'图3-交通能耗载客'!$A$2)*$E$2</f>
        <v>71.686651542976506</v>
      </c>
      <c r="AG10" s="2">
        <f>SUMIFS('交通能耗 '!AJ:AJ,'交通能耗 '!$D:$D,'图3-交通能耗载客'!$A10,'交通能耗 '!$B:$B,'图3-交通能耗载客'!$A$2)*$E$2</f>
        <v>71.995606928090467</v>
      </c>
      <c r="AH10" s="2">
        <f>SUMIFS('交通能耗 '!AK:AK,'交通能耗 '!$D:$D,'图3-交通能耗载客'!$A10,'交通能耗 '!$B:$B,'图3-交通能耗载客'!$A$2)*$E$2</f>
        <v>72.251989485434464</v>
      </c>
      <c r="AI10" s="2">
        <f>SUMIFS('交通能耗 '!AL:AL,'交通能耗 '!$D:$D,'图3-交通能耗载客'!$A10,'交通能耗 '!$B:$B,'图3-交通能耗载客'!$A$2)*$E$2</f>
        <v>72.456519390731358</v>
      </c>
      <c r="AJ10" s="2">
        <f>SUMIFS('交通能耗 '!AM:AM,'交通能耗 '!$D:$D,'图3-交通能耗载客'!$A10,'交通能耗 '!$B:$B,'图3-交通能耗载客'!$A$2)*$E$2</f>
        <v>72.627561124914493</v>
      </c>
      <c r="AK10" s="2">
        <f>SUMIFS('交通能耗 '!AN:AN,'交通能耗 '!$D:$D,'图3-交通能耗载客'!$A10,'交通能耗 '!$B:$B,'图3-交通能耗载客'!$A$2)*$E$2</f>
        <v>72.755032227863623</v>
      </c>
      <c r="AL10" s="2">
        <f>SUMIFS('交通能耗 '!AO:AO,'交通能耗 '!$D:$D,'图3-交通能耗载客'!$A10,'交通能耗 '!$B:$B,'图3-交通能耗载客'!$A$2)*$E$2</f>
        <v>72.841813402470223</v>
      </c>
      <c r="AM10" s="2">
        <f>SUMIFS('交通能耗 '!AP:AP,'交通能耗 '!$D:$D,'图3-交通能耗载客'!$A10,'交通能耗 '!$B:$B,'图3-交通能耗载客'!$A$2)*$E$2</f>
        <v>72.860537971265003</v>
      </c>
      <c r="AN10" s="2">
        <f>SUMIFS('交通能耗 '!AQ:AQ,'交通能耗 '!$D:$D,'图3-交通能耗载客'!$A10,'交通能耗 '!$B:$B,'图3-交通能耗载客'!$A$2)*$E$2</f>
        <v>72.83497173310289</v>
      </c>
    </row>
    <row r="11" spans="1:40">
      <c r="A11" s="1" t="s">
        <v>113</v>
      </c>
      <c r="B11" s="1" t="s">
        <v>1658</v>
      </c>
      <c r="C11" s="2">
        <f>SUMIFS('交通能耗 '!F:F,'交通能耗 '!$D:$D,'图3-交通能耗载客'!$A11,'交通能耗 '!$B:$B,'图3-交通能耗载客'!$A$2)*$E$2</f>
        <v>22.736631738144112</v>
      </c>
      <c r="D11" s="2">
        <f>SUMIFS('交通能耗 '!G:G,'交通能耗 '!$D:$D,'图3-交通能耗载客'!$A11,'交通能耗 '!$B:$B,'图3-交通能耗载客'!$A$2)*$E$2</f>
        <v>27.060782831010773</v>
      </c>
      <c r="E11" s="2">
        <f>SUMIFS('交通能耗 '!H:H,'交通能耗 '!$D:$D,'图3-交通能耗载客'!$A11,'交通能耗 '!$B:$B,'图3-交通能耗载客'!$A$2)*$E$2</f>
        <v>27.830902740268634</v>
      </c>
      <c r="F11" s="2">
        <f>SUMIFS('交通能耗 '!I:I,'交通能耗 '!$D:$D,'图3-交通能耗载客'!$A11,'交通能耗 '!$B:$B,'图3-交通能耗载客'!$A$2)*$E$2</f>
        <v>28.558712325807505</v>
      </c>
      <c r="G11" s="2">
        <f>SUMIFS('交通能耗 '!J:J,'交通能耗 '!$D:$D,'图3-交通能耗载客'!$A11,'交通能耗 '!$B:$B,'图3-交通能耗载客'!$A$2)*$E$2</f>
        <v>29.232904828778228</v>
      </c>
      <c r="H11" s="2">
        <f>SUMIFS('交通能耗 '!K:K,'交通能耗 '!$D:$D,'图3-交通能耗载客'!$A11,'交通能耗 '!$B:$B,'图3-交通能耗载客'!$A$2)*$E$2</f>
        <v>29.856396960858458</v>
      </c>
      <c r="I11" s="2">
        <f>SUMIFS('交通能耗 '!L:L,'交通能耗 '!$D:$D,'图3-交通能耗载客'!$A11,'交通能耗 '!$B:$B,'图3-交通能耗载客'!$A$2)*$E$2</f>
        <v>30.41885420042491</v>
      </c>
      <c r="J11" s="2">
        <f>SUMIFS('交通能耗 '!M:M,'交通能耗 '!$D:$D,'图3-交通能耗载客'!$A11,'交通能耗 '!$B:$B,'图3-交通能耗载客'!$A$2)*$E$2</f>
        <v>30.91505527348674</v>
      </c>
      <c r="K11" s="2">
        <f>SUMIFS('交通能耗 '!N:N,'交通能耗 '!$D:$D,'图3-交通能耗载客'!$A11,'交通能耗 '!$B:$B,'图3-交通能耗载客'!$A$2)*$E$2</f>
        <v>30.877822188614029</v>
      </c>
      <c r="L11" s="2">
        <f>SUMIFS('交通能耗 '!O:O,'交通能耗 '!$D:$D,'图3-交通能耗载客'!$A11,'交通能耗 '!$B:$B,'图3-交通能耗载客'!$A$2)*$E$2</f>
        <v>30.743473407511441</v>
      </c>
      <c r="M11" s="2">
        <f>SUMIFS('交通能耗 '!P:P,'交通能耗 '!$D:$D,'图3-交通能耗载客'!$A11,'交通能耗 '!$B:$B,'图3-交通能耗载客'!$A$2)*$E$2</f>
        <v>16.362896546757412</v>
      </c>
      <c r="N11" s="2">
        <f>SUMIFS('交通能耗 '!Q:Q,'交通能耗 '!$D:$D,'图3-交通能耗载客'!$A11,'交通能耗 '!$B:$B,'图3-交通能耗载客'!$A$2)*$E$2</f>
        <v>9.5777969824637239</v>
      </c>
      <c r="O11" s="2">
        <f>SUMIFS('交通能耗 '!R:R,'交通能耗 '!$D:$D,'图3-交通能耗载客'!$A11,'交通能耗 '!$B:$B,'图3-交通能耗载客'!$A$2)*$E$2</f>
        <v>10.058694321414428</v>
      </c>
      <c r="P11" s="2">
        <f>SUMIFS('交通能耗 '!S:S,'交通能耗 '!$D:$D,'图3-交通能耗载客'!$A11,'交通能耗 '!$B:$B,'图3-交通能耗载客'!$A$2)*$E$2</f>
        <v>10.583198300385297</v>
      </c>
      <c r="Q11" s="2">
        <f>SUMIFS('交通能耗 '!T:T,'交通能耗 '!$D:$D,'图3-交通能耗载客'!$A11,'交通能耗 '!$B:$B,'图3-交通能耗载客'!$A$2)*$E$2</f>
        <v>11.150516726081166</v>
      </c>
      <c r="R11" s="2">
        <f>SUMIFS('交通能耗 '!U:U,'交通能耗 '!$D:$D,'图3-交通能耗载客'!$A11,'交通能耗 '!$B:$B,'图3-交通能耗载客'!$A$2)*$E$2</f>
        <v>11.396672788160314</v>
      </c>
      <c r="S11" s="2">
        <f>SUMIFS('交通能耗 '!V:V,'交通能耗 '!$D:$D,'图3-交通能耗载客'!$A11,'交通能耗 '!$B:$B,'图3-交通能耗载客'!$A$2)*$E$2</f>
        <v>11.685571279392175</v>
      </c>
      <c r="T11" s="2">
        <f>SUMIFS('交通能耗 '!W:W,'交通能耗 '!$D:$D,'图3-交通能耗载客'!$A11,'交通能耗 '!$B:$B,'图3-交通能耗载客'!$A$2)*$E$2</f>
        <v>12.026070361168129</v>
      </c>
      <c r="U11" s="2">
        <f>SUMIFS('交通能耗 '!X:X,'交通能耗 '!$D:$D,'图3-交通能耗载客'!$A11,'交通能耗 '!$B:$B,'图3-交通能耗载客'!$A$2)*$E$2</f>
        <v>12.329444384429804</v>
      </c>
      <c r="V11" s="2">
        <f>SUMIFS('交通能耗 '!Y:Y,'交通能耗 '!$D:$D,'图3-交通能耗载客'!$A11,'交通能耗 '!$B:$B,'图3-交通能耗载客'!$A$2)*$E$2</f>
        <v>12.659068812790323</v>
      </c>
      <c r="W11" s="2">
        <f>SUMIFS('交通能耗 '!Z:Z,'交通能耗 '!$D:$D,'图3-交通能耗载客'!$A11,'交通能耗 '!$B:$B,'图3-交通能耗载客'!$A$2)*$E$2</f>
        <v>13.001764430521051</v>
      </c>
      <c r="X11" s="2">
        <f>SUMIFS('交通能耗 '!AA:AA,'交通能耗 '!$D:$D,'图3-交通能耗载客'!$A11,'交通能耗 '!$B:$B,'图3-交通能耗载客'!$A$2)*$E$2</f>
        <v>13.344280004321059</v>
      </c>
      <c r="Y11" s="2">
        <f>SUMIFS('交通能耗 '!AB:AB,'交通能耗 '!$D:$D,'图3-交通能耗载客'!$A11,'交通能耗 '!$B:$B,'图3-交通能耗载客'!$A$2)*$E$2</f>
        <v>13.679053689100144</v>
      </c>
      <c r="Z11" s="2">
        <f>SUMIFS('交通能耗 '!AC:AC,'交通能耗 '!$D:$D,'图3-交通能耗载客'!$A11,'交通能耗 '!$B:$B,'图3-交通能耗载客'!$A$2)*$E$2</f>
        <v>13.995426884159739</v>
      </c>
      <c r="AA11" s="2">
        <f>SUMIFS('交通能耗 '!AD:AD,'交通能耗 '!$D:$D,'图3-交通能耗载客'!$A11,'交通能耗 '!$B:$B,'图3-交通能耗载客'!$A$2)*$E$2</f>
        <v>14.292931475279971</v>
      </c>
      <c r="AB11" s="2">
        <f>SUMIFS('交通能耗 '!AE:AE,'交通能耗 '!$D:$D,'图3-交通能耗载客'!$A11,'交通能耗 '!$B:$B,'图3-交通能耗载客'!$A$2)*$E$2</f>
        <v>14.566598249972998</v>
      </c>
      <c r="AC11" s="2">
        <f>SUMIFS('交通能耗 '!AF:AF,'交通能耗 '!$D:$D,'图3-交通能耗载客'!$A11,'交通能耗 '!$B:$B,'图3-交通能耗载客'!$A$2)*$E$2</f>
        <v>14.818191638759862</v>
      </c>
      <c r="AD11" s="2">
        <f>SUMIFS('交通能耗 '!AG:AG,'交通能耗 '!$D:$D,'图3-交通能耗载客'!$A11,'交通能耗 '!$B:$B,'图3-交通能耗载客'!$A$2)*$E$2</f>
        <v>15.050484318173638</v>
      </c>
      <c r="AE11" s="2">
        <f>SUMIFS('交通能耗 '!AH:AH,'交通能耗 '!$D:$D,'图3-交通能耗载客'!$A11,'交通能耗 '!$B:$B,'图3-交通能耗载客'!$A$2)*$E$2</f>
        <v>15.174210507363801</v>
      </c>
      <c r="AF11" s="2">
        <f>SUMIFS('交通能耗 '!AI:AI,'交通能耗 '!$D:$D,'图3-交通能耗载客'!$A11,'交通能耗 '!$B:$B,'图3-交通能耗载客'!$A$2)*$E$2</f>
        <v>15.243743473407516</v>
      </c>
      <c r="AG11" s="2">
        <f>SUMIFS('交通能耗 '!AJ:AJ,'交通能耗 '!$D:$D,'图3-交通能耗载客'!$A11,'交通能耗 '!$B:$B,'图3-交通能耗载客'!$A$2)*$E$2</f>
        <v>15.265024666018512</v>
      </c>
      <c r="AH11" s="2">
        <f>SUMIFS('交通能耗 '!AK:AK,'交通能耗 '!$D:$D,'图3-交通能耗载客'!$A11,'交通能耗 '!$B:$B,'图3-交通能耗载客'!$A$2)*$E$2</f>
        <v>15.243995534910523</v>
      </c>
      <c r="AI11" s="2">
        <f>SUMIFS('交通能耗 '!AL:AL,'交通能耗 '!$D:$D,'图3-交通能耗载客'!$A11,'交通能耗 '!$B:$B,'图3-交通能耗载客'!$A$2)*$E$2</f>
        <v>15.191422707140546</v>
      </c>
      <c r="AJ11" s="2">
        <f>SUMIFS('交通能耗 '!AM:AM,'交通能耗 '!$D:$D,'图3-交通能耗载客'!$A11,'交通能耗 '!$B:$B,'图3-交通能耗载客'!$A$2)*$E$2</f>
        <v>15.117748730690293</v>
      </c>
      <c r="AK11" s="2">
        <f>SUMIFS('交通能耗 '!AN:AN,'交通能耗 '!$D:$D,'图3-交通能耗载客'!$A11,'交通能耗 '!$B:$B,'图3-交通能耗载客'!$A$2)*$E$2</f>
        <v>15.028014835619896</v>
      </c>
      <c r="AL11" s="2">
        <f>SUMIFS('交通能耗 '!AO:AO,'交通能耗 '!$D:$D,'图3-交通能耗载客'!$A11,'交通能耗 '!$B:$B,'图3-交通能耗载客'!$A$2)*$E$2</f>
        <v>14.927442295920208</v>
      </c>
      <c r="AM11" s="2">
        <f>SUMIFS('交通能耗 '!AP:AP,'交通能耗 '!$D:$D,'图3-交通能耗载客'!$A11,'交通能耗 '!$B:$B,'图3-交通能耗载客'!$A$2)*$E$2</f>
        <v>14.819127867199601</v>
      </c>
      <c r="AN11" s="2">
        <f>SUMIFS('交通能耗 '!AQ:AQ,'交通能耗 '!$D:$D,'图3-交通能耗载客'!$A11,'交通能耗 '!$B:$B,'图3-交通能耗载客'!$A$2)*$E$2</f>
        <v>14.707248568650755</v>
      </c>
    </row>
    <row r="12" spans="1:40">
      <c r="A12" s="1" t="s">
        <v>150</v>
      </c>
      <c r="B12" s="1" t="s">
        <v>1659</v>
      </c>
      <c r="C12" s="2">
        <f>SUMIFS('交通能耗 '!F:F,'交通能耗 '!$D:$D,'图3-交通能耗载客'!$A12,'交通能耗 '!$B:$B,'图3-交通能耗载客'!$A$2)*$E$2</f>
        <v>3477.8792265312745</v>
      </c>
      <c r="D12" s="2">
        <f>SUMIFS('交通能耗 '!G:G,'交通能耗 '!$D:$D,'图3-交通能耗载客'!$A12,'交通能耗 '!$B:$B,'图3-交通能耗载客'!$A$2)*$E$2</f>
        <v>3267.9057289978764</v>
      </c>
      <c r="E12" s="2">
        <f>SUMIFS('交通能耗 '!H:H,'交通能耗 '!$D:$D,'图3-交通能耗载客'!$A12,'交通能耗 '!$B:$B,'图3-交通能耗载客'!$A$2)*$E$2</f>
        <v>3067.2345252241553</v>
      </c>
      <c r="F12" s="2">
        <f>SUMIFS('交通能耗 '!I:I,'交通能耗 '!$D:$D,'图3-交通能耗载客'!$A12,'交通能耗 '!$B:$B,'图3-交通能耗载客'!$A$2)*$E$2</f>
        <v>2874.2623600158445</v>
      </c>
      <c r="G12" s="2">
        <f>SUMIFS('交通能耗 '!J:J,'交通能耗 '!$D:$D,'图3-交通能耗载客'!$A12,'交通能耗 '!$B:$B,'图3-交通能耗载客'!$A$2)*$E$2</f>
        <v>2683.742393143928</v>
      </c>
      <c r="H12" s="2">
        <f>SUMIFS('交通能耗 '!K:K,'交通能耗 '!$D:$D,'图3-交通能耗载客'!$A12,'交通能耗 '!$B:$B,'图3-交通能耗载客'!$A$2)*$E$2</f>
        <v>2494.6681790356852</v>
      </c>
      <c r="I12" s="2">
        <f>SUMIFS('交通能耗 '!L:L,'交通能耗 '!$D:$D,'图3-交通能耗载客'!$A12,'交通能耗 '!$B:$B,'图3-交通能耗载客'!$A$2)*$E$2</f>
        <v>2298.7926254005984</v>
      </c>
      <c r="J12" s="2">
        <f>SUMIFS('交通能耗 '!M:M,'交通能耗 '!$D:$D,'图3-交通能耗载客'!$A12,'交通能耗 '!$B:$B,'图3-交通能耗载客'!$A$2)*$E$2</f>
        <v>2093.5155377912215</v>
      </c>
      <c r="K12" s="2">
        <f>SUMIFS('交通能耗 '!N:N,'交通能耗 '!$D:$D,'图3-交通能耗载客'!$A12,'交通能耗 '!$B:$B,'图3-交通能耗载客'!$A$2)*$E$2</f>
        <v>1893.1111591228264</v>
      </c>
      <c r="L12" s="2">
        <f>SUMIFS('交通能耗 '!O:O,'交通能耗 '!$D:$D,'图3-交通能耗载客'!$A12,'交通能耗 '!$B:$B,'图3-交通能耗载客'!$A$2)*$E$2</f>
        <v>1677.3933239710493</v>
      </c>
      <c r="M12" s="2">
        <f>SUMIFS('交通能耗 '!P:P,'交通能耗 '!$D:$D,'图3-交通能耗载客'!$A12,'交通能耗 '!$B:$B,'图3-交通能耗载客'!$A$2)*$E$2</f>
        <v>1551.5631414065035</v>
      </c>
      <c r="N12" s="2">
        <f>SUMIFS('交通能耗 '!Q:Q,'交通能耗 '!$D:$D,'图3-交通能耗载客'!$A12,'交通能耗 '!$B:$B,'图3-交通能耗载客'!$A$2)*$E$2</f>
        <v>1489.1912426632102</v>
      </c>
      <c r="O12" s="2">
        <f>SUMIFS('交通能耗 '!R:R,'交通能耗 '!$D:$D,'图3-交通能耗载客'!$A12,'交通能耗 '!$B:$B,'图3-交通能耗载客'!$A$2)*$E$2</f>
        <v>1463.7697598213967</v>
      </c>
      <c r="P12" s="2">
        <f>SUMIFS('交通能耗 '!S:S,'交通能耗 '!$D:$D,'图3-交通能耗载客'!$A12,'交通能耗 '!$B:$B,'图3-交通能耗载客'!$A$2)*$E$2</f>
        <v>1441.2419430341006</v>
      </c>
      <c r="Q12" s="2">
        <f>SUMIFS('交通能耗 '!T:T,'交通能耗 '!$D:$D,'图3-交通能耗载客'!$A12,'交通能耗 '!$B:$B,'图3-交通能耗载客'!$A$2)*$E$2</f>
        <v>1423.6721760109469</v>
      </c>
      <c r="R12" s="2">
        <f>SUMIFS('交通能耗 '!U:U,'交通能耗 '!$D:$D,'图3-交通能耗载客'!$A12,'交通能耗 '!$B:$B,'图3-交通能耗载客'!$A$2)*$E$2</f>
        <v>1408.06452774477</v>
      </c>
      <c r="S12" s="2">
        <f>SUMIFS('交通能耗 '!V:V,'交通能耗 '!$D:$D,'图3-交通能耗载客'!$A12,'交通能耗 '!$B:$B,'图3-交通能耗载客'!$A$2)*$E$2</f>
        <v>1392.2343451802244</v>
      </c>
      <c r="T12" s="2">
        <f>SUMIFS('交通能耗 '!W:W,'交通能耗 '!$D:$D,'图3-交通能耗载客'!$A12,'交通能耗 '!$B:$B,'图3-交通能耗载客'!$A$2)*$E$2</f>
        <v>1379.8966547837676</v>
      </c>
      <c r="U12" s="2">
        <f>SUMIFS('交通能耗 '!X:X,'交通能耗 '!$D:$D,'图3-交通能耗载客'!$A12,'交通能耗 '!$B:$B,'图3-交通能耗载客'!$A$2)*$E$2</f>
        <v>1363.215224514782</v>
      </c>
      <c r="V12" s="2">
        <f>SUMIFS('交通能耗 '!Y:Y,'交通能耗 '!$D:$D,'图3-交通能耗载客'!$A12,'交通能耗 '!$B:$B,'图3-交通能耗载客'!$A$2)*$E$2</f>
        <v>1347.8538763458287</v>
      </c>
      <c r="W12" s="2">
        <f>SUMIFS('交通能耗 '!Z:Z,'交通能耗 '!$D:$D,'图3-交通能耗载客'!$A12,'交通能耗 '!$B:$B,'图3-交通能耗载客'!$A$2)*$E$2</f>
        <v>1334.8853120161323</v>
      </c>
      <c r="X12" s="2">
        <f>SUMIFS('交通能耗 '!AA:AA,'交通能耗 '!$D:$D,'图3-交通能耗载客'!$A12,'交通能耗 '!$B:$B,'图3-交通能耗载客'!$A$2)*$E$2</f>
        <v>1322.2253429836883</v>
      </c>
      <c r="Y12" s="2">
        <f>SUMIFS('交通能耗 '!AB:AB,'交通能耗 '!$D:$D,'图3-交通能耗载客'!$A12,'交通能耗 '!$B:$B,'图3-交通能耗载客'!$A$2)*$E$2</f>
        <v>1310.2527816787299</v>
      </c>
      <c r="Z12" s="2">
        <f>SUMIFS('交通能耗 '!AC:AC,'交通能耗 '!$D:$D,'图3-交通能耗载客'!$A12,'交通能耗 '!$B:$B,'图3-交通能耗载客'!$A$2)*$E$2</f>
        <v>1299.7032876021754</v>
      </c>
      <c r="AA12" s="2">
        <f>SUMIFS('交通能耗 '!AD:AD,'交通能耗 '!$D:$D,'图3-交通能耗载客'!$A12,'交通能耗 '!$B:$B,'图3-交通能耗载客'!$A$2)*$E$2</f>
        <v>1288.3968888408774</v>
      </c>
      <c r="AB12" s="2">
        <f>SUMIFS('交通能耗 '!AE:AE,'交通能耗 '!$D:$D,'图3-交通能耗载客'!$A12,'交通能耗 '!$B:$B,'图3-交通能耗载客'!$A$2)*$E$2</f>
        <v>1277.0584422599118</v>
      </c>
      <c r="AC12" s="2">
        <f>SUMIFS('交通能耗 '!AF:AF,'交通能耗 '!$D:$D,'图3-交通能耗载客'!$A12,'交通能耗 '!$B:$B,'图3-交通能耗载客'!$A$2)*$E$2</f>
        <v>1231.2793921716902</v>
      </c>
      <c r="AD12" s="2">
        <f>SUMIFS('交通能耗 '!AG:AG,'交通能耗 '!$D:$D,'图3-交通能耗载客'!$A12,'交通能耗 '!$B:$B,'图3-交通能耗载客'!$A$2)*$E$2</f>
        <v>1188.2352093910918</v>
      </c>
      <c r="AE12" s="2">
        <f>SUMIFS('交通能耗 '!AH:AH,'交通能耗 '!$D:$D,'图3-交通能耗载客'!$A12,'交通能耗 '!$B:$B,'图3-交通能耗载客'!$A$2)*$E$2</f>
        <v>1141.4140650318682</v>
      </c>
      <c r="AF12" s="2">
        <f>SUMIFS('交通能耗 '!AI:AI,'交通能耗 '!$D:$D,'图3-交通能耗载客'!$A12,'交通能耗 '!$B:$B,'图3-交通能耗载客'!$A$2)*$E$2</f>
        <v>1104.8860321918551</v>
      </c>
      <c r="AG12" s="2">
        <f>SUMIFS('交通能耗 '!AJ:AJ,'交通能耗 '!$D:$D,'图3-交通能耗载客'!$A12,'交通能耗 '!$B:$B,'图3-交通能耗载客'!$A$2)*$E$2</f>
        <v>1071.0795434085919</v>
      </c>
      <c r="AH12" s="2">
        <f>SUMIFS('交通能耗 '!AK:AK,'交通能耗 '!$D:$D,'图3-交通能耗载客'!$A12,'交通能耗 '!$B:$B,'图3-交通能耗载客'!$A$2)*$E$2</f>
        <v>1036.4153253393831</v>
      </c>
      <c r="AI12" s="2">
        <f>SUMIFS('交通能耗 '!AL:AL,'交通能耗 '!$D:$D,'图3-交通能耗载客'!$A12,'交通能耗 '!$B:$B,'图3-交通能耗载客'!$A$2)*$E$2</f>
        <v>1001.5534190342446</v>
      </c>
      <c r="AJ12" s="2">
        <f>SUMIFS('交通能耗 '!AM:AM,'交通能耗 '!$D:$D,'图3-交通能耗载客'!$A12,'交通能耗 '!$B:$B,'图3-交通能耗载客'!$A$2)*$E$2</f>
        <v>969.44582478124687</v>
      </c>
      <c r="AK12" s="2">
        <f>SUMIFS('交通能耗 '!AN:AN,'交通能耗 '!$D:$D,'图3-交通能耗载客'!$A12,'交通能耗 '!$B:$B,'图3-交通能耗载客'!$A$2)*$E$2</f>
        <v>934.06971300997463</v>
      </c>
      <c r="AL12" s="2">
        <f>SUMIFS('交通能耗 '!AO:AO,'交通能耗 '!$D:$D,'图3-交通能耗载客'!$A12,'交通能耗 '!$B:$B,'图3-交通能耗载客'!$A$2)*$E$2</f>
        <v>898.91181448273403</v>
      </c>
      <c r="AM12" s="2">
        <f>SUMIFS('交通能耗 '!AP:AP,'交通能耗 '!$D:$D,'图3-交通能耗载客'!$A12,'交通能耗 '!$B:$B,'图3-交通能耗载客'!$A$2)*$E$2</f>
        <v>863.01645601526798</v>
      </c>
      <c r="AN12" s="2">
        <f>SUMIFS('交通能耗 '!AQ:AQ,'交通能耗 '!$D:$D,'图3-交通能耗载客'!$A12,'交通能耗 '!$B:$B,'图3-交通能耗载客'!$A$2)*$E$2</f>
        <v>827.97666630657898</v>
      </c>
    </row>
    <row r="13" spans="1:40">
      <c r="A13" s="1" t="s">
        <v>151</v>
      </c>
      <c r="B13" s="1" t="s">
        <v>1660</v>
      </c>
      <c r="C13" s="2">
        <f>SUMIFS('交通能耗 '!F:F,'交通能耗 '!$D:$D,'图3-交通能耗载客'!$A13,'交通能耗 '!$B:$B,'图3-交通能耗载客'!$A$2)*$E$2</f>
        <v>19280.264664578161</v>
      </c>
      <c r="D13" s="2">
        <f>SUMIFS('交通能耗 '!G:G,'交通能耗 '!$D:$D,'图3-交通能耗载客'!$A13,'交通能耗 '!$B:$B,'图3-交通能耗载客'!$A$2)*$E$2</f>
        <v>19094.537467141989</v>
      </c>
      <c r="E13" s="2">
        <f>SUMIFS('交通能耗 '!H:H,'交通能耗 '!$D:$D,'图3-交通能耗载客'!$A13,'交通能耗 '!$B:$B,'图3-交通能耗载客'!$A$2)*$E$2</f>
        <v>18834.984336178033</v>
      </c>
      <c r="F13" s="2">
        <f>SUMIFS('交通能耗 '!I:I,'交通能耗 '!$D:$D,'图3-交通能耗载客'!$A13,'交通能耗 '!$B:$B,'图3-交通能耗载客'!$A$2)*$E$2</f>
        <v>18517.888804868391</v>
      </c>
      <c r="G13" s="2">
        <f>SUMIFS('交通能耗 '!J:J,'交通能耗 '!$D:$D,'图3-交通能耗载客'!$A13,'交通能耗 '!$B:$B,'图3-交通能耗载客'!$A$2)*$E$2</f>
        <v>18141.944186381483</v>
      </c>
      <c r="H13" s="2">
        <f>SUMIFS('交通能耗 '!K:K,'交通能耗 '!$D:$D,'图3-交通能耗载客'!$A13,'交通能耗 '!$B:$B,'图3-交通能耗载客'!$A$2)*$E$2</f>
        <v>17708.311079903502</v>
      </c>
      <c r="I13" s="2">
        <f>SUMIFS('交通能耗 '!L:L,'交通能耗 '!$D:$D,'图3-交通能耗载客'!$A13,'交通能耗 '!$B:$B,'图3-交通能耗载客'!$A$2)*$E$2</f>
        <v>17215.248352598039</v>
      </c>
      <c r="J13" s="2">
        <f>SUMIFS('交通能耗 '!M:M,'交通能耗 '!$D:$D,'图3-交通能耗载客'!$A13,'交通能耗 '!$B:$B,'图3-交通能耗载客'!$A$2)*$E$2</f>
        <v>16653.79284145332</v>
      </c>
      <c r="K13" s="2">
        <f>SUMIFS('交通能耗 '!N:N,'交通能耗 '!$D:$D,'图3-交通能耗载客'!$A13,'交通能耗 '!$B:$B,'图3-交通能耗载客'!$A$2)*$E$2</f>
        <v>15781.644449245619</v>
      </c>
      <c r="L13" s="2">
        <f>SUMIFS('交通能耗 '!O:O,'交通能耗 '!$D:$D,'图3-交通能耗载客'!$A13,'交通能耗 '!$B:$B,'图3-交通能耗载客'!$A$2)*$E$2</f>
        <v>14900.572636923413</v>
      </c>
      <c r="M13" s="2">
        <f>SUMIFS('交通能耗 '!P:P,'交通能耗 '!$D:$D,'图3-交通能耗载客'!$A13,'交通能耗 '!$B:$B,'图3-交通能耗载客'!$A$2)*$E$2</f>
        <v>14145.516837708405</v>
      </c>
      <c r="N13" s="2">
        <f>SUMIFS('交通能耗 '!Q:Q,'交通能耗 '!$D:$D,'图3-交通能耗载客'!$A13,'交通能耗 '!$B:$B,'图3-交通能耗载客'!$A$2)*$E$2</f>
        <v>13384.443844298012</v>
      </c>
      <c r="O13" s="2">
        <f>SUMIFS('交通能耗 '!R:R,'交通能耗 '!$D:$D,'图3-交通能耗载客'!$A13,'交通能耗 '!$B:$B,'图3-交通能耗载客'!$A$2)*$E$2</f>
        <v>12619.86500306075</v>
      </c>
      <c r="P13" s="2">
        <f>SUMIFS('交通能耗 '!S:S,'交通能耗 '!$D:$D,'图3-交通能耗载客'!$A13,'交通能耗 '!$B:$B,'图3-交通能耗载客'!$A$2)*$E$2</f>
        <v>11906.81999207807</v>
      </c>
      <c r="Q13" s="2">
        <f>SUMIFS('交通能耗 '!T:T,'交通能耗 '!$D:$D,'图3-交通能耗载客'!$A13,'交通能耗 '!$B:$B,'图3-交通能耗载客'!$A$2)*$E$2</f>
        <v>11241.875024305933</v>
      </c>
      <c r="R13" s="2">
        <f>SUMIFS('交通能耗 '!U:U,'交通能耗 '!$D:$D,'图3-交通能耗载客'!$A13,'交通能耗 '!$B:$B,'图3-交通能耗载客'!$A$2)*$E$2</f>
        <v>10513.597007669874</v>
      </c>
      <c r="S13" s="2">
        <f>SUMIFS('交通能耗 '!V:V,'交通能耗 '!$D:$D,'图3-交通能耗载客'!$A13,'交通能耗 '!$B:$B,'图3-交通能耗载客'!$A$2)*$E$2</f>
        <v>9891.6754780166393</v>
      </c>
      <c r="T13" s="2">
        <f>SUMIFS('交通能耗 '!W:W,'交通能耗 '!$D:$D,'图3-交通能耗载客'!$A13,'交通能耗 '!$B:$B,'图3-交通能耗载客'!$A$2)*$E$2</f>
        <v>9344.7847970904932</v>
      </c>
      <c r="U13" s="2">
        <f>SUMIFS('交通能耗 '!X:X,'交通能耗 '!$D:$D,'图3-交通能耗载客'!$A13,'交通能耗 '!$B:$B,'图3-交通能耗载客'!$A$2)*$E$2</f>
        <v>8809.8068200640973</v>
      </c>
      <c r="V13" s="2">
        <f>SUMIFS('交通能耗 '!Y:Y,'交通能耗 '!$D:$D,'图3-交通能耗载客'!$A13,'交通能耗 '!$B:$B,'图3-交通能耗载客'!$A$2)*$E$2</f>
        <v>8337.826246804223</v>
      </c>
      <c r="W13" s="2">
        <f>SUMIFS('交通能耗 '!Z:Z,'交通能耗 '!$D:$D,'图3-交通能耗载客'!$A13,'交通能耗 '!$B:$B,'图3-交通能耗载客'!$A$2)*$E$2</f>
        <v>7926.0372600914643</v>
      </c>
      <c r="X13" s="2">
        <f>SUMIFS('交通能耗 '!AA:AA,'交通能耗 '!$D:$D,'图3-交通能耗载客'!$A13,'交通能耗 '!$B:$B,'图3-交通能耗载客'!$A$2)*$E$2</f>
        <v>7570.2602164128066</v>
      </c>
      <c r="Y13" s="2">
        <f>SUMIFS('交通能耗 '!AB:AB,'交通能耗 '!$D:$D,'图3-交通能耗载客'!$A13,'交通能耗 '!$B:$B,'图3-交通能耗载客'!$A$2)*$E$2</f>
        <v>7267.2036271650304</v>
      </c>
      <c r="Z13" s="2">
        <f>SUMIFS('交通能耗 '!AC:AC,'交通能耗 '!$D:$D,'图3-交通能耗载客'!$A13,'交通能耗 '!$B:$B,'图3-交通能耗载客'!$A$2)*$E$2</f>
        <v>7015.8341276871579</v>
      </c>
      <c r="AA13" s="2">
        <f>SUMIFS('交通能耗 '!AD:AD,'交通能耗 '!$D:$D,'图3-交通能耗载客'!$A13,'交通能耗 '!$B:$B,'图3-交通能耗载客'!$A$2)*$E$2</f>
        <v>6813.8166025710289</v>
      </c>
      <c r="AB13" s="2">
        <f>SUMIFS('交通能耗 '!AE:AE,'交通能耗 '!$D:$D,'图3-交通能耗载客'!$A13,'交通能耗 '!$B:$B,'图3-交通能耗载客'!$A$2)*$E$2</f>
        <v>6650.3159511720878</v>
      </c>
      <c r="AC13" s="2">
        <f>SUMIFS('交通能耗 '!AF:AF,'交通能耗 '!$D:$D,'图3-交通能耗载客'!$A13,'交通能耗 '!$B:$B,'图3-交通能耗载客'!$A$2)*$E$2</f>
        <v>6516.6700007201771</v>
      </c>
      <c r="AD13" s="2">
        <f>SUMIFS('交通能耗 '!AG:AG,'交通能耗 '!$D:$D,'图3-交通能耗载客'!$A13,'交通能耗 '!$B:$B,'图3-交通能耗载客'!$A$2)*$E$2</f>
        <v>6411.4616571243396</v>
      </c>
      <c r="AE13" s="2">
        <f>SUMIFS('交通能耗 '!AH:AH,'交通能耗 '!$D:$D,'图3-交通能耗载客'!$A13,'交通能耗 '!$B:$B,'图3-交通能耗载客'!$A$2)*$E$2</f>
        <v>6278.356649742539</v>
      </c>
      <c r="AF13" s="2">
        <f>SUMIFS('交通能耗 '!AI:AI,'交通能耗 '!$D:$D,'图3-交通能耗载客'!$A13,'交通能耗 '!$B:$B,'图3-交通能耗载客'!$A$2)*$E$2</f>
        <v>6147.7153962766934</v>
      </c>
      <c r="AG13" s="2">
        <f>SUMIFS('交通能耗 '!AJ:AJ,'交通能耗 '!$D:$D,'图3-交通能耗载客'!$A13,'交通能耗 '!$B:$B,'图3-交通能耗载客'!$A$2)*$E$2</f>
        <v>6019.2271592668631</v>
      </c>
      <c r="AH13" s="2">
        <f>SUMIFS('交通能耗 '!AK:AK,'交通能耗 '!$D:$D,'图3-交通能耗载客'!$A13,'交通能耗 '!$B:$B,'图3-交通能耗载客'!$A$2)*$E$2</f>
        <v>5892.7819210687421</v>
      </c>
      <c r="AI13" s="2">
        <f>SUMIFS('交通能耗 '!AL:AL,'交通能耗 '!$D:$D,'图3-交通能耗载客'!$A13,'交通能耗 '!$B:$B,'图3-交通能耗载客'!$A$2)*$E$2</f>
        <v>5768.301744985778</v>
      </c>
      <c r="AJ13" s="2">
        <f>SUMIFS('交通能耗 '!AM:AM,'交通能耗 '!$D:$D,'图3-交通能耗载客'!$A13,'交通能耗 '!$B:$B,'图3-交通能耗载客'!$A$2)*$E$2</f>
        <v>5647.8130621871751</v>
      </c>
      <c r="AK13" s="2">
        <f>SUMIFS('交通能耗 '!AN:AN,'交通能耗 '!$D:$D,'图3-交通能耗载客'!$A13,'交通能耗 '!$B:$B,'图3-交通能耗载客'!$A$2)*$E$2</f>
        <v>5530.5837549962207</v>
      </c>
      <c r="AL13" s="2">
        <f>SUMIFS('交通能耗 '!AO:AO,'交通能耗 '!$D:$D,'图3-交通能耗载客'!$A13,'交通能耗 '!$B:$B,'图3-交通能耗载客'!$A$2)*$E$2</f>
        <v>5415.7686327463916</v>
      </c>
      <c r="AM13" s="2">
        <f>SUMIFS('交通能耗 '!AP:AP,'交通能耗 '!$D:$D,'图3-交通能耗载客'!$A13,'交通能耗 '!$B:$B,'图3-交通能耗载客'!$A$2)*$E$2</f>
        <v>5302.9561049296044</v>
      </c>
      <c r="AN13" s="2">
        <f>SUMIFS('交通能耗 '!AQ:AQ,'交通能耗 '!$D:$D,'图3-交通能耗载客'!$A13,'交通能耗 '!$B:$B,'图3-交通能耗载客'!$A$2)*$E$2</f>
        <v>5192.1399852363993</v>
      </c>
    </row>
    <row r="15" spans="1:40">
      <c r="J15" s="1">
        <v>277709999999.99994</v>
      </c>
    </row>
    <row r="16" spans="1:40">
      <c r="J16" s="1">
        <f>1/J15</f>
        <v>3.6008786143819101E-12</v>
      </c>
    </row>
    <row r="33" spans="1:40">
      <c r="A33" s="1" t="s">
        <v>173</v>
      </c>
      <c r="B33" s="1" t="str">
        <f>汇总!Q56</f>
        <v>LDVs</v>
      </c>
      <c r="C33" s="1" t="s">
        <v>163</v>
      </c>
      <c r="D33" s="1" t="s">
        <v>164</v>
      </c>
      <c r="E33" s="1" t="s">
        <v>1663</v>
      </c>
      <c r="G33" s="1" t="str">
        <f>A33&amp;B33&amp; "Transport Fuel Use"</f>
        <v>passengerLDVsTransport Fuel Use</v>
      </c>
    </row>
    <row r="34" spans="1:40">
      <c r="A34" s="1" t="str">
        <f>HLOOKUP(A33,$J$1:$R$2,2,FALSE)</f>
        <v>载客</v>
      </c>
      <c r="B34" s="1" t="str">
        <f>HLOOKUP(B33,$J$1:$R$2,2,FALSE)</f>
        <v>轻型车</v>
      </c>
      <c r="D34" s="1">
        <v>1</v>
      </c>
      <c r="E34" s="1">
        <v>3.6008786143819101E-12</v>
      </c>
      <c r="G34" s="1" t="str">
        <f>A34&amp;B34&amp;"运输燃料消费"</f>
        <v>载客轻型车运输燃料消费</v>
      </c>
    </row>
    <row r="35" spans="1:40">
      <c r="C35" s="1">
        <f>C$3</f>
        <v>2023</v>
      </c>
      <c r="D35" s="1">
        <f t="shared" ref="D35:AN35" si="1">D$3</f>
        <v>2024</v>
      </c>
      <c r="E35" s="1">
        <f t="shared" si="1"/>
        <v>2025</v>
      </c>
      <c r="F35" s="1">
        <f t="shared" si="1"/>
        <v>2026</v>
      </c>
      <c r="G35" s="1">
        <f t="shared" si="1"/>
        <v>2027</v>
      </c>
      <c r="H35" s="1">
        <f t="shared" si="1"/>
        <v>2028</v>
      </c>
      <c r="I35" s="1">
        <f t="shared" si="1"/>
        <v>2029</v>
      </c>
      <c r="J35" s="1">
        <f t="shared" si="1"/>
        <v>2030</v>
      </c>
      <c r="K35" s="1">
        <f t="shared" si="1"/>
        <v>2031</v>
      </c>
      <c r="L35" s="1">
        <f t="shared" si="1"/>
        <v>2032</v>
      </c>
      <c r="M35" s="1">
        <f t="shared" si="1"/>
        <v>2033</v>
      </c>
      <c r="N35" s="1">
        <f t="shared" si="1"/>
        <v>2034</v>
      </c>
      <c r="O35" s="1">
        <f t="shared" si="1"/>
        <v>2035</v>
      </c>
      <c r="P35" s="1">
        <f t="shared" si="1"/>
        <v>2036</v>
      </c>
      <c r="Q35" s="1">
        <f t="shared" si="1"/>
        <v>2037</v>
      </c>
      <c r="R35" s="1">
        <f t="shared" si="1"/>
        <v>2038</v>
      </c>
      <c r="S35" s="1">
        <f t="shared" si="1"/>
        <v>2039</v>
      </c>
      <c r="T35" s="1">
        <f t="shared" si="1"/>
        <v>2040</v>
      </c>
      <c r="U35" s="1">
        <f t="shared" si="1"/>
        <v>2041</v>
      </c>
      <c r="V35" s="1">
        <f t="shared" si="1"/>
        <v>2042</v>
      </c>
      <c r="W35" s="1">
        <f t="shared" si="1"/>
        <v>2043</v>
      </c>
      <c r="X35" s="1">
        <f t="shared" si="1"/>
        <v>2044</v>
      </c>
      <c r="Y35" s="1">
        <f t="shared" si="1"/>
        <v>2045</v>
      </c>
      <c r="Z35" s="1">
        <f t="shared" si="1"/>
        <v>2046</v>
      </c>
      <c r="AA35" s="1">
        <f t="shared" si="1"/>
        <v>2047</v>
      </c>
      <c r="AB35" s="1">
        <f t="shared" si="1"/>
        <v>2048</v>
      </c>
      <c r="AC35" s="1">
        <f t="shared" si="1"/>
        <v>2049</v>
      </c>
      <c r="AD35" s="1">
        <f t="shared" si="1"/>
        <v>2050</v>
      </c>
      <c r="AE35" s="1">
        <f t="shared" si="1"/>
        <v>2051</v>
      </c>
      <c r="AF35" s="1">
        <f t="shared" si="1"/>
        <v>2052</v>
      </c>
      <c r="AG35" s="1">
        <f t="shared" si="1"/>
        <v>2053</v>
      </c>
      <c r="AH35" s="1">
        <f t="shared" si="1"/>
        <v>2054</v>
      </c>
      <c r="AI35" s="1">
        <f t="shared" si="1"/>
        <v>2055</v>
      </c>
      <c r="AJ35" s="1">
        <f t="shared" si="1"/>
        <v>2056</v>
      </c>
      <c r="AK35" s="1">
        <f t="shared" si="1"/>
        <v>2057</v>
      </c>
      <c r="AL35" s="1">
        <f t="shared" si="1"/>
        <v>2058</v>
      </c>
      <c r="AM35" s="1">
        <f t="shared" si="1"/>
        <v>2059</v>
      </c>
      <c r="AN35" s="1">
        <f t="shared" si="1"/>
        <v>2060</v>
      </c>
    </row>
    <row r="36" spans="1:40">
      <c r="A36" s="1" t="s">
        <v>117</v>
      </c>
      <c r="B36" s="1" t="s">
        <v>1651</v>
      </c>
      <c r="C36" s="2">
        <f>SUMIFS('交通能耗 '!F:F,'交通能耗 '!$D:$D,$A36,'交通能耗 '!$B:$B,$A$33,'交通能耗 '!$A:$A,$B$33)*$E$2</f>
        <v>0</v>
      </c>
      <c r="D36" s="2">
        <f>SUMIFS('交通能耗 '!G:G,'交通能耗 '!$D:$D,$A36,'交通能耗 '!$B:$B,$A$33,'交通能耗 '!$A:$A,$B$33)*$E$2</f>
        <v>0</v>
      </c>
      <c r="E36" s="2">
        <f>SUMIFS('交通能耗 '!H:H,'交通能耗 '!$D:$D,$A36,'交通能耗 '!$B:$B,$A$33,'交通能耗 '!$A:$A,$B$33)*$E$2</f>
        <v>0</v>
      </c>
      <c r="F36" s="2">
        <f>SUMIFS('交通能耗 '!I:I,'交通能耗 '!$D:$D,$A36,'交通能耗 '!$B:$B,$A$33,'交通能耗 '!$A:$A,$B$33)*$E$2</f>
        <v>0</v>
      </c>
      <c r="G36" s="2">
        <f>SUMIFS('交通能耗 '!J:J,'交通能耗 '!$D:$D,$A36,'交通能耗 '!$B:$B,$A$33,'交通能耗 '!$A:$A,$B$33)*$E$2</f>
        <v>0</v>
      </c>
      <c r="H36" s="2">
        <f>SUMIFS('交通能耗 '!K:K,'交通能耗 '!$D:$D,$A36,'交通能耗 '!$B:$B,$A$33,'交通能耗 '!$A:$A,$B$33)*$E$2</f>
        <v>0</v>
      </c>
      <c r="I36" s="2">
        <f>SUMIFS('交通能耗 '!L:L,'交通能耗 '!$D:$D,$A36,'交通能耗 '!$B:$B,$A$33,'交通能耗 '!$A:$A,$B$33)*$E$2</f>
        <v>0</v>
      </c>
      <c r="J36" s="2">
        <f>SUMIFS('交通能耗 '!M:M,'交通能耗 '!$D:$D,$A36,'交通能耗 '!$B:$B,$A$33,'交通能耗 '!$A:$A,$B$33)*$E$2</f>
        <v>0</v>
      </c>
      <c r="K36" s="2">
        <f>SUMIFS('交通能耗 '!N:N,'交通能耗 '!$D:$D,$A36,'交通能耗 '!$B:$B,$A$33,'交通能耗 '!$A:$A,$B$33)*$E$2</f>
        <v>0</v>
      </c>
      <c r="L36" s="2">
        <f>SUMIFS('交通能耗 '!O:O,'交通能耗 '!$D:$D,$A36,'交通能耗 '!$B:$B,$A$33,'交通能耗 '!$A:$A,$B$33)*$E$2</f>
        <v>0</v>
      </c>
      <c r="M36" s="2">
        <f>SUMIFS('交通能耗 '!P:P,'交通能耗 '!$D:$D,$A36,'交通能耗 '!$B:$B,$A$33,'交通能耗 '!$A:$A,$B$33)*$E$2</f>
        <v>0</v>
      </c>
      <c r="N36" s="2">
        <f>SUMIFS('交通能耗 '!Q:Q,'交通能耗 '!$D:$D,$A36,'交通能耗 '!$B:$B,$A$33,'交通能耗 '!$A:$A,$B$33)*$E$2</f>
        <v>0</v>
      </c>
      <c r="O36" s="2">
        <f>SUMIFS('交通能耗 '!R:R,'交通能耗 '!$D:$D,$A36,'交通能耗 '!$B:$B,$A$33,'交通能耗 '!$A:$A,$B$33)*$E$2</f>
        <v>0</v>
      </c>
      <c r="P36" s="2">
        <f>SUMIFS('交通能耗 '!S:S,'交通能耗 '!$D:$D,$A36,'交通能耗 '!$B:$B,$A$33,'交通能耗 '!$A:$A,$B$33)*$E$2</f>
        <v>0</v>
      </c>
      <c r="Q36" s="2">
        <f>SUMIFS('交通能耗 '!T:T,'交通能耗 '!$D:$D,$A36,'交通能耗 '!$B:$B,$A$33,'交通能耗 '!$A:$A,$B$33)*$E$2</f>
        <v>0</v>
      </c>
      <c r="R36" s="2">
        <f>SUMIFS('交通能耗 '!U:U,'交通能耗 '!$D:$D,$A36,'交通能耗 '!$B:$B,$A$33,'交通能耗 '!$A:$A,$B$33)*$E$2</f>
        <v>0</v>
      </c>
      <c r="S36" s="2">
        <f>SUMIFS('交通能耗 '!V:V,'交通能耗 '!$D:$D,$A36,'交通能耗 '!$B:$B,$A$33,'交通能耗 '!$A:$A,$B$33)*$E$2</f>
        <v>0</v>
      </c>
      <c r="T36" s="2">
        <f>SUMIFS('交通能耗 '!W:W,'交通能耗 '!$D:$D,$A36,'交通能耗 '!$B:$B,$A$33,'交通能耗 '!$A:$A,$B$33)*$E$2</f>
        <v>0</v>
      </c>
      <c r="U36" s="2">
        <f>SUMIFS('交通能耗 '!X:X,'交通能耗 '!$D:$D,$A36,'交通能耗 '!$B:$B,$A$33,'交通能耗 '!$A:$A,$B$33)*$E$2</f>
        <v>0</v>
      </c>
      <c r="V36" s="2">
        <f>SUMIFS('交通能耗 '!Y:Y,'交通能耗 '!$D:$D,$A36,'交通能耗 '!$B:$B,$A$33,'交通能耗 '!$A:$A,$B$33)*$E$2</f>
        <v>0</v>
      </c>
      <c r="W36" s="2">
        <f>SUMIFS('交通能耗 '!Z:Z,'交通能耗 '!$D:$D,$A36,'交通能耗 '!$B:$B,$A$33,'交通能耗 '!$A:$A,$B$33)*$E$2</f>
        <v>0</v>
      </c>
      <c r="X36" s="2">
        <f>SUMIFS('交通能耗 '!AA:AA,'交通能耗 '!$D:$D,$A36,'交通能耗 '!$B:$B,$A$33,'交通能耗 '!$A:$A,$B$33)*$E$2</f>
        <v>0</v>
      </c>
      <c r="Y36" s="2">
        <f>SUMIFS('交通能耗 '!AB:AB,'交通能耗 '!$D:$D,$A36,'交通能耗 '!$B:$B,$A$33,'交通能耗 '!$A:$A,$B$33)*$E$2</f>
        <v>0</v>
      </c>
      <c r="Z36" s="2">
        <f>SUMIFS('交通能耗 '!AC:AC,'交通能耗 '!$D:$D,$A36,'交通能耗 '!$B:$B,$A$33,'交通能耗 '!$A:$A,$B$33)*$E$2</f>
        <v>0</v>
      </c>
      <c r="AA36" s="2">
        <f>SUMIFS('交通能耗 '!AD:AD,'交通能耗 '!$D:$D,$A36,'交通能耗 '!$B:$B,$A$33,'交通能耗 '!$A:$A,$B$33)*$E$2</f>
        <v>0</v>
      </c>
      <c r="AB36" s="2">
        <f>SUMIFS('交通能耗 '!AE:AE,'交通能耗 '!$D:$D,$A36,'交通能耗 '!$B:$B,$A$33,'交通能耗 '!$A:$A,$B$33)*$E$2</f>
        <v>0</v>
      </c>
      <c r="AC36" s="2">
        <f>SUMIFS('交通能耗 '!AF:AF,'交通能耗 '!$D:$D,$A36,'交通能耗 '!$B:$B,$A$33,'交通能耗 '!$A:$A,$B$33)*$E$2</f>
        <v>0</v>
      </c>
      <c r="AD36" s="2">
        <f>SUMIFS('交通能耗 '!AG:AG,'交通能耗 '!$D:$D,$A36,'交通能耗 '!$B:$B,$A$33,'交通能耗 '!$A:$A,$B$33)*$E$2</f>
        <v>0</v>
      </c>
      <c r="AE36" s="2">
        <f>SUMIFS('交通能耗 '!AH:AH,'交通能耗 '!$D:$D,$A36,'交通能耗 '!$B:$B,$A$33,'交通能耗 '!$A:$A,$B$33)*$E$2</f>
        <v>0</v>
      </c>
      <c r="AF36" s="2">
        <f>SUMIFS('交通能耗 '!AI:AI,'交通能耗 '!$D:$D,$A36,'交通能耗 '!$B:$B,$A$33,'交通能耗 '!$A:$A,$B$33)*$E$2</f>
        <v>0</v>
      </c>
      <c r="AG36" s="2">
        <f>SUMIFS('交通能耗 '!AJ:AJ,'交通能耗 '!$D:$D,$A36,'交通能耗 '!$B:$B,$A$33,'交通能耗 '!$A:$A,$B$33)*$E$2</f>
        <v>0</v>
      </c>
      <c r="AH36" s="2">
        <f>SUMIFS('交通能耗 '!AK:AK,'交通能耗 '!$D:$D,$A36,'交通能耗 '!$B:$B,$A$33,'交通能耗 '!$A:$A,$B$33)*$E$2</f>
        <v>0</v>
      </c>
      <c r="AI36" s="2">
        <f>SUMIFS('交通能耗 '!AL:AL,'交通能耗 '!$D:$D,$A36,'交通能耗 '!$B:$B,$A$33,'交通能耗 '!$A:$A,$B$33)*$E$2</f>
        <v>0</v>
      </c>
      <c r="AJ36" s="2">
        <f>SUMIFS('交通能耗 '!AM:AM,'交通能耗 '!$D:$D,$A36,'交通能耗 '!$B:$B,$A$33,'交通能耗 '!$A:$A,$B$33)*$E$2</f>
        <v>0</v>
      </c>
      <c r="AK36" s="2">
        <f>SUMIFS('交通能耗 '!AN:AN,'交通能耗 '!$D:$D,$A36,'交通能耗 '!$B:$B,$A$33,'交通能耗 '!$A:$A,$B$33)*$E$2</f>
        <v>0</v>
      </c>
      <c r="AL36" s="2">
        <f>SUMIFS('交通能耗 '!AO:AO,'交通能耗 '!$D:$D,$A36,'交通能耗 '!$B:$B,$A$33,'交通能耗 '!$A:$A,$B$33)*$E$2</f>
        <v>0</v>
      </c>
      <c r="AM36" s="2">
        <f>SUMIFS('交通能耗 '!AP:AP,'交通能耗 '!$D:$D,$A36,'交通能耗 '!$B:$B,$A$33,'交通能耗 '!$A:$A,$B$33)*$E$2</f>
        <v>0</v>
      </c>
      <c r="AN36" s="2">
        <f>SUMIFS('交通能耗 '!AQ:AQ,'交通能耗 '!$D:$D,$A36,'交通能耗 '!$B:$B,$A$33,'交通能耗 '!$A:$A,$B$33)*$E$2</f>
        <v>0</v>
      </c>
    </row>
    <row r="37" spans="1:40">
      <c r="A37" s="1" t="s">
        <v>116</v>
      </c>
      <c r="B37" s="1" t="s">
        <v>1652</v>
      </c>
      <c r="C37" s="2">
        <f>SUMIFS('交通能耗 '!F:F,'交通能耗 '!$D:$D,$A37,'交通能耗 '!$B:$B,$A$33,'交通能耗 '!$A:$A,$B$33)*$E$2</f>
        <v>0</v>
      </c>
      <c r="D37" s="2">
        <f>SUMIFS('交通能耗 '!G:G,'交通能耗 '!$D:$D,$A37,'交通能耗 '!$B:$B,$A$33,'交通能耗 '!$A:$A,$B$33)*$E$2</f>
        <v>0</v>
      </c>
      <c r="E37" s="2">
        <f>SUMIFS('交通能耗 '!H:H,'交通能耗 '!$D:$D,$A37,'交通能耗 '!$B:$B,$A$33,'交通能耗 '!$A:$A,$B$33)*$E$2</f>
        <v>0</v>
      </c>
      <c r="F37" s="2">
        <f>SUMIFS('交通能耗 '!I:I,'交通能耗 '!$D:$D,$A37,'交通能耗 '!$B:$B,$A$33,'交通能耗 '!$A:$A,$B$33)*$E$2</f>
        <v>0</v>
      </c>
      <c r="G37" s="2">
        <f>SUMIFS('交通能耗 '!J:J,'交通能耗 '!$D:$D,$A37,'交通能耗 '!$B:$B,$A$33,'交通能耗 '!$A:$A,$B$33)*$E$2</f>
        <v>0</v>
      </c>
      <c r="H37" s="2">
        <f>SUMIFS('交通能耗 '!K:K,'交通能耗 '!$D:$D,$A37,'交通能耗 '!$B:$B,$A$33,'交通能耗 '!$A:$A,$B$33)*$E$2</f>
        <v>0</v>
      </c>
      <c r="I37" s="2">
        <f>SUMIFS('交通能耗 '!L:L,'交通能耗 '!$D:$D,$A37,'交通能耗 '!$B:$B,$A$33,'交通能耗 '!$A:$A,$B$33)*$E$2</f>
        <v>0</v>
      </c>
      <c r="J37" s="2">
        <f>SUMIFS('交通能耗 '!M:M,'交通能耗 '!$D:$D,$A37,'交通能耗 '!$B:$B,$A$33,'交通能耗 '!$A:$A,$B$33)*$E$2</f>
        <v>0</v>
      </c>
      <c r="K37" s="2">
        <f>SUMIFS('交通能耗 '!N:N,'交通能耗 '!$D:$D,$A37,'交通能耗 '!$B:$B,$A$33,'交通能耗 '!$A:$A,$B$33)*$E$2</f>
        <v>0</v>
      </c>
      <c r="L37" s="2">
        <f>SUMIFS('交通能耗 '!O:O,'交通能耗 '!$D:$D,$A37,'交通能耗 '!$B:$B,$A$33,'交通能耗 '!$A:$A,$B$33)*$E$2</f>
        <v>0</v>
      </c>
      <c r="M37" s="2">
        <f>SUMIFS('交通能耗 '!P:P,'交通能耗 '!$D:$D,$A37,'交通能耗 '!$B:$B,$A$33,'交通能耗 '!$A:$A,$B$33)*$E$2</f>
        <v>0</v>
      </c>
      <c r="N37" s="2">
        <f>SUMIFS('交通能耗 '!Q:Q,'交通能耗 '!$D:$D,$A37,'交通能耗 '!$B:$B,$A$33,'交通能耗 '!$A:$A,$B$33)*$E$2</f>
        <v>0</v>
      </c>
      <c r="O37" s="2">
        <f>SUMIFS('交通能耗 '!R:R,'交通能耗 '!$D:$D,$A37,'交通能耗 '!$B:$B,$A$33,'交通能耗 '!$A:$A,$B$33)*$E$2</f>
        <v>0</v>
      </c>
      <c r="P37" s="2">
        <f>SUMIFS('交通能耗 '!S:S,'交通能耗 '!$D:$D,$A37,'交通能耗 '!$B:$B,$A$33,'交通能耗 '!$A:$A,$B$33)*$E$2</f>
        <v>0</v>
      </c>
      <c r="Q37" s="2">
        <f>SUMIFS('交通能耗 '!T:T,'交通能耗 '!$D:$D,$A37,'交通能耗 '!$B:$B,$A$33,'交通能耗 '!$A:$A,$B$33)*$E$2</f>
        <v>0</v>
      </c>
      <c r="R37" s="2">
        <f>SUMIFS('交通能耗 '!U:U,'交通能耗 '!$D:$D,$A37,'交通能耗 '!$B:$B,$A$33,'交通能耗 '!$A:$A,$B$33)*$E$2</f>
        <v>0</v>
      </c>
      <c r="S37" s="2">
        <f>SUMIFS('交通能耗 '!V:V,'交通能耗 '!$D:$D,$A37,'交通能耗 '!$B:$B,$A$33,'交通能耗 '!$A:$A,$B$33)*$E$2</f>
        <v>0</v>
      </c>
      <c r="T37" s="2">
        <f>SUMIFS('交通能耗 '!W:W,'交通能耗 '!$D:$D,$A37,'交通能耗 '!$B:$B,$A$33,'交通能耗 '!$A:$A,$B$33)*$E$2</f>
        <v>0</v>
      </c>
      <c r="U37" s="2">
        <f>SUMIFS('交通能耗 '!X:X,'交通能耗 '!$D:$D,$A37,'交通能耗 '!$B:$B,$A$33,'交通能耗 '!$A:$A,$B$33)*$E$2</f>
        <v>0</v>
      </c>
      <c r="V37" s="2">
        <f>SUMIFS('交通能耗 '!Y:Y,'交通能耗 '!$D:$D,$A37,'交通能耗 '!$B:$B,$A$33,'交通能耗 '!$A:$A,$B$33)*$E$2</f>
        <v>0</v>
      </c>
      <c r="W37" s="2">
        <f>SUMIFS('交通能耗 '!Z:Z,'交通能耗 '!$D:$D,$A37,'交通能耗 '!$B:$B,$A$33,'交通能耗 '!$A:$A,$B$33)*$E$2</f>
        <v>0</v>
      </c>
      <c r="X37" s="2">
        <f>SUMIFS('交通能耗 '!AA:AA,'交通能耗 '!$D:$D,$A37,'交通能耗 '!$B:$B,$A$33,'交通能耗 '!$A:$A,$B$33)*$E$2</f>
        <v>0</v>
      </c>
      <c r="Y37" s="2">
        <f>SUMIFS('交通能耗 '!AB:AB,'交通能耗 '!$D:$D,$A37,'交通能耗 '!$B:$B,$A$33,'交通能耗 '!$A:$A,$B$33)*$E$2</f>
        <v>0</v>
      </c>
      <c r="Z37" s="2">
        <f>SUMIFS('交通能耗 '!AC:AC,'交通能耗 '!$D:$D,$A37,'交通能耗 '!$B:$B,$A$33,'交通能耗 '!$A:$A,$B$33)*$E$2</f>
        <v>0</v>
      </c>
      <c r="AA37" s="2">
        <f>SUMIFS('交通能耗 '!AD:AD,'交通能耗 '!$D:$D,$A37,'交通能耗 '!$B:$B,$A$33,'交通能耗 '!$A:$A,$B$33)*$E$2</f>
        <v>0</v>
      </c>
      <c r="AB37" s="2">
        <f>SUMIFS('交通能耗 '!AE:AE,'交通能耗 '!$D:$D,$A37,'交通能耗 '!$B:$B,$A$33,'交通能耗 '!$A:$A,$B$33)*$E$2</f>
        <v>0</v>
      </c>
      <c r="AC37" s="2">
        <f>SUMIFS('交通能耗 '!AF:AF,'交通能耗 '!$D:$D,$A37,'交通能耗 '!$B:$B,$A$33,'交通能耗 '!$A:$A,$B$33)*$E$2</f>
        <v>0</v>
      </c>
      <c r="AD37" s="2">
        <f>SUMIFS('交通能耗 '!AG:AG,'交通能耗 '!$D:$D,$A37,'交通能耗 '!$B:$B,$A$33,'交通能耗 '!$A:$A,$B$33)*$E$2</f>
        <v>0</v>
      </c>
      <c r="AE37" s="2">
        <f>SUMIFS('交通能耗 '!AH:AH,'交通能耗 '!$D:$D,$A37,'交通能耗 '!$B:$B,$A$33,'交通能耗 '!$A:$A,$B$33)*$E$2</f>
        <v>0</v>
      </c>
      <c r="AF37" s="2">
        <f>SUMIFS('交通能耗 '!AI:AI,'交通能耗 '!$D:$D,$A37,'交通能耗 '!$B:$B,$A$33,'交通能耗 '!$A:$A,$B$33)*$E$2</f>
        <v>0</v>
      </c>
      <c r="AG37" s="2">
        <f>SUMIFS('交通能耗 '!AJ:AJ,'交通能耗 '!$D:$D,$A37,'交通能耗 '!$B:$B,$A$33,'交通能耗 '!$A:$A,$B$33)*$E$2</f>
        <v>0</v>
      </c>
      <c r="AH37" s="2">
        <f>SUMIFS('交通能耗 '!AK:AK,'交通能耗 '!$D:$D,$A37,'交通能耗 '!$B:$B,$A$33,'交通能耗 '!$A:$A,$B$33)*$E$2</f>
        <v>0</v>
      </c>
      <c r="AI37" s="2">
        <f>SUMIFS('交通能耗 '!AL:AL,'交通能耗 '!$D:$D,$A37,'交通能耗 '!$B:$B,$A$33,'交通能耗 '!$A:$A,$B$33)*$E$2</f>
        <v>0</v>
      </c>
      <c r="AJ37" s="2">
        <f>SUMIFS('交通能耗 '!AM:AM,'交通能耗 '!$D:$D,$A37,'交通能耗 '!$B:$B,$A$33,'交通能耗 '!$A:$A,$B$33)*$E$2</f>
        <v>0</v>
      </c>
      <c r="AK37" s="2">
        <f>SUMIFS('交通能耗 '!AN:AN,'交通能耗 '!$D:$D,$A37,'交通能耗 '!$B:$B,$A$33,'交通能耗 '!$A:$A,$B$33)*$E$2</f>
        <v>0</v>
      </c>
      <c r="AL37" s="2">
        <f>SUMIFS('交通能耗 '!AO:AO,'交通能耗 '!$D:$D,$A37,'交通能耗 '!$B:$B,$A$33,'交通能耗 '!$A:$A,$B$33)*$E$2</f>
        <v>0</v>
      </c>
      <c r="AM37" s="2">
        <f>SUMIFS('交通能耗 '!AP:AP,'交通能耗 '!$D:$D,$A37,'交通能耗 '!$B:$B,$A$33,'交通能耗 '!$A:$A,$B$33)*$E$2</f>
        <v>0</v>
      </c>
      <c r="AN37" s="2">
        <f>SUMIFS('交通能耗 '!AQ:AQ,'交通能耗 '!$D:$D,$A37,'交通能耗 '!$B:$B,$A$33,'交通能耗 '!$A:$A,$B$33)*$E$2</f>
        <v>0</v>
      </c>
    </row>
    <row r="38" spans="1:40">
      <c r="A38" s="1" t="s">
        <v>112</v>
      </c>
      <c r="B38" s="1" t="s">
        <v>1633</v>
      </c>
      <c r="C38" s="2">
        <f>SUMIFS('交通能耗 '!F:F,'交通能耗 '!$D:$D,$A38,'交通能耗 '!$B:$B,$A$33,'交通能耗 '!$A:$A,$B$33)*$E$2</f>
        <v>243.7596773612762</v>
      </c>
      <c r="D38" s="2">
        <f>SUMIFS('交通能耗 '!G:G,'交通能耗 '!$D:$D,$A38,'交通能耗 '!$B:$B,$A$33,'交通能耗 '!$A:$A,$B$33)*$E$2</f>
        <v>276.99038565409967</v>
      </c>
      <c r="E38" s="2">
        <f>SUMIFS('交通能耗 '!H:H,'交通能耗 '!$D:$D,$A38,'交通能耗 '!$B:$B,$A$33,'交通能耗 '!$A:$A,$B$33)*$E$2</f>
        <v>319.10806236721766</v>
      </c>
      <c r="F38" s="2">
        <f>SUMIFS('交通能耗 '!I:I,'交通能耗 '!$D:$D,$A38,'交通能耗 '!$B:$B,$A$33,'交通能耗 '!$A:$A,$B$33)*$E$2</f>
        <v>370.33056065680034</v>
      </c>
      <c r="G38" s="2">
        <f>SUMIFS('交通能耗 '!J:J,'交通能耗 '!$D:$D,$A38,'交通能耗 '!$B:$B,$A$33,'交通能耗 '!$A:$A,$B$33)*$E$2</f>
        <v>430.7777897807066</v>
      </c>
      <c r="H38" s="2">
        <f>SUMIFS('交通能耗 '!K:K,'交通能耗 '!$D:$D,$A38,'交通能耗 '!$B:$B,$A$33,'交通能耗 '!$A:$A,$B$33)*$E$2</f>
        <v>500.32371898743304</v>
      </c>
      <c r="I38" s="2">
        <f>SUMIFS('交通能耗 '!L:L,'交通能耗 '!$D:$D,$A38,'交通能耗 '!$B:$B,$A$33,'交通能耗 '!$A:$A,$B$33)*$E$2</f>
        <v>578.3936480501244</v>
      </c>
      <c r="J38" s="2">
        <f>SUMIFS('交通能耗 '!M:M,'交通能耗 '!$D:$D,$A38,'交通能耗 '!$B:$B,$A$33,'交通能耗 '!$A:$A,$B$33)*$E$2</f>
        <v>665.16293975730093</v>
      </c>
      <c r="K38" s="2">
        <f>SUMIFS('交通能耗 '!N:N,'交通能耗 '!$D:$D,$A38,'交通能耗 '!$B:$B,$A$33,'交通能耗 '!$A:$A,$B$33)*$E$2</f>
        <v>747.37279896294717</v>
      </c>
      <c r="L38" s="2">
        <f>SUMIFS('交通能耗 '!O:O,'交通能耗 '!$D:$D,$A38,'交通能耗 '!$B:$B,$A$33,'交通能耗 '!$A:$A,$B$33)*$E$2</f>
        <v>834.1323682978649</v>
      </c>
      <c r="M38" s="2">
        <f>SUMIFS('交通能耗 '!P:P,'交通能耗 '!$D:$D,$A38,'交通能耗 '!$B:$B,$A$33,'交通能耗 '!$A:$A,$B$33)*$E$2</f>
        <v>924.88603219185507</v>
      </c>
      <c r="N38" s="2">
        <f>SUMIFS('交通能耗 '!Q:Q,'交通能耗 '!$D:$D,$A38,'交通能耗 '!$B:$B,$A$33,'交通能耗 '!$A:$A,$B$33)*$E$2</f>
        <v>1019.3680458031762</v>
      </c>
      <c r="O38" s="2">
        <f>SUMIFS('交通能耗 '!R:R,'交通能耗 '!$D:$D,$A38,'交通能耗 '!$B:$B,$A$33,'交通能耗 '!$A:$A,$B$33)*$E$2</f>
        <v>1117.6986784775488</v>
      </c>
      <c r="P38" s="2">
        <f>SUMIFS('交通能耗 '!S:S,'交通能耗 '!$D:$D,$A38,'交通能耗 '!$B:$B,$A$33,'交通能耗 '!$A:$A,$B$33)*$E$2</f>
        <v>1212.7442295920207</v>
      </c>
      <c r="Q38" s="2">
        <f>SUMIFS('交通能耗 '!T:T,'交通能耗 '!$D:$D,$A38,'交通能耗 '!$B:$B,$A$33,'交通能耗 '!$A:$A,$B$33)*$E$2</f>
        <v>1304.8835115768252</v>
      </c>
      <c r="R38" s="2">
        <f>SUMIFS('交通能耗 '!U:U,'交通能耗 '!$D:$D,$A38,'交通能耗 '!$B:$B,$A$33,'交通能耗 '!$A:$A,$B$33)*$E$2</f>
        <v>1388.6323863022581</v>
      </c>
      <c r="S38" s="2">
        <f>SUMIFS('交通能耗 '!V:V,'交通能耗 '!$D:$D,$A38,'交通能耗 '!$B:$B,$A$33,'交通能耗 '!$A:$A,$B$33)*$E$2</f>
        <v>1461.2786719959674</v>
      </c>
      <c r="T38" s="2">
        <f>SUMIFS('交通能耗 '!W:W,'交通能耗 '!$D:$D,$A38,'交通能耗 '!$B:$B,$A$33,'交通能耗 '!$A:$A,$B$33)*$E$2</f>
        <v>1526.9090057974149</v>
      </c>
      <c r="U38" s="2">
        <f>SUMIFS('交通能耗 '!X:X,'交通能耗 '!$D:$D,$A38,'交通能耗 '!$B:$B,$A$33,'交通能耗 '!$A:$A,$B$33)*$E$2</f>
        <v>1577.1787116056321</v>
      </c>
      <c r="V38" s="2">
        <f>SUMIFS('交通能耗 '!Y:Y,'交通能耗 '!$D:$D,$A38,'交通能耗 '!$B:$B,$A$33,'交通能耗 '!$A:$A,$B$33)*$E$2</f>
        <v>1620.3554067192399</v>
      </c>
      <c r="W38" s="2">
        <f>SUMIFS('交通能耗 '!Z:Z,'交通能耗 '!$D:$D,$A38,'交通能耗 '!$B:$B,$A$33,'交通能耗 '!$A:$A,$B$33)*$E$2</f>
        <v>1656.425047711642</v>
      </c>
      <c r="X38" s="2">
        <f>SUMIFS('交通能耗 '!AA:AA,'交通能耗 '!$D:$D,$A38,'交通能耗 '!$B:$B,$A$33,'交通能耗 '!$A:$A,$B$33)*$E$2</f>
        <v>1685.8352237946062</v>
      </c>
      <c r="Y38" s="2">
        <f>SUMIFS('交通能耗 '!AB:AB,'交通能耗 '!$D:$D,$A38,'交通能耗 '!$B:$B,$A$33,'交通能耗 '!$A:$A,$B$33)*$E$2</f>
        <v>1708.4192142882869</v>
      </c>
      <c r="Z38" s="2">
        <f>SUMIFS('交通能耗 '!AC:AC,'交通能耗 '!$D:$D,$A38,'交通能耗 '!$B:$B,$A$33,'交通能耗 '!$A:$A,$B$33)*$E$2</f>
        <v>1724.0610709013004</v>
      </c>
      <c r="AA38" s="2">
        <f>SUMIFS('交通能耗 '!AD:AD,'交通能耗 '!$D:$D,$A38,'交通能耗 '!$B:$B,$A$33,'交通能耗 '!$A:$A,$B$33)*$E$2</f>
        <v>1732.6016347988914</v>
      </c>
      <c r="AB38" s="2">
        <f>SUMIFS('交通能耗 '!AE:AE,'交通能耗 '!$D:$D,$A38,'交通能耗 '!$B:$B,$A$33,'交通能耗 '!$A:$A,$B$33)*$E$2</f>
        <v>1734.4027942818052</v>
      </c>
      <c r="AC38" s="2">
        <f>SUMIFS('交通能耗 '!AF:AF,'交通能耗 '!$D:$D,$A38,'交通能耗 '!$B:$B,$A$33,'交通能耗 '!$A:$A,$B$33)*$E$2</f>
        <v>1729.5538511396785</v>
      </c>
      <c r="AD38" s="2">
        <f>SUMIFS('交通能耗 '!AG:AG,'交通能耗 '!$D:$D,$A38,'交通能耗 '!$B:$B,$A$33,'交通能耗 '!$A:$A,$B$33)*$E$2</f>
        <v>1717.5002700658965</v>
      </c>
      <c r="AE38" s="2">
        <f>SUMIFS('交通能耗 '!AH:AH,'交通能耗 '!$D:$D,$A38,'交通能耗 '!$B:$B,$A$33,'交通能耗 '!$A:$A,$B$33)*$E$2</f>
        <v>1697.7724964891438</v>
      </c>
      <c r="AF38" s="2">
        <f>SUMIFS('交通能耗 '!AI:AI,'交通能耗 '!$D:$D,$A38,'交通能耗 '!$B:$B,$A$33,'交通能耗 '!$A:$A,$B$33)*$E$2</f>
        <v>1677.9050088221531</v>
      </c>
      <c r="AG38" s="2">
        <f>SUMIFS('交通能耗 '!AJ:AJ,'交通能耗 '!$D:$D,$A38,'交通能耗 '!$B:$B,$A$33,'交通能耗 '!$A:$A,$B$33)*$E$2</f>
        <v>1657.9266140938394</v>
      </c>
      <c r="AH38" s="2">
        <f>SUMIFS('交通能耗 '!AK:AK,'交通能耗 '!$D:$D,$A38,'交通能耗 '!$B:$B,$A$33,'交通能耗 '!$A:$A,$B$33)*$E$2</f>
        <v>1637.8607180151962</v>
      </c>
      <c r="AI38" s="2">
        <f>SUMIFS('交通能耗 '!AL:AL,'交通能耗 '!$D:$D,$A38,'交通能耗 '!$B:$B,$A$33,'交通能耗 '!$A:$A,$B$33)*$E$2</f>
        <v>1617.6885960174286</v>
      </c>
      <c r="AJ38" s="2">
        <f>SUMIFS('交通能耗 '!AM:AM,'交通能耗 '!$D:$D,$A38,'交通能耗 '!$B:$B,$A$33,'交通能耗 '!$A:$A,$B$33)*$E$2</f>
        <v>1596.8099816355195</v>
      </c>
      <c r="AK38" s="2">
        <f>SUMIFS('交通能耗 '!AN:AN,'交通能耗 '!$D:$D,$A38,'交通能耗 '!$B:$B,$A$33,'交通能耗 '!$A:$A,$B$33)*$E$2</f>
        <v>1575.4038385366034</v>
      </c>
      <c r="AL38" s="2">
        <f>SUMIFS('交通能耗 '!AO:AO,'交通能耗 '!$D:$D,$A38,'交通能耗 '!$B:$B,$A$33,'交通能耗 '!$A:$A,$B$33)*$E$2</f>
        <v>1553.815130891938</v>
      </c>
      <c r="AM38" s="2">
        <f>SUMIFS('交通能耗 '!AP:AP,'交通能耗 '!$D:$D,$A38,'交通能耗 '!$B:$B,$A$33,'交通能耗 '!$A:$A,$B$33)*$E$2</f>
        <v>1532.0348565049876</v>
      </c>
      <c r="AN38" s="2">
        <f>SUMIFS('交通能耗 '!AQ:AQ,'交通能耗 '!$D:$D,$A38,'交通能耗 '!$B:$B,$A$33,'交通能耗 '!$A:$A,$B$33)*$E$2</f>
        <v>1510.267545281049</v>
      </c>
    </row>
    <row r="39" spans="1:40">
      <c r="A39" s="1" t="s">
        <v>119</v>
      </c>
      <c r="B39" s="1" t="s">
        <v>1654</v>
      </c>
      <c r="C39" s="2">
        <f>SUMIFS('交通能耗 '!F:F,'交通能耗 '!$D:$D,$A39,'交通能耗 '!$B:$B,$A$33,'交通能耗 '!$A:$A,$B$33)*$E$2</f>
        <v>0</v>
      </c>
      <c r="D39" s="2">
        <f>SUMIFS('交通能耗 '!G:G,'交通能耗 '!$D:$D,$A39,'交通能耗 '!$B:$B,$A$33,'交通能耗 '!$A:$A,$B$33)*$E$2</f>
        <v>0</v>
      </c>
      <c r="E39" s="2">
        <f>SUMIFS('交通能耗 '!H:H,'交通能耗 '!$D:$D,$A39,'交通能耗 '!$B:$B,$A$33,'交通能耗 '!$A:$A,$B$33)*$E$2</f>
        <v>0</v>
      </c>
      <c r="F39" s="2">
        <f>SUMIFS('交通能耗 '!I:I,'交通能耗 '!$D:$D,$A39,'交通能耗 '!$B:$B,$A$33,'交通能耗 '!$A:$A,$B$33)*$E$2</f>
        <v>0</v>
      </c>
      <c r="G39" s="2">
        <f>SUMIFS('交通能耗 '!J:J,'交通能耗 '!$D:$D,$A39,'交通能耗 '!$B:$B,$A$33,'交通能耗 '!$A:$A,$B$33)*$E$2</f>
        <v>0</v>
      </c>
      <c r="H39" s="2">
        <f>SUMIFS('交通能耗 '!K:K,'交通能耗 '!$D:$D,$A39,'交通能耗 '!$B:$B,$A$33,'交通能耗 '!$A:$A,$B$33)*$E$2</f>
        <v>0</v>
      </c>
      <c r="I39" s="2">
        <f>SUMIFS('交通能耗 '!L:L,'交通能耗 '!$D:$D,$A39,'交通能耗 '!$B:$B,$A$33,'交通能耗 '!$A:$A,$B$33)*$E$2</f>
        <v>0</v>
      </c>
      <c r="J39" s="2">
        <f>SUMIFS('交通能耗 '!M:M,'交通能耗 '!$D:$D,$A39,'交通能耗 '!$B:$B,$A$33,'交通能耗 '!$A:$A,$B$33)*$E$2</f>
        <v>0</v>
      </c>
      <c r="K39" s="2">
        <f>SUMIFS('交通能耗 '!N:N,'交通能耗 '!$D:$D,$A39,'交通能耗 '!$B:$B,$A$33,'交通能耗 '!$A:$A,$B$33)*$E$2</f>
        <v>0</v>
      </c>
      <c r="L39" s="2">
        <f>SUMIFS('交通能耗 '!O:O,'交通能耗 '!$D:$D,$A39,'交通能耗 '!$B:$B,$A$33,'交通能耗 '!$A:$A,$B$33)*$E$2</f>
        <v>0</v>
      </c>
      <c r="M39" s="2">
        <f>SUMIFS('交通能耗 '!P:P,'交通能耗 '!$D:$D,$A39,'交通能耗 '!$B:$B,$A$33,'交通能耗 '!$A:$A,$B$33)*$E$2</f>
        <v>0</v>
      </c>
      <c r="N39" s="2">
        <f>SUMIFS('交通能耗 '!Q:Q,'交通能耗 '!$D:$D,$A39,'交通能耗 '!$B:$B,$A$33,'交通能耗 '!$A:$A,$B$33)*$E$2</f>
        <v>0</v>
      </c>
      <c r="O39" s="2">
        <f>SUMIFS('交通能耗 '!R:R,'交通能耗 '!$D:$D,$A39,'交通能耗 '!$B:$B,$A$33,'交通能耗 '!$A:$A,$B$33)*$E$2</f>
        <v>0</v>
      </c>
      <c r="P39" s="2">
        <f>SUMIFS('交通能耗 '!S:S,'交通能耗 '!$D:$D,$A39,'交通能耗 '!$B:$B,$A$33,'交通能耗 '!$A:$A,$B$33)*$E$2</f>
        <v>0</v>
      </c>
      <c r="Q39" s="2">
        <f>SUMIFS('交通能耗 '!T:T,'交通能耗 '!$D:$D,$A39,'交通能耗 '!$B:$B,$A$33,'交通能耗 '!$A:$A,$B$33)*$E$2</f>
        <v>0</v>
      </c>
      <c r="R39" s="2">
        <f>SUMIFS('交通能耗 '!U:U,'交通能耗 '!$D:$D,$A39,'交通能耗 '!$B:$B,$A$33,'交通能耗 '!$A:$A,$B$33)*$E$2</f>
        <v>0</v>
      </c>
      <c r="S39" s="2">
        <f>SUMIFS('交通能耗 '!V:V,'交通能耗 '!$D:$D,$A39,'交通能耗 '!$B:$B,$A$33,'交通能耗 '!$A:$A,$B$33)*$E$2</f>
        <v>0</v>
      </c>
      <c r="T39" s="2">
        <f>SUMIFS('交通能耗 '!W:W,'交通能耗 '!$D:$D,$A39,'交通能耗 '!$B:$B,$A$33,'交通能耗 '!$A:$A,$B$33)*$E$2</f>
        <v>0</v>
      </c>
      <c r="U39" s="2">
        <f>SUMIFS('交通能耗 '!X:X,'交通能耗 '!$D:$D,$A39,'交通能耗 '!$B:$B,$A$33,'交通能耗 '!$A:$A,$B$33)*$E$2</f>
        <v>0</v>
      </c>
      <c r="V39" s="2">
        <f>SUMIFS('交通能耗 '!Y:Y,'交通能耗 '!$D:$D,$A39,'交通能耗 '!$B:$B,$A$33,'交通能耗 '!$A:$A,$B$33)*$E$2</f>
        <v>0</v>
      </c>
      <c r="W39" s="2">
        <f>SUMIFS('交通能耗 '!Z:Z,'交通能耗 '!$D:$D,$A39,'交通能耗 '!$B:$B,$A$33,'交通能耗 '!$A:$A,$B$33)*$E$2</f>
        <v>0</v>
      </c>
      <c r="X39" s="2">
        <f>SUMIFS('交通能耗 '!AA:AA,'交通能耗 '!$D:$D,$A39,'交通能耗 '!$B:$B,$A$33,'交通能耗 '!$A:$A,$B$33)*$E$2</f>
        <v>0</v>
      </c>
      <c r="Y39" s="2">
        <f>SUMIFS('交通能耗 '!AB:AB,'交通能耗 '!$D:$D,$A39,'交通能耗 '!$B:$B,$A$33,'交通能耗 '!$A:$A,$B$33)*$E$2</f>
        <v>0</v>
      </c>
      <c r="Z39" s="2">
        <f>SUMIFS('交通能耗 '!AC:AC,'交通能耗 '!$D:$D,$A39,'交通能耗 '!$B:$B,$A$33,'交通能耗 '!$A:$A,$B$33)*$E$2</f>
        <v>0</v>
      </c>
      <c r="AA39" s="2">
        <f>SUMIFS('交通能耗 '!AD:AD,'交通能耗 '!$D:$D,$A39,'交通能耗 '!$B:$B,$A$33,'交通能耗 '!$A:$A,$B$33)*$E$2</f>
        <v>0</v>
      </c>
      <c r="AB39" s="2">
        <f>SUMIFS('交通能耗 '!AE:AE,'交通能耗 '!$D:$D,$A39,'交通能耗 '!$B:$B,$A$33,'交通能耗 '!$A:$A,$B$33)*$E$2</f>
        <v>0</v>
      </c>
      <c r="AC39" s="2">
        <f>SUMIFS('交通能耗 '!AF:AF,'交通能耗 '!$D:$D,$A39,'交通能耗 '!$B:$B,$A$33,'交通能耗 '!$A:$A,$B$33)*$E$2</f>
        <v>0</v>
      </c>
      <c r="AD39" s="2">
        <f>SUMIFS('交通能耗 '!AG:AG,'交通能耗 '!$D:$D,$A39,'交通能耗 '!$B:$B,$A$33,'交通能耗 '!$A:$A,$B$33)*$E$2</f>
        <v>0</v>
      </c>
      <c r="AE39" s="2">
        <f>SUMIFS('交通能耗 '!AH:AH,'交通能耗 '!$D:$D,$A39,'交通能耗 '!$B:$B,$A$33,'交通能耗 '!$A:$A,$B$33)*$E$2</f>
        <v>0</v>
      </c>
      <c r="AF39" s="2">
        <f>SUMIFS('交通能耗 '!AI:AI,'交通能耗 '!$D:$D,$A39,'交通能耗 '!$B:$B,$A$33,'交通能耗 '!$A:$A,$B$33)*$E$2</f>
        <v>0</v>
      </c>
      <c r="AG39" s="2">
        <f>SUMIFS('交通能耗 '!AJ:AJ,'交通能耗 '!$D:$D,$A39,'交通能耗 '!$B:$B,$A$33,'交通能耗 '!$A:$A,$B$33)*$E$2</f>
        <v>0</v>
      </c>
      <c r="AH39" s="2">
        <f>SUMIFS('交通能耗 '!AK:AK,'交通能耗 '!$D:$D,$A39,'交通能耗 '!$B:$B,$A$33,'交通能耗 '!$A:$A,$B$33)*$E$2</f>
        <v>0</v>
      </c>
      <c r="AI39" s="2">
        <f>SUMIFS('交通能耗 '!AL:AL,'交通能耗 '!$D:$D,$A39,'交通能耗 '!$B:$B,$A$33,'交通能耗 '!$A:$A,$B$33)*$E$2</f>
        <v>0</v>
      </c>
      <c r="AJ39" s="2">
        <f>SUMIFS('交通能耗 '!AM:AM,'交通能耗 '!$D:$D,$A39,'交通能耗 '!$B:$B,$A$33,'交通能耗 '!$A:$A,$B$33)*$E$2</f>
        <v>0</v>
      </c>
      <c r="AK39" s="2">
        <f>SUMIFS('交通能耗 '!AN:AN,'交通能耗 '!$D:$D,$A39,'交通能耗 '!$B:$B,$A$33,'交通能耗 '!$A:$A,$B$33)*$E$2</f>
        <v>0</v>
      </c>
      <c r="AL39" s="2">
        <f>SUMIFS('交通能耗 '!AO:AO,'交通能耗 '!$D:$D,$A39,'交通能耗 '!$B:$B,$A$33,'交通能耗 '!$A:$A,$B$33)*$E$2</f>
        <v>0</v>
      </c>
      <c r="AM39" s="2">
        <f>SUMIFS('交通能耗 '!AP:AP,'交通能耗 '!$D:$D,$A39,'交通能耗 '!$B:$B,$A$33,'交通能耗 '!$A:$A,$B$33)*$E$2</f>
        <v>0</v>
      </c>
      <c r="AN39" s="2">
        <f>SUMIFS('交通能耗 '!AQ:AQ,'交通能耗 '!$D:$D,$A39,'交通能耗 '!$B:$B,$A$33,'交通能耗 '!$A:$A,$B$33)*$E$2</f>
        <v>0</v>
      </c>
    </row>
    <row r="40" spans="1:40">
      <c r="A40" s="1" t="s">
        <v>121</v>
      </c>
      <c r="B40" s="1" t="s">
        <v>1655</v>
      </c>
      <c r="C40" s="2">
        <f>SUMIFS('交通能耗 '!F:F,'交通能耗 '!$D:$D,$A40,'交通能耗 '!$B:$B,$A$33,'交通能耗 '!$A:$A,$B$33)*$E$2</f>
        <v>0.20519858845558323</v>
      </c>
      <c r="D40" s="2">
        <f>SUMIFS('交通能耗 '!G:G,'交通能耗 '!$D:$D,$A40,'交通能耗 '!$B:$B,$A$33,'交通能耗 '!$A:$A,$B$33)*$E$2</f>
        <v>0.43122681934392004</v>
      </c>
      <c r="E40" s="2">
        <f>SUMIFS('交通能耗 '!H:H,'交通能耗 '!$D:$D,$A40,'交通能耗 '!$B:$B,$A$33,'交通能耗 '!$A:$A,$B$33)*$E$2</f>
        <v>0.65976018148428228</v>
      </c>
      <c r="F40" s="2">
        <f>SUMIFS('交通能耗 '!I:I,'交通能耗 '!$D:$D,$A40,'交通能耗 '!$B:$B,$A$33,'交通能耗 '!$A:$A,$B$33)*$E$2</f>
        <v>0.88264016420006508</v>
      </c>
      <c r="G40" s="2">
        <f>SUMIFS('交通能耗 '!J:J,'交通能耗 '!$D:$D,$A40,'交通能耗 '!$B:$B,$A$33,'交通能耗 '!$A:$A,$B$33)*$E$2</f>
        <v>1.0954448885528072</v>
      </c>
      <c r="H40" s="2">
        <f>SUMIFS('交通能耗 '!K:K,'交通能耗 '!$D:$D,$A40,'交通能耗 '!$B:$B,$A$33,'交通能耗 '!$A:$A,$B$33)*$E$2</f>
        <v>1.2976990385654104</v>
      </c>
      <c r="I40" s="2">
        <f>SUMIFS('交通能耗 '!L:L,'交通能耗 '!$D:$D,$A40,'交通能耗 '!$B:$B,$A$33,'交通能耗 '!$A:$A,$B$33)*$E$2</f>
        <v>1.4907709481113396</v>
      </c>
      <c r="J40" s="2">
        <f>SUMIFS('交通能耗 '!M:M,'交通能耗 '!$D:$D,$A40,'交通能耗 '!$B:$B,$A$33,'交通能耗 '!$A:$A,$B$33)*$E$2</f>
        <v>1.678405530949552</v>
      </c>
      <c r="K40" s="2">
        <f>SUMIFS('交通能耗 '!N:N,'交通能耗 '!$D:$D,$A40,'交通能耗 '!$B:$B,$A$33,'交通能耗 '!$A:$A,$B$33)*$E$2</f>
        <v>1.846015627813187</v>
      </c>
      <c r="L40" s="2">
        <f>SUMIFS('交通能耗 '!O:O,'交通能耗 '!$D:$D,$A40,'交通能耗 '!$B:$B,$A$33,'交通能耗 '!$A:$A,$B$33)*$E$2</f>
        <v>2.022897987108855</v>
      </c>
      <c r="M40" s="2">
        <f>SUMIFS('交通能耗 '!P:P,'交通能耗 '!$D:$D,$A40,'交通能耗 '!$B:$B,$A$33,'交通能耗 '!$A:$A,$B$33)*$E$2</f>
        <v>2.2151596989665485</v>
      </c>
      <c r="N40" s="2">
        <f>SUMIFS('交通能耗 '!Q:Q,'交通能耗 '!$D:$D,$A40,'交通能耗 '!$B:$B,$A$33,'交通能耗 '!$A:$A,$B$33)*$E$2</f>
        <v>2.427892405747003</v>
      </c>
      <c r="O40" s="2">
        <f>SUMIFS('交通能耗 '!R:R,'交通能耗 '!$D:$D,$A40,'交通能耗 '!$B:$B,$A$33,'交通能耗 '!$A:$A,$B$33)*$E$2</f>
        <v>2.6657016311980128</v>
      </c>
      <c r="P40" s="2">
        <f>SUMIFS('交通能耗 '!S:S,'交通能耗 '!$D:$D,$A40,'交通能耗 '!$B:$B,$A$33,'交通能耗 '!$A:$A,$B$33)*$E$2</f>
        <v>2.9130639876129782</v>
      </c>
      <c r="Q40" s="2">
        <f>SUMIFS('交通能耗 '!T:T,'交通能耗 '!$D:$D,$A40,'交通能耗 '!$B:$B,$A$33,'交通能耗 '!$A:$A,$B$33)*$E$2</f>
        <v>3.170678045443089</v>
      </c>
      <c r="R40" s="2">
        <f>SUMIFS('交通能耗 '!U:U,'交通能耗 '!$D:$D,$A40,'交通能耗 '!$B:$B,$A$33,'交通能耗 '!$A:$A,$B$33)*$E$2</f>
        <v>3.3414353102156933</v>
      </c>
      <c r="S40" s="2">
        <f>SUMIFS('交通能耗 '!V:V,'交通能耗 '!$D:$D,$A40,'交通能耗 '!$B:$B,$A$33,'交通能耗 '!$A:$A,$B$33)*$E$2</f>
        <v>3.4724856865075089</v>
      </c>
      <c r="T40" s="2">
        <f>SUMIFS('交通能耗 '!W:W,'交通能耗 '!$D:$D,$A40,'交通能耗 '!$B:$B,$A$33,'交通能耗 '!$A:$A,$B$33)*$E$2</f>
        <v>3.6163984012098962</v>
      </c>
      <c r="U40" s="2">
        <f>SUMIFS('交通能耗 '!X:X,'交通能耗 '!$D:$D,$A40,'交通能耗 '!$B:$B,$A$33,'交通能耗 '!$A:$A,$B$33)*$E$2</f>
        <v>3.7571207374599411</v>
      </c>
      <c r="V40" s="2">
        <f>SUMIFS('交通能耗 '!Y:Y,'交通能耗 '!$D:$D,$A40,'交通能耗 '!$B:$B,$A$33,'交通能耗 '!$A:$A,$B$33)*$E$2</f>
        <v>3.9147311944114374</v>
      </c>
      <c r="W40" s="2">
        <f>SUMIFS('交通能耗 '!Z:Z,'交通能耗 '!$D:$D,$A40,'交通能耗 '!$B:$B,$A$33,'交通能耗 '!$A:$A,$B$33)*$E$2</f>
        <v>4.0871052536818997</v>
      </c>
      <c r="X40" s="2">
        <f>SUMIFS('交通能耗 '!AA:AA,'交通能耗 '!$D:$D,$A40,'交通能耗 '!$B:$B,$A$33,'交通能耗 '!$A:$A,$B$33)*$E$2</f>
        <v>4.2715782650966849</v>
      </c>
      <c r="Y40" s="2">
        <f>SUMIFS('交通能耗 '!AB:AB,'交通能耗 '!$D:$D,$A40,'交通能耗 '!$B:$B,$A$33,'交通能耗 '!$A:$A,$B$33)*$E$2</f>
        <v>4.4637211479601033</v>
      </c>
      <c r="Z40" s="2">
        <f>SUMIFS('交通能耗 '!AC:AC,'交通能耗 '!$D:$D,$A40,'交通能耗 '!$B:$B,$A$33,'交通能耗 '!$A:$A,$B$33)*$E$2</f>
        <v>4.650534730474237</v>
      </c>
      <c r="AA40" s="2">
        <f>SUMIFS('交通能耗 '!AD:AD,'交通能耗 '!$D:$D,$A40,'交通能耗 '!$B:$B,$A$33,'交通能耗 '!$A:$A,$B$33)*$E$2</f>
        <v>4.8251413344856156</v>
      </c>
      <c r="AB40" s="2">
        <f>SUMIFS('交通能耗 '!AE:AE,'交通能耗 '!$D:$D,$A40,'交通能耗 '!$B:$B,$A$33,'交通能耗 '!$A:$A,$B$33)*$E$2</f>
        <v>4.9819235893558043</v>
      </c>
      <c r="AC40" s="2">
        <f>SUMIFS('交通能耗 '!AF:AF,'交通能耗 '!$D:$D,$A40,'交通能耗 '!$B:$B,$A$33,'交通能耗 '!$A:$A,$B$33)*$E$2</f>
        <v>5.1145439487234903</v>
      </c>
      <c r="AD40" s="2">
        <f>SUMIFS('交通能耗 '!AG:AG,'交通能耗 '!$D:$D,$A40,'交通能耗 '!$B:$B,$A$33,'交通能耗 '!$A:$A,$B$33)*$E$2</f>
        <v>5.2184653055345516</v>
      </c>
      <c r="AE40" s="2">
        <f>SUMIFS('交通能耗 '!AH:AH,'交通能耗 '!$D:$D,$A40,'交通能耗 '!$B:$B,$A$33,'交通能耗 '!$A:$A,$B$33)*$E$2</f>
        <v>5.2917431853372232</v>
      </c>
      <c r="AF40" s="2">
        <f>SUMIFS('交通能耗 '!AI:AI,'交通能耗 '!$D:$D,$A40,'交通能耗 '!$B:$B,$A$33,'交通能耗 '!$A:$A,$B$33)*$E$2</f>
        <v>5.3508696121853747</v>
      </c>
      <c r="AG40" s="2">
        <f>SUMIFS('交通能耗 '!AJ:AJ,'交通能耗 '!$D:$D,$A40,'交通能耗 '!$B:$B,$A$33,'交通能耗 '!$A:$A,$B$33)*$E$2</f>
        <v>5.3954844982175665</v>
      </c>
      <c r="AH40" s="2">
        <f>SUMIFS('交通能耗 '!AK:AK,'交通能耗 '!$D:$D,$A40,'交通能耗 '!$B:$B,$A$33,'交通能耗 '!$A:$A,$B$33)*$E$2</f>
        <v>5.4285765726837365</v>
      </c>
      <c r="AI40" s="2">
        <f>SUMIFS('交通能耗 '!AL:AL,'交通能耗 '!$D:$D,$A40,'交通能耗 '!$B:$B,$A$33,'交通能耗 '!$A:$A,$B$33)*$E$2</f>
        <v>5.4492456159302884</v>
      </c>
      <c r="AJ40" s="2">
        <f>SUMIFS('交通能耗 '!AM:AM,'交通能耗 '!$D:$D,$A40,'交通能耗 '!$B:$B,$A$33,'交通能耗 '!$A:$A,$B$33)*$E$2</f>
        <v>5.4618486910806254</v>
      </c>
      <c r="AK40" s="2">
        <f>SUMIFS('交通能耗 '!AN:AN,'交通能耗 '!$D:$D,$A40,'交通能耗 '!$B:$B,$A$33,'交通能耗 '!$A:$A,$B$33)*$E$2</f>
        <v>5.4612725505023239</v>
      </c>
      <c r="AL40" s="2">
        <f>SUMIFS('交通能耗 '!AO:AO,'交通能耗 '!$D:$D,$A40,'交通能耗 '!$B:$B,$A$33,'交通能耗 '!$A:$A,$B$33)*$E$2</f>
        <v>5.4627129019480769</v>
      </c>
      <c r="AM40" s="2">
        <f>SUMIFS('交通能耗 '!AP:AP,'交通能耗 '!$D:$D,$A40,'交通能耗 '!$B:$B,$A$33,'交通能耗 '!$A:$A,$B$33)*$E$2</f>
        <v>5.4447445176623113</v>
      </c>
      <c r="AN40" s="2">
        <f>SUMIFS('交通能耗 '!AQ:AQ,'交通能耗 '!$D:$D,$A40,'交通能耗 '!$B:$B,$A$33,'交通能耗 '!$A:$A,$B$33)*$E$2</f>
        <v>5.4513341255266301</v>
      </c>
    </row>
    <row r="41" spans="1:40">
      <c r="A41" s="1" t="s">
        <v>118</v>
      </c>
      <c r="B41" s="1" t="s">
        <v>1656</v>
      </c>
      <c r="C41" s="2">
        <f>SUMIFS('交通能耗 '!F:F,'交通能耗 '!$D:$D,$A41,'交通能耗 '!$B:$B,$A$33,'交通能耗 '!$A:$A,$B$33)*$E$2</f>
        <v>0</v>
      </c>
      <c r="D41" s="2">
        <f>SUMIFS('交通能耗 '!G:G,'交通能耗 '!$D:$D,$A41,'交通能耗 '!$B:$B,$A$33,'交通能耗 '!$A:$A,$B$33)*$E$2</f>
        <v>0</v>
      </c>
      <c r="E41" s="2">
        <f>SUMIFS('交通能耗 '!H:H,'交通能耗 '!$D:$D,$A41,'交通能耗 '!$B:$B,$A$33,'交通能耗 '!$A:$A,$B$33)*$E$2</f>
        <v>0</v>
      </c>
      <c r="F41" s="2">
        <f>SUMIFS('交通能耗 '!I:I,'交通能耗 '!$D:$D,$A41,'交通能耗 '!$B:$B,$A$33,'交通能耗 '!$A:$A,$B$33)*$E$2</f>
        <v>0</v>
      </c>
      <c r="G41" s="2">
        <f>SUMIFS('交通能耗 '!J:J,'交通能耗 '!$D:$D,$A41,'交通能耗 '!$B:$B,$A$33,'交通能耗 '!$A:$A,$B$33)*$E$2</f>
        <v>0</v>
      </c>
      <c r="H41" s="2">
        <f>SUMIFS('交通能耗 '!K:K,'交通能耗 '!$D:$D,$A41,'交通能耗 '!$B:$B,$A$33,'交通能耗 '!$A:$A,$B$33)*$E$2</f>
        <v>0</v>
      </c>
      <c r="I41" s="2">
        <f>SUMIFS('交通能耗 '!L:L,'交通能耗 '!$D:$D,$A41,'交通能耗 '!$B:$B,$A$33,'交通能耗 '!$A:$A,$B$33)*$E$2</f>
        <v>0</v>
      </c>
      <c r="J41" s="2">
        <f>SUMIFS('交通能耗 '!M:M,'交通能耗 '!$D:$D,$A41,'交通能耗 '!$B:$B,$A$33,'交通能耗 '!$A:$A,$B$33)*$E$2</f>
        <v>0</v>
      </c>
      <c r="K41" s="2">
        <f>SUMIFS('交通能耗 '!N:N,'交通能耗 '!$D:$D,$A41,'交通能耗 '!$B:$B,$A$33,'交通能耗 '!$A:$A,$B$33)*$E$2</f>
        <v>0</v>
      </c>
      <c r="L41" s="2">
        <f>SUMIFS('交通能耗 '!O:O,'交通能耗 '!$D:$D,$A41,'交通能耗 '!$B:$B,$A$33,'交通能耗 '!$A:$A,$B$33)*$E$2</f>
        <v>0</v>
      </c>
      <c r="M41" s="2">
        <f>SUMIFS('交通能耗 '!P:P,'交通能耗 '!$D:$D,$A41,'交通能耗 '!$B:$B,$A$33,'交通能耗 '!$A:$A,$B$33)*$E$2</f>
        <v>0</v>
      </c>
      <c r="N41" s="2">
        <f>SUMIFS('交通能耗 '!Q:Q,'交通能耗 '!$D:$D,$A41,'交通能耗 '!$B:$B,$A$33,'交通能耗 '!$A:$A,$B$33)*$E$2</f>
        <v>0</v>
      </c>
      <c r="O41" s="2">
        <f>SUMIFS('交通能耗 '!R:R,'交通能耗 '!$D:$D,$A41,'交通能耗 '!$B:$B,$A$33,'交通能耗 '!$A:$A,$B$33)*$E$2</f>
        <v>0</v>
      </c>
      <c r="P41" s="2">
        <f>SUMIFS('交通能耗 '!S:S,'交通能耗 '!$D:$D,$A41,'交通能耗 '!$B:$B,$A$33,'交通能耗 '!$A:$A,$B$33)*$E$2</f>
        <v>0</v>
      </c>
      <c r="Q41" s="2">
        <f>SUMIFS('交通能耗 '!T:T,'交通能耗 '!$D:$D,$A41,'交通能耗 '!$B:$B,$A$33,'交通能耗 '!$A:$A,$B$33)*$E$2</f>
        <v>0</v>
      </c>
      <c r="R41" s="2">
        <f>SUMIFS('交通能耗 '!U:U,'交通能耗 '!$D:$D,$A41,'交通能耗 '!$B:$B,$A$33,'交通能耗 '!$A:$A,$B$33)*$E$2</f>
        <v>0</v>
      </c>
      <c r="S41" s="2">
        <f>SUMIFS('交通能耗 '!V:V,'交通能耗 '!$D:$D,$A41,'交通能耗 '!$B:$B,$A$33,'交通能耗 '!$A:$A,$B$33)*$E$2</f>
        <v>0</v>
      </c>
      <c r="T41" s="2">
        <f>SUMIFS('交通能耗 '!W:W,'交通能耗 '!$D:$D,$A41,'交通能耗 '!$B:$B,$A$33,'交通能耗 '!$A:$A,$B$33)*$E$2</f>
        <v>0</v>
      </c>
      <c r="U41" s="2">
        <f>SUMIFS('交通能耗 '!X:X,'交通能耗 '!$D:$D,$A41,'交通能耗 '!$B:$B,$A$33,'交通能耗 '!$A:$A,$B$33)*$E$2</f>
        <v>0</v>
      </c>
      <c r="V41" s="2">
        <f>SUMIFS('交通能耗 '!Y:Y,'交通能耗 '!$D:$D,$A41,'交通能耗 '!$B:$B,$A$33,'交通能耗 '!$A:$A,$B$33)*$E$2</f>
        <v>0</v>
      </c>
      <c r="W41" s="2">
        <f>SUMIFS('交通能耗 '!Z:Z,'交通能耗 '!$D:$D,$A41,'交通能耗 '!$B:$B,$A$33,'交通能耗 '!$A:$A,$B$33)*$E$2</f>
        <v>0</v>
      </c>
      <c r="X41" s="2">
        <f>SUMIFS('交通能耗 '!AA:AA,'交通能耗 '!$D:$D,$A41,'交通能耗 '!$B:$B,$A$33,'交通能耗 '!$A:$A,$B$33)*$E$2</f>
        <v>0</v>
      </c>
      <c r="Y41" s="2">
        <f>SUMIFS('交通能耗 '!AB:AB,'交通能耗 '!$D:$D,$A41,'交通能耗 '!$B:$B,$A$33,'交通能耗 '!$A:$A,$B$33)*$E$2</f>
        <v>0</v>
      </c>
      <c r="Z41" s="2">
        <f>SUMIFS('交通能耗 '!AC:AC,'交通能耗 '!$D:$D,$A41,'交通能耗 '!$B:$B,$A$33,'交通能耗 '!$A:$A,$B$33)*$E$2</f>
        <v>0</v>
      </c>
      <c r="AA41" s="2">
        <f>SUMIFS('交通能耗 '!AD:AD,'交通能耗 '!$D:$D,$A41,'交通能耗 '!$B:$B,$A$33,'交通能耗 '!$A:$A,$B$33)*$E$2</f>
        <v>0</v>
      </c>
      <c r="AB41" s="2">
        <f>SUMIFS('交通能耗 '!AE:AE,'交通能耗 '!$D:$D,$A41,'交通能耗 '!$B:$B,$A$33,'交通能耗 '!$A:$A,$B$33)*$E$2</f>
        <v>0</v>
      </c>
      <c r="AC41" s="2">
        <f>SUMIFS('交通能耗 '!AF:AF,'交通能耗 '!$D:$D,$A41,'交通能耗 '!$B:$B,$A$33,'交通能耗 '!$A:$A,$B$33)*$E$2</f>
        <v>0</v>
      </c>
      <c r="AD41" s="2">
        <f>SUMIFS('交通能耗 '!AG:AG,'交通能耗 '!$D:$D,$A41,'交通能耗 '!$B:$B,$A$33,'交通能耗 '!$A:$A,$B$33)*$E$2</f>
        <v>0</v>
      </c>
      <c r="AE41" s="2">
        <f>SUMIFS('交通能耗 '!AH:AH,'交通能耗 '!$D:$D,$A41,'交通能耗 '!$B:$B,$A$33,'交通能耗 '!$A:$A,$B$33)*$E$2</f>
        <v>0</v>
      </c>
      <c r="AF41" s="2">
        <f>SUMIFS('交通能耗 '!AI:AI,'交通能耗 '!$D:$D,$A41,'交通能耗 '!$B:$B,$A$33,'交通能耗 '!$A:$A,$B$33)*$E$2</f>
        <v>0</v>
      </c>
      <c r="AG41" s="2">
        <f>SUMIFS('交通能耗 '!AJ:AJ,'交通能耗 '!$D:$D,$A41,'交通能耗 '!$B:$B,$A$33,'交通能耗 '!$A:$A,$B$33)*$E$2</f>
        <v>0</v>
      </c>
      <c r="AH41" s="2">
        <f>SUMIFS('交通能耗 '!AK:AK,'交通能耗 '!$D:$D,$A41,'交通能耗 '!$B:$B,$A$33,'交通能耗 '!$A:$A,$B$33)*$E$2</f>
        <v>0</v>
      </c>
      <c r="AI41" s="2">
        <f>SUMIFS('交通能耗 '!AL:AL,'交通能耗 '!$D:$D,$A41,'交通能耗 '!$B:$B,$A$33,'交通能耗 '!$A:$A,$B$33)*$E$2</f>
        <v>0</v>
      </c>
      <c r="AJ41" s="2">
        <f>SUMIFS('交通能耗 '!AM:AM,'交通能耗 '!$D:$D,$A41,'交通能耗 '!$B:$B,$A$33,'交通能耗 '!$A:$A,$B$33)*$E$2</f>
        <v>0</v>
      </c>
      <c r="AK41" s="2">
        <f>SUMIFS('交通能耗 '!AN:AN,'交通能耗 '!$D:$D,$A41,'交通能耗 '!$B:$B,$A$33,'交通能耗 '!$A:$A,$B$33)*$E$2</f>
        <v>0</v>
      </c>
      <c r="AL41" s="2">
        <f>SUMIFS('交通能耗 '!AO:AO,'交通能耗 '!$D:$D,$A41,'交通能耗 '!$B:$B,$A$33,'交通能耗 '!$A:$A,$B$33)*$E$2</f>
        <v>0</v>
      </c>
      <c r="AM41" s="2">
        <f>SUMIFS('交通能耗 '!AP:AP,'交通能耗 '!$D:$D,$A41,'交通能耗 '!$B:$B,$A$33,'交通能耗 '!$A:$A,$B$33)*$E$2</f>
        <v>0</v>
      </c>
      <c r="AN41" s="2">
        <f>SUMIFS('交通能耗 '!AQ:AQ,'交通能耗 '!$D:$D,$A41,'交通能耗 '!$B:$B,$A$33,'交通能耗 '!$A:$A,$B$33)*$E$2</f>
        <v>0</v>
      </c>
    </row>
    <row r="42" spans="1:40">
      <c r="A42" s="1" t="s">
        <v>120</v>
      </c>
      <c r="B42" s="1" t="s">
        <v>1657</v>
      </c>
      <c r="C42" s="2">
        <f>SUMIFS('交通能耗 '!F:F,'交通能耗 '!$D:$D,$A42,'交通能耗 '!$B:$B,$A$33,'交通能耗 '!$A:$A,$B$33)*$E$2</f>
        <v>6.3705664182060442</v>
      </c>
      <c r="D42" s="2">
        <f>SUMIFS('交通能耗 '!G:G,'交通能耗 '!$D:$D,$A42,'交通能耗 '!$B:$B,$A$33,'交通能耗 '!$A:$A,$B$33)*$E$2</f>
        <v>11.89550250261064</v>
      </c>
      <c r="E42" s="2">
        <f>SUMIFS('交通能耗 '!H:H,'交通能耗 '!$D:$D,$A42,'交通能耗 '!$B:$B,$A$33,'交通能耗 '!$A:$A,$B$33)*$E$2</f>
        <v>17.486586727161431</v>
      </c>
      <c r="F42" s="2">
        <f>SUMIFS('交通能耗 '!I:I,'交通能耗 '!$D:$D,$A42,'交通能耗 '!$B:$B,$A$33,'交通能耗 '!$A:$A,$B$33)*$E$2</f>
        <v>23.120017284217354</v>
      </c>
      <c r="G42" s="2">
        <f>SUMIFS('交通能耗 '!J:J,'交通能耗 '!$D:$D,$A42,'交通能耗 '!$B:$B,$A$33,'交通能耗 '!$A:$A,$B$33)*$E$2</f>
        <v>28.808757336790183</v>
      </c>
      <c r="H42" s="2">
        <f>SUMIFS('交通能耗 '!K:K,'交通能耗 '!$D:$D,$A42,'交通能耗 '!$B:$B,$A$33,'交通能耗 '!$A:$A,$B$33)*$E$2</f>
        <v>34.524648014115456</v>
      </c>
      <c r="I42" s="2">
        <f>SUMIFS('交通能耗 '!L:L,'交通能耗 '!$D:$D,$A42,'交通能耗 '!$B:$B,$A$33,'交通能耗 '!$A:$A,$B$33)*$E$2</f>
        <v>40.186525512224996</v>
      </c>
      <c r="J42" s="2">
        <f>SUMIFS('交通能耗 '!M:M,'交通能耗 '!$D:$D,$A42,'交通能耗 '!$B:$B,$A$33,'交通能耗 '!$A:$A,$B$33)*$E$2</f>
        <v>45.777609736775787</v>
      </c>
      <c r="K42" s="2">
        <f>SUMIFS('交通能耗 '!N:N,'交通能耗 '!$D:$D,$A42,'交通能耗 '!$B:$B,$A$33,'交通能耗 '!$A:$A,$B$33)*$E$2</f>
        <v>50.373051024449978</v>
      </c>
      <c r="L42" s="2">
        <f>SUMIFS('交通能耗 '!O:O,'交通能耗 '!$D:$D,$A42,'交通能耗 '!$B:$B,$A$33,'交通能耗 '!$A:$A,$B$33)*$E$2</f>
        <v>54.64693385185987</v>
      </c>
      <c r="M42" s="2">
        <f>SUMIFS('交通能耗 '!P:P,'交通能耗 '!$D:$D,$A42,'交通能耗 '!$B:$B,$A$33,'交通能耗 '!$A:$A,$B$33)*$E$2</f>
        <v>58.622663929998936</v>
      </c>
      <c r="N42" s="2">
        <f>SUMIFS('交通能耗 '!Q:Q,'交通能耗 '!$D:$D,$A42,'交通能耗 '!$B:$B,$A$33,'交通能耗 '!$A:$A,$B$33)*$E$2</f>
        <v>62.311043894710323</v>
      </c>
      <c r="O42" s="2">
        <f>SUMIFS('交通能耗 '!R:R,'交通能耗 '!$D:$D,$A42,'交通能耗 '!$B:$B,$A$33,'交通能耗 '!$A:$A,$B$33)*$E$2</f>
        <v>65.72143603039143</v>
      </c>
      <c r="P42" s="2">
        <f>SUMIFS('交通能耗 '!S:S,'交通能耗 '!$D:$D,$A42,'交通能耗 '!$B:$B,$A$33,'交通能耗 '!$A:$A,$B$33)*$E$2</f>
        <v>69.116344388030697</v>
      </c>
      <c r="Q42" s="2">
        <f>SUMIFS('交通能耗 '!T:T,'交通能耗 '!$D:$D,$A42,'交通能耗 '!$B:$B,$A$33,'交通能耗 '!$A:$A,$B$33)*$E$2</f>
        <v>72.504050988441193</v>
      </c>
      <c r="R42" s="2">
        <f>SUMIFS('交通能耗 '!U:U,'交通能耗 '!$D:$D,$A42,'交通能耗 '!$B:$B,$A$33,'交通能耗 '!$A:$A,$B$33)*$E$2</f>
        <v>71.917827950019827</v>
      </c>
      <c r="S42" s="2">
        <f>SUMIFS('交通能耗 '!V:V,'交通能耗 '!$D:$D,$A42,'交通能耗 '!$B:$B,$A$33,'交通能耗 '!$A:$A,$B$33)*$E$2</f>
        <v>71.437470742861279</v>
      </c>
      <c r="T42" s="2">
        <f>SUMIFS('交通能耗 '!W:W,'交通能耗 '!$D:$D,$A42,'交通能耗 '!$B:$B,$A$33,'交通能耗 '!$A:$A,$B$33)*$E$2</f>
        <v>71.080623672176031</v>
      </c>
      <c r="U42" s="2">
        <f>SUMIFS('交通能耗 '!X:X,'交通能耗 '!$D:$D,$A42,'交通能耗 '!$B:$B,$A$33,'交通能耗 '!$A:$A,$B$33)*$E$2</f>
        <v>70.422743149328454</v>
      </c>
      <c r="V42" s="2">
        <f>SUMIFS('交通能耗 '!Y:Y,'交通能耗 '!$D:$D,$A42,'交通能耗 '!$B:$B,$A$33,'交通能耗 '!$A:$A,$B$33)*$E$2</f>
        <v>69.845882395304471</v>
      </c>
      <c r="W42" s="2">
        <f>SUMIFS('交通能耗 '!Z:Z,'交通能耗 '!$D:$D,$A42,'交通能耗 '!$B:$B,$A$33,'交通能耗 '!$A:$A,$B$33)*$E$2</f>
        <v>69.356522991609964</v>
      </c>
      <c r="X42" s="2">
        <f>SUMIFS('交通能耗 '!AA:AA,'交通能耗 '!$D:$D,$A42,'交通能耗 '!$B:$B,$A$33,'交通能耗 '!$A:$A,$B$33)*$E$2</f>
        <v>69.020921104749576</v>
      </c>
      <c r="Y42" s="2">
        <f>SUMIFS('交通能耗 '!AB:AB,'交通能耗 '!$D:$D,$A42,'交通能耗 '!$B:$B,$A$33,'交通能耗 '!$A:$A,$B$33)*$E$2</f>
        <v>68.830794713910208</v>
      </c>
      <c r="Z42" s="2">
        <f>SUMIFS('交通能耗 '!AC:AC,'交通能耗 '!$D:$D,$A42,'交通能耗 '!$B:$B,$A$33,'交通能耗 '!$A:$A,$B$33)*$E$2</f>
        <v>68.854560512765133</v>
      </c>
      <c r="AA42" s="2">
        <f>SUMIFS('交通能耗 '!AD:AD,'交通能耗 '!$D:$D,$A42,'交通能耗 '!$B:$B,$A$33,'交通能耗 '!$A:$A,$B$33)*$E$2</f>
        <v>69.063771560260719</v>
      </c>
      <c r="AB42" s="2">
        <f>SUMIFS('交通能耗 '!AE:AE,'交通能耗 '!$D:$D,$A42,'交通能耗 '!$B:$B,$A$33,'交通能耗 '!$A:$A,$B$33)*$E$2</f>
        <v>69.471030931547318</v>
      </c>
      <c r="AC42" s="2">
        <f>SUMIFS('交通能耗 '!AF:AF,'交通能耗 '!$D:$D,$A42,'交通能耗 '!$B:$B,$A$33,'交通能耗 '!$A:$A,$B$33)*$E$2</f>
        <v>70.080659680962171</v>
      </c>
      <c r="AD42" s="2">
        <f>SUMIFS('交通能耗 '!AG:AG,'交通能耗 '!$D:$D,$A42,'交通能耗 '!$B:$B,$A$33,'交通能耗 '!$A:$A,$B$33)*$E$2</f>
        <v>70.888696842029475</v>
      </c>
      <c r="AE42" s="2">
        <f>SUMIFS('交通能耗 '!AH:AH,'交通能耗 '!$D:$D,$A42,'交通能耗 '!$B:$B,$A$33,'交通能耗 '!$A:$A,$B$33)*$E$2</f>
        <v>71.312880342803666</v>
      </c>
      <c r="AF42" s="2">
        <f>SUMIFS('交通能耗 '!AI:AI,'交通能耗 '!$D:$D,$A42,'交通能耗 '!$B:$B,$A$33,'交通能耗 '!$A:$A,$B$33)*$E$2</f>
        <v>71.686651542976506</v>
      </c>
      <c r="AG42" s="2">
        <f>SUMIFS('交通能耗 '!AJ:AJ,'交通能耗 '!$D:$D,$A42,'交通能耗 '!$B:$B,$A$33,'交通能耗 '!$A:$A,$B$33)*$E$2</f>
        <v>71.995606928090467</v>
      </c>
      <c r="AH42" s="2">
        <f>SUMIFS('交通能耗 '!AK:AK,'交通能耗 '!$D:$D,$A42,'交通能耗 '!$B:$B,$A$33,'交通能耗 '!$A:$A,$B$33)*$E$2</f>
        <v>72.251989485434464</v>
      </c>
      <c r="AI42" s="2">
        <f>SUMIFS('交通能耗 '!AL:AL,'交通能耗 '!$D:$D,$A42,'交通能耗 '!$B:$B,$A$33,'交通能耗 '!$A:$A,$B$33)*$E$2</f>
        <v>72.456519390731358</v>
      </c>
      <c r="AJ42" s="2">
        <f>SUMIFS('交通能耗 '!AM:AM,'交通能耗 '!$D:$D,$A42,'交通能耗 '!$B:$B,$A$33,'交通能耗 '!$A:$A,$B$33)*$E$2</f>
        <v>72.627561124914493</v>
      </c>
      <c r="AK42" s="2">
        <f>SUMIFS('交通能耗 '!AN:AN,'交通能耗 '!$D:$D,$A42,'交通能耗 '!$B:$B,$A$33,'交通能耗 '!$A:$A,$B$33)*$E$2</f>
        <v>72.755032227863623</v>
      </c>
      <c r="AL42" s="2">
        <f>SUMIFS('交通能耗 '!AO:AO,'交通能耗 '!$D:$D,$A42,'交通能耗 '!$B:$B,$A$33,'交通能耗 '!$A:$A,$B$33)*$E$2</f>
        <v>72.841813402470223</v>
      </c>
      <c r="AM42" s="2">
        <f>SUMIFS('交通能耗 '!AP:AP,'交通能耗 '!$D:$D,$A42,'交通能耗 '!$B:$B,$A$33,'交通能耗 '!$A:$A,$B$33)*$E$2</f>
        <v>72.860537971265003</v>
      </c>
      <c r="AN42" s="2">
        <f>SUMIFS('交通能耗 '!AQ:AQ,'交通能耗 '!$D:$D,$A42,'交通能耗 '!$B:$B,$A$33,'交通能耗 '!$A:$A,$B$33)*$E$2</f>
        <v>72.83497173310289</v>
      </c>
    </row>
    <row r="43" spans="1:40">
      <c r="A43" s="1" t="s">
        <v>113</v>
      </c>
      <c r="B43" s="1" t="s">
        <v>1658</v>
      </c>
      <c r="C43" s="2">
        <f>SUMIFS('交通能耗 '!F:F,'交通能耗 '!$D:$D,$A43,'交通能耗 '!$B:$B,$A$33,'交通能耗 '!$A:$A,$B$33)*$E$2</f>
        <v>3.8017356234921329</v>
      </c>
      <c r="D43" s="2">
        <f>SUMIFS('交通能耗 '!G:G,'交通能耗 '!$D:$D,$A43,'交通能耗 '!$B:$B,$A$33,'交通能耗 '!$A:$A,$B$33)*$E$2</f>
        <v>4.3682618558928388</v>
      </c>
      <c r="E43" s="2">
        <f>SUMIFS('交通能耗 '!H:H,'交通能耗 '!$D:$D,$A43,'交通能耗 '!$B:$B,$A$33,'交通能耗 '!$A:$A,$B$33)*$E$2</f>
        <v>4.925461812682296</v>
      </c>
      <c r="F43" s="2">
        <f>SUMIFS('交通能耗 '!I:I,'交通能耗 '!$D:$D,$A43,'交通能耗 '!$B:$B,$A$33,'交通能耗 '!$A:$A,$B$33)*$E$2</f>
        <v>5.4774765042670426</v>
      </c>
      <c r="G43" s="2">
        <f>SUMIFS('交通能耗 '!J:J,'交通能耗 '!$D:$D,$A43,'交通能耗 '!$B:$B,$A$33,'交通能耗 '!$A:$A,$B$33)*$E$2</f>
        <v>6.0210651398941355</v>
      </c>
      <c r="H43" s="2">
        <f>SUMIFS('交通能耗 '!K:K,'交通能耗 '!$D:$D,$A43,'交通能耗 '!$B:$B,$A$33,'交通能耗 '!$A:$A,$B$33)*$E$2</f>
        <v>6.5649058370242352</v>
      </c>
      <c r="I43" s="2">
        <f>SUMIFS('交通能耗 '!L:L,'交通能耗 '!$D:$D,$A43,'交通能耗 '!$B:$B,$A$33,'交通能耗 '!$A:$A,$B$33)*$E$2</f>
        <v>7.1210255302293781</v>
      </c>
      <c r="J43" s="2">
        <f>SUMIFS('交通能耗 '!M:M,'交通能耗 '!$D:$D,$A43,'交通能耗 '!$B:$B,$A$33,'交通能耗 '!$A:$A,$B$33)*$E$2</f>
        <v>7.6949695725757108</v>
      </c>
      <c r="K43" s="2">
        <f>SUMIFS('交通能耗 '!N:N,'交通能耗 '!$D:$D,$A43,'交通能耗 '!$B:$B,$A$33,'交通能耗 '!$A:$A,$B$33)*$E$2</f>
        <v>8.1587267293219572</v>
      </c>
      <c r="L43" s="2">
        <f>SUMIFS('交通能耗 '!O:O,'交通能耗 '!$D:$D,$A43,'交通能耗 '!$B:$B,$A$33,'交通能耗 '!$A:$A,$B$33)*$E$2</f>
        <v>8.6248244571675503</v>
      </c>
      <c r="M43" s="2">
        <f>SUMIFS('交通能耗 '!P:P,'交通能耗 '!$D:$D,$A43,'交通能耗 '!$B:$B,$A$33,'交通能耗 '!$A:$A,$B$33)*$E$2</f>
        <v>9.0985560476756344</v>
      </c>
      <c r="N43" s="2">
        <f>SUMIFS('交通能耗 '!Q:Q,'交通能耗 '!$D:$D,$A43,'交通能耗 '!$B:$B,$A$33,'交通能耗 '!$A:$A,$B$33)*$E$2</f>
        <v>9.5777969824637239</v>
      </c>
      <c r="O43" s="2">
        <f>SUMIFS('交通能耗 '!R:R,'交通能耗 '!$D:$D,$A43,'交通能耗 '!$B:$B,$A$33,'交通能耗 '!$A:$A,$B$33)*$E$2</f>
        <v>10.058694321414428</v>
      </c>
      <c r="P43" s="2">
        <f>SUMIFS('交通能耗 '!S:S,'交通能耗 '!$D:$D,$A43,'交通能耗 '!$B:$B,$A$33,'交通能耗 '!$A:$A,$B$33)*$E$2</f>
        <v>10.583198300385297</v>
      </c>
      <c r="Q43" s="2">
        <f>SUMIFS('交通能耗 '!T:T,'交通能耗 '!$D:$D,$A43,'交通能耗 '!$B:$B,$A$33,'交通能耗 '!$A:$A,$B$33)*$E$2</f>
        <v>11.150516726081166</v>
      </c>
      <c r="R43" s="2">
        <f>SUMIFS('交通能耗 '!U:U,'交通能耗 '!$D:$D,$A43,'交通能耗 '!$B:$B,$A$33,'交通能耗 '!$A:$A,$B$33)*$E$2</f>
        <v>11.396672788160314</v>
      </c>
      <c r="S43" s="2">
        <f>SUMIFS('交通能耗 '!V:V,'交通能耗 '!$D:$D,$A43,'交通能耗 '!$B:$B,$A$33,'交通能耗 '!$A:$A,$B$33)*$E$2</f>
        <v>11.685571279392175</v>
      </c>
      <c r="T43" s="2">
        <f>SUMIFS('交通能耗 '!W:W,'交通能耗 '!$D:$D,$A43,'交通能耗 '!$B:$B,$A$33,'交通能耗 '!$A:$A,$B$33)*$E$2</f>
        <v>12.026070361168129</v>
      </c>
      <c r="U43" s="2">
        <f>SUMIFS('交通能耗 '!X:X,'交通能耗 '!$D:$D,$A43,'交通能耗 '!$B:$B,$A$33,'交通能耗 '!$A:$A,$B$33)*$E$2</f>
        <v>12.329444384429804</v>
      </c>
      <c r="V43" s="2">
        <f>SUMIFS('交通能耗 '!Y:Y,'交通能耗 '!$D:$D,$A43,'交通能耗 '!$B:$B,$A$33,'交通能耗 '!$A:$A,$B$33)*$E$2</f>
        <v>12.659068812790323</v>
      </c>
      <c r="W43" s="2">
        <f>SUMIFS('交通能耗 '!Z:Z,'交通能耗 '!$D:$D,$A43,'交通能耗 '!$B:$B,$A$33,'交通能耗 '!$A:$A,$B$33)*$E$2</f>
        <v>13.001764430521051</v>
      </c>
      <c r="X43" s="2">
        <f>SUMIFS('交通能耗 '!AA:AA,'交通能耗 '!$D:$D,$A43,'交通能耗 '!$B:$B,$A$33,'交通能耗 '!$A:$A,$B$33)*$E$2</f>
        <v>13.344280004321059</v>
      </c>
      <c r="Y43" s="2">
        <f>SUMIFS('交通能耗 '!AB:AB,'交通能耗 '!$D:$D,$A43,'交通能耗 '!$B:$B,$A$33,'交通能耗 '!$A:$A,$B$33)*$E$2</f>
        <v>13.679053689100144</v>
      </c>
      <c r="Z43" s="2">
        <f>SUMIFS('交通能耗 '!AC:AC,'交通能耗 '!$D:$D,$A43,'交通能耗 '!$B:$B,$A$33,'交通能耗 '!$A:$A,$B$33)*$E$2</f>
        <v>13.995426884159739</v>
      </c>
      <c r="AA43" s="2">
        <f>SUMIFS('交通能耗 '!AD:AD,'交通能耗 '!$D:$D,$A43,'交通能耗 '!$B:$B,$A$33,'交通能耗 '!$A:$A,$B$33)*$E$2</f>
        <v>14.292931475279971</v>
      </c>
      <c r="AB43" s="2">
        <f>SUMIFS('交通能耗 '!AE:AE,'交通能耗 '!$D:$D,$A43,'交通能耗 '!$B:$B,$A$33,'交通能耗 '!$A:$A,$B$33)*$E$2</f>
        <v>14.566598249972998</v>
      </c>
      <c r="AC43" s="2">
        <f>SUMIFS('交通能耗 '!AF:AF,'交通能耗 '!$D:$D,$A43,'交通能耗 '!$B:$B,$A$33,'交通能耗 '!$A:$A,$B$33)*$E$2</f>
        <v>14.818191638759862</v>
      </c>
      <c r="AD43" s="2">
        <f>SUMIFS('交通能耗 '!AG:AG,'交通能耗 '!$D:$D,$A43,'交通能耗 '!$B:$B,$A$33,'交通能耗 '!$A:$A,$B$33)*$E$2</f>
        <v>15.050484318173638</v>
      </c>
      <c r="AE43" s="2">
        <f>SUMIFS('交通能耗 '!AH:AH,'交通能耗 '!$D:$D,$A43,'交通能耗 '!$B:$B,$A$33,'交通能耗 '!$A:$A,$B$33)*$E$2</f>
        <v>15.174210507363801</v>
      </c>
      <c r="AF43" s="2">
        <f>SUMIFS('交通能耗 '!AI:AI,'交通能耗 '!$D:$D,$A43,'交通能耗 '!$B:$B,$A$33,'交通能耗 '!$A:$A,$B$33)*$E$2</f>
        <v>15.243743473407516</v>
      </c>
      <c r="AG43" s="2">
        <f>SUMIFS('交通能耗 '!AJ:AJ,'交通能耗 '!$D:$D,$A43,'交通能耗 '!$B:$B,$A$33,'交通能耗 '!$A:$A,$B$33)*$E$2</f>
        <v>15.265024666018512</v>
      </c>
      <c r="AH43" s="2">
        <f>SUMIFS('交通能耗 '!AK:AK,'交通能耗 '!$D:$D,$A43,'交通能耗 '!$B:$B,$A$33,'交通能耗 '!$A:$A,$B$33)*$E$2</f>
        <v>15.243995534910523</v>
      </c>
      <c r="AI43" s="2">
        <f>SUMIFS('交通能耗 '!AL:AL,'交通能耗 '!$D:$D,$A43,'交通能耗 '!$B:$B,$A$33,'交通能耗 '!$A:$A,$B$33)*$E$2</f>
        <v>15.191422707140546</v>
      </c>
      <c r="AJ43" s="2">
        <f>SUMIFS('交通能耗 '!AM:AM,'交通能耗 '!$D:$D,$A43,'交通能耗 '!$B:$B,$A$33,'交通能耗 '!$A:$A,$B$33)*$E$2</f>
        <v>15.117748730690293</v>
      </c>
      <c r="AK43" s="2">
        <f>SUMIFS('交通能耗 '!AN:AN,'交通能耗 '!$D:$D,$A43,'交通能耗 '!$B:$B,$A$33,'交通能耗 '!$A:$A,$B$33)*$E$2</f>
        <v>15.028014835619896</v>
      </c>
      <c r="AL43" s="2">
        <f>SUMIFS('交通能耗 '!AO:AO,'交通能耗 '!$D:$D,$A43,'交通能耗 '!$B:$B,$A$33,'交通能耗 '!$A:$A,$B$33)*$E$2</f>
        <v>14.927442295920208</v>
      </c>
      <c r="AM43" s="2">
        <f>SUMIFS('交通能耗 '!AP:AP,'交通能耗 '!$D:$D,$A43,'交通能耗 '!$B:$B,$A$33,'交通能耗 '!$A:$A,$B$33)*$E$2</f>
        <v>14.819127867199601</v>
      </c>
      <c r="AN43" s="2">
        <f>SUMIFS('交通能耗 '!AQ:AQ,'交通能耗 '!$D:$D,$A43,'交通能耗 '!$B:$B,$A$33,'交通能耗 '!$A:$A,$B$33)*$E$2</f>
        <v>14.707248568650755</v>
      </c>
    </row>
    <row r="44" spans="1:40">
      <c r="A44" s="1" t="s">
        <v>115</v>
      </c>
      <c r="B44" s="1" t="s">
        <v>1659</v>
      </c>
      <c r="C44" s="2">
        <f>SUMIFS('交通能耗 '!F:F,'交通能耗 '!$D:$D,$A44,'交通能耗 '!$B:$B,$A$33,'交通能耗 '!$A:$A,$B$33)*$E$2</f>
        <v>122.75395196427931</v>
      </c>
      <c r="D44" s="2">
        <f>SUMIFS('交通能耗 '!G:G,'交通能耗 '!$D:$D,$A44,'交通能耗 '!$B:$B,$A$33,'交通能耗 '!$A:$A,$B$33)*$E$2</f>
        <v>123.00241258867167</v>
      </c>
      <c r="E44" s="2">
        <f>SUMIFS('交通能耗 '!H:H,'交通能耗 '!$D:$D,$A44,'交通能耗 '!$B:$B,$A$33,'交通能耗 '!$A:$A,$B$33)*$E$2</f>
        <v>123.65417161787479</v>
      </c>
      <c r="F44" s="2">
        <f>SUMIFS('交通能耗 '!I:I,'交通能耗 '!$D:$D,$A44,'交通能耗 '!$B:$B,$A$33,'交通能耗 '!$A:$A,$B$33)*$E$2</f>
        <v>124.71066940333445</v>
      </c>
      <c r="G44" s="2">
        <f>SUMIFS('交通能耗 '!J:J,'交通能耗 '!$D:$D,$A44,'交通能耗 '!$B:$B,$A$33,'交通能耗 '!$A:$A,$B$33)*$E$2</f>
        <v>126.15426163984016</v>
      </c>
      <c r="H44" s="2">
        <f>SUMIFS('交通能耗 '!K:K,'交通能耗 '!$D:$D,$A44,'交通能耗 '!$B:$B,$A$33,'交通能耗 '!$A:$A,$B$33)*$E$2</f>
        <v>127.89600662561668</v>
      </c>
      <c r="I44" s="2">
        <f>SUMIFS('交通能耗 '!L:L,'交通能耗 '!$D:$D,$A44,'交通能耗 '!$B:$B,$A$33,'交通能耗 '!$A:$A,$B$33)*$E$2</f>
        <v>129.81059378488354</v>
      </c>
      <c r="J44" s="2">
        <f>SUMIFS('交通能耗 '!M:M,'交通能耗 '!$D:$D,$A44,'交通能耗 '!$B:$B,$A$33,'交通能耗 '!$A:$A,$B$33)*$E$2</f>
        <v>131.73670375571643</v>
      </c>
      <c r="K44" s="2">
        <f>SUMIFS('交通能耗 '!N:N,'交通能耗 '!$D:$D,$A44,'交通能耗 '!$B:$B,$A$33,'交通能耗 '!$A:$A,$B$33)*$E$2</f>
        <v>131.52857297180515</v>
      </c>
      <c r="L44" s="2">
        <f>SUMIFS('交通能耗 '!O:O,'交通能耗 '!$D:$D,$A44,'交通能耗 '!$B:$B,$A$33,'交通能耗 '!$A:$A,$B$33)*$E$2</f>
        <v>131.14471931151203</v>
      </c>
      <c r="M44" s="2">
        <f>SUMIFS('交通能耗 '!P:P,'交通能耗 '!$D:$D,$A44,'交通能耗 '!$B:$B,$A$33,'交通能耗 '!$A:$A,$B$33)*$E$2</f>
        <v>130.56893882107238</v>
      </c>
      <c r="N44" s="2">
        <f>SUMIFS('交通能耗 '!Q:Q,'交通能耗 '!$D:$D,$A44,'交通能耗 '!$B:$B,$A$33,'交通能耗 '!$A:$A,$B$33)*$E$2</f>
        <v>129.78682798602861</v>
      </c>
      <c r="O44" s="2">
        <f>SUMIFS('交通能耗 '!R:R,'交通能耗 '!$D:$D,$A44,'交通能耗 '!$B:$B,$A$33,'交通能耗 '!$A:$A,$B$33)*$E$2</f>
        <v>128.76489863526703</v>
      </c>
      <c r="P44" s="2">
        <f>SUMIFS('交通能耗 '!S:S,'交通能耗 '!$D:$D,$A44,'交通能耗 '!$B:$B,$A$33,'交通能耗 '!$A:$A,$B$33)*$E$2</f>
        <v>128.37528356919091</v>
      </c>
      <c r="Q44" s="2">
        <f>SUMIFS('交通能耗 '!T:T,'交通能耗 '!$D:$D,$A44,'交通能耗 '!$B:$B,$A$33,'交通能耗 '!$A:$A,$B$33)*$E$2</f>
        <v>128.58593496813225</v>
      </c>
      <c r="R44" s="2">
        <f>SUMIFS('交通能耗 '!U:U,'交通能耗 '!$D:$D,$A44,'交通能耗 '!$B:$B,$A$33,'交通能耗 '!$A:$A,$B$33)*$E$2</f>
        <v>129.11238342155488</v>
      </c>
      <c r="S44" s="2">
        <f>SUMIFS('交通能耗 '!V:V,'交通能耗 '!$D:$D,$A44,'交通能耗 '!$B:$B,$A$33,'交通能耗 '!$A:$A,$B$33)*$E$2</f>
        <v>129.60138273738795</v>
      </c>
      <c r="T44" s="2">
        <f>SUMIFS('交通能耗 '!W:W,'交通能耗 '!$D:$D,$A44,'交通能耗 '!$B:$B,$A$33,'交通能耗 '!$A:$A,$B$33)*$E$2</f>
        <v>130.28374923481331</v>
      </c>
      <c r="U44" s="2">
        <f>SUMIFS('交通能耗 '!X:X,'交通能耗 '!$D:$D,$A44,'交通能耗 '!$B:$B,$A$33,'交通能耗 '!$A:$A,$B$33)*$E$2</f>
        <v>130.34496417125783</v>
      </c>
      <c r="V44" s="2">
        <f>SUMIFS('交通能耗 '!Y:Y,'交通能耗 '!$D:$D,$A44,'交通能耗 '!$B:$B,$A$33,'交通能耗 '!$A:$A,$B$33)*$E$2</f>
        <v>130.57578049043971</v>
      </c>
      <c r="W44" s="2">
        <f>SUMIFS('交通能耗 '!Z:Z,'交通能耗 '!$D:$D,$A44,'交通能耗 '!$B:$B,$A$33,'交通能耗 '!$A:$A,$B$33)*$E$2</f>
        <v>131.01292715422568</v>
      </c>
      <c r="X44" s="2">
        <f>SUMIFS('交通能耗 '!AA:AA,'交通能耗 '!$D:$D,$A44,'交通能耗 '!$B:$B,$A$33,'交通能耗 '!$A:$A,$B$33)*$E$2</f>
        <v>131.72626120773472</v>
      </c>
      <c r="Y44" s="2">
        <f>SUMIFS('交通能耗 '!AB:AB,'交通能耗 '!$D:$D,$A44,'交通能耗 '!$B:$B,$A$33,'交通能耗 '!$A:$A,$B$33)*$E$2</f>
        <v>132.76187389723097</v>
      </c>
      <c r="Z44" s="2">
        <f>SUMIFS('交通能耗 '!AC:AC,'交通能耗 '!$D:$D,$A44,'交通能耗 '!$B:$B,$A$33,'交通能耗 '!$A:$A,$B$33)*$E$2</f>
        <v>134.14101040653924</v>
      </c>
      <c r="AA44" s="2">
        <f>SUMIFS('交通能耗 '!AD:AD,'交通能耗 '!$D:$D,$A44,'交通能耗 '!$B:$B,$A$33,'交通能耗 '!$A:$A,$B$33)*$E$2</f>
        <v>135.97241726981386</v>
      </c>
      <c r="AB44" s="2">
        <f>SUMIFS('交通能耗 '!AE:AE,'交通能耗 '!$D:$D,$A44,'交通能耗 '!$B:$B,$A$33,'交通能耗 '!$A:$A,$B$33)*$E$2</f>
        <v>138.29246336106013</v>
      </c>
      <c r="AC44" s="2">
        <f>SUMIFS('交通能耗 '!AF:AF,'交通能耗 '!$D:$D,$A44,'交通能耗 '!$B:$B,$A$33,'交通能耗 '!$A:$A,$B$33)*$E$2</f>
        <v>141.14399913578916</v>
      </c>
      <c r="AD44" s="2">
        <f>SUMIFS('交通能耗 '!AG:AG,'交通能耗 '!$D:$D,$A44,'交通能耗 '!$B:$B,$A$33,'交通能耗 '!$A:$A,$B$33)*$E$2</f>
        <v>144.32789600662565</v>
      </c>
      <c r="AE44" s="2">
        <f>SUMIFS('交通能耗 '!AH:AH,'交通能耗 '!$D:$D,$A44,'交通能耗 '!$B:$B,$A$33,'交通能耗 '!$A:$A,$B$33)*$E$2</f>
        <v>146.66342587591376</v>
      </c>
      <c r="AF44" s="2">
        <f>SUMIFS('交通能耗 '!AI:AI,'交通能耗 '!$D:$D,$A44,'交通能耗 '!$B:$B,$A$33,'交通能耗 '!$A:$A,$B$33)*$E$2</f>
        <v>148.83691620755468</v>
      </c>
      <c r="AG44" s="2">
        <f>SUMIFS('交通能耗 '!AJ:AJ,'交通能耗 '!$D:$D,$A44,'交通能耗 '!$B:$B,$A$33,'交通能耗 '!$A:$A,$B$33)*$E$2</f>
        <v>150.84980735299416</v>
      </c>
      <c r="AH44" s="2">
        <f>SUMIFS('交通能耗 '!AK:AK,'交通能耗 '!$D:$D,$A44,'交通能耗 '!$B:$B,$A$33,'交通能耗 '!$A:$A,$B$33)*$E$2</f>
        <v>152.70389975153941</v>
      </c>
      <c r="AI44" s="2">
        <f>SUMIFS('交通能耗 '!AL:AL,'交通能耗 '!$D:$D,$A44,'交通能耗 '!$B:$B,$A$33,'交通能耗 '!$A:$A,$B$33)*$E$2</f>
        <v>154.3999135789133</v>
      </c>
      <c r="AJ44" s="2">
        <f>SUMIFS('交通能耗 '!AM:AM,'交通能耗 '!$D:$D,$A44,'交通能耗 '!$B:$B,$A$33,'交通能耗 '!$A:$A,$B$33)*$E$2</f>
        <v>156.0066256166505</v>
      </c>
      <c r="AK44" s="2">
        <f>SUMIFS('交通能耗 '!AN:AN,'交通能耗 '!$D:$D,$A44,'交通能耗 '!$B:$B,$A$33,'交通能耗 '!$A:$A,$B$33)*$E$2</f>
        <v>157.48154549710134</v>
      </c>
      <c r="AL44" s="2">
        <f>SUMIFS('交通能耗 '!AO:AO,'交通能耗 '!$D:$D,$A44,'交通能耗 '!$B:$B,$A$33,'交通能耗 '!$A:$A,$B$33)*$E$2</f>
        <v>158.83079471391022</v>
      </c>
      <c r="AM44" s="2">
        <f>SUMIFS('交通能耗 '!AP:AP,'交通能耗 '!$D:$D,$A44,'交通能耗 '!$B:$B,$A$33,'交通能耗 '!$A:$A,$B$33)*$E$2</f>
        <v>160.0421302797883</v>
      </c>
      <c r="AN44" s="2">
        <f>SUMIFS('交通能耗 '!AQ:AQ,'交通能耗 '!$D:$D,$A44,'交通能耗 '!$B:$B,$A$33,'交通能耗 '!$A:$A,$B$33)*$E$2</f>
        <v>161.12455439127152</v>
      </c>
    </row>
    <row r="45" spans="1:40">
      <c r="A45" s="1" t="s">
        <v>114</v>
      </c>
      <c r="B45" s="1" t="s">
        <v>1660</v>
      </c>
      <c r="C45" s="2">
        <f>SUMIFS('交通能耗 '!F:F,'交通能耗 '!$D:$D,$A45,'交通能耗 '!$B:$B,$A$33,'交通能耗 '!$A:$A,$B$33)*$E$2</f>
        <v>18342.605955853232</v>
      </c>
      <c r="D45" s="2">
        <f>SUMIFS('交通能耗 '!G:G,'交通能耗 '!$D:$D,$A45,'交通能耗 '!$B:$B,$A$33,'交通能耗 '!$A:$A,$B$33)*$E$2</f>
        <v>18212.348853120166</v>
      </c>
      <c r="E45" s="2">
        <f>SUMIFS('交通能耗 '!H:H,'交通能耗 '!$D:$D,$A45,'交通能耗 '!$B:$B,$A$33,'交通能耗 '!$A:$A,$B$33)*$E$2</f>
        <v>18018.971228979877</v>
      </c>
      <c r="F45" s="2">
        <f>SUMIFS('交通能耗 '!I:I,'交通能耗 '!$D:$D,$A45,'交通能耗 '!$B:$B,$A$33,'交通能耗 '!$A:$A,$B$33)*$E$2</f>
        <v>17778.146267689321</v>
      </c>
      <c r="G45" s="2">
        <f>SUMIFS('交通能耗 '!J:J,'交通能耗 '!$D:$D,$A45,'交通能耗 '!$B:$B,$A$33,'交通能耗 '!$A:$A,$B$33)*$E$2</f>
        <v>17490.131432069429</v>
      </c>
      <c r="H45" s="2">
        <f>SUMIFS('交通能耗 '!K:K,'交通能耗 '!$D:$D,$A45,'交通能耗 '!$B:$B,$A$33,'交通能耗 '!$A:$A,$B$33)*$E$2</f>
        <v>17156.545317057367</v>
      </c>
      <c r="I45" s="2">
        <f>SUMIFS('交通能耗 '!L:L,'交通能耗 '!$D:$D,$A45,'交通能耗 '!$B:$B,$A$33,'交通能耗 '!$A:$A,$B$33)*$E$2</f>
        <v>16778.044002736671</v>
      </c>
      <c r="J45" s="2">
        <f>SUMIFS('交通能耗 '!M:M,'交通能耗 '!$D:$D,$A45,'交通能耗 '!$B:$B,$A$33,'交通能耗 '!$A:$A,$B$33)*$E$2</f>
        <v>16348.012315004866</v>
      </c>
      <c r="K45" s="2">
        <f>SUMIFS('交通能耗 '!N:N,'交通能耗 '!$D:$D,$A45,'交通能耗 '!$B:$B,$A$33,'交通能耗 '!$A:$A,$B$33)*$E$2</f>
        <v>15627.082928234493</v>
      </c>
      <c r="L45" s="2">
        <f>SUMIFS('交通能耗 '!O:O,'交通能耗 '!$D:$D,$A45,'交通能耗 '!$B:$B,$A$33,'交通能耗 '!$A:$A,$B$33)*$E$2</f>
        <v>14887.479024882075</v>
      </c>
      <c r="M45" s="2">
        <f>SUMIFS('交通能耗 '!P:P,'交通能耗 '!$D:$D,$A45,'交通能耗 '!$B:$B,$A$33,'交通能耗 '!$A:$A,$B$33)*$E$2</f>
        <v>14136.736883799651</v>
      </c>
      <c r="N45" s="2">
        <f>SUMIFS('交通能耗 '!Q:Q,'交通能耗 '!$D:$D,$A45,'交通能耗 '!$B:$B,$A$33,'交通能耗 '!$A:$A,$B$33)*$E$2</f>
        <v>13378.580173562352</v>
      </c>
      <c r="O45" s="2">
        <f>SUMIFS('交通能耗 '!R:R,'交通能耗 '!$D:$D,$A45,'交通能耗 '!$B:$B,$A$33,'交通能耗 '!$A:$A,$B$33)*$E$2</f>
        <v>12616.283533182099</v>
      </c>
      <c r="P45" s="2">
        <f>SUMIFS('交通能耗 '!S:S,'交通能耗 '!$D:$D,$A45,'交通能耗 '!$B:$B,$A$33,'交通能耗 '!$A:$A,$B$33)*$E$2</f>
        <v>11904.364264880634</v>
      </c>
      <c r="Q45" s="2">
        <f>SUMIFS('交通能耗 '!T:T,'交通能耗 '!$D:$D,$A45,'交通能耗 '!$B:$B,$A$33,'交通能耗 '!$A:$A,$B$33)*$E$2</f>
        <v>11240.158078571174</v>
      </c>
      <c r="R45" s="2">
        <f>SUMIFS('交通能耗 '!U:U,'交通能耗 '!$D:$D,$A45,'交通能耗 '!$B:$B,$A$33,'交通能耗 '!$A:$A,$B$33)*$E$2</f>
        <v>10512.408267617302</v>
      </c>
      <c r="S45" s="2">
        <f>SUMIFS('交通能耗 '!V:V,'交通能耗 '!$D:$D,$A45,'交通能耗 '!$B:$B,$A$33,'交通能耗 '!$A:$A,$B$33)*$E$2</f>
        <v>9890.8537683194718</v>
      </c>
      <c r="T45" s="2">
        <f>SUMIFS('交通能耗 '!W:W,'交通能耗 '!$D:$D,$A45,'交通能耗 '!$B:$B,$A$33,'交通能耗 '!$A:$A,$B$33)*$E$2</f>
        <v>9344.2130279788289</v>
      </c>
      <c r="U45" s="2">
        <f>SUMIFS('交通能耗 '!X:X,'交通能耗 '!$D:$D,$A45,'交通能耗 '!$B:$B,$A$33,'交通能耗 '!$A:$A,$B$33)*$E$2</f>
        <v>8809.4018940621536</v>
      </c>
      <c r="V45" s="2">
        <f>SUMIFS('交通能耗 '!Y:Y,'交通能耗 '!$D:$D,$A45,'交通能耗 '!$B:$B,$A$33,'交通能耗 '!$A:$A,$B$33)*$E$2</f>
        <v>8337.532317885567</v>
      </c>
      <c r="W45" s="2">
        <f>SUMIFS('交通能耗 '!Z:Z,'交通能耗 '!$D:$D,$A45,'交通能耗 '!$B:$B,$A$33,'交通能耗 '!$A:$A,$B$33)*$E$2</f>
        <v>7925.817219401536</v>
      </c>
      <c r="X45" s="2">
        <f>SUMIFS('交通能耗 '!AA:AA,'交通能耗 '!$D:$D,$A45,'交通能耗 '!$B:$B,$A$33,'交通能耗 '!$A:$A,$B$33)*$E$2</f>
        <v>7570.088941701777</v>
      </c>
      <c r="Y45" s="2">
        <f>SUMIFS('交通能耗 '!AB:AB,'交通能耗 '!$D:$D,$A45,'交通能耗 '!$B:$B,$A$33,'交通能耗 '!$A:$A,$B$33)*$E$2</f>
        <v>7267.0656440171424</v>
      </c>
      <c r="Z45" s="2">
        <f>SUMIFS('交通能耗 '!AC:AC,'交通能耗 '!$D:$D,$A45,'交通能耗 '!$B:$B,$A$33,'交通能耗 '!$A:$A,$B$33)*$E$2</f>
        <v>7015.718915415363</v>
      </c>
      <c r="AA45" s="2">
        <f>SUMIFS('交通能耗 '!AD:AD,'交通能耗 '!$D:$D,$A45,'交通能耗 '!$B:$B,$A$33,'交通能耗 '!$A:$A,$B$33)*$E$2</f>
        <v>6813.7171869936283</v>
      </c>
      <c r="AB45" s="2">
        <f>SUMIFS('交通能耗 '!AE:AE,'交通能耗 '!$D:$D,$A45,'交通能耗 '!$B:$B,$A$33,'交通能耗 '!$A:$A,$B$33)*$E$2</f>
        <v>6650.2275755284309</v>
      </c>
      <c r="AC45" s="2">
        <f>SUMIFS('交通能耗 '!AF:AF,'交通能耗 '!$D:$D,$A45,'交通能耗 '!$B:$B,$A$33,'交通能耗 '!$A:$A,$B$33)*$E$2</f>
        <v>6516.5896078643209</v>
      </c>
      <c r="AD45" s="2">
        <f>SUMIFS('交通能耗 '!AG:AG,'交通能耗 '!$D:$D,$A45,'交通能耗 '!$B:$B,$A$33,'交通能耗 '!$A:$A,$B$33)*$E$2</f>
        <v>6411.3870584422612</v>
      </c>
      <c r="AE45" s="2">
        <f>SUMIFS('交通能耗 '!AH:AH,'交通能耗 '!$D:$D,$A45,'交通能耗 '!$B:$B,$A$33,'交通能耗 '!$A:$A,$B$33)*$E$2</f>
        <v>6278.2863418674169</v>
      </c>
      <c r="AF45" s="2">
        <f>SUMIFS('交通能耗 '!AI:AI,'交通能耗 '!$D:$D,$A45,'交通能耗 '!$B:$B,$A$33,'交通能耗 '!$A:$A,$B$33)*$E$2</f>
        <v>6147.6482661769487</v>
      </c>
      <c r="AG45" s="2">
        <f>SUMIFS('交通能耗 '!AJ:AJ,'交通能耗 '!$D:$D,$A45,'交通能耗 '!$B:$B,$A$33,'交通能耗 '!$A:$A,$B$33)*$E$2</f>
        <v>6019.1624356342963</v>
      </c>
      <c r="AH45" s="2">
        <f>SUMIFS('交通能耗 '!AK:AK,'交通能耗 '!$D:$D,$A45,'交通能耗 '!$B:$B,$A$33,'交通能耗 '!$A:$A,$B$33)*$E$2</f>
        <v>5892.7190234417212</v>
      </c>
      <c r="AI45" s="2">
        <f>SUMIFS('交通能耗 '!AL:AL,'交通能耗 '!$D:$D,$A45,'交通能耗 '!$B:$B,$A$33,'交通能耗 '!$A:$A,$B$33)*$E$2</f>
        <v>5768.2402506211529</v>
      </c>
      <c r="AJ45" s="2">
        <f>SUMIFS('交通能耗 '!AM:AM,'交通能耗 '!$D:$D,$A45,'交通能耗 '!$B:$B,$A$33,'交通能耗 '!$A:$A,$B$33)*$E$2</f>
        <v>5647.7526916567658</v>
      </c>
      <c r="AK45" s="2">
        <f>SUMIFS('交通能耗 '!AN:AN,'交通能耗 '!$D:$D,$A45,'交通能耗 '!$B:$B,$A$33,'交通能耗 '!$A:$A,$B$33)*$E$2</f>
        <v>5530.5242879262551</v>
      </c>
      <c r="AL45" s="2">
        <f>SUMIFS('交通能耗 '!AO:AO,'交通能耗 '!$D:$D,$A45,'交通能耗 '!$B:$B,$A$33,'交通能耗 '!$A:$A,$B$33)*$E$2</f>
        <v>5415.7099132188268</v>
      </c>
      <c r="AM45" s="2">
        <f>SUMIFS('交通能耗 '!AP:AP,'交通能耗 '!$D:$D,$A45,'交通能耗 '!$B:$B,$A$33,'交通能耗 '!$A:$A,$B$33)*$E$2</f>
        <v>5302.8979871088559</v>
      </c>
      <c r="AN45" s="2">
        <f>SUMIFS('交通能耗 '!AQ:AQ,'交通能耗 '!$D:$D,$A45,'交通能耗 '!$B:$B,$A$33,'交通能耗 '!$A:$A,$B$33)*$E$2</f>
        <v>5192.0823881026981</v>
      </c>
    </row>
    <row r="49" spans="1:40">
      <c r="A49" s="16" t="s">
        <v>1648</v>
      </c>
    </row>
    <row r="50" spans="1:40">
      <c r="A50" s="1" t="s">
        <v>162</v>
      </c>
      <c r="B50" s="1" t="s">
        <v>163</v>
      </c>
      <c r="C50" s="1" t="s">
        <v>164</v>
      </c>
      <c r="D50" s="1" t="s">
        <v>2492</v>
      </c>
      <c r="G50" s="1" t="s">
        <v>2535</v>
      </c>
    </row>
    <row r="51" spans="1:40">
      <c r="A51" s="1" t="s">
        <v>128</v>
      </c>
      <c r="C51" s="1">
        <v>1</v>
      </c>
      <c r="D51" s="3">
        <v>9.9999999999999998E-13</v>
      </c>
    </row>
    <row r="52" spans="1:40">
      <c r="C52" s="1">
        <f>C$3</f>
        <v>2023</v>
      </c>
      <c r="D52" s="1">
        <f t="shared" ref="D52:AN52" si="2">D$3</f>
        <v>2024</v>
      </c>
      <c r="E52" s="1">
        <f t="shared" si="2"/>
        <v>2025</v>
      </c>
      <c r="F52" s="1">
        <f t="shared" si="2"/>
        <v>2026</v>
      </c>
      <c r="G52" s="1">
        <f t="shared" si="2"/>
        <v>2027</v>
      </c>
      <c r="H52" s="1">
        <f t="shared" si="2"/>
        <v>2028</v>
      </c>
      <c r="I52" s="1">
        <f t="shared" si="2"/>
        <v>2029</v>
      </c>
      <c r="J52" s="1">
        <f t="shared" si="2"/>
        <v>2030</v>
      </c>
      <c r="K52" s="1">
        <f t="shared" si="2"/>
        <v>2031</v>
      </c>
      <c r="L52" s="1">
        <f t="shared" si="2"/>
        <v>2032</v>
      </c>
      <c r="M52" s="1">
        <f t="shared" si="2"/>
        <v>2033</v>
      </c>
      <c r="N52" s="1">
        <f t="shared" si="2"/>
        <v>2034</v>
      </c>
      <c r="O52" s="1">
        <f t="shared" si="2"/>
        <v>2035</v>
      </c>
      <c r="P52" s="1">
        <f t="shared" si="2"/>
        <v>2036</v>
      </c>
      <c r="Q52" s="1">
        <f t="shared" si="2"/>
        <v>2037</v>
      </c>
      <c r="R52" s="1">
        <f t="shared" si="2"/>
        <v>2038</v>
      </c>
      <c r="S52" s="1">
        <f t="shared" si="2"/>
        <v>2039</v>
      </c>
      <c r="T52" s="1">
        <f t="shared" si="2"/>
        <v>2040</v>
      </c>
      <c r="U52" s="1">
        <f t="shared" si="2"/>
        <v>2041</v>
      </c>
      <c r="V52" s="1">
        <f t="shared" si="2"/>
        <v>2042</v>
      </c>
      <c r="W52" s="1">
        <f t="shared" si="2"/>
        <v>2043</v>
      </c>
      <c r="X52" s="1">
        <f t="shared" si="2"/>
        <v>2044</v>
      </c>
      <c r="Y52" s="1">
        <f t="shared" si="2"/>
        <v>2045</v>
      </c>
      <c r="Z52" s="1">
        <f t="shared" si="2"/>
        <v>2046</v>
      </c>
      <c r="AA52" s="1">
        <f t="shared" si="2"/>
        <v>2047</v>
      </c>
      <c r="AB52" s="1">
        <f t="shared" si="2"/>
        <v>2048</v>
      </c>
      <c r="AC52" s="1">
        <f t="shared" si="2"/>
        <v>2049</v>
      </c>
      <c r="AD52" s="1">
        <f t="shared" si="2"/>
        <v>2050</v>
      </c>
      <c r="AE52" s="1">
        <f t="shared" si="2"/>
        <v>2051</v>
      </c>
      <c r="AF52" s="1">
        <f t="shared" si="2"/>
        <v>2052</v>
      </c>
      <c r="AG52" s="1">
        <f t="shared" si="2"/>
        <v>2053</v>
      </c>
      <c r="AH52" s="1">
        <f t="shared" si="2"/>
        <v>2054</v>
      </c>
      <c r="AI52" s="1">
        <f t="shared" si="2"/>
        <v>2055</v>
      </c>
      <c r="AJ52" s="1">
        <f t="shared" si="2"/>
        <v>2056</v>
      </c>
      <c r="AK52" s="1">
        <f t="shared" si="2"/>
        <v>2057</v>
      </c>
      <c r="AL52" s="1">
        <f t="shared" si="2"/>
        <v>2058</v>
      </c>
      <c r="AM52" s="1">
        <f t="shared" si="2"/>
        <v>2059</v>
      </c>
      <c r="AN52" s="1">
        <f t="shared" si="2"/>
        <v>2060</v>
      </c>
    </row>
    <row r="53" spans="1:40">
      <c r="A53" s="1" t="s">
        <v>117</v>
      </c>
      <c r="B53" s="1" t="s">
        <v>1651</v>
      </c>
      <c r="C53" s="4">
        <f>(C4/$E$2)*$D$51</f>
        <v>0</v>
      </c>
      <c r="D53" s="4">
        <f t="shared" ref="D53:K53" si="3">(D4/$E$2)*$D$51</f>
        <v>0</v>
      </c>
      <c r="E53" s="4">
        <f t="shared" si="3"/>
        <v>0</v>
      </c>
      <c r="F53" s="4">
        <f t="shared" si="3"/>
        <v>0</v>
      </c>
      <c r="G53" s="4">
        <f t="shared" si="3"/>
        <v>0</v>
      </c>
      <c r="H53" s="4">
        <f t="shared" si="3"/>
        <v>0</v>
      </c>
      <c r="I53" s="4">
        <f t="shared" si="3"/>
        <v>0</v>
      </c>
      <c r="J53" s="4">
        <f t="shared" si="3"/>
        <v>0</v>
      </c>
      <c r="K53" s="4">
        <f t="shared" si="3"/>
        <v>0</v>
      </c>
      <c r="L53" s="4">
        <f t="shared" ref="L53:AN53" si="4">(L4/$E$2)*$D$51</f>
        <v>0</v>
      </c>
      <c r="M53" s="4">
        <f t="shared" si="4"/>
        <v>0</v>
      </c>
      <c r="N53" s="4">
        <f t="shared" si="4"/>
        <v>0</v>
      </c>
      <c r="O53" s="4">
        <f t="shared" si="4"/>
        <v>0</v>
      </c>
      <c r="P53" s="4">
        <f t="shared" si="4"/>
        <v>0</v>
      </c>
      <c r="Q53" s="4">
        <f t="shared" si="4"/>
        <v>0</v>
      </c>
      <c r="R53" s="4">
        <f t="shared" si="4"/>
        <v>0</v>
      </c>
      <c r="S53" s="4">
        <f t="shared" si="4"/>
        <v>0</v>
      </c>
      <c r="T53" s="4">
        <f t="shared" si="4"/>
        <v>0</v>
      </c>
      <c r="U53" s="4">
        <f t="shared" si="4"/>
        <v>0</v>
      </c>
      <c r="V53" s="4">
        <f t="shared" si="4"/>
        <v>0</v>
      </c>
      <c r="W53" s="4">
        <f t="shared" si="4"/>
        <v>0</v>
      </c>
      <c r="X53" s="4">
        <f t="shared" si="4"/>
        <v>0</v>
      </c>
      <c r="Y53" s="4">
        <f t="shared" si="4"/>
        <v>0</v>
      </c>
      <c r="Z53" s="4">
        <f t="shared" si="4"/>
        <v>0</v>
      </c>
      <c r="AA53" s="4">
        <f t="shared" si="4"/>
        <v>0</v>
      </c>
      <c r="AB53" s="4">
        <f t="shared" si="4"/>
        <v>0</v>
      </c>
      <c r="AC53" s="4">
        <f t="shared" si="4"/>
        <v>0</v>
      </c>
      <c r="AD53" s="4">
        <f t="shared" si="4"/>
        <v>0</v>
      </c>
      <c r="AE53" s="4">
        <f t="shared" si="4"/>
        <v>0</v>
      </c>
      <c r="AF53" s="4">
        <f t="shared" si="4"/>
        <v>0</v>
      </c>
      <c r="AG53" s="4">
        <f t="shared" si="4"/>
        <v>0</v>
      </c>
      <c r="AH53" s="4">
        <f t="shared" si="4"/>
        <v>0</v>
      </c>
      <c r="AI53" s="4">
        <f t="shared" si="4"/>
        <v>0</v>
      </c>
      <c r="AJ53" s="4">
        <f t="shared" si="4"/>
        <v>0</v>
      </c>
      <c r="AK53" s="4">
        <f t="shared" si="4"/>
        <v>0</v>
      </c>
      <c r="AL53" s="4">
        <f t="shared" si="4"/>
        <v>0</v>
      </c>
      <c r="AM53" s="4">
        <f t="shared" si="4"/>
        <v>0</v>
      </c>
      <c r="AN53" s="4">
        <f t="shared" si="4"/>
        <v>0</v>
      </c>
    </row>
    <row r="54" spans="1:40">
      <c r="A54" s="1" t="s">
        <v>116</v>
      </c>
      <c r="B54" s="1" t="s">
        <v>1652</v>
      </c>
      <c r="C54" s="4">
        <f t="shared" ref="C54:J62" si="5">(C5/$E$2)*$D$51</f>
        <v>0</v>
      </c>
      <c r="D54" s="4">
        <f t="shared" si="5"/>
        <v>0</v>
      </c>
      <c r="E54" s="4">
        <f t="shared" si="5"/>
        <v>0</v>
      </c>
      <c r="F54" s="4">
        <f t="shared" si="5"/>
        <v>0</v>
      </c>
      <c r="G54" s="4">
        <f t="shared" si="5"/>
        <v>0</v>
      </c>
      <c r="H54" s="4">
        <f t="shared" si="5"/>
        <v>0</v>
      </c>
      <c r="I54" s="4">
        <f t="shared" si="5"/>
        <v>0</v>
      </c>
      <c r="J54" s="4">
        <f t="shared" si="5"/>
        <v>0</v>
      </c>
      <c r="K54" s="4">
        <f t="shared" ref="K54:AN54" si="6">(K5/$E$2)*$D$51</f>
        <v>0</v>
      </c>
      <c r="L54" s="4">
        <f t="shared" si="6"/>
        <v>0</v>
      </c>
      <c r="M54" s="4">
        <f t="shared" si="6"/>
        <v>0</v>
      </c>
      <c r="N54" s="4">
        <f t="shared" si="6"/>
        <v>0</v>
      </c>
      <c r="O54" s="4">
        <f t="shared" si="6"/>
        <v>0</v>
      </c>
      <c r="P54" s="4">
        <f t="shared" si="6"/>
        <v>0</v>
      </c>
      <c r="Q54" s="4">
        <f t="shared" si="6"/>
        <v>0</v>
      </c>
      <c r="R54" s="4">
        <f t="shared" si="6"/>
        <v>0</v>
      </c>
      <c r="S54" s="4">
        <f t="shared" si="6"/>
        <v>0</v>
      </c>
      <c r="T54" s="4">
        <f t="shared" si="6"/>
        <v>0</v>
      </c>
      <c r="U54" s="4">
        <f t="shared" si="6"/>
        <v>0</v>
      </c>
      <c r="V54" s="4">
        <f t="shared" si="6"/>
        <v>0</v>
      </c>
      <c r="W54" s="4">
        <f t="shared" si="6"/>
        <v>0</v>
      </c>
      <c r="X54" s="4">
        <f t="shared" si="6"/>
        <v>0</v>
      </c>
      <c r="Y54" s="4">
        <f t="shared" si="6"/>
        <v>0</v>
      </c>
      <c r="Z54" s="4">
        <f t="shared" si="6"/>
        <v>0</v>
      </c>
      <c r="AA54" s="4">
        <f t="shared" si="6"/>
        <v>0</v>
      </c>
      <c r="AB54" s="4">
        <f t="shared" si="6"/>
        <v>0</v>
      </c>
      <c r="AC54" s="4">
        <f t="shared" si="6"/>
        <v>0</v>
      </c>
      <c r="AD54" s="4">
        <f t="shared" si="6"/>
        <v>0</v>
      </c>
      <c r="AE54" s="4">
        <f t="shared" si="6"/>
        <v>0</v>
      </c>
      <c r="AF54" s="4">
        <f t="shared" si="6"/>
        <v>0</v>
      </c>
      <c r="AG54" s="4">
        <f t="shared" si="6"/>
        <v>0</v>
      </c>
      <c r="AH54" s="4">
        <f t="shared" si="6"/>
        <v>0</v>
      </c>
      <c r="AI54" s="4">
        <f t="shared" si="6"/>
        <v>0</v>
      </c>
      <c r="AJ54" s="4">
        <f t="shared" si="6"/>
        <v>0</v>
      </c>
      <c r="AK54" s="4">
        <f t="shared" si="6"/>
        <v>0</v>
      </c>
      <c r="AL54" s="4">
        <f t="shared" si="6"/>
        <v>0</v>
      </c>
      <c r="AM54" s="4">
        <f t="shared" si="6"/>
        <v>0</v>
      </c>
      <c r="AN54" s="4">
        <f t="shared" si="6"/>
        <v>0</v>
      </c>
    </row>
    <row r="55" spans="1:40">
      <c r="A55" s="1" t="s">
        <v>112</v>
      </c>
      <c r="B55" s="1" t="s">
        <v>1633</v>
      </c>
      <c r="C55" s="4">
        <f t="shared" si="5"/>
        <v>637.27867000000003</v>
      </c>
      <c r="D55" s="4">
        <f t="shared" si="5"/>
        <v>642.87919999999997</v>
      </c>
      <c r="E55" s="4">
        <f t="shared" si="5"/>
        <v>655.19069999999999</v>
      </c>
      <c r="F55" s="4">
        <f t="shared" si="5"/>
        <v>672.32470000000001</v>
      </c>
      <c r="G55" s="4">
        <f t="shared" si="5"/>
        <v>694.36099999999999</v>
      </c>
      <c r="H55" s="4">
        <f t="shared" si="5"/>
        <v>721.65059999999994</v>
      </c>
      <c r="I55" s="4">
        <f t="shared" si="5"/>
        <v>753.83500000000004</v>
      </c>
      <c r="J55" s="4">
        <f t="shared" si="5"/>
        <v>791.48320000000001</v>
      </c>
      <c r="K55" s="4">
        <f t="shared" ref="K55:AN55" si="7">(K6/$E$2)*$D$51</f>
        <v>837.8605</v>
      </c>
      <c r="L55" s="4">
        <f t="shared" si="7"/>
        <v>888.35849999999994</v>
      </c>
      <c r="M55" s="4">
        <f t="shared" si="7"/>
        <v>921.91829999999993</v>
      </c>
      <c r="N55" s="4">
        <f t="shared" si="7"/>
        <v>950.82139999999993</v>
      </c>
      <c r="O55" s="4">
        <f t="shared" si="7"/>
        <v>976.46129999999994</v>
      </c>
      <c r="P55" s="4">
        <f t="shared" si="7"/>
        <v>998.79809999999998</v>
      </c>
      <c r="Q55" s="4">
        <f t="shared" si="7"/>
        <v>1020.0995</v>
      </c>
      <c r="R55" s="4">
        <f t="shared" si="7"/>
        <v>1039.0754999999999</v>
      </c>
      <c r="S55" s="4">
        <f t="shared" si="7"/>
        <v>1054.9894999999999</v>
      </c>
      <c r="T55" s="4">
        <f t="shared" si="7"/>
        <v>1068.9028000000001</v>
      </c>
      <c r="U55" s="4">
        <f t="shared" si="7"/>
        <v>1076.6927000000001</v>
      </c>
      <c r="V55" s="4">
        <f t="shared" si="7"/>
        <v>1082.8422</v>
      </c>
      <c r="W55" s="4">
        <f t="shared" si="7"/>
        <v>1087.2338999999999</v>
      </c>
      <c r="X55" s="4">
        <f t="shared" si="7"/>
        <v>1090.1026999999999</v>
      </c>
      <c r="Y55" s="4">
        <f t="shared" si="7"/>
        <v>1091.3697999999999</v>
      </c>
      <c r="Z55" s="4">
        <f t="shared" si="7"/>
        <v>1090.7706000000001</v>
      </c>
      <c r="AA55" s="4">
        <f t="shared" si="7"/>
        <v>1088.4958999999999</v>
      </c>
      <c r="AB55" s="4">
        <f t="shared" si="7"/>
        <v>1084.64715</v>
      </c>
      <c r="AC55" s="4">
        <f t="shared" si="7"/>
        <v>1082.3520900000001</v>
      </c>
      <c r="AD55" s="4">
        <f t="shared" si="7"/>
        <v>1078.0415699999999</v>
      </c>
      <c r="AE55" s="4">
        <f t="shared" si="7"/>
        <v>1070.578</v>
      </c>
      <c r="AF55" s="4">
        <f t="shared" si="7"/>
        <v>1065.7938999999999</v>
      </c>
      <c r="AG55" s="4">
        <f t="shared" si="7"/>
        <v>1060.9296999999999</v>
      </c>
      <c r="AH55" s="4">
        <f t="shared" si="7"/>
        <v>1056.6284000000001</v>
      </c>
      <c r="AI55" s="4">
        <f t="shared" si="7"/>
        <v>1052.1993</v>
      </c>
      <c r="AJ55" s="4">
        <f t="shared" si="7"/>
        <v>1048.1277</v>
      </c>
      <c r="AK55" s="4">
        <f t="shared" si="7"/>
        <v>1043.3996999999999</v>
      </c>
      <c r="AL55" s="4">
        <f t="shared" si="7"/>
        <v>1040.4519</v>
      </c>
      <c r="AM55" s="4">
        <f t="shared" si="7"/>
        <v>1034.6213</v>
      </c>
      <c r="AN55" s="4">
        <f t="shared" si="7"/>
        <v>1034.3605</v>
      </c>
    </row>
    <row r="56" spans="1:40">
      <c r="A56" s="1" t="s">
        <v>119</v>
      </c>
      <c r="B56" s="1" t="s">
        <v>1654</v>
      </c>
      <c r="C56" s="4">
        <f t="shared" si="5"/>
        <v>0</v>
      </c>
      <c r="D56" s="4">
        <f t="shared" si="5"/>
        <v>0</v>
      </c>
      <c r="E56" s="4">
        <f t="shared" si="5"/>
        <v>0</v>
      </c>
      <c r="F56" s="4">
        <f t="shared" si="5"/>
        <v>0</v>
      </c>
      <c r="G56" s="4">
        <f t="shared" si="5"/>
        <v>0</v>
      </c>
      <c r="H56" s="4">
        <f t="shared" si="5"/>
        <v>0</v>
      </c>
      <c r="I56" s="4">
        <f t="shared" si="5"/>
        <v>0</v>
      </c>
      <c r="J56" s="4">
        <f t="shared" si="5"/>
        <v>0</v>
      </c>
      <c r="K56" s="4">
        <f t="shared" ref="K56:AN56" si="8">(K7/$E$2)*$D$51</f>
        <v>0</v>
      </c>
      <c r="L56" s="4">
        <f t="shared" si="8"/>
        <v>0</v>
      </c>
      <c r="M56" s="4">
        <f t="shared" si="8"/>
        <v>0</v>
      </c>
      <c r="N56" s="4">
        <f t="shared" si="8"/>
        <v>0</v>
      </c>
      <c r="O56" s="4">
        <f t="shared" si="8"/>
        <v>0</v>
      </c>
      <c r="P56" s="4">
        <f t="shared" si="8"/>
        <v>0</v>
      </c>
      <c r="Q56" s="4">
        <f t="shared" si="8"/>
        <v>0</v>
      </c>
      <c r="R56" s="4">
        <f t="shared" si="8"/>
        <v>0</v>
      </c>
      <c r="S56" s="4">
        <f t="shared" si="8"/>
        <v>0</v>
      </c>
      <c r="T56" s="4">
        <f t="shared" si="8"/>
        <v>0</v>
      </c>
      <c r="U56" s="4">
        <f t="shared" si="8"/>
        <v>0</v>
      </c>
      <c r="V56" s="4">
        <f t="shared" si="8"/>
        <v>0</v>
      </c>
      <c r="W56" s="4">
        <f t="shared" si="8"/>
        <v>0</v>
      </c>
      <c r="X56" s="4">
        <f t="shared" si="8"/>
        <v>0</v>
      </c>
      <c r="Y56" s="4">
        <f t="shared" si="8"/>
        <v>0</v>
      </c>
      <c r="Z56" s="4">
        <f t="shared" si="8"/>
        <v>0</v>
      </c>
      <c r="AA56" s="4">
        <f t="shared" si="8"/>
        <v>0</v>
      </c>
      <c r="AB56" s="4">
        <f t="shared" si="8"/>
        <v>0</v>
      </c>
      <c r="AC56" s="4">
        <f t="shared" si="8"/>
        <v>0</v>
      </c>
      <c r="AD56" s="4">
        <f t="shared" si="8"/>
        <v>0</v>
      </c>
      <c r="AE56" s="4">
        <f t="shared" si="8"/>
        <v>0</v>
      </c>
      <c r="AF56" s="4">
        <f t="shared" si="8"/>
        <v>0</v>
      </c>
      <c r="AG56" s="4">
        <f t="shared" si="8"/>
        <v>0</v>
      </c>
      <c r="AH56" s="4">
        <f t="shared" si="8"/>
        <v>0</v>
      </c>
      <c r="AI56" s="4">
        <f t="shared" si="8"/>
        <v>0</v>
      </c>
      <c r="AJ56" s="4">
        <f t="shared" si="8"/>
        <v>0</v>
      </c>
      <c r="AK56" s="4">
        <f t="shared" si="8"/>
        <v>0</v>
      </c>
      <c r="AL56" s="4">
        <f t="shared" si="8"/>
        <v>0</v>
      </c>
      <c r="AM56" s="4">
        <f t="shared" si="8"/>
        <v>0</v>
      </c>
      <c r="AN56" s="4">
        <f t="shared" si="8"/>
        <v>0</v>
      </c>
    </row>
    <row r="57" spans="1:40">
      <c r="A57" s="1" t="s">
        <v>121</v>
      </c>
      <c r="B57" s="1" t="s">
        <v>1655</v>
      </c>
      <c r="C57" s="4">
        <f t="shared" si="5"/>
        <v>9.5952456999999995</v>
      </c>
      <c r="D57" s="4">
        <f t="shared" si="5"/>
        <v>18.336255999999999</v>
      </c>
      <c r="E57" s="4">
        <f t="shared" si="5"/>
        <v>31.244921999999999</v>
      </c>
      <c r="F57" s="4">
        <f t="shared" si="5"/>
        <v>46.960318000000001</v>
      </c>
      <c r="G57" s="4">
        <f t="shared" si="5"/>
        <v>66.147216</v>
      </c>
      <c r="H57" s="4">
        <f t="shared" si="5"/>
        <v>89.604383999999996</v>
      </c>
      <c r="I57" s="4">
        <f t="shared" si="5"/>
        <v>118.257002</v>
      </c>
      <c r="J57" s="4">
        <f t="shared" si="5"/>
        <v>153.53611000000001</v>
      </c>
      <c r="K57" s="4">
        <f t="shared" ref="K57:AN57" si="9">(K8/$E$2)*$D$51</f>
        <v>194.038657</v>
      </c>
      <c r="L57" s="4">
        <f t="shared" si="9"/>
        <v>243.28977899999998</v>
      </c>
      <c r="M57" s="4">
        <f t="shared" si="9"/>
        <v>262.04117200000002</v>
      </c>
      <c r="N57" s="4">
        <f t="shared" si="9"/>
        <v>278.00824999999998</v>
      </c>
      <c r="O57" s="4">
        <f t="shared" si="9"/>
        <v>290.36129199999999</v>
      </c>
      <c r="P57" s="4">
        <f t="shared" si="9"/>
        <v>302.94098700000001</v>
      </c>
      <c r="Q57" s="4">
        <f t="shared" si="9"/>
        <v>315.76052900000002</v>
      </c>
      <c r="R57" s="4">
        <f t="shared" si="9"/>
        <v>328.69794999999999</v>
      </c>
      <c r="S57" s="4">
        <f t="shared" si="9"/>
        <v>341.84934399999997</v>
      </c>
      <c r="T57" s="4">
        <f t="shared" si="9"/>
        <v>354.97330999999997</v>
      </c>
      <c r="U57" s="4">
        <f t="shared" si="9"/>
        <v>365.78438999999997</v>
      </c>
      <c r="V57" s="4">
        <f t="shared" si="9"/>
        <v>376.19015999999999</v>
      </c>
      <c r="W57" s="4">
        <f t="shared" si="9"/>
        <v>386.34402999999998</v>
      </c>
      <c r="X57" s="4">
        <f t="shared" si="9"/>
        <v>396.17525999999998</v>
      </c>
      <c r="Y57" s="4">
        <f t="shared" si="9"/>
        <v>405.54161999999997</v>
      </c>
      <c r="Z57" s="4">
        <f t="shared" si="9"/>
        <v>414.48050000000001</v>
      </c>
      <c r="AA57" s="4">
        <f t="shared" si="9"/>
        <v>422.80498999999998</v>
      </c>
      <c r="AB57" s="4">
        <f t="shared" si="9"/>
        <v>430.78152999999998</v>
      </c>
      <c r="AC57" s="4">
        <f t="shared" si="9"/>
        <v>438.05635999999998</v>
      </c>
      <c r="AD57" s="4">
        <f t="shared" si="9"/>
        <v>445.04122000000001</v>
      </c>
      <c r="AE57" s="4">
        <f t="shared" si="9"/>
        <v>449.10557</v>
      </c>
      <c r="AF57" s="4">
        <f t="shared" si="9"/>
        <v>453.02298999999999</v>
      </c>
      <c r="AG57" s="4">
        <f t="shared" si="9"/>
        <v>455.47638000000001</v>
      </c>
      <c r="AH57" s="4">
        <f t="shared" si="9"/>
        <v>458.51056999999997</v>
      </c>
      <c r="AI57" s="4">
        <f t="shared" si="9"/>
        <v>458.87831</v>
      </c>
      <c r="AJ57" s="4">
        <f t="shared" si="9"/>
        <v>462.16681</v>
      </c>
      <c r="AK57" s="4">
        <f t="shared" si="9"/>
        <v>458.83965000000001</v>
      </c>
      <c r="AL57" s="4">
        <f t="shared" si="9"/>
        <v>465.87905000000001</v>
      </c>
      <c r="AM57" s="4">
        <f t="shared" si="9"/>
        <v>452.02506</v>
      </c>
      <c r="AN57" s="4">
        <f t="shared" si="9"/>
        <v>476.31488999999999</v>
      </c>
    </row>
    <row r="58" spans="1:40">
      <c r="A58" s="1" t="s">
        <v>118</v>
      </c>
      <c r="B58" s="1" t="s">
        <v>1656</v>
      </c>
      <c r="C58" s="4">
        <f t="shared" si="5"/>
        <v>1727.99</v>
      </c>
      <c r="D58" s="4">
        <f t="shared" si="5"/>
        <v>1566.45</v>
      </c>
      <c r="E58" s="4">
        <f t="shared" si="5"/>
        <v>1434.34</v>
      </c>
      <c r="F58" s="4">
        <f t="shared" si="5"/>
        <v>1324.51</v>
      </c>
      <c r="G58" s="4">
        <f t="shared" si="5"/>
        <v>1231.0899999999999</v>
      </c>
      <c r="H58" s="4">
        <f t="shared" si="5"/>
        <v>1151.1600000000001</v>
      </c>
      <c r="I58" s="4">
        <f t="shared" si="5"/>
        <v>1081.9499999999998</v>
      </c>
      <c r="J58" s="4">
        <f t="shared" si="5"/>
        <v>1021.22</v>
      </c>
      <c r="K58" s="4">
        <f t="shared" ref="K58:AN58" si="10">(K9/$E$2)*$D$51</f>
        <v>1004.24</v>
      </c>
      <c r="L58" s="4">
        <f t="shared" si="10"/>
        <v>988.43700000000001</v>
      </c>
      <c r="M58" s="4">
        <f t="shared" si="10"/>
        <v>973.452</v>
      </c>
      <c r="N58" s="4">
        <f t="shared" si="10"/>
        <v>959.66599999999994</v>
      </c>
      <c r="O58" s="4">
        <f t="shared" si="10"/>
        <v>947.43700000000001</v>
      </c>
      <c r="P58" s="4">
        <f t="shared" si="10"/>
        <v>935.69600000000003</v>
      </c>
      <c r="Q58" s="4">
        <f t="shared" si="10"/>
        <v>924.96199999999999</v>
      </c>
      <c r="R58" s="4">
        <f t="shared" si="10"/>
        <v>915.06100000000004</v>
      </c>
      <c r="S58" s="4">
        <f t="shared" si="10"/>
        <v>906.19100000000003</v>
      </c>
      <c r="T58" s="4">
        <f t="shared" si="10"/>
        <v>898.12799999999993</v>
      </c>
      <c r="U58" s="4">
        <f t="shared" si="10"/>
        <v>887.38699999999994</v>
      </c>
      <c r="V58" s="4">
        <f t="shared" si="10"/>
        <v>877.84799999999996</v>
      </c>
      <c r="W58" s="4">
        <f t="shared" si="10"/>
        <v>869.29</v>
      </c>
      <c r="X58" s="4">
        <f t="shared" si="10"/>
        <v>861.76900000000001</v>
      </c>
      <c r="Y58" s="4">
        <f t="shared" si="10"/>
        <v>855.07100000000003</v>
      </c>
      <c r="Z58" s="4">
        <f t="shared" si="10"/>
        <v>849.25099999999998</v>
      </c>
      <c r="AA58" s="4">
        <f t="shared" si="10"/>
        <v>844.23599999999999</v>
      </c>
      <c r="AB58" s="4">
        <f t="shared" si="10"/>
        <v>839.96100000000001</v>
      </c>
      <c r="AC58" s="4">
        <f t="shared" si="10"/>
        <v>836.274</v>
      </c>
      <c r="AD58" s="4">
        <f t="shared" si="10"/>
        <v>833.75299999999993</v>
      </c>
      <c r="AE58" s="4">
        <f t="shared" si="10"/>
        <v>829.69299999999998</v>
      </c>
      <c r="AF58" s="4">
        <f t="shared" si="10"/>
        <v>826.29499999999996</v>
      </c>
      <c r="AG58" s="4">
        <f t="shared" si="10"/>
        <v>823.34799999999996</v>
      </c>
      <c r="AH58" s="4">
        <f t="shared" si="10"/>
        <v>820.88400000000001</v>
      </c>
      <c r="AI58" s="4">
        <f t="shared" si="10"/>
        <v>818.86299999999994</v>
      </c>
      <c r="AJ58" s="4">
        <f t="shared" si="10"/>
        <v>817.32899999999995</v>
      </c>
      <c r="AK58" s="4">
        <f t="shared" si="10"/>
        <v>816.16499999999996</v>
      </c>
      <c r="AL58" s="4">
        <f t="shared" si="10"/>
        <v>815.33600000000001</v>
      </c>
      <c r="AM58" s="4">
        <f t="shared" si="10"/>
        <v>814.76900000000001</v>
      </c>
      <c r="AN58" s="4">
        <f t="shared" si="10"/>
        <v>814.53700000000003</v>
      </c>
    </row>
    <row r="59" spans="1:40">
      <c r="A59" s="1" t="s">
        <v>120</v>
      </c>
      <c r="B59" s="1" t="s">
        <v>1657</v>
      </c>
      <c r="C59" s="4">
        <f t="shared" si="5"/>
        <v>3.12493</v>
      </c>
      <c r="D59" s="4">
        <f t="shared" si="5"/>
        <v>5.4726999999999997</v>
      </c>
      <c r="E59" s="4">
        <f t="shared" si="5"/>
        <v>7.1898400000000002</v>
      </c>
      <c r="F59" s="4">
        <f t="shared" si="5"/>
        <v>8.9378600000000006</v>
      </c>
      <c r="G59" s="4">
        <f t="shared" si="5"/>
        <v>10.723749999999999</v>
      </c>
      <c r="H59" s="4">
        <f t="shared" si="5"/>
        <v>12.544499999999999</v>
      </c>
      <c r="I59" s="4">
        <f t="shared" si="5"/>
        <v>14.381819999999999</v>
      </c>
      <c r="J59" s="4">
        <f t="shared" si="5"/>
        <v>16.238669999999999</v>
      </c>
      <c r="K59" s="4">
        <f t="shared" ref="K59:AN59" si="11">(K10/$E$2)*$D$51</f>
        <v>17.81392</v>
      </c>
      <c r="L59" s="4">
        <f t="shared" si="11"/>
        <v>19.354040000000001</v>
      </c>
      <c r="M59" s="4">
        <f t="shared" si="11"/>
        <v>17.65559</v>
      </c>
      <c r="N59" s="4">
        <f t="shared" si="11"/>
        <v>17.304400000000001</v>
      </c>
      <c r="O59" s="4">
        <f t="shared" si="11"/>
        <v>18.2515</v>
      </c>
      <c r="P59" s="4">
        <f t="shared" si="11"/>
        <v>19.194299999999998</v>
      </c>
      <c r="Q59" s="4">
        <f t="shared" si="11"/>
        <v>20.135100000000001</v>
      </c>
      <c r="R59" s="4">
        <f t="shared" si="11"/>
        <v>19.972300000000001</v>
      </c>
      <c r="S59" s="4">
        <f t="shared" si="11"/>
        <v>19.838899999999999</v>
      </c>
      <c r="T59" s="4">
        <f t="shared" si="11"/>
        <v>19.739799999999999</v>
      </c>
      <c r="U59" s="4">
        <f t="shared" si="11"/>
        <v>19.557099999999998</v>
      </c>
      <c r="V59" s="4">
        <f t="shared" si="11"/>
        <v>19.396899999999999</v>
      </c>
      <c r="W59" s="4">
        <f t="shared" si="11"/>
        <v>19.260999999999999</v>
      </c>
      <c r="X59" s="4">
        <f t="shared" si="11"/>
        <v>19.1678</v>
      </c>
      <c r="Y59" s="4">
        <f t="shared" si="11"/>
        <v>19.114999999999998</v>
      </c>
      <c r="Z59" s="4">
        <f t="shared" si="11"/>
        <v>19.121600000000001</v>
      </c>
      <c r="AA59" s="4">
        <f t="shared" si="11"/>
        <v>19.1797</v>
      </c>
      <c r="AB59" s="4">
        <f t="shared" si="11"/>
        <v>19.2928</v>
      </c>
      <c r="AC59" s="4">
        <f t="shared" si="11"/>
        <v>19.4621</v>
      </c>
      <c r="AD59" s="4">
        <f t="shared" si="11"/>
        <v>19.686499999999999</v>
      </c>
      <c r="AE59" s="4">
        <f t="shared" si="11"/>
        <v>19.804300000000001</v>
      </c>
      <c r="AF59" s="4">
        <f t="shared" si="11"/>
        <v>19.908100000000001</v>
      </c>
      <c r="AG59" s="4">
        <f t="shared" si="11"/>
        <v>19.9939</v>
      </c>
      <c r="AH59" s="4">
        <f t="shared" si="11"/>
        <v>20.065100000000001</v>
      </c>
      <c r="AI59" s="4">
        <f t="shared" si="11"/>
        <v>20.1219</v>
      </c>
      <c r="AJ59" s="4">
        <f t="shared" si="11"/>
        <v>20.1694</v>
      </c>
      <c r="AK59" s="4">
        <f t="shared" si="11"/>
        <v>20.204799999999999</v>
      </c>
      <c r="AL59" s="4">
        <f t="shared" si="11"/>
        <v>20.228899999999999</v>
      </c>
      <c r="AM59" s="4">
        <f t="shared" si="11"/>
        <v>20.234099999999998</v>
      </c>
      <c r="AN59" s="4">
        <f t="shared" si="11"/>
        <v>20.227</v>
      </c>
    </row>
    <row r="60" spans="1:40">
      <c r="A60" s="1" t="s">
        <v>113</v>
      </c>
      <c r="B60" s="1" t="s">
        <v>1658</v>
      </c>
      <c r="C60" s="4">
        <f t="shared" si="5"/>
        <v>6.31419</v>
      </c>
      <c r="D60" s="4">
        <f t="shared" si="5"/>
        <v>7.5150499999999996</v>
      </c>
      <c r="E60" s="4">
        <f t="shared" si="5"/>
        <v>7.7289199999999996</v>
      </c>
      <c r="F60" s="4">
        <f t="shared" si="5"/>
        <v>7.9310399999999994</v>
      </c>
      <c r="G60" s="4">
        <f t="shared" si="5"/>
        <v>8.118269999999999</v>
      </c>
      <c r="H60" s="4">
        <f t="shared" si="5"/>
        <v>8.2914200000000005</v>
      </c>
      <c r="I60" s="4">
        <f t="shared" si="5"/>
        <v>8.4476200000000006</v>
      </c>
      <c r="J60" s="4">
        <f t="shared" si="5"/>
        <v>8.5854199999999992</v>
      </c>
      <c r="K60" s="4">
        <f t="shared" ref="K60:AN60" si="12">(K11/$E$2)*$D$51</f>
        <v>8.5750799999999998</v>
      </c>
      <c r="L60" s="4">
        <f t="shared" si="12"/>
        <v>8.5377700000000001</v>
      </c>
      <c r="M60" s="4">
        <f t="shared" si="12"/>
        <v>4.5441399999999996</v>
      </c>
      <c r="N60" s="4">
        <f t="shared" si="12"/>
        <v>2.65985</v>
      </c>
      <c r="O60" s="4">
        <f t="shared" si="12"/>
        <v>2.7934000000000001</v>
      </c>
      <c r="P60" s="4">
        <f t="shared" si="12"/>
        <v>2.93906</v>
      </c>
      <c r="Q60" s="4">
        <f t="shared" si="12"/>
        <v>3.0966100000000001</v>
      </c>
      <c r="R60" s="4">
        <f t="shared" si="12"/>
        <v>3.1649699999999998</v>
      </c>
      <c r="S60" s="4">
        <f t="shared" si="12"/>
        <v>3.2452000000000001</v>
      </c>
      <c r="T60" s="4">
        <f t="shared" si="12"/>
        <v>3.3397600000000001</v>
      </c>
      <c r="U60" s="4">
        <f t="shared" si="12"/>
        <v>3.42401</v>
      </c>
      <c r="V60" s="4">
        <f t="shared" si="12"/>
        <v>3.5155499999999997</v>
      </c>
      <c r="W60" s="4">
        <f t="shared" si="12"/>
        <v>3.6107199999999997</v>
      </c>
      <c r="X60" s="4">
        <f t="shared" si="12"/>
        <v>3.7058399999999998</v>
      </c>
      <c r="Y60" s="4">
        <f t="shared" si="12"/>
        <v>3.79881</v>
      </c>
      <c r="Z60" s="4">
        <f t="shared" si="12"/>
        <v>3.8866700000000001</v>
      </c>
      <c r="AA60" s="4">
        <f t="shared" si="12"/>
        <v>3.96929</v>
      </c>
      <c r="AB60" s="4">
        <f t="shared" si="12"/>
        <v>4.0452899999999996</v>
      </c>
      <c r="AC60" s="4">
        <f t="shared" si="12"/>
        <v>4.1151599999999995</v>
      </c>
      <c r="AD60" s="4">
        <f t="shared" si="12"/>
        <v>4.1796699999999998</v>
      </c>
      <c r="AE60" s="4">
        <f t="shared" si="12"/>
        <v>4.2140300000000002</v>
      </c>
      <c r="AF60" s="4">
        <f t="shared" si="12"/>
        <v>4.2333400000000001</v>
      </c>
      <c r="AG60" s="4">
        <f t="shared" si="12"/>
        <v>4.2392500000000002</v>
      </c>
      <c r="AH60" s="4">
        <f t="shared" si="12"/>
        <v>4.2334100000000001</v>
      </c>
      <c r="AI60" s="4">
        <f t="shared" si="12"/>
        <v>4.2188099999999995</v>
      </c>
      <c r="AJ60" s="4">
        <f t="shared" si="12"/>
        <v>4.1983499999999996</v>
      </c>
      <c r="AK60" s="4">
        <f t="shared" si="12"/>
        <v>4.1734299999999998</v>
      </c>
      <c r="AL60" s="4">
        <f t="shared" si="12"/>
        <v>4.1455000000000002</v>
      </c>
      <c r="AM60" s="4">
        <f t="shared" si="12"/>
        <v>4.1154200000000003</v>
      </c>
      <c r="AN60" s="4">
        <f t="shared" si="12"/>
        <v>4.0843499999999997</v>
      </c>
    </row>
    <row r="61" spans="1:40">
      <c r="A61" s="1" t="s">
        <v>150</v>
      </c>
      <c r="B61" s="1" t="s">
        <v>1659</v>
      </c>
      <c r="C61" s="4">
        <f t="shared" si="5"/>
        <v>965.84183999999993</v>
      </c>
      <c r="D61" s="4">
        <f t="shared" si="5"/>
        <v>907.53009999999995</v>
      </c>
      <c r="E61" s="4">
        <f t="shared" si="5"/>
        <v>851.80169999999998</v>
      </c>
      <c r="F61" s="4">
        <f t="shared" si="5"/>
        <v>798.21140000000003</v>
      </c>
      <c r="G61" s="4">
        <f t="shared" si="5"/>
        <v>745.3021</v>
      </c>
      <c r="H61" s="4">
        <f t="shared" si="5"/>
        <v>692.79430000000002</v>
      </c>
      <c r="I61" s="4">
        <f t="shared" si="5"/>
        <v>638.39769999999999</v>
      </c>
      <c r="J61" s="4">
        <f t="shared" si="5"/>
        <v>581.39019999999994</v>
      </c>
      <c r="K61" s="4">
        <f t="shared" ref="K61:AN61" si="13">(K12/$E$2)*$D$51</f>
        <v>525.73590000000002</v>
      </c>
      <c r="L61" s="4">
        <f t="shared" si="13"/>
        <v>465.82889999999998</v>
      </c>
      <c r="M61" s="4">
        <f t="shared" si="13"/>
        <v>430.88459999999998</v>
      </c>
      <c r="N61" s="4">
        <f t="shared" si="13"/>
        <v>413.56329999999997</v>
      </c>
      <c r="O61" s="4">
        <f t="shared" si="13"/>
        <v>406.50349999999997</v>
      </c>
      <c r="P61" s="4">
        <f t="shared" si="13"/>
        <v>400.2473</v>
      </c>
      <c r="Q61" s="4">
        <f t="shared" si="13"/>
        <v>395.36799999999999</v>
      </c>
      <c r="R61" s="4">
        <f t="shared" si="13"/>
        <v>391.03359999999998</v>
      </c>
      <c r="S61" s="4">
        <f t="shared" si="13"/>
        <v>386.63740000000001</v>
      </c>
      <c r="T61" s="4">
        <f t="shared" si="13"/>
        <v>383.21109999999999</v>
      </c>
      <c r="U61" s="4">
        <f t="shared" si="13"/>
        <v>378.57850000000002</v>
      </c>
      <c r="V61" s="4">
        <f t="shared" si="13"/>
        <v>374.3125</v>
      </c>
      <c r="W61" s="4">
        <f t="shared" si="13"/>
        <v>370.71100000000001</v>
      </c>
      <c r="X61" s="4">
        <f t="shared" si="13"/>
        <v>367.1952</v>
      </c>
      <c r="Y61" s="4">
        <f t="shared" si="13"/>
        <v>363.87029999999999</v>
      </c>
      <c r="Z61" s="4">
        <f t="shared" si="13"/>
        <v>360.94060000000002</v>
      </c>
      <c r="AA61" s="4">
        <f t="shared" si="13"/>
        <v>357.80070000000001</v>
      </c>
      <c r="AB61" s="4">
        <f t="shared" si="13"/>
        <v>354.65190000000001</v>
      </c>
      <c r="AC61" s="4">
        <f t="shared" si="13"/>
        <v>341.93860000000001</v>
      </c>
      <c r="AD61" s="4">
        <f t="shared" si="13"/>
        <v>329.98480000000001</v>
      </c>
      <c r="AE61" s="4">
        <f t="shared" si="13"/>
        <v>316.9821</v>
      </c>
      <c r="AF61" s="4">
        <f t="shared" si="13"/>
        <v>306.83789999999999</v>
      </c>
      <c r="AG61" s="4">
        <f t="shared" si="13"/>
        <v>297.4495</v>
      </c>
      <c r="AH61" s="4">
        <f t="shared" si="13"/>
        <v>287.8229</v>
      </c>
      <c r="AI61" s="4">
        <f t="shared" si="13"/>
        <v>278.14139999999998</v>
      </c>
      <c r="AJ61" s="4">
        <f t="shared" si="13"/>
        <v>269.22480000000002</v>
      </c>
      <c r="AK61" s="4">
        <f t="shared" si="13"/>
        <v>259.40050000000002</v>
      </c>
      <c r="AL61" s="4">
        <f t="shared" si="13"/>
        <v>249.63679999999999</v>
      </c>
      <c r="AM61" s="4">
        <f t="shared" si="13"/>
        <v>239.66829999999999</v>
      </c>
      <c r="AN61" s="4">
        <f t="shared" si="13"/>
        <v>229.9374</v>
      </c>
    </row>
    <row r="62" spans="1:40">
      <c r="A62" s="1" t="s">
        <v>151</v>
      </c>
      <c r="B62" s="1" t="s">
        <v>1660</v>
      </c>
      <c r="C62" s="4">
        <f t="shared" si="5"/>
        <v>5354.3222999999998</v>
      </c>
      <c r="D62" s="4">
        <f t="shared" si="5"/>
        <v>5302.7439999999997</v>
      </c>
      <c r="E62" s="4">
        <f t="shared" si="5"/>
        <v>5230.6634999999997</v>
      </c>
      <c r="F62" s="4">
        <f t="shared" si="5"/>
        <v>5142.6028999999999</v>
      </c>
      <c r="G62" s="4">
        <f t="shared" si="5"/>
        <v>5038.1993199999997</v>
      </c>
      <c r="H62" s="4">
        <f t="shared" si="5"/>
        <v>4917.7750699999997</v>
      </c>
      <c r="I62" s="4">
        <f t="shared" si="5"/>
        <v>4780.8466200000003</v>
      </c>
      <c r="J62" s="4">
        <f t="shared" si="5"/>
        <v>4624.9248099999995</v>
      </c>
      <c r="K62" s="4">
        <f t="shared" ref="K62:AN62" si="14">(K13/$E$2)*$D$51</f>
        <v>4382.72048</v>
      </c>
      <c r="L62" s="4">
        <f t="shared" si="14"/>
        <v>4138.0380269999996</v>
      </c>
      <c r="M62" s="4">
        <f t="shared" si="14"/>
        <v>3928.3514809999997</v>
      </c>
      <c r="N62" s="4">
        <f t="shared" si="14"/>
        <v>3716.9938999999999</v>
      </c>
      <c r="O62" s="4">
        <f t="shared" si="14"/>
        <v>3504.6627100000001</v>
      </c>
      <c r="P62" s="4">
        <f t="shared" si="14"/>
        <v>3306.6429800000001</v>
      </c>
      <c r="Q62" s="4">
        <f t="shared" si="14"/>
        <v>3121.9811129999998</v>
      </c>
      <c r="R62" s="4">
        <f t="shared" si="14"/>
        <v>2919.731025</v>
      </c>
      <c r="S62" s="4">
        <f t="shared" si="14"/>
        <v>2747.0171970000001</v>
      </c>
      <c r="T62" s="4">
        <f t="shared" si="14"/>
        <v>2595.1401860000001</v>
      </c>
      <c r="U62" s="4">
        <f t="shared" si="14"/>
        <v>2446.5714520000001</v>
      </c>
      <c r="V62" s="4">
        <f t="shared" si="14"/>
        <v>2315.4977269999999</v>
      </c>
      <c r="W62" s="4">
        <f t="shared" si="14"/>
        <v>2201.1398074999997</v>
      </c>
      <c r="X62" s="4">
        <f t="shared" si="14"/>
        <v>2102.3369647</v>
      </c>
      <c r="Y62" s="4">
        <f t="shared" si="14"/>
        <v>2018.1751193</v>
      </c>
      <c r="Z62" s="4">
        <f t="shared" si="14"/>
        <v>1948.3672956</v>
      </c>
      <c r="AA62" s="4">
        <f t="shared" si="14"/>
        <v>1892.2650087</v>
      </c>
      <c r="AB62" s="4">
        <f t="shared" si="14"/>
        <v>1846.8592427999999</v>
      </c>
      <c r="AC62" s="4">
        <f t="shared" si="14"/>
        <v>1809.7444258999999</v>
      </c>
      <c r="AD62" s="4">
        <f t="shared" si="14"/>
        <v>1780.5270168</v>
      </c>
      <c r="AE62" s="4">
        <f t="shared" si="14"/>
        <v>1743.5624252</v>
      </c>
      <c r="AF62" s="4">
        <f t="shared" si="14"/>
        <v>1707.2820426999999</v>
      </c>
      <c r="AG62" s="4">
        <f t="shared" si="14"/>
        <v>1671.5995743999999</v>
      </c>
      <c r="AH62" s="4">
        <f t="shared" si="14"/>
        <v>1636.4844673</v>
      </c>
      <c r="AI62" s="4">
        <f t="shared" si="14"/>
        <v>1601.9150775999999</v>
      </c>
      <c r="AJ62" s="4">
        <f t="shared" si="14"/>
        <v>1568.4541655</v>
      </c>
      <c r="AK62" s="4">
        <f t="shared" si="14"/>
        <v>1535.8984146</v>
      </c>
      <c r="AL62" s="4">
        <f t="shared" si="14"/>
        <v>1504.013107</v>
      </c>
      <c r="AM62" s="4">
        <f t="shared" si="14"/>
        <v>1472.6839399</v>
      </c>
      <c r="AN62" s="4">
        <f t="shared" si="14"/>
        <v>1441.9091953</v>
      </c>
    </row>
    <row r="65" spans="1:40">
      <c r="A65" s="1" t="s">
        <v>128</v>
      </c>
      <c r="B65" s="1" t="s">
        <v>109</v>
      </c>
      <c r="C65" s="1" t="s">
        <v>163</v>
      </c>
      <c r="D65" s="1" t="s">
        <v>164</v>
      </c>
      <c r="E65" s="1" t="s">
        <v>2492</v>
      </c>
      <c r="G65" s="1" t="s">
        <v>2534</v>
      </c>
    </row>
    <row r="66" spans="1:40">
      <c r="A66" s="1" t="s">
        <v>2522</v>
      </c>
      <c r="B66" s="1" t="s">
        <v>2523</v>
      </c>
      <c r="D66" s="1">
        <v>1</v>
      </c>
      <c r="E66" s="3">
        <v>9.9999999999999998E-13</v>
      </c>
    </row>
    <row r="67" spans="1:40">
      <c r="C67" s="1">
        <f>C$3</f>
        <v>2023</v>
      </c>
      <c r="D67" s="1">
        <f t="shared" ref="D67:AN67" si="15">D$3</f>
        <v>2024</v>
      </c>
      <c r="E67" s="1">
        <f t="shared" si="15"/>
        <v>2025</v>
      </c>
      <c r="F67" s="1">
        <f t="shared" si="15"/>
        <v>2026</v>
      </c>
      <c r="G67" s="1">
        <f t="shared" si="15"/>
        <v>2027</v>
      </c>
      <c r="H67" s="1">
        <f t="shared" si="15"/>
        <v>2028</v>
      </c>
      <c r="I67" s="1">
        <f t="shared" si="15"/>
        <v>2029</v>
      </c>
      <c r="J67" s="1">
        <f t="shared" si="15"/>
        <v>2030</v>
      </c>
      <c r="K67" s="1">
        <f t="shared" si="15"/>
        <v>2031</v>
      </c>
      <c r="L67" s="1">
        <f t="shared" si="15"/>
        <v>2032</v>
      </c>
      <c r="M67" s="1">
        <f t="shared" si="15"/>
        <v>2033</v>
      </c>
      <c r="N67" s="1">
        <f t="shared" si="15"/>
        <v>2034</v>
      </c>
      <c r="O67" s="1">
        <f t="shared" si="15"/>
        <v>2035</v>
      </c>
      <c r="P67" s="1">
        <f t="shared" si="15"/>
        <v>2036</v>
      </c>
      <c r="Q67" s="1">
        <f t="shared" si="15"/>
        <v>2037</v>
      </c>
      <c r="R67" s="1">
        <f t="shared" si="15"/>
        <v>2038</v>
      </c>
      <c r="S67" s="1">
        <f t="shared" si="15"/>
        <v>2039</v>
      </c>
      <c r="T67" s="1">
        <f t="shared" si="15"/>
        <v>2040</v>
      </c>
      <c r="U67" s="1">
        <f t="shared" si="15"/>
        <v>2041</v>
      </c>
      <c r="V67" s="1">
        <f t="shared" si="15"/>
        <v>2042</v>
      </c>
      <c r="W67" s="1">
        <f t="shared" si="15"/>
        <v>2043</v>
      </c>
      <c r="X67" s="1">
        <f t="shared" si="15"/>
        <v>2044</v>
      </c>
      <c r="Y67" s="1">
        <f t="shared" si="15"/>
        <v>2045</v>
      </c>
      <c r="Z67" s="1">
        <f t="shared" si="15"/>
        <v>2046</v>
      </c>
      <c r="AA67" s="1">
        <f t="shared" si="15"/>
        <v>2047</v>
      </c>
      <c r="AB67" s="1">
        <f t="shared" si="15"/>
        <v>2048</v>
      </c>
      <c r="AC67" s="1">
        <f t="shared" si="15"/>
        <v>2049</v>
      </c>
      <c r="AD67" s="1">
        <f t="shared" si="15"/>
        <v>2050</v>
      </c>
      <c r="AE67" s="1">
        <f t="shared" si="15"/>
        <v>2051</v>
      </c>
      <c r="AF67" s="1">
        <f t="shared" si="15"/>
        <v>2052</v>
      </c>
      <c r="AG67" s="1">
        <f t="shared" si="15"/>
        <v>2053</v>
      </c>
      <c r="AH67" s="1">
        <f t="shared" si="15"/>
        <v>2054</v>
      </c>
      <c r="AI67" s="1">
        <f t="shared" si="15"/>
        <v>2055</v>
      </c>
      <c r="AJ67" s="1">
        <f t="shared" si="15"/>
        <v>2056</v>
      </c>
      <c r="AK67" s="1">
        <f t="shared" si="15"/>
        <v>2057</v>
      </c>
      <c r="AL67" s="1">
        <f t="shared" si="15"/>
        <v>2058</v>
      </c>
      <c r="AM67" s="1">
        <f t="shared" si="15"/>
        <v>2059</v>
      </c>
      <c r="AN67" s="1">
        <f t="shared" si="15"/>
        <v>2060</v>
      </c>
    </row>
    <row r="68" spans="1:40">
      <c r="A68" s="1" t="s">
        <v>117</v>
      </c>
      <c r="B68" s="1" t="s">
        <v>2524</v>
      </c>
      <c r="C68" s="4">
        <f>(C36/$E$2)*$D$51</f>
        <v>0</v>
      </c>
      <c r="D68" s="4">
        <f t="shared" ref="D68:AN74" si="16">(D36/$E$2)*$D$51</f>
        <v>0</v>
      </c>
      <c r="E68" s="4">
        <f t="shared" si="16"/>
        <v>0</v>
      </c>
      <c r="F68" s="4">
        <f t="shared" si="16"/>
        <v>0</v>
      </c>
      <c r="G68" s="4">
        <f t="shared" si="16"/>
        <v>0</v>
      </c>
      <c r="H68" s="4">
        <f t="shared" si="16"/>
        <v>0</v>
      </c>
      <c r="I68" s="4">
        <f t="shared" si="16"/>
        <v>0</v>
      </c>
      <c r="J68" s="4">
        <f t="shared" si="16"/>
        <v>0</v>
      </c>
      <c r="K68" s="4">
        <f t="shared" si="16"/>
        <v>0</v>
      </c>
      <c r="L68" s="4">
        <f t="shared" si="16"/>
        <v>0</v>
      </c>
      <c r="M68" s="4">
        <f t="shared" si="16"/>
        <v>0</v>
      </c>
      <c r="N68" s="4">
        <f t="shared" si="16"/>
        <v>0</v>
      </c>
      <c r="O68" s="4">
        <f t="shared" si="16"/>
        <v>0</v>
      </c>
      <c r="P68" s="4">
        <f t="shared" si="16"/>
        <v>0</v>
      </c>
      <c r="Q68" s="4">
        <f t="shared" si="16"/>
        <v>0</v>
      </c>
      <c r="R68" s="4">
        <f t="shared" si="16"/>
        <v>0</v>
      </c>
      <c r="S68" s="4">
        <f t="shared" si="16"/>
        <v>0</v>
      </c>
      <c r="T68" s="4">
        <f t="shared" si="16"/>
        <v>0</v>
      </c>
      <c r="U68" s="4">
        <f t="shared" si="16"/>
        <v>0</v>
      </c>
      <c r="V68" s="4">
        <f t="shared" si="16"/>
        <v>0</v>
      </c>
      <c r="W68" s="4">
        <f t="shared" si="16"/>
        <v>0</v>
      </c>
      <c r="X68" s="4">
        <f t="shared" si="16"/>
        <v>0</v>
      </c>
      <c r="Y68" s="4">
        <f t="shared" si="16"/>
        <v>0</v>
      </c>
      <c r="Z68" s="4">
        <f t="shared" si="16"/>
        <v>0</v>
      </c>
      <c r="AA68" s="4">
        <f t="shared" si="16"/>
        <v>0</v>
      </c>
      <c r="AB68" s="4">
        <f t="shared" si="16"/>
        <v>0</v>
      </c>
      <c r="AC68" s="4">
        <f t="shared" si="16"/>
        <v>0</v>
      </c>
      <c r="AD68" s="4">
        <f t="shared" si="16"/>
        <v>0</v>
      </c>
      <c r="AE68" s="4">
        <f t="shared" si="16"/>
        <v>0</v>
      </c>
      <c r="AF68" s="4">
        <f t="shared" si="16"/>
        <v>0</v>
      </c>
      <c r="AG68" s="4">
        <f t="shared" si="16"/>
        <v>0</v>
      </c>
      <c r="AH68" s="4">
        <f t="shared" si="16"/>
        <v>0</v>
      </c>
      <c r="AI68" s="4">
        <f t="shared" si="16"/>
        <v>0</v>
      </c>
      <c r="AJ68" s="4">
        <f t="shared" si="16"/>
        <v>0</v>
      </c>
      <c r="AK68" s="4">
        <f t="shared" si="16"/>
        <v>0</v>
      </c>
      <c r="AL68" s="4">
        <f t="shared" si="16"/>
        <v>0</v>
      </c>
      <c r="AM68" s="4">
        <f t="shared" si="16"/>
        <v>0</v>
      </c>
      <c r="AN68" s="4">
        <f t="shared" si="16"/>
        <v>0</v>
      </c>
    </row>
    <row r="69" spans="1:40">
      <c r="A69" s="1" t="s">
        <v>116</v>
      </c>
      <c r="B69" s="1" t="s">
        <v>2525</v>
      </c>
      <c r="C69" s="4">
        <f t="shared" ref="C69:R77" si="17">(C37/$E$2)*$D$51</f>
        <v>0</v>
      </c>
      <c r="D69" s="4">
        <f t="shared" si="17"/>
        <v>0</v>
      </c>
      <c r="E69" s="4">
        <f t="shared" si="17"/>
        <v>0</v>
      </c>
      <c r="F69" s="4">
        <f t="shared" si="17"/>
        <v>0</v>
      </c>
      <c r="G69" s="4">
        <f t="shared" si="17"/>
        <v>0</v>
      </c>
      <c r="H69" s="4">
        <f t="shared" si="17"/>
        <v>0</v>
      </c>
      <c r="I69" s="4">
        <f t="shared" si="17"/>
        <v>0</v>
      </c>
      <c r="J69" s="4">
        <f t="shared" si="17"/>
        <v>0</v>
      </c>
      <c r="K69" s="4">
        <f t="shared" si="17"/>
        <v>0</v>
      </c>
      <c r="L69" s="4">
        <f t="shared" si="17"/>
        <v>0</v>
      </c>
      <c r="M69" s="4">
        <f t="shared" si="17"/>
        <v>0</v>
      </c>
      <c r="N69" s="4">
        <f t="shared" si="17"/>
        <v>0</v>
      </c>
      <c r="O69" s="4">
        <f t="shared" si="17"/>
        <v>0</v>
      </c>
      <c r="P69" s="4">
        <f t="shared" si="17"/>
        <v>0</v>
      </c>
      <c r="Q69" s="4">
        <f t="shared" si="17"/>
        <v>0</v>
      </c>
      <c r="R69" s="4">
        <f t="shared" si="17"/>
        <v>0</v>
      </c>
      <c r="S69" s="4">
        <f t="shared" si="16"/>
        <v>0</v>
      </c>
      <c r="T69" s="4">
        <f t="shared" si="16"/>
        <v>0</v>
      </c>
      <c r="U69" s="4">
        <f t="shared" si="16"/>
        <v>0</v>
      </c>
      <c r="V69" s="4">
        <f t="shared" si="16"/>
        <v>0</v>
      </c>
      <c r="W69" s="4">
        <f t="shared" si="16"/>
        <v>0</v>
      </c>
      <c r="X69" s="4">
        <f t="shared" si="16"/>
        <v>0</v>
      </c>
      <c r="Y69" s="4">
        <f t="shared" si="16"/>
        <v>0</v>
      </c>
      <c r="Z69" s="4">
        <f t="shared" si="16"/>
        <v>0</v>
      </c>
      <c r="AA69" s="4">
        <f t="shared" si="16"/>
        <v>0</v>
      </c>
      <c r="AB69" s="4">
        <f t="shared" si="16"/>
        <v>0</v>
      </c>
      <c r="AC69" s="4">
        <f t="shared" si="16"/>
        <v>0</v>
      </c>
      <c r="AD69" s="4">
        <f t="shared" si="16"/>
        <v>0</v>
      </c>
      <c r="AE69" s="4">
        <f t="shared" si="16"/>
        <v>0</v>
      </c>
      <c r="AF69" s="4">
        <f t="shared" si="16"/>
        <v>0</v>
      </c>
      <c r="AG69" s="4">
        <f t="shared" si="16"/>
        <v>0</v>
      </c>
      <c r="AH69" s="4">
        <f t="shared" si="16"/>
        <v>0</v>
      </c>
      <c r="AI69" s="4">
        <f t="shared" si="16"/>
        <v>0</v>
      </c>
      <c r="AJ69" s="4">
        <f t="shared" si="16"/>
        <v>0</v>
      </c>
      <c r="AK69" s="4">
        <f t="shared" si="16"/>
        <v>0</v>
      </c>
      <c r="AL69" s="4">
        <f t="shared" si="16"/>
        <v>0</v>
      </c>
      <c r="AM69" s="4">
        <f t="shared" si="16"/>
        <v>0</v>
      </c>
      <c r="AN69" s="4">
        <f t="shared" si="16"/>
        <v>0</v>
      </c>
    </row>
    <row r="70" spans="1:40">
      <c r="A70" s="1" t="s">
        <v>112</v>
      </c>
      <c r="B70" s="1" t="s">
        <v>2526</v>
      </c>
      <c r="C70" s="4">
        <f t="shared" si="17"/>
        <v>67.694500000000005</v>
      </c>
      <c r="D70" s="4">
        <f t="shared" si="16"/>
        <v>76.923000000000002</v>
      </c>
      <c r="E70" s="4">
        <f t="shared" si="16"/>
        <v>88.619500000000002</v>
      </c>
      <c r="F70" s="4">
        <f t="shared" si="16"/>
        <v>102.8445</v>
      </c>
      <c r="G70" s="4">
        <f t="shared" si="16"/>
        <v>119.6313</v>
      </c>
      <c r="H70" s="4">
        <f t="shared" si="16"/>
        <v>138.94489999999999</v>
      </c>
      <c r="I70" s="4">
        <f t="shared" si="16"/>
        <v>160.62569999999999</v>
      </c>
      <c r="J70" s="4">
        <f t="shared" si="16"/>
        <v>184.72239999999999</v>
      </c>
      <c r="K70" s="4">
        <f t="shared" si="16"/>
        <v>207.55289999999999</v>
      </c>
      <c r="L70" s="4">
        <f t="shared" si="16"/>
        <v>231.64689999999999</v>
      </c>
      <c r="M70" s="4">
        <f t="shared" si="16"/>
        <v>256.8501</v>
      </c>
      <c r="N70" s="4">
        <f t="shared" si="16"/>
        <v>283.08870000000002</v>
      </c>
      <c r="O70" s="4">
        <f t="shared" si="16"/>
        <v>310.39609999999999</v>
      </c>
      <c r="P70" s="4">
        <f t="shared" si="16"/>
        <v>336.7912</v>
      </c>
      <c r="Q70" s="4">
        <f t="shared" si="16"/>
        <v>362.37919999999997</v>
      </c>
      <c r="R70" s="4">
        <f t="shared" si="16"/>
        <v>385.63709999999998</v>
      </c>
      <c r="S70" s="4">
        <f t="shared" si="16"/>
        <v>405.81169999999997</v>
      </c>
      <c r="T70" s="4">
        <f t="shared" si="16"/>
        <v>424.03789999999998</v>
      </c>
      <c r="U70" s="4">
        <f t="shared" si="16"/>
        <v>437.99829999999997</v>
      </c>
      <c r="V70" s="4">
        <f t="shared" si="16"/>
        <v>449.9889</v>
      </c>
      <c r="W70" s="4">
        <f t="shared" si="16"/>
        <v>460.00579999999997</v>
      </c>
      <c r="X70" s="4">
        <f t="shared" si="16"/>
        <v>468.17329999999998</v>
      </c>
      <c r="Y70" s="4">
        <f t="shared" si="16"/>
        <v>474.44509999999997</v>
      </c>
      <c r="Z70" s="4">
        <f t="shared" si="16"/>
        <v>478.78899999999999</v>
      </c>
      <c r="AA70" s="4">
        <f t="shared" si="16"/>
        <v>481.16079999999999</v>
      </c>
      <c r="AB70" s="4">
        <f t="shared" si="16"/>
        <v>481.661</v>
      </c>
      <c r="AC70" s="4">
        <f t="shared" si="16"/>
        <v>480.31439999999998</v>
      </c>
      <c r="AD70" s="4">
        <f t="shared" si="16"/>
        <v>476.96699999999998</v>
      </c>
      <c r="AE70" s="4">
        <f t="shared" si="16"/>
        <v>471.48840000000001</v>
      </c>
      <c r="AF70" s="4">
        <f t="shared" si="16"/>
        <v>465.971</v>
      </c>
      <c r="AG70" s="4">
        <f t="shared" si="16"/>
        <v>460.4228</v>
      </c>
      <c r="AH70" s="4">
        <f t="shared" si="16"/>
        <v>454.8503</v>
      </c>
      <c r="AI70" s="4">
        <f t="shared" si="16"/>
        <v>449.24829999999997</v>
      </c>
      <c r="AJ70" s="4">
        <f t="shared" si="16"/>
        <v>443.45009999999996</v>
      </c>
      <c r="AK70" s="4">
        <f t="shared" si="16"/>
        <v>437.50540000000001</v>
      </c>
      <c r="AL70" s="4">
        <f t="shared" si="16"/>
        <v>431.51</v>
      </c>
      <c r="AM70" s="4">
        <f t="shared" si="16"/>
        <v>425.46139999999997</v>
      </c>
      <c r="AN70" s="4">
        <f t="shared" si="16"/>
        <v>419.41640000000001</v>
      </c>
    </row>
    <row r="71" spans="1:40">
      <c r="A71" s="1" t="s">
        <v>119</v>
      </c>
      <c r="B71" s="1" t="s">
        <v>2527</v>
      </c>
      <c r="C71" s="4">
        <f t="shared" si="17"/>
        <v>0</v>
      </c>
      <c r="D71" s="4">
        <f t="shared" si="16"/>
        <v>0</v>
      </c>
      <c r="E71" s="4">
        <f t="shared" si="16"/>
        <v>0</v>
      </c>
      <c r="F71" s="4">
        <f t="shared" si="16"/>
        <v>0</v>
      </c>
      <c r="G71" s="4">
        <f t="shared" si="16"/>
        <v>0</v>
      </c>
      <c r="H71" s="4">
        <f t="shared" si="16"/>
        <v>0</v>
      </c>
      <c r="I71" s="4">
        <f t="shared" si="16"/>
        <v>0</v>
      </c>
      <c r="J71" s="4">
        <f t="shared" si="16"/>
        <v>0</v>
      </c>
      <c r="K71" s="4">
        <f t="shared" si="16"/>
        <v>0</v>
      </c>
      <c r="L71" s="4">
        <f t="shared" si="16"/>
        <v>0</v>
      </c>
      <c r="M71" s="4">
        <f t="shared" si="16"/>
        <v>0</v>
      </c>
      <c r="N71" s="4">
        <f t="shared" si="16"/>
        <v>0</v>
      </c>
      <c r="O71" s="4">
        <f t="shared" si="16"/>
        <v>0</v>
      </c>
      <c r="P71" s="4">
        <f t="shared" si="16"/>
        <v>0</v>
      </c>
      <c r="Q71" s="4">
        <f t="shared" si="16"/>
        <v>0</v>
      </c>
      <c r="R71" s="4">
        <f t="shared" si="16"/>
        <v>0</v>
      </c>
      <c r="S71" s="4">
        <f t="shared" si="16"/>
        <v>0</v>
      </c>
      <c r="T71" s="4">
        <f t="shared" si="16"/>
        <v>0</v>
      </c>
      <c r="U71" s="4">
        <f t="shared" si="16"/>
        <v>0</v>
      </c>
      <c r="V71" s="4">
        <f t="shared" si="16"/>
        <v>0</v>
      </c>
      <c r="W71" s="4">
        <f t="shared" si="16"/>
        <v>0</v>
      </c>
      <c r="X71" s="4">
        <f t="shared" si="16"/>
        <v>0</v>
      </c>
      <c r="Y71" s="4">
        <f t="shared" si="16"/>
        <v>0</v>
      </c>
      <c r="Z71" s="4">
        <f t="shared" si="16"/>
        <v>0</v>
      </c>
      <c r="AA71" s="4">
        <f t="shared" si="16"/>
        <v>0</v>
      </c>
      <c r="AB71" s="4">
        <f t="shared" si="16"/>
        <v>0</v>
      </c>
      <c r="AC71" s="4">
        <f t="shared" si="16"/>
        <v>0</v>
      </c>
      <c r="AD71" s="4">
        <f t="shared" si="16"/>
        <v>0</v>
      </c>
      <c r="AE71" s="4">
        <f t="shared" si="16"/>
        <v>0</v>
      </c>
      <c r="AF71" s="4">
        <f t="shared" si="16"/>
        <v>0</v>
      </c>
      <c r="AG71" s="4">
        <f t="shared" si="16"/>
        <v>0</v>
      </c>
      <c r="AH71" s="4">
        <f t="shared" si="16"/>
        <v>0</v>
      </c>
      <c r="AI71" s="4">
        <f t="shared" si="16"/>
        <v>0</v>
      </c>
      <c r="AJ71" s="4">
        <f t="shared" si="16"/>
        <v>0</v>
      </c>
      <c r="AK71" s="4">
        <f t="shared" si="16"/>
        <v>0</v>
      </c>
      <c r="AL71" s="4">
        <f t="shared" si="16"/>
        <v>0</v>
      </c>
      <c r="AM71" s="4">
        <f t="shared" si="16"/>
        <v>0</v>
      </c>
      <c r="AN71" s="4">
        <f t="shared" si="16"/>
        <v>0</v>
      </c>
    </row>
    <row r="72" spans="1:40">
      <c r="A72" s="1" t="s">
        <v>121</v>
      </c>
      <c r="B72" s="1" t="s">
        <v>2528</v>
      </c>
      <c r="C72" s="4">
        <f t="shared" si="17"/>
        <v>5.69857E-2</v>
      </c>
      <c r="D72" s="4">
        <f t="shared" si="16"/>
        <v>0.119756</v>
      </c>
      <c r="E72" s="4">
        <f t="shared" si="16"/>
        <v>0.183222</v>
      </c>
      <c r="F72" s="4">
        <f t="shared" si="16"/>
        <v>0.245118</v>
      </c>
      <c r="G72" s="4">
        <f t="shared" si="16"/>
        <v>0.30421599999999999</v>
      </c>
      <c r="H72" s="4">
        <f t="shared" si="16"/>
        <v>0.36038399999999998</v>
      </c>
      <c r="I72" s="4">
        <f t="shared" si="16"/>
        <v>0.41400199999999998</v>
      </c>
      <c r="J72" s="4">
        <f t="shared" si="16"/>
        <v>0.46610999999999997</v>
      </c>
      <c r="K72" s="4">
        <f t="shared" si="16"/>
        <v>0.51265700000000003</v>
      </c>
      <c r="L72" s="4">
        <f t="shared" si="16"/>
        <v>0.56177900000000003</v>
      </c>
      <c r="M72" s="4">
        <f t="shared" si="16"/>
        <v>0.61517199999999994</v>
      </c>
      <c r="N72" s="4">
        <f t="shared" si="16"/>
        <v>0.67425000000000002</v>
      </c>
      <c r="O72" s="4">
        <f t="shared" si="16"/>
        <v>0.74029199999999995</v>
      </c>
      <c r="P72" s="4">
        <f t="shared" si="16"/>
        <v>0.80898700000000001</v>
      </c>
      <c r="Q72" s="4">
        <f t="shared" si="16"/>
        <v>0.88052900000000001</v>
      </c>
      <c r="R72" s="4">
        <f t="shared" si="16"/>
        <v>0.92794999999999994</v>
      </c>
      <c r="S72" s="4">
        <f t="shared" si="16"/>
        <v>0.96434399999999998</v>
      </c>
      <c r="T72" s="4">
        <f t="shared" si="16"/>
        <v>1.00431</v>
      </c>
      <c r="U72" s="4">
        <f t="shared" si="16"/>
        <v>1.04339</v>
      </c>
      <c r="V72" s="4">
        <f t="shared" si="16"/>
        <v>1.0871599999999999</v>
      </c>
      <c r="W72" s="4">
        <f t="shared" si="16"/>
        <v>1.13503</v>
      </c>
      <c r="X72" s="4">
        <f t="shared" si="16"/>
        <v>1.1862599999999999</v>
      </c>
      <c r="Y72" s="4">
        <f t="shared" si="16"/>
        <v>1.2396199999999999</v>
      </c>
      <c r="Z72" s="4">
        <f t="shared" si="16"/>
        <v>1.2914999999999999</v>
      </c>
      <c r="AA72" s="4">
        <f t="shared" si="16"/>
        <v>1.33999</v>
      </c>
      <c r="AB72" s="4">
        <f t="shared" si="16"/>
        <v>1.3835299999999999</v>
      </c>
      <c r="AC72" s="4">
        <f t="shared" si="16"/>
        <v>1.4203600000000001</v>
      </c>
      <c r="AD72" s="4">
        <f t="shared" si="16"/>
        <v>1.44922</v>
      </c>
      <c r="AE72" s="4">
        <f t="shared" si="16"/>
        <v>1.4695699999999998</v>
      </c>
      <c r="AF72" s="4">
        <f t="shared" si="16"/>
        <v>1.4859899999999999</v>
      </c>
      <c r="AG72" s="4">
        <f t="shared" si="16"/>
        <v>1.49838</v>
      </c>
      <c r="AH72" s="4">
        <f t="shared" si="16"/>
        <v>1.5075700000000001</v>
      </c>
      <c r="AI72" s="4">
        <f t="shared" si="16"/>
        <v>1.5133099999999999</v>
      </c>
      <c r="AJ72" s="4">
        <f t="shared" si="16"/>
        <v>1.51681</v>
      </c>
      <c r="AK72" s="4">
        <f t="shared" si="16"/>
        <v>1.5166500000000001</v>
      </c>
      <c r="AL72" s="4">
        <f t="shared" si="16"/>
        <v>1.51705</v>
      </c>
      <c r="AM72" s="4">
        <f t="shared" si="16"/>
        <v>1.51206</v>
      </c>
      <c r="AN72" s="4">
        <f t="shared" si="16"/>
        <v>1.51389</v>
      </c>
    </row>
    <row r="73" spans="1:40">
      <c r="A73" s="1" t="s">
        <v>118</v>
      </c>
      <c r="B73" s="1" t="s">
        <v>2529</v>
      </c>
      <c r="C73" s="4">
        <f t="shared" si="17"/>
        <v>0</v>
      </c>
      <c r="D73" s="4">
        <f t="shared" si="16"/>
        <v>0</v>
      </c>
      <c r="E73" s="4">
        <f t="shared" si="16"/>
        <v>0</v>
      </c>
      <c r="F73" s="4">
        <f t="shared" si="16"/>
        <v>0</v>
      </c>
      <c r="G73" s="4">
        <f t="shared" si="16"/>
        <v>0</v>
      </c>
      <c r="H73" s="4">
        <f t="shared" si="16"/>
        <v>0</v>
      </c>
      <c r="I73" s="4">
        <f t="shared" si="16"/>
        <v>0</v>
      </c>
      <c r="J73" s="4">
        <f t="shared" si="16"/>
        <v>0</v>
      </c>
      <c r="K73" s="4">
        <f t="shared" si="16"/>
        <v>0</v>
      </c>
      <c r="L73" s="4">
        <f t="shared" si="16"/>
        <v>0</v>
      </c>
      <c r="M73" s="4">
        <f t="shared" si="16"/>
        <v>0</v>
      </c>
      <c r="N73" s="4">
        <f t="shared" si="16"/>
        <v>0</v>
      </c>
      <c r="O73" s="4">
        <f t="shared" si="16"/>
        <v>0</v>
      </c>
      <c r="P73" s="4">
        <f t="shared" si="16"/>
        <v>0</v>
      </c>
      <c r="Q73" s="4">
        <f t="shared" si="16"/>
        <v>0</v>
      </c>
      <c r="R73" s="4">
        <f t="shared" si="16"/>
        <v>0</v>
      </c>
      <c r="S73" s="4">
        <f t="shared" si="16"/>
        <v>0</v>
      </c>
      <c r="T73" s="4">
        <f t="shared" si="16"/>
        <v>0</v>
      </c>
      <c r="U73" s="4">
        <f t="shared" si="16"/>
        <v>0</v>
      </c>
      <c r="V73" s="4">
        <f t="shared" si="16"/>
        <v>0</v>
      </c>
      <c r="W73" s="4">
        <f t="shared" si="16"/>
        <v>0</v>
      </c>
      <c r="X73" s="4">
        <f t="shared" si="16"/>
        <v>0</v>
      </c>
      <c r="Y73" s="4">
        <f t="shared" si="16"/>
        <v>0</v>
      </c>
      <c r="Z73" s="4">
        <f t="shared" si="16"/>
        <v>0</v>
      </c>
      <c r="AA73" s="4">
        <f t="shared" si="16"/>
        <v>0</v>
      </c>
      <c r="AB73" s="4">
        <f t="shared" si="16"/>
        <v>0</v>
      </c>
      <c r="AC73" s="4">
        <f t="shared" si="16"/>
        <v>0</v>
      </c>
      <c r="AD73" s="4">
        <f t="shared" si="16"/>
        <v>0</v>
      </c>
      <c r="AE73" s="4">
        <f t="shared" si="16"/>
        <v>0</v>
      </c>
      <c r="AF73" s="4">
        <f t="shared" si="16"/>
        <v>0</v>
      </c>
      <c r="AG73" s="4">
        <f t="shared" si="16"/>
        <v>0</v>
      </c>
      <c r="AH73" s="4">
        <f t="shared" si="16"/>
        <v>0</v>
      </c>
      <c r="AI73" s="4">
        <f t="shared" si="16"/>
        <v>0</v>
      </c>
      <c r="AJ73" s="4">
        <f t="shared" si="16"/>
        <v>0</v>
      </c>
      <c r="AK73" s="4">
        <f t="shared" si="16"/>
        <v>0</v>
      </c>
      <c r="AL73" s="4">
        <f t="shared" si="16"/>
        <v>0</v>
      </c>
      <c r="AM73" s="4">
        <f t="shared" si="16"/>
        <v>0</v>
      </c>
      <c r="AN73" s="4">
        <f t="shared" si="16"/>
        <v>0</v>
      </c>
    </row>
    <row r="74" spans="1:40">
      <c r="A74" s="1" t="s">
        <v>120</v>
      </c>
      <c r="B74" s="1" t="s">
        <v>2530</v>
      </c>
      <c r="C74" s="4">
        <f t="shared" si="17"/>
        <v>1.7691699999999999</v>
      </c>
      <c r="D74" s="4">
        <f t="shared" si="16"/>
        <v>3.3035000000000001</v>
      </c>
      <c r="E74" s="4">
        <f t="shared" si="16"/>
        <v>4.8562000000000003</v>
      </c>
      <c r="F74" s="4">
        <f t="shared" si="16"/>
        <v>6.4206599999999998</v>
      </c>
      <c r="G74" s="4">
        <f t="shared" si="16"/>
        <v>8.0004799999999996</v>
      </c>
      <c r="H74" s="4">
        <f t="shared" si="16"/>
        <v>9.5878399999999999</v>
      </c>
      <c r="I74" s="4">
        <f t="shared" si="16"/>
        <v>11.1602</v>
      </c>
      <c r="J74" s="4">
        <f t="shared" si="16"/>
        <v>12.712899999999999</v>
      </c>
      <c r="K74" s="4">
        <f t="shared" si="16"/>
        <v>13.989100000000001</v>
      </c>
      <c r="L74" s="4">
        <f t="shared" si="16"/>
        <v>15.176</v>
      </c>
      <c r="M74" s="4">
        <f t="shared" si="16"/>
        <v>16.280100000000001</v>
      </c>
      <c r="N74" s="4">
        <f t="shared" si="16"/>
        <v>17.304400000000001</v>
      </c>
      <c r="O74" s="4">
        <f t="shared" si="16"/>
        <v>18.2515</v>
      </c>
      <c r="P74" s="4">
        <f t="shared" si="16"/>
        <v>19.194299999999998</v>
      </c>
      <c r="Q74" s="4">
        <f t="shared" si="16"/>
        <v>20.135100000000001</v>
      </c>
      <c r="R74" s="4">
        <f t="shared" si="16"/>
        <v>19.972300000000001</v>
      </c>
      <c r="S74" s="4">
        <f t="shared" si="16"/>
        <v>19.838899999999999</v>
      </c>
      <c r="T74" s="4">
        <f t="shared" si="16"/>
        <v>19.739799999999999</v>
      </c>
      <c r="U74" s="4">
        <f t="shared" si="16"/>
        <v>19.557099999999998</v>
      </c>
      <c r="V74" s="4">
        <f t="shared" si="16"/>
        <v>19.396899999999999</v>
      </c>
      <c r="W74" s="4">
        <f t="shared" si="16"/>
        <v>19.260999999999999</v>
      </c>
      <c r="X74" s="4">
        <f t="shared" si="16"/>
        <v>19.1678</v>
      </c>
      <c r="Y74" s="4">
        <f t="shared" si="16"/>
        <v>19.114999999999998</v>
      </c>
      <c r="Z74" s="4">
        <f t="shared" si="16"/>
        <v>19.121600000000001</v>
      </c>
      <c r="AA74" s="4">
        <f t="shared" si="16"/>
        <v>19.1797</v>
      </c>
      <c r="AB74" s="4">
        <f t="shared" si="16"/>
        <v>19.2928</v>
      </c>
      <c r="AC74" s="4">
        <f t="shared" si="16"/>
        <v>19.4621</v>
      </c>
      <c r="AD74" s="4">
        <f t="shared" si="16"/>
        <v>19.686499999999999</v>
      </c>
      <c r="AE74" s="4">
        <f t="shared" si="16"/>
        <v>19.804300000000001</v>
      </c>
      <c r="AF74" s="4">
        <f t="shared" si="16"/>
        <v>19.908100000000001</v>
      </c>
      <c r="AG74" s="4">
        <f t="shared" si="16"/>
        <v>19.9939</v>
      </c>
      <c r="AH74" s="4">
        <f t="shared" ref="D74:AN77" si="18">(AH42/$E$2)*$D$51</f>
        <v>20.065100000000001</v>
      </c>
      <c r="AI74" s="4">
        <f t="shared" si="18"/>
        <v>20.1219</v>
      </c>
      <c r="AJ74" s="4">
        <f t="shared" si="18"/>
        <v>20.1694</v>
      </c>
      <c r="AK74" s="4">
        <f t="shared" si="18"/>
        <v>20.204799999999999</v>
      </c>
      <c r="AL74" s="4">
        <f t="shared" si="18"/>
        <v>20.228899999999999</v>
      </c>
      <c r="AM74" s="4">
        <f t="shared" si="18"/>
        <v>20.234099999999998</v>
      </c>
      <c r="AN74" s="4">
        <f t="shared" si="18"/>
        <v>20.227</v>
      </c>
    </row>
    <row r="75" spans="1:40">
      <c r="A75" s="1" t="s">
        <v>113</v>
      </c>
      <c r="B75" s="1" t="s">
        <v>2531</v>
      </c>
      <c r="C75" s="4">
        <f t="shared" si="17"/>
        <v>1.0557799999999999</v>
      </c>
      <c r="D75" s="4">
        <f t="shared" si="18"/>
        <v>1.2131099999999999</v>
      </c>
      <c r="E75" s="4">
        <f t="shared" si="18"/>
        <v>1.36785</v>
      </c>
      <c r="F75" s="4">
        <f t="shared" si="18"/>
        <v>1.52115</v>
      </c>
      <c r="G75" s="4">
        <f t="shared" si="18"/>
        <v>1.67211</v>
      </c>
      <c r="H75" s="4">
        <f t="shared" si="18"/>
        <v>1.82314</v>
      </c>
      <c r="I75" s="4">
        <f t="shared" si="18"/>
        <v>1.9775799999999999</v>
      </c>
      <c r="J75" s="4">
        <f t="shared" si="18"/>
        <v>2.1369699999999998</v>
      </c>
      <c r="K75" s="4">
        <f t="shared" si="18"/>
        <v>2.2657599999999998</v>
      </c>
      <c r="L75" s="4">
        <f t="shared" si="18"/>
        <v>2.3952</v>
      </c>
      <c r="M75" s="4">
        <f t="shared" si="18"/>
        <v>2.5267599999999999</v>
      </c>
      <c r="N75" s="4">
        <f t="shared" si="18"/>
        <v>2.65985</v>
      </c>
      <c r="O75" s="4">
        <f t="shared" si="18"/>
        <v>2.7934000000000001</v>
      </c>
      <c r="P75" s="4">
        <f t="shared" si="18"/>
        <v>2.93906</v>
      </c>
      <c r="Q75" s="4">
        <f t="shared" si="18"/>
        <v>3.0966100000000001</v>
      </c>
      <c r="R75" s="4">
        <f t="shared" si="18"/>
        <v>3.1649699999999998</v>
      </c>
      <c r="S75" s="4">
        <f t="shared" si="18"/>
        <v>3.2452000000000001</v>
      </c>
      <c r="T75" s="4">
        <f t="shared" si="18"/>
        <v>3.3397600000000001</v>
      </c>
      <c r="U75" s="4">
        <f t="shared" si="18"/>
        <v>3.42401</v>
      </c>
      <c r="V75" s="4">
        <f t="shared" si="18"/>
        <v>3.5155499999999997</v>
      </c>
      <c r="W75" s="4">
        <f t="shared" si="18"/>
        <v>3.6107199999999997</v>
      </c>
      <c r="X75" s="4">
        <f t="shared" si="18"/>
        <v>3.7058399999999998</v>
      </c>
      <c r="Y75" s="4">
        <f t="shared" si="18"/>
        <v>3.79881</v>
      </c>
      <c r="Z75" s="4">
        <f t="shared" si="18"/>
        <v>3.8866700000000001</v>
      </c>
      <c r="AA75" s="4">
        <f t="shared" si="18"/>
        <v>3.96929</v>
      </c>
      <c r="AB75" s="4">
        <f t="shared" si="18"/>
        <v>4.0452899999999996</v>
      </c>
      <c r="AC75" s="4">
        <f t="shared" si="18"/>
        <v>4.1151599999999995</v>
      </c>
      <c r="AD75" s="4">
        <f t="shared" si="18"/>
        <v>4.1796699999999998</v>
      </c>
      <c r="AE75" s="4">
        <f t="shared" si="18"/>
        <v>4.2140300000000002</v>
      </c>
      <c r="AF75" s="4">
        <f t="shared" si="18"/>
        <v>4.2333400000000001</v>
      </c>
      <c r="AG75" s="4">
        <f t="shared" si="18"/>
        <v>4.2392500000000002</v>
      </c>
      <c r="AH75" s="4">
        <f t="shared" si="18"/>
        <v>4.2334100000000001</v>
      </c>
      <c r="AI75" s="4">
        <f t="shared" si="18"/>
        <v>4.2188099999999995</v>
      </c>
      <c r="AJ75" s="4">
        <f t="shared" si="18"/>
        <v>4.1983499999999996</v>
      </c>
      <c r="AK75" s="4">
        <f t="shared" si="18"/>
        <v>4.1734299999999998</v>
      </c>
      <c r="AL75" s="4">
        <f t="shared" si="18"/>
        <v>4.1455000000000002</v>
      </c>
      <c r="AM75" s="4">
        <f t="shared" si="18"/>
        <v>4.1154200000000003</v>
      </c>
      <c r="AN75" s="4">
        <f t="shared" si="18"/>
        <v>4.0843499999999997</v>
      </c>
    </row>
    <row r="76" spans="1:40">
      <c r="A76" s="1" t="s">
        <v>115</v>
      </c>
      <c r="B76" s="1" t="s">
        <v>2532</v>
      </c>
      <c r="C76" s="4">
        <f t="shared" si="17"/>
        <v>34.089999999999996</v>
      </c>
      <c r="D76" s="4">
        <f t="shared" si="18"/>
        <v>34.158999999999999</v>
      </c>
      <c r="E76" s="4">
        <f t="shared" si="18"/>
        <v>34.339999999999996</v>
      </c>
      <c r="F76" s="4">
        <f t="shared" si="18"/>
        <v>34.633400000000002</v>
      </c>
      <c r="G76" s="4">
        <f t="shared" si="18"/>
        <v>35.034300000000002</v>
      </c>
      <c r="H76" s="4">
        <f t="shared" si="18"/>
        <v>35.518000000000001</v>
      </c>
      <c r="I76" s="4">
        <f t="shared" si="18"/>
        <v>36.049700000000001</v>
      </c>
      <c r="J76" s="4">
        <f t="shared" si="18"/>
        <v>36.584600000000002</v>
      </c>
      <c r="K76" s="4">
        <f t="shared" si="18"/>
        <v>36.526800000000001</v>
      </c>
      <c r="L76" s="4">
        <f t="shared" si="18"/>
        <v>36.420200000000001</v>
      </c>
      <c r="M76" s="4">
        <f t="shared" si="18"/>
        <v>36.260300000000001</v>
      </c>
      <c r="N76" s="4">
        <f t="shared" si="18"/>
        <v>36.043100000000003</v>
      </c>
      <c r="O76" s="4">
        <f t="shared" si="18"/>
        <v>35.759299999999996</v>
      </c>
      <c r="P76" s="4">
        <f t="shared" si="18"/>
        <v>35.6511</v>
      </c>
      <c r="Q76" s="4">
        <f t="shared" si="18"/>
        <v>35.709600000000002</v>
      </c>
      <c r="R76" s="4">
        <f t="shared" si="18"/>
        <v>35.855800000000002</v>
      </c>
      <c r="S76" s="4">
        <f t="shared" si="18"/>
        <v>35.991599999999998</v>
      </c>
      <c r="T76" s="4">
        <f t="shared" si="18"/>
        <v>36.181099999999994</v>
      </c>
      <c r="U76" s="4">
        <f t="shared" si="18"/>
        <v>36.198099999999997</v>
      </c>
      <c r="V76" s="4">
        <f t="shared" si="18"/>
        <v>36.2622</v>
      </c>
      <c r="W76" s="4">
        <f t="shared" si="18"/>
        <v>36.383600000000001</v>
      </c>
      <c r="X76" s="4">
        <f t="shared" si="18"/>
        <v>36.581699999999998</v>
      </c>
      <c r="Y76" s="4">
        <f t="shared" si="18"/>
        <v>36.869300000000003</v>
      </c>
      <c r="Z76" s="4">
        <f t="shared" si="18"/>
        <v>37.252299999999998</v>
      </c>
      <c r="AA76" s="4">
        <f t="shared" si="18"/>
        <v>37.760899999999999</v>
      </c>
      <c r="AB76" s="4">
        <f t="shared" si="18"/>
        <v>38.405200000000001</v>
      </c>
      <c r="AC76" s="4">
        <f t="shared" si="18"/>
        <v>39.197099999999999</v>
      </c>
      <c r="AD76" s="4">
        <f t="shared" si="18"/>
        <v>40.081299999999999</v>
      </c>
      <c r="AE76" s="4">
        <f t="shared" si="18"/>
        <v>40.729900000000001</v>
      </c>
      <c r="AF76" s="4">
        <f t="shared" si="18"/>
        <v>41.333500000000001</v>
      </c>
      <c r="AG76" s="4">
        <f t="shared" si="18"/>
        <v>41.892499999999998</v>
      </c>
      <c r="AH76" s="4">
        <f t="shared" si="18"/>
        <v>42.407400000000003</v>
      </c>
      <c r="AI76" s="4">
        <f t="shared" si="18"/>
        <v>42.878399999999999</v>
      </c>
      <c r="AJ76" s="4">
        <f t="shared" si="18"/>
        <v>43.324599999999997</v>
      </c>
      <c r="AK76" s="4">
        <f t="shared" si="18"/>
        <v>43.734200000000001</v>
      </c>
      <c r="AL76" s="4">
        <f t="shared" si="18"/>
        <v>44.108899999999998</v>
      </c>
      <c r="AM76" s="4">
        <f t="shared" si="18"/>
        <v>44.445299999999996</v>
      </c>
      <c r="AN76" s="4">
        <f t="shared" si="18"/>
        <v>44.745899999999999</v>
      </c>
    </row>
    <row r="77" spans="1:40">
      <c r="A77" s="1" t="s">
        <v>114</v>
      </c>
      <c r="B77" s="1" t="s">
        <v>2533</v>
      </c>
      <c r="C77" s="4">
        <f t="shared" si="17"/>
        <v>5093.9250999999995</v>
      </c>
      <c r="D77" s="4">
        <f t="shared" si="18"/>
        <v>5057.7514000000001</v>
      </c>
      <c r="E77" s="4">
        <f t="shared" si="18"/>
        <v>5004.0484999999999</v>
      </c>
      <c r="F77" s="4">
        <f t="shared" si="18"/>
        <v>4937.1689999999999</v>
      </c>
      <c r="G77" s="4">
        <f t="shared" si="18"/>
        <v>4857.1844000000001</v>
      </c>
      <c r="H77" s="4">
        <f t="shared" si="18"/>
        <v>4764.5442000000003</v>
      </c>
      <c r="I77" s="4">
        <f t="shared" si="18"/>
        <v>4659.4305999999997</v>
      </c>
      <c r="J77" s="4">
        <f t="shared" si="18"/>
        <v>4540.0064999999995</v>
      </c>
      <c r="K77" s="4">
        <f t="shared" si="18"/>
        <v>4339.7972</v>
      </c>
      <c r="L77" s="4">
        <f t="shared" si="18"/>
        <v>4134.4017999999996</v>
      </c>
      <c r="M77" s="4">
        <f t="shared" si="18"/>
        <v>3925.9132</v>
      </c>
      <c r="N77" s="4">
        <f t="shared" si="18"/>
        <v>3715.3654999999999</v>
      </c>
      <c r="O77" s="4">
        <f t="shared" si="18"/>
        <v>3503.6680999999999</v>
      </c>
      <c r="P77" s="4">
        <f t="shared" si="18"/>
        <v>3305.9609999999998</v>
      </c>
      <c r="Q77" s="4">
        <f t="shared" si="18"/>
        <v>3121.5043000000001</v>
      </c>
      <c r="R77" s="4">
        <f t="shared" si="18"/>
        <v>2919.4009000000001</v>
      </c>
      <c r="S77" s="4">
        <f t="shared" si="18"/>
        <v>2746.7889999999998</v>
      </c>
      <c r="T77" s="4">
        <f t="shared" si="18"/>
        <v>2594.9814000000001</v>
      </c>
      <c r="U77" s="4">
        <f t="shared" si="18"/>
        <v>2446.4589999999998</v>
      </c>
      <c r="V77" s="4">
        <f t="shared" si="18"/>
        <v>2315.4160999999999</v>
      </c>
      <c r="W77" s="4">
        <f t="shared" si="18"/>
        <v>2201.0787</v>
      </c>
      <c r="X77" s="4">
        <f t="shared" si="18"/>
        <v>2102.2894000000001</v>
      </c>
      <c r="Y77" s="4">
        <f t="shared" si="18"/>
        <v>2018.1368</v>
      </c>
      <c r="Z77" s="4">
        <f t="shared" si="18"/>
        <v>1948.3353</v>
      </c>
      <c r="AA77" s="4">
        <f t="shared" si="18"/>
        <v>1892.2374</v>
      </c>
      <c r="AB77" s="4">
        <f t="shared" si="18"/>
        <v>1846.8346999999999</v>
      </c>
      <c r="AC77" s="4">
        <f t="shared" si="18"/>
        <v>1809.7221</v>
      </c>
      <c r="AD77" s="4">
        <f t="shared" si="18"/>
        <v>1780.5063</v>
      </c>
      <c r="AE77" s="4">
        <f t="shared" si="18"/>
        <v>1743.5428999999999</v>
      </c>
      <c r="AF77" s="4">
        <f t="shared" si="18"/>
        <v>1707.2634</v>
      </c>
      <c r="AG77" s="4">
        <f t="shared" si="18"/>
        <v>1671.5816</v>
      </c>
      <c r="AH77" s="4">
        <f t="shared" si="18"/>
        <v>1636.4669999999999</v>
      </c>
      <c r="AI77" s="4">
        <f t="shared" si="18"/>
        <v>1601.8979999999999</v>
      </c>
      <c r="AJ77" s="4">
        <f t="shared" si="18"/>
        <v>1568.4374</v>
      </c>
      <c r="AK77" s="4">
        <f t="shared" si="18"/>
        <v>1535.8818999999999</v>
      </c>
      <c r="AL77" s="4">
        <f t="shared" si="18"/>
        <v>1503.9967999999999</v>
      </c>
      <c r="AM77" s="4">
        <f t="shared" si="18"/>
        <v>1472.6677999999999</v>
      </c>
      <c r="AN77" s="4">
        <f t="shared" si="18"/>
        <v>1441.8932</v>
      </c>
    </row>
  </sheetData>
  <sortState xmlns:xlrd2="http://schemas.microsoft.com/office/spreadsheetml/2017/richdata2" ref="A4:AG13">
    <sortCondition ref="A4:A13"/>
  </sortState>
  <phoneticPr fontId="8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94CF7-82E5-468A-BA74-6A5D57F8B937}">
  <sheetPr>
    <tabColor theme="9"/>
  </sheetPr>
  <dimension ref="A1:AN77"/>
  <sheetViews>
    <sheetView workbookViewId="0"/>
  </sheetViews>
  <sheetFormatPr defaultColWidth="9" defaultRowHeight="14.25"/>
  <cols>
    <col min="1" max="1" width="22.25" style="1" bestFit="1" customWidth="1"/>
    <col min="2" max="2" width="13.375" style="1" customWidth="1"/>
    <col min="3" max="33" width="9" style="1" customWidth="1"/>
    <col min="34" max="16384" width="9" style="1"/>
  </cols>
  <sheetData>
    <row r="1" spans="1:40">
      <c r="A1" s="1" t="s">
        <v>162</v>
      </c>
      <c r="C1" s="1" t="s">
        <v>163</v>
      </c>
      <c r="D1" s="1" t="s">
        <v>164</v>
      </c>
      <c r="E1" s="1" t="s">
        <v>1663</v>
      </c>
      <c r="G1" s="1" t="s">
        <v>2445</v>
      </c>
      <c r="J1" s="1" t="s">
        <v>109</v>
      </c>
      <c r="K1" s="1" t="s">
        <v>225</v>
      </c>
      <c r="L1" s="1" t="s">
        <v>224</v>
      </c>
      <c r="M1" s="1" t="s">
        <v>223</v>
      </c>
      <c r="N1" s="1" t="s">
        <v>222</v>
      </c>
      <c r="O1" s="1" t="s">
        <v>220</v>
      </c>
      <c r="Q1" s="1" t="s">
        <v>239</v>
      </c>
      <c r="R1" s="1" t="s">
        <v>238</v>
      </c>
    </row>
    <row r="2" spans="1:40">
      <c r="A2" s="1" t="s">
        <v>170</v>
      </c>
      <c r="D2" s="1">
        <v>1</v>
      </c>
      <c r="E2" s="1">
        <v>3.6008786143819101E-12</v>
      </c>
      <c r="G2" s="1" t="s">
        <v>1664</v>
      </c>
      <c r="J2" s="1" t="s">
        <v>1727</v>
      </c>
      <c r="K2" s="1" t="s">
        <v>1728</v>
      </c>
      <c r="L2" s="1" t="s">
        <v>1729</v>
      </c>
      <c r="M2" s="1" t="s">
        <v>1730</v>
      </c>
      <c r="N2" s="1" t="s">
        <v>1731</v>
      </c>
      <c r="O2" s="1" t="s">
        <v>1732</v>
      </c>
      <c r="Q2" s="1" t="s">
        <v>1733</v>
      </c>
      <c r="R2" s="1" t="s">
        <v>1734</v>
      </c>
    </row>
    <row r="3" spans="1:40">
      <c r="C3" s="1">
        <v>2023</v>
      </c>
      <c r="D3" s="1">
        <f>C3+1</f>
        <v>2024</v>
      </c>
      <c r="E3" s="1">
        <f t="shared" ref="E3:AN3" si="0">D3+1</f>
        <v>2025</v>
      </c>
      <c r="F3" s="1">
        <f t="shared" si="0"/>
        <v>2026</v>
      </c>
      <c r="G3" s="1">
        <f t="shared" si="0"/>
        <v>2027</v>
      </c>
      <c r="H3" s="1">
        <f t="shared" si="0"/>
        <v>2028</v>
      </c>
      <c r="I3" s="1">
        <f t="shared" si="0"/>
        <v>2029</v>
      </c>
      <c r="J3" s="1">
        <f t="shared" si="0"/>
        <v>2030</v>
      </c>
      <c r="K3" s="1">
        <f t="shared" si="0"/>
        <v>2031</v>
      </c>
      <c r="L3" s="1">
        <f t="shared" si="0"/>
        <v>2032</v>
      </c>
      <c r="M3" s="1">
        <f t="shared" si="0"/>
        <v>2033</v>
      </c>
      <c r="N3" s="1">
        <f t="shared" si="0"/>
        <v>2034</v>
      </c>
      <c r="O3" s="1">
        <f t="shared" si="0"/>
        <v>2035</v>
      </c>
      <c r="P3" s="1">
        <f t="shared" si="0"/>
        <v>2036</v>
      </c>
      <c r="Q3" s="1">
        <f t="shared" si="0"/>
        <v>2037</v>
      </c>
      <c r="R3" s="1">
        <f t="shared" si="0"/>
        <v>2038</v>
      </c>
      <c r="S3" s="1">
        <f t="shared" si="0"/>
        <v>2039</v>
      </c>
      <c r="T3" s="1">
        <f t="shared" si="0"/>
        <v>2040</v>
      </c>
      <c r="U3" s="1">
        <f t="shared" si="0"/>
        <v>2041</v>
      </c>
      <c r="V3" s="1">
        <f t="shared" si="0"/>
        <v>2042</v>
      </c>
      <c r="W3" s="1">
        <f t="shared" si="0"/>
        <v>2043</v>
      </c>
      <c r="X3" s="1">
        <f t="shared" si="0"/>
        <v>2044</v>
      </c>
      <c r="Y3" s="1">
        <f t="shared" si="0"/>
        <v>2045</v>
      </c>
      <c r="Z3" s="1">
        <f t="shared" si="0"/>
        <v>2046</v>
      </c>
      <c r="AA3" s="1">
        <f t="shared" si="0"/>
        <v>2047</v>
      </c>
      <c r="AB3" s="1">
        <f t="shared" si="0"/>
        <v>2048</v>
      </c>
      <c r="AC3" s="1">
        <f t="shared" si="0"/>
        <v>2049</v>
      </c>
      <c r="AD3" s="1">
        <f t="shared" si="0"/>
        <v>2050</v>
      </c>
      <c r="AE3" s="1">
        <f t="shared" si="0"/>
        <v>2051</v>
      </c>
      <c r="AF3" s="1">
        <f t="shared" si="0"/>
        <v>2052</v>
      </c>
      <c r="AG3" s="1">
        <f t="shared" si="0"/>
        <v>2053</v>
      </c>
      <c r="AH3" s="1">
        <f t="shared" si="0"/>
        <v>2054</v>
      </c>
      <c r="AI3" s="1">
        <f t="shared" si="0"/>
        <v>2055</v>
      </c>
      <c r="AJ3" s="1">
        <f t="shared" si="0"/>
        <v>2056</v>
      </c>
      <c r="AK3" s="1">
        <f t="shared" si="0"/>
        <v>2057</v>
      </c>
      <c r="AL3" s="1">
        <f t="shared" si="0"/>
        <v>2058</v>
      </c>
      <c r="AM3" s="1">
        <f t="shared" si="0"/>
        <v>2059</v>
      </c>
      <c r="AN3" s="1">
        <f t="shared" si="0"/>
        <v>2060</v>
      </c>
    </row>
    <row r="4" spans="1:40">
      <c r="A4" s="1" t="s">
        <v>117</v>
      </c>
      <c r="B4" s="1" t="s">
        <v>1651</v>
      </c>
      <c r="C4" s="2">
        <f>SUMIFS('交通能耗 '!F:F,'交通能耗 '!$D:$D,'图4-交通能耗载货'!$A4,'交通能耗 '!$B:$B,'图4-交通能耗载货'!$A$2)*$E$2</f>
        <v>0</v>
      </c>
      <c r="D4" s="2">
        <f>SUMIFS('交通能耗 '!G:G,'交通能耗 '!$D:$D,'图4-交通能耗载货'!$A4,'交通能耗 '!$B:$B,'图4-交通能耗载货'!$A$2)*$E$2</f>
        <v>0</v>
      </c>
      <c r="E4" s="2">
        <f>SUMIFS('交通能耗 '!H:H,'交通能耗 '!$D:$D,'图4-交通能耗载货'!$A4,'交通能耗 '!$B:$B,'图4-交通能耗载货'!$A$2)*$E$2</f>
        <v>0</v>
      </c>
      <c r="F4" s="2">
        <f>SUMIFS('交通能耗 '!I:I,'交通能耗 '!$D:$D,'图4-交通能耗载货'!$A4,'交通能耗 '!$B:$B,'图4-交通能耗载货'!$A$2)*$E$2</f>
        <v>0</v>
      </c>
      <c r="G4" s="2">
        <f>SUMIFS('交通能耗 '!J:J,'交通能耗 '!$D:$D,'图4-交通能耗载货'!$A4,'交通能耗 '!$B:$B,'图4-交通能耗载货'!$A$2)*$E$2</f>
        <v>0</v>
      </c>
      <c r="H4" s="2">
        <f>SUMIFS('交通能耗 '!K:K,'交通能耗 '!$D:$D,'图4-交通能耗载货'!$A4,'交通能耗 '!$B:$B,'图4-交通能耗载货'!$A$2)*$E$2</f>
        <v>0</v>
      </c>
      <c r="I4" s="2">
        <f>SUMIFS('交通能耗 '!L:L,'交通能耗 '!$D:$D,'图4-交通能耗载货'!$A4,'交通能耗 '!$B:$B,'图4-交通能耗载货'!$A$2)*$E$2</f>
        <v>0</v>
      </c>
      <c r="J4" s="2">
        <f>SUMIFS('交通能耗 '!M:M,'交通能耗 '!$D:$D,'图4-交通能耗载货'!$A4,'交通能耗 '!$B:$B,'图4-交通能耗载货'!$A$2)*$E$2</f>
        <v>0</v>
      </c>
      <c r="K4" s="2">
        <f>SUMIFS('交通能耗 '!N:N,'交通能耗 '!$D:$D,'图4-交通能耗载货'!$A4,'交通能耗 '!$B:$B,'图4-交通能耗载货'!$A$2)*$E$2</f>
        <v>0</v>
      </c>
      <c r="L4" s="2">
        <f>SUMIFS('交通能耗 '!O:O,'交通能耗 '!$D:$D,'图4-交通能耗载货'!$A4,'交通能耗 '!$B:$B,'图4-交通能耗载货'!$A$2)*$E$2</f>
        <v>0</v>
      </c>
      <c r="M4" s="2">
        <f>SUMIFS('交通能耗 '!P:P,'交通能耗 '!$D:$D,'图4-交通能耗载货'!$A4,'交通能耗 '!$B:$B,'图4-交通能耗载货'!$A$2)*$E$2</f>
        <v>0</v>
      </c>
      <c r="N4" s="2">
        <f>SUMIFS('交通能耗 '!Q:Q,'交通能耗 '!$D:$D,'图4-交通能耗载货'!$A4,'交通能耗 '!$B:$B,'图4-交通能耗载货'!$A$2)*$E$2</f>
        <v>0</v>
      </c>
      <c r="O4" s="2">
        <f>SUMIFS('交通能耗 '!R:R,'交通能耗 '!$D:$D,'图4-交通能耗载货'!$A4,'交通能耗 '!$B:$B,'图4-交通能耗载货'!$A$2)*$E$2</f>
        <v>0</v>
      </c>
      <c r="P4" s="2">
        <f>SUMIFS('交通能耗 '!S:S,'交通能耗 '!$D:$D,'图4-交通能耗载货'!$A4,'交通能耗 '!$B:$B,'图4-交通能耗载货'!$A$2)*$E$2</f>
        <v>0</v>
      </c>
      <c r="Q4" s="2">
        <f>SUMIFS('交通能耗 '!T:T,'交通能耗 '!$D:$D,'图4-交通能耗载货'!$A4,'交通能耗 '!$B:$B,'图4-交通能耗载货'!$A$2)*$E$2</f>
        <v>0</v>
      </c>
      <c r="R4" s="2">
        <f>SUMIFS('交通能耗 '!U:U,'交通能耗 '!$D:$D,'图4-交通能耗载货'!$A4,'交通能耗 '!$B:$B,'图4-交通能耗载货'!$A$2)*$E$2</f>
        <v>0</v>
      </c>
      <c r="S4" s="2">
        <f>SUMIFS('交通能耗 '!V:V,'交通能耗 '!$D:$D,'图4-交通能耗载货'!$A4,'交通能耗 '!$B:$B,'图4-交通能耗载货'!$A$2)*$E$2</f>
        <v>0</v>
      </c>
      <c r="T4" s="2">
        <f>SUMIFS('交通能耗 '!W:W,'交通能耗 '!$D:$D,'图4-交通能耗载货'!$A4,'交通能耗 '!$B:$B,'图4-交通能耗载货'!$A$2)*$E$2</f>
        <v>0</v>
      </c>
      <c r="U4" s="2">
        <f>SUMIFS('交通能耗 '!X:X,'交通能耗 '!$D:$D,'图4-交通能耗载货'!$A4,'交通能耗 '!$B:$B,'图4-交通能耗载货'!$A$2)*$E$2</f>
        <v>0</v>
      </c>
      <c r="V4" s="2">
        <f>SUMIFS('交通能耗 '!Y:Y,'交通能耗 '!$D:$D,'图4-交通能耗载货'!$A4,'交通能耗 '!$B:$B,'图4-交通能耗载货'!$A$2)*$E$2</f>
        <v>0</v>
      </c>
      <c r="W4" s="2">
        <f>SUMIFS('交通能耗 '!Z:Z,'交通能耗 '!$D:$D,'图4-交通能耗载货'!$A4,'交通能耗 '!$B:$B,'图4-交通能耗载货'!$A$2)*$E$2</f>
        <v>0</v>
      </c>
      <c r="X4" s="2">
        <f>SUMIFS('交通能耗 '!AA:AA,'交通能耗 '!$D:$D,'图4-交通能耗载货'!$A4,'交通能耗 '!$B:$B,'图4-交通能耗载货'!$A$2)*$E$2</f>
        <v>0</v>
      </c>
      <c r="Y4" s="2">
        <f>SUMIFS('交通能耗 '!AB:AB,'交通能耗 '!$D:$D,'图4-交通能耗载货'!$A4,'交通能耗 '!$B:$B,'图4-交通能耗载货'!$A$2)*$E$2</f>
        <v>0</v>
      </c>
      <c r="Z4" s="2">
        <f>SUMIFS('交通能耗 '!AC:AC,'交通能耗 '!$D:$D,'图4-交通能耗载货'!$A4,'交通能耗 '!$B:$B,'图4-交通能耗载货'!$A$2)*$E$2</f>
        <v>0</v>
      </c>
      <c r="AA4" s="2">
        <f>SUMIFS('交通能耗 '!AD:AD,'交通能耗 '!$D:$D,'图4-交通能耗载货'!$A4,'交通能耗 '!$B:$B,'图4-交通能耗载货'!$A$2)*$E$2</f>
        <v>0</v>
      </c>
      <c r="AB4" s="2">
        <f>SUMIFS('交通能耗 '!AE:AE,'交通能耗 '!$D:$D,'图4-交通能耗载货'!$A4,'交通能耗 '!$B:$B,'图4-交通能耗载货'!$A$2)*$E$2</f>
        <v>0</v>
      </c>
      <c r="AC4" s="2">
        <f>SUMIFS('交通能耗 '!AF:AF,'交通能耗 '!$D:$D,'图4-交通能耗载货'!$A4,'交通能耗 '!$B:$B,'图4-交通能耗载货'!$A$2)*$E$2</f>
        <v>0</v>
      </c>
      <c r="AD4" s="2">
        <f>SUMIFS('交通能耗 '!AG:AG,'交通能耗 '!$D:$D,'图4-交通能耗载货'!$A4,'交通能耗 '!$B:$B,'图4-交通能耗载货'!$A$2)*$E$2</f>
        <v>0</v>
      </c>
      <c r="AE4" s="2">
        <f>SUMIFS('交通能耗 '!AH:AH,'交通能耗 '!$D:$D,'图4-交通能耗载货'!$A4,'交通能耗 '!$B:$B,'图4-交通能耗载货'!$A$2)*$E$2</f>
        <v>0</v>
      </c>
      <c r="AF4" s="2">
        <f>SUMIFS('交通能耗 '!AI:AI,'交通能耗 '!$D:$D,'图4-交通能耗载货'!$A4,'交通能耗 '!$B:$B,'图4-交通能耗载货'!$A$2)*$E$2</f>
        <v>0</v>
      </c>
      <c r="AG4" s="2">
        <f>SUMIFS('交通能耗 '!AJ:AJ,'交通能耗 '!$D:$D,'图4-交通能耗载货'!$A4,'交通能耗 '!$B:$B,'图4-交通能耗载货'!$A$2)*$E$2</f>
        <v>0</v>
      </c>
      <c r="AH4" s="2">
        <f>SUMIFS('交通能耗 '!AK:AK,'交通能耗 '!$D:$D,'图4-交通能耗载货'!$A4,'交通能耗 '!$B:$B,'图4-交通能耗载货'!$A$2)*$E$2</f>
        <v>0</v>
      </c>
      <c r="AI4" s="2">
        <f>SUMIFS('交通能耗 '!AL:AL,'交通能耗 '!$D:$D,'图4-交通能耗载货'!$A4,'交通能耗 '!$B:$B,'图4-交通能耗载货'!$A$2)*$E$2</f>
        <v>0</v>
      </c>
      <c r="AJ4" s="2">
        <f>SUMIFS('交通能耗 '!AM:AM,'交通能耗 '!$D:$D,'图4-交通能耗载货'!$A4,'交通能耗 '!$B:$B,'图4-交通能耗载货'!$A$2)*$E$2</f>
        <v>0</v>
      </c>
      <c r="AK4" s="2">
        <f>SUMIFS('交通能耗 '!AN:AN,'交通能耗 '!$D:$D,'图4-交通能耗载货'!$A4,'交通能耗 '!$B:$B,'图4-交通能耗载货'!$A$2)*$E$2</f>
        <v>0</v>
      </c>
      <c r="AL4" s="2">
        <f>SUMIFS('交通能耗 '!AO:AO,'交通能耗 '!$D:$D,'图4-交通能耗载货'!$A4,'交通能耗 '!$B:$B,'图4-交通能耗载货'!$A$2)*$E$2</f>
        <v>0</v>
      </c>
      <c r="AM4" s="2">
        <f>SUMIFS('交通能耗 '!AP:AP,'交通能耗 '!$D:$D,'图4-交通能耗载货'!$A4,'交通能耗 '!$B:$B,'图4-交通能耗载货'!$A$2)*$E$2</f>
        <v>0</v>
      </c>
      <c r="AN4" s="2">
        <f>SUMIFS('交通能耗 '!AQ:AQ,'交通能耗 '!$D:$D,'图4-交通能耗载货'!$A4,'交通能耗 '!$B:$B,'图4-交通能耗载货'!$A$2)*$E$2</f>
        <v>0</v>
      </c>
    </row>
    <row r="5" spans="1:40">
      <c r="A5" s="1" t="s">
        <v>116</v>
      </c>
      <c r="B5" s="1" t="s">
        <v>1652</v>
      </c>
      <c r="C5" s="2">
        <f>SUMIFS('交通能耗 '!F:F,'交通能耗 '!$D:$D,'图4-交通能耗载货'!$A5,'交通能耗 '!$B:$B,'图4-交通能耗载货'!$A$2)*$E$2</f>
        <v>0</v>
      </c>
      <c r="D5" s="2">
        <f>SUMIFS('交通能耗 '!G:G,'交通能耗 '!$D:$D,'图4-交通能耗载货'!$A5,'交通能耗 '!$B:$B,'图4-交通能耗载货'!$A$2)*$E$2</f>
        <v>0</v>
      </c>
      <c r="E5" s="2">
        <f>SUMIFS('交通能耗 '!H:H,'交通能耗 '!$D:$D,'图4-交通能耗载货'!$A5,'交通能耗 '!$B:$B,'图4-交通能耗载货'!$A$2)*$E$2</f>
        <v>0</v>
      </c>
      <c r="F5" s="2">
        <f>SUMIFS('交通能耗 '!I:I,'交通能耗 '!$D:$D,'图4-交通能耗载货'!$A5,'交通能耗 '!$B:$B,'图4-交通能耗载货'!$A$2)*$E$2</f>
        <v>0</v>
      </c>
      <c r="G5" s="2">
        <f>SUMIFS('交通能耗 '!J:J,'交通能耗 '!$D:$D,'图4-交通能耗载货'!$A5,'交通能耗 '!$B:$B,'图4-交通能耗载货'!$A$2)*$E$2</f>
        <v>0</v>
      </c>
      <c r="H5" s="2">
        <f>SUMIFS('交通能耗 '!K:K,'交通能耗 '!$D:$D,'图4-交通能耗载货'!$A5,'交通能耗 '!$B:$B,'图4-交通能耗载货'!$A$2)*$E$2</f>
        <v>0</v>
      </c>
      <c r="I5" s="2">
        <f>SUMIFS('交通能耗 '!L:L,'交通能耗 '!$D:$D,'图4-交通能耗载货'!$A5,'交通能耗 '!$B:$B,'图4-交通能耗载货'!$A$2)*$E$2</f>
        <v>0</v>
      </c>
      <c r="J5" s="2">
        <f>SUMIFS('交通能耗 '!M:M,'交通能耗 '!$D:$D,'图4-交通能耗载货'!$A5,'交通能耗 '!$B:$B,'图4-交通能耗载货'!$A$2)*$E$2</f>
        <v>0</v>
      </c>
      <c r="K5" s="2">
        <f>SUMIFS('交通能耗 '!N:N,'交通能耗 '!$D:$D,'图4-交通能耗载货'!$A5,'交通能耗 '!$B:$B,'图4-交通能耗载货'!$A$2)*$E$2</f>
        <v>0</v>
      </c>
      <c r="L5" s="2">
        <f>SUMIFS('交通能耗 '!O:O,'交通能耗 '!$D:$D,'图4-交通能耗载货'!$A5,'交通能耗 '!$B:$B,'图4-交通能耗载货'!$A$2)*$E$2</f>
        <v>0</v>
      </c>
      <c r="M5" s="2">
        <f>SUMIFS('交通能耗 '!P:P,'交通能耗 '!$D:$D,'图4-交通能耗载货'!$A5,'交通能耗 '!$B:$B,'图4-交通能耗载货'!$A$2)*$E$2</f>
        <v>0</v>
      </c>
      <c r="N5" s="2">
        <f>SUMIFS('交通能耗 '!Q:Q,'交通能耗 '!$D:$D,'图4-交通能耗载货'!$A5,'交通能耗 '!$B:$B,'图4-交通能耗载货'!$A$2)*$E$2</f>
        <v>0</v>
      </c>
      <c r="O5" s="2">
        <f>SUMIFS('交通能耗 '!R:R,'交通能耗 '!$D:$D,'图4-交通能耗载货'!$A5,'交通能耗 '!$B:$B,'图4-交通能耗载货'!$A$2)*$E$2</f>
        <v>0</v>
      </c>
      <c r="P5" s="2">
        <f>SUMIFS('交通能耗 '!S:S,'交通能耗 '!$D:$D,'图4-交通能耗载货'!$A5,'交通能耗 '!$B:$B,'图4-交通能耗载货'!$A$2)*$E$2</f>
        <v>0</v>
      </c>
      <c r="Q5" s="2">
        <f>SUMIFS('交通能耗 '!T:T,'交通能耗 '!$D:$D,'图4-交通能耗载货'!$A5,'交通能耗 '!$B:$B,'图4-交通能耗载货'!$A$2)*$E$2</f>
        <v>0</v>
      </c>
      <c r="R5" s="2">
        <f>SUMIFS('交通能耗 '!U:U,'交通能耗 '!$D:$D,'图4-交通能耗载货'!$A5,'交通能耗 '!$B:$B,'图4-交通能耗载货'!$A$2)*$E$2</f>
        <v>0</v>
      </c>
      <c r="S5" s="2">
        <f>SUMIFS('交通能耗 '!V:V,'交通能耗 '!$D:$D,'图4-交通能耗载货'!$A5,'交通能耗 '!$B:$B,'图4-交通能耗载货'!$A$2)*$E$2</f>
        <v>0</v>
      </c>
      <c r="T5" s="2">
        <f>SUMIFS('交通能耗 '!W:W,'交通能耗 '!$D:$D,'图4-交通能耗载货'!$A5,'交通能耗 '!$B:$B,'图4-交通能耗载货'!$A$2)*$E$2</f>
        <v>0</v>
      </c>
      <c r="U5" s="2">
        <f>SUMIFS('交通能耗 '!X:X,'交通能耗 '!$D:$D,'图4-交通能耗载货'!$A5,'交通能耗 '!$B:$B,'图4-交通能耗载货'!$A$2)*$E$2</f>
        <v>0</v>
      </c>
      <c r="V5" s="2">
        <f>SUMIFS('交通能耗 '!Y:Y,'交通能耗 '!$D:$D,'图4-交通能耗载货'!$A5,'交通能耗 '!$B:$B,'图4-交通能耗载货'!$A$2)*$E$2</f>
        <v>0</v>
      </c>
      <c r="W5" s="2">
        <f>SUMIFS('交通能耗 '!Z:Z,'交通能耗 '!$D:$D,'图4-交通能耗载货'!$A5,'交通能耗 '!$B:$B,'图4-交通能耗载货'!$A$2)*$E$2</f>
        <v>0</v>
      </c>
      <c r="X5" s="2">
        <f>SUMIFS('交通能耗 '!AA:AA,'交通能耗 '!$D:$D,'图4-交通能耗载货'!$A5,'交通能耗 '!$B:$B,'图4-交通能耗载货'!$A$2)*$E$2</f>
        <v>0</v>
      </c>
      <c r="Y5" s="2">
        <f>SUMIFS('交通能耗 '!AB:AB,'交通能耗 '!$D:$D,'图4-交通能耗载货'!$A5,'交通能耗 '!$B:$B,'图4-交通能耗载货'!$A$2)*$E$2</f>
        <v>0</v>
      </c>
      <c r="Z5" s="2">
        <f>SUMIFS('交通能耗 '!AC:AC,'交通能耗 '!$D:$D,'图4-交通能耗载货'!$A5,'交通能耗 '!$B:$B,'图4-交通能耗载货'!$A$2)*$E$2</f>
        <v>0</v>
      </c>
      <c r="AA5" s="2">
        <f>SUMIFS('交通能耗 '!AD:AD,'交通能耗 '!$D:$D,'图4-交通能耗载货'!$A5,'交通能耗 '!$B:$B,'图4-交通能耗载货'!$A$2)*$E$2</f>
        <v>0</v>
      </c>
      <c r="AB5" s="2">
        <f>SUMIFS('交通能耗 '!AE:AE,'交通能耗 '!$D:$D,'图4-交通能耗载货'!$A5,'交通能耗 '!$B:$B,'图4-交通能耗载货'!$A$2)*$E$2</f>
        <v>0</v>
      </c>
      <c r="AC5" s="2">
        <f>SUMIFS('交通能耗 '!AF:AF,'交通能耗 '!$D:$D,'图4-交通能耗载货'!$A5,'交通能耗 '!$B:$B,'图4-交通能耗载货'!$A$2)*$E$2</f>
        <v>0</v>
      </c>
      <c r="AD5" s="2">
        <f>SUMIFS('交通能耗 '!AG:AG,'交通能耗 '!$D:$D,'图4-交通能耗载货'!$A5,'交通能耗 '!$B:$B,'图4-交通能耗载货'!$A$2)*$E$2</f>
        <v>0</v>
      </c>
      <c r="AE5" s="2">
        <f>SUMIFS('交通能耗 '!AH:AH,'交通能耗 '!$D:$D,'图4-交通能耗载货'!$A5,'交通能耗 '!$B:$B,'图4-交通能耗载货'!$A$2)*$E$2</f>
        <v>0</v>
      </c>
      <c r="AF5" s="2">
        <f>SUMIFS('交通能耗 '!AI:AI,'交通能耗 '!$D:$D,'图4-交通能耗载货'!$A5,'交通能耗 '!$B:$B,'图4-交通能耗载货'!$A$2)*$E$2</f>
        <v>0</v>
      </c>
      <c r="AG5" s="2">
        <f>SUMIFS('交通能耗 '!AJ:AJ,'交通能耗 '!$D:$D,'图4-交通能耗载货'!$A5,'交通能耗 '!$B:$B,'图4-交通能耗载货'!$A$2)*$E$2</f>
        <v>0</v>
      </c>
      <c r="AH5" s="2">
        <f>SUMIFS('交通能耗 '!AK:AK,'交通能耗 '!$D:$D,'图4-交通能耗载货'!$A5,'交通能耗 '!$B:$B,'图4-交通能耗载货'!$A$2)*$E$2</f>
        <v>0</v>
      </c>
      <c r="AI5" s="2">
        <f>SUMIFS('交通能耗 '!AL:AL,'交通能耗 '!$D:$D,'图4-交通能耗载货'!$A5,'交通能耗 '!$B:$B,'图4-交通能耗载货'!$A$2)*$E$2</f>
        <v>0</v>
      </c>
      <c r="AJ5" s="2">
        <f>SUMIFS('交通能耗 '!AM:AM,'交通能耗 '!$D:$D,'图4-交通能耗载货'!$A5,'交通能耗 '!$B:$B,'图4-交通能耗载货'!$A$2)*$E$2</f>
        <v>0</v>
      </c>
      <c r="AK5" s="2">
        <f>SUMIFS('交通能耗 '!AN:AN,'交通能耗 '!$D:$D,'图4-交通能耗载货'!$A5,'交通能耗 '!$B:$B,'图4-交通能耗载货'!$A$2)*$E$2</f>
        <v>0</v>
      </c>
      <c r="AL5" s="2">
        <f>SUMIFS('交通能耗 '!AO:AO,'交通能耗 '!$D:$D,'图4-交通能耗载货'!$A5,'交通能耗 '!$B:$B,'图4-交通能耗载货'!$A$2)*$E$2</f>
        <v>0</v>
      </c>
      <c r="AM5" s="2">
        <f>SUMIFS('交通能耗 '!AP:AP,'交通能耗 '!$D:$D,'图4-交通能耗载货'!$A5,'交通能耗 '!$B:$B,'图4-交通能耗载货'!$A$2)*$E$2</f>
        <v>0</v>
      </c>
      <c r="AN5" s="2">
        <f>SUMIFS('交通能耗 '!AQ:AQ,'交通能耗 '!$D:$D,'图4-交通能耗载货'!$A5,'交通能耗 '!$B:$B,'图4-交通能耗载货'!$A$2)*$E$2</f>
        <v>0</v>
      </c>
    </row>
    <row r="6" spans="1:40">
      <c r="A6" s="1" t="s">
        <v>112</v>
      </c>
      <c r="B6" s="1" t="s">
        <v>1653</v>
      </c>
      <c r="C6" s="2">
        <f>SUMIFS('交通能耗 '!F:F,'交通能耗 '!$D:$D,'图4-交通能耗载货'!$A6,'交通能耗 '!$B:$B,'图4-交通能耗载货'!$A$2)*$E$2</f>
        <v>196.8568506715639</v>
      </c>
      <c r="D6" s="2">
        <f>SUMIFS('交通能耗 '!G:G,'交通能耗 '!$D:$D,'图4-交通能耗载货'!$A6,'交通能耗 '!$B:$B,'图4-交通能耗载货'!$A$2)*$E$2</f>
        <v>286.23020416981751</v>
      </c>
      <c r="E6" s="2">
        <f>SUMIFS('交通能耗 '!H:H,'交通能耗 '!$D:$D,'图4-交通能耗载货'!$A6,'交通能耗 '!$B:$B,'图4-交通能耗载货'!$A$2)*$E$2</f>
        <v>392.78783623204072</v>
      </c>
      <c r="F6" s="2">
        <f>SUMIFS('交通能耗 '!I:I,'交通能耗 '!$D:$D,'图4-交通能耗载货'!$A6,'交通能耗 '!$B:$B,'图4-交通能耗载货'!$A$2)*$E$2</f>
        <v>522.2505131252027</v>
      </c>
      <c r="G6" s="2">
        <f>SUMIFS('交通能耗 '!J:J,'交通能耗 '!$D:$D,'图4-交通能耗载货'!$A6,'交通能耗 '!$B:$B,'图4-交通能耗载货'!$A$2)*$E$2</f>
        <v>675.01073061827105</v>
      </c>
      <c r="H6" s="2">
        <f>SUMIFS('交通能耗 '!K:K,'交通能耗 '!$D:$D,'图4-交通能耗载货'!$A6,'交通能耗 '!$B:$B,'图4-交通能耗载货'!$A$2)*$E$2</f>
        <v>849.17957581649944</v>
      </c>
      <c r="I6" s="2">
        <f>SUMIFS('交通能耗 '!L:L,'交通能耗 '!$D:$D,'图4-交通能耗载货'!$A6,'交通能耗 '!$B:$B,'图4-交通能耗载货'!$A$2)*$E$2</f>
        <v>1046.8791185049154</v>
      </c>
      <c r="J6" s="2">
        <f>SUMIFS('交通能耗 '!M:M,'交通能耗 '!$D:$D,'图4-交通能耗载货'!$A6,'交通能耗 '!$B:$B,'图4-交通能耗载货'!$A$2)*$E$2</f>
        <v>1267.4750639155957</v>
      </c>
      <c r="K6" s="2">
        <f>SUMIFS('交通能耗 '!N:N,'交通能耗 '!$D:$D,'图4-交通能耗载货'!$A6,'交通能耗 '!$B:$B,'图4-交通能耗载货'!$A$2)*$E$2</f>
        <v>1510.6910086061002</v>
      </c>
      <c r="L6" s="2">
        <f>SUMIFS('交通能耗 '!O:O,'交通能耗 '!$D:$D,'图4-交通能耗载货'!$A6,'交通能耗 '!$B:$B,'图4-交通能耗载货'!$A$2)*$E$2</f>
        <v>1770.7334989737501</v>
      </c>
      <c r="M6" s="2">
        <f>SUMIFS('交通能耗 '!P:P,'交通能耗 '!$D:$D,'图4-交通能耗载货'!$A6,'交通能耗 '!$B:$B,'图4-交通能耗载货'!$A$2)*$E$2</f>
        <v>2051.1414785207594</v>
      </c>
      <c r="N6" s="2">
        <f>SUMIFS('交通能耗 '!Q:Q,'交通能耗 '!$D:$D,'图4-交通能耗载货'!$A6,'交通能耗 '!$B:$B,'图4-交通能耗载货'!$A$2)*$E$2</f>
        <v>2349.9088977710567</v>
      </c>
      <c r="O6" s="2">
        <f>SUMIFS('交通能耗 '!R:R,'交通能耗 '!$D:$D,'图4-交通能耗载货'!$A6,'交通能耗 '!$B:$B,'图4-交通能耗载货'!$A$2)*$E$2</f>
        <v>2664.2756832667178</v>
      </c>
      <c r="P6" s="2">
        <f>SUMIFS('交通能耗 '!S:S,'交通能耗 '!$D:$D,'图4-交通能耗载货'!$A6,'交通能耗 '!$B:$B,'图4-交通能耗载货'!$A$2)*$E$2</f>
        <v>2933.5634294767933</v>
      </c>
      <c r="Q6" s="2">
        <f>SUMIFS('交通能耗 '!T:T,'交通能耗 '!$D:$D,'图4-交通能耗载货'!$A6,'交通能耗 '!$B:$B,'图4-交通能耗载货'!$A$2)*$E$2</f>
        <v>3249.5988621223587</v>
      </c>
      <c r="R6" s="2">
        <f>SUMIFS('交通能耗 '!U:U,'交通能耗 '!$D:$D,'图4-交通能耗载货'!$A6,'交通能耗 '!$B:$B,'图4-交通能耗载货'!$A$2)*$E$2</f>
        <v>3576.1423787404137</v>
      </c>
      <c r="S6" s="2">
        <f>SUMIFS('交通能耗 '!V:V,'交通能耗 '!$D:$D,'图4-交通能耗载货'!$A6,'交通能耗 '!$B:$B,'图4-交通能耗载货'!$A$2)*$E$2</f>
        <v>3908.1084584638661</v>
      </c>
      <c r="T6" s="2">
        <f>SUMIFS('交通能耗 '!W:W,'交通能耗 '!$D:$D,'图4-交通能耗载货'!$A6,'交通能耗 '!$B:$B,'图4-交通能耗载货'!$A$2)*$E$2</f>
        <v>4237.8873645169433</v>
      </c>
      <c r="U6" s="2">
        <f>SUMIFS('交通能耗 '!X:X,'交通能耗 '!$D:$D,'图4-交通能耗载货'!$A6,'交通能耗 '!$B:$B,'图4-交通能耗载货'!$A$2)*$E$2</f>
        <v>4566.3148608260426</v>
      </c>
      <c r="V6" s="2">
        <f>SUMIFS('交通能耗 '!Y:Y,'交通能耗 '!$D:$D,'图4-交通能耗载货'!$A6,'交通能耗 '!$B:$B,'图4-交通能耗载货'!$A$2)*$E$2</f>
        <v>4891.1839688884102</v>
      </c>
      <c r="W6" s="2">
        <f>SUMIFS('交通能耗 '!Z:Z,'交通能耗 '!$D:$D,'图4-交通能耗载货'!$A6,'交通能耗 '!$B:$B,'图4-交通能耗载货'!$A$2)*$E$2</f>
        <v>5207.0227935616304</v>
      </c>
      <c r="X6" s="2">
        <f>SUMIFS('交通能耗 '!AA:AA,'交通能耗 '!$D:$D,'图4-交通能耗载货'!$A6,'交通能耗 '!$B:$B,'图4-交通能耗载货'!$A$2)*$E$2</f>
        <v>5513.2497929494812</v>
      </c>
      <c r="Y6" s="2">
        <f>SUMIFS('交通能耗 '!AB:AB,'交通能耗 '!$D:$D,'图4-交通能耗载货'!$A6,'交通能耗 '!$B:$B,'图4-交通能耗载货'!$A$2)*$E$2</f>
        <v>5808.4249756940708</v>
      </c>
      <c r="Z6" s="2">
        <f>SUMIFS('交通能耗 '!AC:AC,'交通能耗 '!$D:$D,'图4-交通能耗载货'!$A6,'交通能耗 '!$B:$B,'图4-交通能耗载货'!$A$2)*$E$2</f>
        <v>6035.5979258939196</v>
      </c>
      <c r="AA6" s="2">
        <f>SUMIFS('交通能耗 '!AD:AD,'交通能耗 '!$D:$D,'图4-交通能耗载货'!$A6,'交通能耗 '!$B:$B,'图4-交通能耗载货'!$A$2)*$E$2</f>
        <v>6249.7663029779278</v>
      </c>
      <c r="AB6" s="2">
        <f>SUMIFS('交通能耗 '!AE:AE,'交通能耗 '!$D:$D,'图4-交通能耗载货'!$A6,'交通能耗 '!$B:$B,'图4-交通能耗载货'!$A$2)*$E$2</f>
        <v>6451.4558352237964</v>
      </c>
      <c r="AC6" s="2">
        <f>SUMIFS('交通能耗 '!AF:AF,'交通能耗 '!$D:$D,'图4-交通能耗载货'!$A6,'交通能耗 '!$B:$B,'图4-交通能耗载货'!$A$2)*$E$2</f>
        <v>6641.090346044437</v>
      </c>
      <c r="AD6" s="2">
        <f>SUMIFS('交通能耗 '!AG:AG,'交通能耗 '!$D:$D,'图4-交通能耗载货'!$A6,'交通能耗 '!$B:$B,'图4-交通能耗载货'!$A$2)*$E$2</f>
        <v>6824.1723380504864</v>
      </c>
      <c r="AE6" s="2">
        <f>SUMIFS('交通能耗 '!AH:AH,'交通能耗 '!$D:$D,'图4-交通能耗载货'!$A6,'交通能耗 '!$B:$B,'图4-交通能耗载货'!$A$2)*$E$2</f>
        <v>6958.5585682906649</v>
      </c>
      <c r="AF6" s="2">
        <f>SUMIFS('交通能耗 '!AI:AI,'交通能耗 '!$D:$D,'图4-交通能耗载货'!$A6,'交通能耗 '!$B:$B,'图4-交通能耗载货'!$A$2)*$E$2</f>
        <v>7083.6127615138112</v>
      </c>
      <c r="AG6" s="2">
        <f>SUMIFS('交通能耗 '!AJ:AJ,'交通能耗 '!$D:$D,'图4-交通能耗载货'!$A6,'交通能耗 '!$B:$B,'图4-交通能耗载货'!$A$2)*$E$2</f>
        <v>7200.868892009652</v>
      </c>
      <c r="AH6" s="2">
        <f>SUMIFS('交通能耗 '!AK:AK,'交通能耗 '!$D:$D,'图4-交通能耗载货'!$A6,'交通能耗 '!$B:$B,'图4-交通能耗载货'!$A$2)*$E$2</f>
        <v>7312.3884627849211</v>
      </c>
      <c r="AI6" s="2">
        <f>SUMIFS('交通能耗 '!AL:AL,'交通能耗 '!$D:$D,'图4-交通能耗载货'!$A6,'交通能耗 '!$B:$B,'图4-交通能耗载货'!$A$2)*$E$2</f>
        <v>7418.8325951532197</v>
      </c>
      <c r="AJ6" s="2">
        <f>SUMIFS('交通能耗 '!AM:AM,'交通能耗 '!$D:$D,'图4-交通能耗载货'!$A6,'交通能耗 '!$B:$B,'图4-交通能耗载货'!$A$2)*$E$2</f>
        <v>7521.1213136005208</v>
      </c>
      <c r="AK6" s="2">
        <f>SUMIFS('交通能耗 '!AN:AN,'交通能耗 '!$D:$D,'图4-交通能耗载货'!$A6,'交通能耗 '!$B:$B,'图4-交通能耗载货'!$A$2)*$E$2</f>
        <v>7621.6754888192736</v>
      </c>
      <c r="AL6" s="2">
        <f>SUMIFS('交通能耗 '!AO:AO,'交通能耗 '!$D:$D,'图4-交通能耗载货'!$A6,'交通能耗 '!$B:$B,'图4-交通能耗载货'!$A$2)*$E$2</f>
        <v>7723.1244823737015</v>
      </c>
      <c r="AM6" s="2">
        <f>SUMIFS('交通能耗 '!AP:AP,'交通能耗 '!$D:$D,'图4-交通能耗载货'!$A6,'交通能耗 '!$B:$B,'图4-交通能耗载货'!$A$2)*$E$2</f>
        <v>7821.1742465161524</v>
      </c>
      <c r="AN6" s="2">
        <f>SUMIFS('交通能耗 '!AQ:AQ,'交通能耗 '!$D:$D,'图4-交通能耗载货'!$A6,'交通能耗 '!$B:$B,'图4-交通能耗载货'!$A$2)*$E$2</f>
        <v>7922.0611429188739</v>
      </c>
    </row>
    <row r="7" spans="1:40">
      <c r="A7" s="1" t="s">
        <v>119</v>
      </c>
      <c r="B7" s="1" t="s">
        <v>1654</v>
      </c>
      <c r="C7" s="2">
        <f>SUMIFS('交通能耗 '!F:F,'交通能耗 '!$D:$D,'图4-交通能耗载货'!$A7,'交通能耗 '!$B:$B,'图4-交通能耗载货'!$A$2)*$E$2</f>
        <v>2586.6587447337156</v>
      </c>
      <c r="D7" s="2">
        <f>SUMIFS('交通能耗 '!G:G,'交通能耗 '!$D:$D,'图4-交通能耗载货'!$A7,'交通能耗 '!$B:$B,'图4-交通能耗载货'!$A$2)*$E$2</f>
        <v>2656.2349213208031</v>
      </c>
      <c r="E7" s="2">
        <f>SUMIFS('交通能耗 '!H:H,'交通能耗 '!$D:$D,'图4-交通能耗载货'!$A7,'交通能耗 '!$B:$B,'图4-交通能耗载货'!$A$2)*$E$2</f>
        <v>2725.7354794569883</v>
      </c>
      <c r="F7" s="2">
        <f>SUMIFS('交通能耗 '!I:I,'交通能耗 '!$D:$D,'图4-交通能耗载货'!$A7,'交通能耗 '!$B:$B,'图4-交通能耗载货'!$A$2)*$E$2</f>
        <v>2795.1712217781146</v>
      </c>
      <c r="G7" s="2">
        <f>SUMIFS('交通能耗 '!J:J,'交通能耗 '!$D:$D,'图4-交通能耗载货'!$A7,'交通能耗 '!$B:$B,'图4-交通能耗载货'!$A$2)*$E$2</f>
        <v>2864.5457491627963</v>
      </c>
      <c r="H7" s="2">
        <f>SUMIFS('交通能耗 '!K:K,'交通能耗 '!$D:$D,'图4-交通能耗载货'!$A7,'交通能耗 '!$B:$B,'图4-交通能耗载货'!$A$2)*$E$2</f>
        <v>2933.8734651254913</v>
      </c>
      <c r="I7" s="2">
        <f>SUMIFS('交通能耗 '!L:L,'交通能耗 '!$D:$D,'图4-交通能耗载货'!$A7,'交通能耗 '!$B:$B,'图4-交通能耗载货'!$A$2)*$E$2</f>
        <v>3003.1651723020423</v>
      </c>
      <c r="J7" s="2">
        <f>SUMIFS('交通能耗 '!M:M,'交通能耗 '!$D:$D,'图4-交通能耗载货'!$A7,'交通能耗 '!$B:$B,'图4-交通能耗载货'!$A$2)*$E$2</f>
        <v>3072.4136689352208</v>
      </c>
      <c r="K7" s="2">
        <f>SUMIFS('交通能耗 '!N:N,'交通能耗 '!$D:$D,'图4-交通能耗载货'!$A7,'交通能耗 '!$B:$B,'图4-交通能耗载货'!$A$2)*$E$2</f>
        <v>3132.3791005005228</v>
      </c>
      <c r="L7" s="2">
        <f>SUMIFS('交通能耗 '!O:O,'交通能耗 '!$D:$D,'图4-交通能耗载货'!$A7,'交通能耗 '!$B:$B,'图4-交通能耗载货'!$A$2)*$E$2</f>
        <v>3192.3589355802824</v>
      </c>
      <c r="M7" s="2">
        <f>SUMIFS('交通能耗 '!P:P,'交通能耗 '!$D:$D,'图4-交通能耗载货'!$A7,'交通能耗 '!$B:$B,'图4-交通能耗载货'!$A$2)*$E$2</f>
        <v>3252.3171653883555</v>
      </c>
      <c r="N7" s="2">
        <f>SUMIFS('交通能耗 '!Q:Q,'交通能耗 '!$D:$D,'图4-交通能耗载货'!$A7,'交通能耗 '!$B:$B,'图4-交通能耗载货'!$A$2)*$E$2</f>
        <v>3312.2933995895005</v>
      </c>
      <c r="O7" s="2">
        <f>SUMIFS('交通能耗 '!R:R,'交通能耗 '!$D:$D,'图4-交通能耗载货'!$A7,'交通能耗 '!$B:$B,'图4-交通能耗载货'!$A$2)*$E$2</f>
        <v>3372.6477260451561</v>
      </c>
      <c r="P7" s="2">
        <f>SUMIFS('交通能耗 '!S:S,'交通能耗 '!$D:$D,'图4-交通能耗载货'!$A7,'交通能耗 '!$B:$B,'图4-交通能耗载货'!$A$2)*$E$2</f>
        <v>3432.7139822116606</v>
      </c>
      <c r="Q7" s="2">
        <f>SUMIFS('交通能耗 '!T:T,'交通能耗 '!$D:$D,'图4-交通能耗载货'!$A7,'交通能耗 '!$B:$B,'图4-交通能耗载货'!$A$2)*$E$2</f>
        <v>3492.7190234417208</v>
      </c>
      <c r="R7" s="2">
        <f>SUMIFS('交通能耗 '!U:U,'交通能耗 '!$D:$D,'图4-交通能耗载货'!$A7,'交通能耗 '!$B:$B,'图4-交通能耗载货'!$A$2)*$E$2</f>
        <v>3552.7420690648528</v>
      </c>
      <c r="S7" s="2">
        <f>SUMIFS('交通能耗 '!V:V,'交通能耗 '!$D:$D,'图4-交通能耗载货'!$A7,'交通能耗 '!$B:$B,'图4-交通能耗载货'!$A$2)*$E$2</f>
        <v>3612.7975225955142</v>
      </c>
      <c r="T7" s="2">
        <f>SUMIFS('交通能耗 '!W:W,'交通能耗 '!$D:$D,'图4-交通能耗载货'!$A7,'交通能耗 '!$B:$B,'图4-交通能耗载货'!$A$2)*$E$2</f>
        <v>3672.8961866695481</v>
      </c>
      <c r="U7" s="2">
        <f>SUMIFS('交通能耗 '!X:X,'交通能耗 '!$D:$D,'图4-交通能耗载货'!$A7,'交通能耗 '!$B:$B,'图4-交通能耗载货'!$A$2)*$E$2</f>
        <v>3710.9214648374214</v>
      </c>
      <c r="V7" s="2">
        <f>SUMIFS('交通能耗 '!Y:Y,'交通能耗 '!$D:$D,'图4-交通能耗载货'!$A7,'交通能耗 '!$B:$B,'图4-交通能耗载货'!$A$2)*$E$2</f>
        <v>3748.9827517914382</v>
      </c>
      <c r="W7" s="2">
        <f>SUMIFS('交通能耗 '!Z:Z,'交通能耗 '!$D:$D,'图4-交通能耗载货'!$A7,'交通能耗 '!$B:$B,'图4-交通能耗载货'!$A$2)*$E$2</f>
        <v>3787.1160563177427</v>
      </c>
      <c r="X7" s="2">
        <f>SUMIFS('交通能耗 '!AA:AA,'交通能耗 '!$D:$D,'图4-交通能耗载货'!$A7,'交通能耗 '!$B:$B,'图4-交通能耗载货'!$A$2)*$E$2</f>
        <v>3825.2853696301909</v>
      </c>
      <c r="Y7" s="2">
        <f>SUMIFS('交通能耗 '!AB:AB,'交通能耗 '!$D:$D,'图4-交通能耗载货'!$A7,'交通能耗 '!$B:$B,'图4-交通能耗载货'!$A$2)*$E$2</f>
        <v>3863.4906917287826</v>
      </c>
      <c r="Z7" s="2">
        <f>SUMIFS('交通能耗 '!AC:AC,'交通能耗 '!$D:$D,'图4-交通能耗载货'!$A7,'交通能耗 '!$B:$B,'图4-交通能耗载货'!$A$2)*$E$2</f>
        <v>3901.7680313996625</v>
      </c>
      <c r="AA7" s="2">
        <f>SUMIFS('交通能耗 '!AD:AD,'交通能耗 '!$D:$D,'图4-交通能耗载货'!$A7,'交通能耗 '!$B:$B,'图4-交通能耗载货'!$A$2)*$E$2</f>
        <v>3940.081379856686</v>
      </c>
      <c r="AB7" s="2">
        <f>SUMIFS('交通能耗 '!AE:AE,'交通能耗 '!$D:$D,'图4-交通能耗载货'!$A7,'交通能耗 '!$B:$B,'图4-交通能耗载货'!$A$2)*$E$2</f>
        <v>3978.4667458859972</v>
      </c>
      <c r="AC7" s="2">
        <f>SUMIFS('交通能耗 '!AF:AF,'交通能耗 '!$D:$D,'图4-交通能耗载货'!$A7,'交通能耗 '!$B:$B,'图4-交通能耗载货'!$A$2)*$E$2</f>
        <v>4016.8521119153083</v>
      </c>
      <c r="AD7" s="2">
        <f>SUMIFS('交通能耗 '!AG:AG,'交通能耗 '!$D:$D,'图4-交通能耗载货'!$A7,'交通能耗 '!$B:$B,'图4-交通能耗载货'!$A$2)*$E$2</f>
        <v>4055.3094955169072</v>
      </c>
      <c r="AE7" s="2">
        <f>SUMIFS('交通能耗 '!AH:AH,'交通能耗 '!$D:$D,'图4-交通能耗载货'!$A7,'交通能耗 '!$B:$B,'图4-交通能耗载货'!$A$2)*$E$2</f>
        <v>4095.9634150732791</v>
      </c>
      <c r="AF7" s="2">
        <f>SUMIFS('交通能耗 '!AI:AI,'交通能耗 '!$D:$D,'图4-交通能耗载货'!$A7,'交通能耗 '!$B:$B,'图4-交通能耗载货'!$A$2)*$E$2</f>
        <v>4136.6893522019382</v>
      </c>
      <c r="AG7" s="2">
        <f>SUMIFS('交通能耗 '!AJ:AJ,'交通能耗 '!$D:$D,'图4-交通能耗载货'!$A7,'交通能耗 '!$B:$B,'图4-交通能耗载货'!$A$2)*$E$2</f>
        <v>4177.4152893305982</v>
      </c>
      <c r="AH7" s="2">
        <f>SUMIFS('交通能耗 '!AK:AK,'交通能耗 '!$D:$D,'图4-交通能耗载货'!$A7,'交通能耗 '!$B:$B,'图4-交通能耗载货'!$A$2)*$E$2</f>
        <v>4218.1772352454009</v>
      </c>
      <c r="AI7" s="2">
        <f>SUMIFS('交通能耗 '!AL:AL,'交通能耗 '!$D:$D,'图4-交通能耗载货'!$A7,'交通能耗 '!$B:$B,'图4-交通能耗载货'!$A$2)*$E$2</f>
        <v>4258.723128443341</v>
      </c>
      <c r="AJ7" s="2">
        <f>SUMIFS('交通能耗 '!AM:AM,'交通能耗 '!$D:$D,'图4-交通能耗载货'!$A7,'交通能耗 '!$B:$B,'图4-交通能耗载货'!$A$2)*$E$2</f>
        <v>4299.2330128551375</v>
      </c>
      <c r="AK7" s="2">
        <f>SUMIFS('交通能耗 '!AN:AN,'交通能耗 '!$D:$D,'图4-交通能耗载货'!$A7,'交通能耗 '!$B:$B,'图4-交通能耗载货'!$A$2)*$E$2</f>
        <v>4339.8149148392222</v>
      </c>
      <c r="AL7" s="2">
        <f>SUMIFS('交通能耗 '!AO:AO,'交通能耗 '!$D:$D,'图4-交通能耗载货'!$A7,'交通能耗 '!$B:$B,'图4-交通能耗载货'!$A$2)*$E$2</f>
        <v>4380.3968168233059</v>
      </c>
      <c r="AM7" s="2">
        <f>SUMIFS('交通能耗 '!AP:AP,'交通能耗 '!$D:$D,'图4-交通能耗载货'!$A7,'交通能耗 '!$B:$B,'图4-交通能耗载货'!$A$2)*$E$2</f>
        <v>4421.0147275935342</v>
      </c>
      <c r="AN7" s="2">
        <f>SUMIFS('交通能耗 '!AQ:AQ,'交通能耗 '!$D:$D,'图4-交通能耗载货'!$A7,'交通能耗 '!$B:$B,'图4-交通能耗载货'!$A$2)*$E$2</f>
        <v>4461.6326383637615</v>
      </c>
    </row>
    <row r="8" spans="1:40">
      <c r="A8" s="1" t="s">
        <v>121</v>
      </c>
      <c r="B8" s="1" t="s">
        <v>1655</v>
      </c>
      <c r="C8" s="2">
        <f>SUMIFS('交通能耗 '!F:F,'交通能耗 '!$D:$D,'图4-交通能耗载货'!$A8,'交通能耗 '!$B:$B,'图4-交通能耗载货'!$A$2)*$E$2</f>
        <v>31.188372042778447</v>
      </c>
      <c r="D8" s="2">
        <f>SUMIFS('交通能耗 '!G:G,'交通能耗 '!$D:$D,'图4-交通能耗载货'!$A8,'交通能耗 '!$B:$B,'图4-交通能耗载货'!$A$2)*$E$2</f>
        <v>29.489491555939658</v>
      </c>
      <c r="E8" s="2">
        <f>SUMIFS('交通能耗 '!H:H,'交通能耗 '!$D:$D,'图4-交通能耗载货'!$A8,'交通能耗 '!$B:$B,'图4-交通能耗载货'!$A$2)*$E$2</f>
        <v>27.77122789960751</v>
      </c>
      <c r="F8" s="2">
        <f>SUMIFS('交通能耗 '!I:I,'交通能耗 '!$D:$D,'图4-交通能耗载货'!$A8,'交通能耗 '!$B:$B,'图4-交通能耗载货'!$A$2)*$E$2</f>
        <v>26.096859673760406</v>
      </c>
      <c r="G8" s="2">
        <f>SUMIFS('交通能耗 '!J:J,'交通能耗 '!$D:$D,'图4-交通能耗载货'!$A8,'交通能耗 '!$B:$B,'图4-交通能耗载货'!$A$2)*$E$2</f>
        <v>24.564818695761772</v>
      </c>
      <c r="H8" s="2">
        <f>SUMIFS('交通能耗 '!K:K,'交通能耗 '!$D:$D,'图4-交通能耗载货'!$A8,'交通能耗 '!$B:$B,'图4-交通能耗载货'!$A$2)*$E$2</f>
        <v>23.325552194735522</v>
      </c>
      <c r="I8" s="2">
        <f>SUMIFS('交通能耗 '!L:L,'交通能耗 '!$D:$D,'图4-交通能耗载货'!$A8,'交通能耗 '!$B:$B,'图4-交通能耗载货'!$A$2)*$E$2</f>
        <v>22.527218681358256</v>
      </c>
      <c r="J8" s="2">
        <f>SUMIFS('交通能耗 '!M:M,'交通能耗 '!$D:$D,'图4-交通能耗载货'!$A8,'交通能耗 '!$B:$B,'图4-交通能耗载货'!$A$2)*$E$2</f>
        <v>22.403762918152037</v>
      </c>
      <c r="K8" s="2">
        <f>SUMIFS('交通能耗 '!N:N,'交通能耗 '!$D:$D,'图4-交通能耗载货'!$A8,'交通能耗 '!$B:$B,'图4-交通能耗载货'!$A$2)*$E$2</f>
        <v>23.185337222282243</v>
      </c>
      <c r="L8" s="2">
        <f>SUMIFS('交通能耗 '!O:O,'交通能耗 '!$D:$D,'图4-交通能耗载货'!$A8,'交通能耗 '!$B:$B,'图4-交通能耗载货'!$A$2)*$E$2</f>
        <v>25.202275755284298</v>
      </c>
      <c r="M8" s="2">
        <f>SUMIFS('交通能耗 '!P:P,'交通能耗 '!$D:$D,'图4-交通能耗载货'!$A8,'交通能耗 '!$B:$B,'图4-交通能耗载货'!$A$2)*$E$2</f>
        <v>28.895124410356136</v>
      </c>
      <c r="N8" s="2">
        <f>SUMIFS('交通能耗 '!Q:Q,'交通能耗 '!$D:$D,'图4-交通能耗载货'!$A8,'交通能耗 '!$B:$B,'图4-交通能耗载货'!$A$2)*$E$2</f>
        <v>34.513301645601537</v>
      </c>
      <c r="O8" s="2">
        <f>SUMIFS('交通能耗 '!R:R,'交通能耗 '!$D:$D,'图4-交通能耗载货'!$A8,'交通能耗 '!$B:$B,'图4-交通能耗载货'!$A$2)*$E$2</f>
        <v>42.356667026754536</v>
      </c>
      <c r="P8" s="2">
        <f>SUMIFS('交通能耗 '!S:S,'交通能耗 '!$D:$D,'图4-交通能耗载货'!$A8,'交通能耗 '!$B:$B,'图4-交通能耗载货'!$A$2)*$E$2</f>
        <v>52.403604479493012</v>
      </c>
      <c r="Q8" s="2">
        <f>SUMIFS('交通能耗 '!T:T,'交通能耗 '!$D:$D,'图4-交通能耗载货'!$A8,'交通能耗 '!$B:$B,'图4-交通能耗载货'!$A$2)*$E$2</f>
        <v>65.0009218249253</v>
      </c>
      <c r="R8" s="2">
        <f>SUMIFS('交通能耗 '!U:U,'交通能耗 '!$D:$D,'图4-交通能耗载货'!$A8,'交通能耗 '!$B:$B,'图4-交通能耗载货'!$A$2)*$E$2</f>
        <v>83.233668215044489</v>
      </c>
      <c r="S8" s="2">
        <f>SUMIFS('交通能耗 '!V:V,'交通能耗 '!$D:$D,'图4-交通能耗载货'!$A8,'交通能耗 '!$B:$B,'图4-交通能耗载货'!$A$2)*$E$2</f>
        <v>104.95093802887908</v>
      </c>
      <c r="T8" s="2">
        <f>SUMIFS('交通能耗 '!W:W,'交通能耗 '!$D:$D,'图4-交通能耗载货'!$A8,'交通能耗 '!$B:$B,'图4-交通能耗载货'!$A$2)*$E$2</f>
        <v>129.8937308703324</v>
      </c>
      <c r="U8" s="2">
        <f>SUMIFS('交通能耗 '!X:X,'交通能耗 '!$D:$D,'图4-交通能耗载货'!$A8,'交通能耗 '!$B:$B,'图4-交通能耗载货'!$A$2)*$E$2</f>
        <v>158.55909761981928</v>
      </c>
      <c r="V8" s="2">
        <f>SUMIFS('交通能耗 '!Y:Y,'交通能耗 '!$D:$D,'图4-交通能耗载货'!$A8,'交通能耗 '!$B:$B,'图4-交通能耗载货'!$A$2)*$E$2</f>
        <v>190.93942601994891</v>
      </c>
      <c r="W8" s="2">
        <f>SUMIFS('交通能耗 '!Z:Z,'交通能耗 '!$D:$D,'图4-交通能耗载货'!$A8,'交通能耗 '!$B:$B,'图4-交通能耗载货'!$A$2)*$E$2</f>
        <v>227.46264088437584</v>
      </c>
      <c r="X8" s="2">
        <f>SUMIFS('交通能耗 '!AA:AA,'交通能耗 '!$D:$D,'图4-交通能耗载货'!$A8,'交通能耗 '!$B:$B,'图4-交通能耗载货'!$A$2)*$E$2</f>
        <v>268.55131972201224</v>
      </c>
      <c r="Y8" s="2">
        <f>SUMIFS('交通能耗 '!AB:AB,'交通能耗 '!$D:$D,'图4-交通能耗载货'!$A8,'交通能耗 '!$B:$B,'图4-交通能耗载货'!$A$2)*$E$2</f>
        <v>314.12047459580145</v>
      </c>
      <c r="Z8" s="2">
        <f>SUMIFS('交通能耗 '!AC:AC,'交通能耗 '!$D:$D,'图4-交通能耗载货'!$A8,'交通能耗 '!$B:$B,'图4-交通能耗载货'!$A$2)*$E$2</f>
        <v>364.75658060566786</v>
      </c>
      <c r="AA8" s="2">
        <f>SUMIFS('交通能耗 '!AD:AD,'交通能耗 '!$D:$D,'图4-交通能耗载货'!$A8,'交通能耗 '!$B:$B,'图4-交通能耗载货'!$A$2)*$E$2</f>
        <v>419.59861006085498</v>
      </c>
      <c r="AB8" s="2">
        <f>SUMIFS('交通能耗 '!AE:AE,'交通能耗 '!$D:$D,'图4-交通能耗载货'!$A8,'交通能耗 '!$B:$B,'图4-交通能耗载货'!$A$2)*$E$2</f>
        <v>479.85756724640822</v>
      </c>
      <c r="AC8" s="2">
        <f>SUMIFS('交通能耗 '!AF:AF,'交通能耗 '!$D:$D,'图4-交通能耗载货'!$A8,'交通能耗 '!$B:$B,'图4-交通能耗载货'!$A$2)*$E$2</f>
        <v>544.09565373951261</v>
      </c>
      <c r="AD8" s="2">
        <f>SUMIFS('交通能耗 '!AG:AG,'交通能耗 '!$D:$D,'图4-交通能耗载货'!$A8,'交通能耗 '!$B:$B,'图4-交通能耗载货'!$A$2)*$E$2</f>
        <v>613.6128155269887</v>
      </c>
      <c r="AE8" s="2">
        <f>SUMIFS('交通能耗 '!AH:AH,'交通能耗 '!$D:$D,'图4-交通能耗载货'!$A8,'交通能耗 '!$B:$B,'图4-交通能耗载货'!$A$2)*$E$2</f>
        <v>686.96777933815872</v>
      </c>
      <c r="AF8" s="2">
        <f>SUMIFS('交通能耗 '!AI:AI,'交通能耗 '!$D:$D,'图4-交通能耗载货'!$A8,'交通能耗 '!$B:$B,'图4-交通能耗载货'!$A$2)*$E$2</f>
        <v>766.31023369702223</v>
      </c>
      <c r="AG8" s="2">
        <f>SUMIFS('交通能耗 '!AJ:AJ,'交通能耗 '!$D:$D,'图4-交通能耗载货'!$A8,'交通能耗 '!$B:$B,'图4-交通能耗载货'!$A$2)*$E$2</f>
        <v>850.16960858449488</v>
      </c>
      <c r="AH8" s="2">
        <f>SUMIFS('交通能耗 '!AK:AK,'交通能耗 '!$D:$D,'图4-交通能耗载货'!$A8,'交通能耗 '!$B:$B,'图4-交通能耗载货'!$A$2)*$E$2</f>
        <v>942.56681430269009</v>
      </c>
      <c r="AI8" s="2">
        <f>SUMIFS('交通能耗 '!AL:AL,'交通能耗 '!$D:$D,'图4-交通能耗载货'!$A8,'交通能耗 '!$B:$B,'图4-交通能耗载货'!$A$2)*$E$2</f>
        <v>1037.8789384609847</v>
      </c>
      <c r="AJ8" s="2">
        <f>SUMIFS('交通能耗 '!AM:AM,'交通能耗 '!$D:$D,'图4-交通能耗载货'!$A8,'交通能耗 '!$B:$B,'图4-交通能耗载货'!$A$2)*$E$2</f>
        <v>1146.6218357279179</v>
      </c>
      <c r="AK8" s="2">
        <f>SUMIFS('交通能耗 '!AN:AN,'交通能耗 '!$D:$D,'图4-交通能耗载货'!$A8,'交通能耗 '!$B:$B,'图4-交通能耗载货'!$A$2)*$E$2</f>
        <v>1249.5557596053441</v>
      </c>
      <c r="AL8" s="2">
        <f>SUMIFS('交通能耗 '!AO:AO,'交通能耗 '!$D:$D,'图4-交通能耗载货'!$A8,'交通能耗 '!$B:$B,'图4-交通能耗载货'!$A$2)*$E$2</f>
        <v>1386.4119765222717</v>
      </c>
      <c r="AM8" s="2">
        <f>SUMIFS('交通能耗 '!AP:AP,'交通能耗 '!$D:$D,'图4-交通能耗载货'!$A8,'交通能耗 '!$B:$B,'图4-交通能耗载货'!$A$2)*$E$2</f>
        <v>1484.3491411904508</v>
      </c>
      <c r="AN8" s="2">
        <f>SUMIFS('交通能耗 '!AQ:AQ,'交通能耗 '!$D:$D,'图4-交通能耗载货'!$A8,'交通能耗 '!$B:$B,'图4-交通能耗载货'!$A$2)*$E$2</f>
        <v>1705.9858125382598</v>
      </c>
    </row>
    <row r="9" spans="1:40">
      <c r="A9" s="1" t="s">
        <v>118</v>
      </c>
      <c r="B9" s="1" t="s">
        <v>1656</v>
      </c>
      <c r="C9" s="2">
        <f>SUMIFS('交通能耗 '!F:F,'交通能耗 '!$D:$D,'图4-交通能耗载货'!$A9,'交通能耗 '!$B:$B,'图4-交通能耗载货'!$A$2)*$E$2</f>
        <v>2180.364408915776</v>
      </c>
      <c r="D9" s="2">
        <f>SUMIFS('交通能耗 '!G:G,'交通能耗 '!$D:$D,'图4-交通能耗载货'!$A9,'交通能耗 '!$B:$B,'图4-交通能耗载货'!$A$2)*$E$2</f>
        <v>2073.3859061611038</v>
      </c>
      <c r="E9" s="2">
        <f>SUMIFS('交通能耗 '!H:H,'交通能耗 '!$D:$D,'图4-交通能耗载货'!$A9,'交通能耗 '!$B:$B,'图4-交通能耗载货'!$A$2)*$E$2</f>
        <v>1983.8608620503408</v>
      </c>
      <c r="F9" s="2">
        <f>SUMIFS('交通能耗 '!I:I,'交通能耗 '!$D:$D,'图4-交通能耗载货'!$A9,'交通能耗 '!$B:$B,'图4-交通能耗载货'!$A$2)*$E$2</f>
        <v>1910.8350437506756</v>
      </c>
      <c r="G9" s="2">
        <f>SUMIFS('交通能耗 '!J:J,'交通能耗 '!$D:$D,'图4-交通能耗载货'!$A9,'交通能耗 '!$B:$B,'图4-交通能耗载货'!$A$2)*$E$2</f>
        <v>1841.7737928054451</v>
      </c>
      <c r="H9" s="2">
        <f>SUMIFS('交通能耗 '!K:K,'交通能耗 '!$D:$D,'图4-交通能耗载货'!$A9,'交通能耗 '!$B:$B,'图4-交通能耗载货'!$A$2)*$E$2</f>
        <v>1789.3954124806457</v>
      </c>
      <c r="I9" s="2">
        <f>SUMIFS('交通能耗 '!L:L,'交通能耗 '!$D:$D,'图4-交通能耗载货'!$A9,'交通能耗 '!$B:$B,'图4-交通能耗载货'!$A$2)*$E$2</f>
        <v>1750.2682654567718</v>
      </c>
      <c r="J9" s="2">
        <f>SUMIFS('交通能耗 '!M:M,'交通能耗 '!$D:$D,'图4-交通能耗载货'!$A9,'交通能耗 '!$B:$B,'图4-交通能耗载货'!$A$2)*$E$2</f>
        <v>1721.8033200100829</v>
      </c>
      <c r="K9" s="2">
        <f>SUMIFS('交通能耗 '!N:N,'交通能耗 '!$D:$D,'图4-交通能耗载货'!$A9,'交通能耗 '!$B:$B,'图4-交通能耗载货'!$A$2)*$E$2</f>
        <v>1691.7179791869221</v>
      </c>
      <c r="L9" s="2">
        <f>SUMIFS('交通能耗 '!O:O,'交通能耗 '!$D:$D,'图4-交通能耗载货'!$A9,'交通能耗 '!$B:$B,'图4-交通能耗载货'!$A$2)*$E$2</f>
        <v>1670.1703215584607</v>
      </c>
      <c r="M9" s="2">
        <f>SUMIFS('交通能耗 '!P:P,'交通能耗 '!$D:$D,'图4-交通能耗载货'!$A9,'交通能耗 '!$B:$B,'图4-交通能耗载货'!$A$2)*$E$2</f>
        <v>1655.5795614129852</v>
      </c>
      <c r="N9" s="2">
        <f>SUMIFS('交通能耗 '!Q:Q,'交通能耗 '!$D:$D,'图4-交通能耗载货'!$A9,'交通能耗 '!$B:$B,'图4-交通能耗载货'!$A$2)*$E$2</f>
        <v>1646.8726369234098</v>
      </c>
      <c r="O9" s="2">
        <f>SUMIFS('交通能耗 '!R:R,'交通能耗 '!$D:$D,'图4-交通能耗载货'!$A9,'交通能耗 '!$B:$B,'图4-交通能耗载货'!$A$2)*$E$2</f>
        <v>1643.8118901011851</v>
      </c>
      <c r="P9" s="2">
        <f>SUMIFS('交通能耗 '!S:S,'交通能耗 '!$D:$D,'图4-交通能耗载货'!$A9,'交通能耗 '!$B:$B,'图4-交通能耗载货'!$A$2)*$E$2</f>
        <v>1644.2764034424404</v>
      </c>
      <c r="Q9" s="2">
        <f>SUMIFS('交通能耗 '!T:T,'交通能耗 '!$D:$D,'图4-交通能耗载货'!$A9,'交通能耗 '!$B:$B,'图4-交通能耗载货'!$A$2)*$E$2</f>
        <v>1648.1293435598291</v>
      </c>
      <c r="R9" s="2">
        <f>SUMIFS('交通能耗 '!U:U,'交通能耗 '!$D:$D,'图4-交通能耗载货'!$A9,'交通能耗 '!$B:$B,'图4-交通能耗载货'!$A$2)*$E$2</f>
        <v>1654.992618198841</v>
      </c>
      <c r="S9" s="2">
        <f>SUMIFS('交通能耗 '!V:V,'交通能耗 '!$D:$D,'图4-交通能耗载货'!$A9,'交通能耗 '!$B:$B,'图4-交通能耗载货'!$A$2)*$E$2</f>
        <v>1664.4701307118942</v>
      </c>
      <c r="T9" s="2">
        <f>SUMIFS('交通能耗 '!W:W,'交通能耗 '!$D:$D,'图4-交通能耗载货'!$A9,'交通能耗 '!$B:$B,'图4-交通能耗载货'!$A$2)*$E$2</f>
        <v>1676.2017932375504</v>
      </c>
      <c r="U9" s="2">
        <f>SUMIFS('交通能耗 '!X:X,'交通能耗 '!$D:$D,'图4-交通能耗载货'!$A9,'交通能耗 '!$B:$B,'图4-交通能耗载货'!$A$2)*$E$2</f>
        <v>1676.547477584531</v>
      </c>
      <c r="V9" s="2">
        <f>SUMIFS('交通能耗 '!Y:Y,'交通能耗 '!$D:$D,'图4-交通能耗载货'!$A9,'交通能耗 '!$B:$B,'图4-交通能耗载货'!$A$2)*$E$2</f>
        <v>1680.4436282452923</v>
      </c>
      <c r="W9" s="2">
        <f>SUMIFS('交通能耗 '!Z:Z,'交通能耗 '!$D:$D,'图4-交通能耗载货'!$A9,'交通能耗 '!$B:$B,'图4-交通能耗载货'!$A$2)*$E$2</f>
        <v>1686.0105865831267</v>
      </c>
      <c r="X9" s="2">
        <f>SUMIFS('交通能耗 '!AA:AA,'交通能耗 '!$D:$D,'图4-交通能耗载货'!$A9,'交通能耗 '!$B:$B,'图4-交通能耗载货'!$A$2)*$E$2</f>
        <v>1693.0503042742434</v>
      </c>
      <c r="Y9" s="2">
        <f>SUMIFS('交通能耗 '!AB:AB,'交通能耗 '!$D:$D,'图4-交通能耗载货'!$A9,'交通能耗 '!$B:$B,'图4-交通能耗载货'!$A$2)*$E$2</f>
        <v>1701.3719347520801</v>
      </c>
      <c r="Z9" s="2">
        <f>SUMIFS('交通能耗 '!AC:AC,'交通能耗 '!$D:$D,'图4-交通能耗载货'!$A9,'交通能耗 '!$B:$B,'图4-交通能耗载货'!$A$2)*$E$2</f>
        <v>1711.7028554967417</v>
      </c>
      <c r="AA9" s="2">
        <f>SUMIFS('交通能耗 '!AD:AD,'交通能耗 '!$D:$D,'图4-交通能耗载货'!$A9,'交通能耗 '!$B:$B,'图4-交通能耗载货'!$A$2)*$E$2</f>
        <v>1722.8583774440967</v>
      </c>
      <c r="AB9" s="2">
        <f>SUMIFS('交通能耗 '!AE:AE,'交通能耗 '!$D:$D,'图4-交通能耗载货'!$A9,'交通能耗 '!$B:$B,'图4-交通能耗载货'!$A$2)*$E$2</f>
        <v>1734.7520795074004</v>
      </c>
      <c r="AC9" s="2">
        <f>SUMIFS('交通能耗 '!AF:AF,'交通能耗 '!$D:$D,'图4-交通能耗载货'!$A9,'交通能耗 '!$B:$B,'图4-交通能耗载货'!$A$2)*$E$2</f>
        <v>1747.3011414785212</v>
      </c>
      <c r="AD9" s="2">
        <f>SUMIFS('交通能耗 '!AG:AG,'交通能耗 '!$D:$D,'图4-交通能耗载货'!$A9,'交通能耗 '!$B:$B,'图4-交通能耗载货'!$A$2)*$E$2</f>
        <v>1762.1043534622452</v>
      </c>
      <c r="AE9" s="2">
        <f>SUMIFS('交通能耗 '!AH:AH,'交通能耗 '!$D:$D,'图4-交通能耗载货'!$A9,'交通能耗 '!$B:$B,'图4-交通能耗载货'!$A$2)*$E$2</f>
        <v>1800.0504123006019</v>
      </c>
      <c r="AF9" s="2">
        <f>SUMIFS('交通能耗 '!AI:AI,'交通能耗 '!$D:$D,'图4-交通能耗载货'!$A9,'交通能耗 '!$B:$B,'图4-交通能耗载货'!$A$2)*$E$2</f>
        <v>1837.7516113931804</v>
      </c>
      <c r="AG9" s="2">
        <f>SUMIFS('交通能耗 '!AJ:AJ,'交通能耗 '!$D:$D,'图4-交通能耗载货'!$A9,'交通能耗 '!$B:$B,'图4-交通能耗载货'!$A$2)*$E$2</f>
        <v>1875.9641352490012</v>
      </c>
      <c r="AH9" s="2">
        <f>SUMIFS('交通能耗 '!AK:AK,'交通能耗 '!$D:$D,'图4-交通能耗载货'!$A9,'交通能耗 '!$B:$B,'图4-交通能耗载货'!$A$2)*$E$2</f>
        <v>1913.8633826653709</v>
      </c>
      <c r="AI9" s="2">
        <f>SUMIFS('交通能耗 '!AL:AL,'交通能耗 '!$D:$D,'图4-交通能耗载货'!$A9,'交通能耗 '!$B:$B,'图4-交通能耗载货'!$A$2)*$E$2</f>
        <v>1950.9344280004327</v>
      </c>
      <c r="AJ9" s="2">
        <f>SUMIFS('交通能耗 '!AM:AM,'交通能耗 '!$D:$D,'图4-交通能耗载货'!$A9,'交通能耗 '!$B:$B,'图4-交通能耗载货'!$A$2)*$E$2</f>
        <v>1987.634582838213</v>
      </c>
      <c r="AK9" s="2">
        <f>SUMIFS('交通能耗 '!AN:AN,'交通能耗 '!$D:$D,'图4-交通能耗载货'!$A9,'交通能耗 '!$B:$B,'图4-交通能耗载货'!$A$2)*$E$2</f>
        <v>2023.935040149797</v>
      </c>
      <c r="AL9" s="2">
        <f>SUMIFS('交通能耗 '!AO:AO,'交通能耗 '!$D:$D,'图4-交通能耗载货'!$A9,'交通能耗 '!$B:$B,'图4-交通能耗载货'!$A$2)*$E$2</f>
        <v>2059.8213964207271</v>
      </c>
      <c r="AM9" s="2">
        <f>SUMIFS('交通能耗 '!AP:AP,'交通能耗 '!$D:$D,'图4-交通能耗载货'!$A9,'交通能耗 '!$B:$B,'图4-交通能耗载货'!$A$2)*$E$2</f>
        <v>2094.8975550034215</v>
      </c>
      <c r="AN9" s="2">
        <f>SUMIFS('交通能耗 '!AQ:AQ,'交通能耗 '!$D:$D,'图4-交通能耗载货'!$A9,'交通能耗 '!$B:$B,'图4-交通能耗载货'!$A$2)*$E$2</f>
        <v>2129.5812178171477</v>
      </c>
    </row>
    <row r="10" spans="1:40">
      <c r="A10" s="1" t="s">
        <v>120</v>
      </c>
      <c r="B10" s="1" t="s">
        <v>1657</v>
      </c>
      <c r="C10" s="2">
        <f>SUMIFS('交通能耗 '!F:F,'交通能耗 '!$D:$D,'图4-交通能耗载货'!$A10,'交通能耗 '!$B:$B,'图4-交通能耗载货'!$A$2)*$E$2</f>
        <v>10.461668647149907</v>
      </c>
      <c r="D10" s="2">
        <f>SUMIFS('交通能耗 '!G:G,'交通能耗 '!$D:$D,'图4-交通能耗载货'!$A10,'交通能耗 '!$B:$B,'图4-交通能耗载货'!$A$2)*$E$2</f>
        <v>24.427986028590983</v>
      </c>
      <c r="E10" s="2">
        <f>SUMIFS('交通能耗 '!H:H,'交通能耗 '!$D:$D,'图4-交通能耗载货'!$A10,'交通能耗 '!$B:$B,'图4-交通能耗载货'!$A$2)*$E$2</f>
        <v>40.395718555327512</v>
      </c>
      <c r="F10" s="2">
        <f>SUMIFS('交通能耗 '!I:I,'交通能耗 '!$D:$D,'图4-交通能耗载货'!$A10,'交通能耗 '!$B:$B,'图4-交通能耗载货'!$A$2)*$E$2</f>
        <v>58.491808001152293</v>
      </c>
      <c r="G10" s="2">
        <f>SUMIFS('交通能耗 '!J:J,'交通能耗 '!$D:$D,'图4-交通能耗载货'!$A10,'交通能耗 '!$B:$B,'图4-交通能耗载货'!$A$2)*$E$2</f>
        <v>79.404090598105952</v>
      </c>
      <c r="H10" s="2">
        <f>SUMIFS('交通能耗 '!K:K,'交通能耗 '!$D:$D,'图4-交通能耗载货'!$A10,'交通能耗 '!$B:$B,'图4-交通能耗载货'!$A$2)*$E$2</f>
        <v>103.58035360627996</v>
      </c>
      <c r="I10" s="2">
        <f>SUMIFS('交通能耗 '!L:L,'交通能耗 '!$D:$D,'图4-交通能耗载货'!$A10,'交通能耗 '!$B:$B,'图4-交通能耗载货'!$A$2)*$E$2</f>
        <v>129.65366749486878</v>
      </c>
      <c r="J10" s="2">
        <f>SUMIFS('交通能耗 '!M:M,'交通能耗 '!$D:$D,'图4-交通能耗载货'!$A10,'交通能耗 '!$B:$B,'图4-交通能耗载货'!$A$2)*$E$2</f>
        <v>157.60318317669515</v>
      </c>
      <c r="K10" s="2">
        <f>SUMIFS('交通能耗 '!N:N,'交通能耗 '!$D:$D,'图4-交通能耗载货'!$A10,'交通能耗 '!$B:$B,'图4-交通能耗载货'!$A$2)*$E$2</f>
        <v>183.80216772892589</v>
      </c>
      <c r="L10" s="2">
        <f>SUMIFS('交通能耗 '!O:O,'交通能耗 '!$D:$D,'图4-交通能耗载货'!$A10,'交通能耗 '!$B:$B,'图4-交通能耗载货'!$A$2)*$E$2</f>
        <v>210.6158582694178</v>
      </c>
      <c r="M10" s="2">
        <f>SUMIFS('交通能耗 '!P:P,'交通能耗 '!$D:$D,'图4-交通能耗载货'!$A10,'交通能耗 '!$B:$B,'图4-交通能耗载货'!$A$2)*$E$2</f>
        <v>237.74894674300535</v>
      </c>
      <c r="N10" s="2">
        <f>SUMIFS('交通能耗 '!Q:Q,'交通能耗 '!$D:$D,'图4-交通能耗载货'!$A10,'交通能耗 '!$B:$B,'图4-交通能耗载货'!$A$2)*$E$2</f>
        <v>265.01958877966229</v>
      </c>
      <c r="O10" s="2">
        <f>SUMIFS('交通能耗 '!R:R,'交通能耗 '!$D:$D,'图4-交通能耗载货'!$A10,'交通能耗 '!$B:$B,'图4-交通能耗载货'!$A$2)*$E$2</f>
        <v>292.22635122970013</v>
      </c>
      <c r="P10" s="2">
        <f>SUMIFS('交通能耗 '!S:S,'交通能耗 '!$D:$D,'图4-交通能耗载货'!$A10,'交通能耗 '!$B:$B,'图4-交通能耗载货'!$A$2)*$E$2</f>
        <v>318.45979619027048</v>
      </c>
      <c r="Q10" s="2">
        <f>SUMIFS('交通能耗 '!T:T,'交通能耗 '!$D:$D,'图4-交通能耗载货'!$A10,'交通能耗 '!$B:$B,'图4-交通能耗载货'!$A$2)*$E$2</f>
        <v>343.99891973641576</v>
      </c>
      <c r="R10" s="2">
        <f>SUMIFS('交通能耗 '!U:U,'交通能耗 '!$D:$D,'图4-交通能耗载货'!$A10,'交通能耗 '!$B:$B,'图4-交通能耗载货'!$A$2)*$E$2</f>
        <v>363.68632746390131</v>
      </c>
      <c r="S10" s="2">
        <f>SUMIFS('交通能耗 '!V:V,'交通能耗 '!$D:$D,'图4-交通能耗载货'!$A10,'交通能耗 '!$B:$B,'图4-交通能耗载货'!$A$2)*$E$2</f>
        <v>381.36512909149843</v>
      </c>
      <c r="T10" s="2">
        <f>SUMIFS('交通能耗 '!W:W,'交通能耗 '!$D:$D,'图4-交通能耗载货'!$A10,'交通能耗 '!$B:$B,'图4-交通能耗载货'!$A$2)*$E$2</f>
        <v>398.15170501602404</v>
      </c>
      <c r="U10" s="2">
        <f>SUMIFS('交通能耗 '!X:X,'交通能耗 '!$D:$D,'图4-交通能耗载货'!$A10,'交通能耗 '!$B:$B,'图4-交通能耗载货'!$A$2)*$E$2</f>
        <v>413.66483021857346</v>
      </c>
      <c r="V10" s="2">
        <f>SUMIFS('交通能耗 '!Y:Y,'交通能耗 '!$D:$D,'图4-交通能耗载货'!$A10,'交通能耗 '!$B:$B,'图4-交通能耗载货'!$A$2)*$E$2</f>
        <v>428.03842137481558</v>
      </c>
      <c r="W10" s="2">
        <f>SUMIFS('交通能耗 '!Z:Z,'交通能耗 '!$D:$D,'图4-交通能耗载货'!$A10,'交通能耗 '!$B:$B,'图4-交通能耗载货'!$A$2)*$E$2</f>
        <v>440.96312700298887</v>
      </c>
      <c r="X10" s="2">
        <f>SUMIFS('交通能耗 '!AA:AA,'交通能耗 '!$D:$D,'图4-交通能耗载货'!$A10,'交通能耗 '!$B:$B,'图4-交通能耗载货'!$A$2)*$E$2</f>
        <v>454.18029599222223</v>
      </c>
      <c r="Y10" s="2">
        <f>SUMIFS('交通能耗 '!AB:AB,'交通能耗 '!$D:$D,'图4-交通能耗载货'!$A10,'交通能耗 '!$B:$B,'图4-交通能耗载货'!$A$2)*$E$2</f>
        <v>467.27287458139796</v>
      </c>
      <c r="Z10" s="2">
        <f>SUMIFS('交通能耗 '!AC:AC,'交通能耗 '!$D:$D,'图4-交通能耗载货'!$A10,'交通能耗 '!$B:$B,'图4-交通能耗载货'!$A$2)*$E$2</f>
        <v>482.18868603939376</v>
      </c>
      <c r="AA10" s="2">
        <f>SUMIFS('交通能耗 '!AD:AD,'交通能耗 '!$D:$D,'图4-交通能耗载货'!$A10,'交通能耗 '!$B:$B,'图4-交通能耗载货'!$A$2)*$E$2</f>
        <v>496.93957725685078</v>
      </c>
      <c r="AB10" s="2">
        <f>SUMIFS('交通能耗 '!AE:AE,'交通能耗 '!$D:$D,'图4-交通能耗载货'!$A10,'交通能耗 '!$B:$B,'图4-交通能耗载货'!$A$2)*$E$2</f>
        <v>512.29404774765055</v>
      </c>
      <c r="AC10" s="2">
        <f>SUMIFS('交通能耗 '!AF:AF,'交通能耗 '!$D:$D,'图4-交通能耗载货'!$A10,'交通能耗 '!$B:$B,'图4-交通能耗载货'!$A$2)*$E$2</f>
        <v>527.97252529617242</v>
      </c>
      <c r="AD10" s="2">
        <f>SUMIFS('交通能耗 '!AG:AG,'交通能耗 '!$D:$D,'图4-交通能耗载货'!$A10,'交通能耗 '!$B:$B,'图4-交通能耗载货'!$A$2)*$E$2</f>
        <v>544.04004177019203</v>
      </c>
      <c r="AE10" s="2">
        <f>SUMIFS('交通能耗 '!AH:AH,'交通能耗 '!$D:$D,'图4-交通能耗载货'!$A10,'交通能耗 '!$B:$B,'图4-交通能耗载货'!$A$2)*$E$2</f>
        <v>558.19455547153518</v>
      </c>
      <c r="AF10" s="2">
        <f>SUMIFS('交通能耗 '!AI:AI,'交通能耗 '!$D:$D,'图4-交通能耗载货'!$A10,'交通能耗 '!$B:$B,'图4-交通能耗载货'!$A$2)*$E$2</f>
        <v>573.08699722732365</v>
      </c>
      <c r="AG10" s="2">
        <f>SUMIFS('交通能耗 '!AJ:AJ,'交通能耗 '!$D:$D,'图4-交通能耗载货'!$A10,'交通能耗 '!$B:$B,'图4-交通能耗载货'!$A$2)*$E$2</f>
        <v>587.74617406647235</v>
      </c>
      <c r="AH10" s="2">
        <f>SUMIFS('交通能耗 '!AK:AK,'交通能耗 '!$D:$D,'图4-交通能耗载货'!$A10,'交通能耗 '!$B:$B,'图4-交通能耗载货'!$A$2)*$E$2</f>
        <v>602.77076806740865</v>
      </c>
      <c r="AI10" s="2">
        <f>SUMIFS('交通能耗 '!AL:AL,'交通能耗 '!$D:$D,'图4-交通能耗载货'!$A10,'交通能耗 '!$B:$B,'图4-交通能耗载货'!$A$2)*$E$2</f>
        <v>618.3455763206224</v>
      </c>
      <c r="AJ10" s="2">
        <f>SUMIFS('交通能耗 '!AM:AM,'交通能耗 '!$D:$D,'图4-交通能耗载货'!$A10,'交通能耗 '!$B:$B,'图4-交通能耗载货'!$A$2)*$E$2</f>
        <v>633.16754888192736</v>
      </c>
      <c r="AK10" s="2">
        <f>SUMIFS('交通能耗 '!AN:AN,'交通能耗 '!$D:$D,'图4-交通能耗载货'!$A10,'交通能耗 '!$B:$B,'图4-交通能耗载货'!$A$2)*$E$2</f>
        <v>647.82121637679609</v>
      </c>
      <c r="AL10" s="2">
        <f>SUMIFS('交通能耗 '!AO:AO,'交通能耗 '!$D:$D,'图4-交通能耗载货'!$A10,'交通能耗 '!$B:$B,'图4-交通能耗载货'!$A$2)*$E$2</f>
        <v>662.53473047423586</v>
      </c>
      <c r="AM10" s="2">
        <f>SUMIFS('交通能耗 '!AP:AP,'交通能耗 '!$D:$D,'图4-交通能耗载货'!$A10,'交通能耗 '!$B:$B,'图4-交通能耗载货'!$A$2)*$E$2</f>
        <v>675.52331568902832</v>
      </c>
      <c r="AN10" s="2">
        <f>SUMIFS('交通能耗 '!AQ:AQ,'交通能耗 '!$D:$D,'图4-交通能耗载货'!$A10,'交通能耗 '!$B:$B,'图4-交通能耗载货'!$A$2)*$E$2</f>
        <v>688.85574880270804</v>
      </c>
    </row>
    <row r="11" spans="1:40">
      <c r="A11" s="1" t="s">
        <v>113</v>
      </c>
      <c r="B11" s="1" t="s">
        <v>1658</v>
      </c>
      <c r="C11" s="2">
        <f>SUMIFS('交通能耗 '!F:F,'交通能耗 '!$D:$D,'图4-交通能耗载货'!$A11,'交通能耗 '!$B:$B,'图4-交通能耗载货'!$A$2)*$E$2</f>
        <v>990.86673148248201</v>
      </c>
      <c r="D11" s="2">
        <f>SUMIFS('交通能耗 '!G:G,'交通能耗 '!$D:$D,'图4-交通能耗载货'!$A11,'交通能耗 '!$B:$B,'图4-交通能耗载货'!$A$2)*$E$2</f>
        <v>970.13200821000351</v>
      </c>
      <c r="E11" s="2">
        <f>SUMIFS('交通能耗 '!H:H,'交通能耗 '!$D:$D,'图4-交通能耗载货'!$A11,'交通能耗 '!$B:$B,'图4-交通能耗载货'!$A$2)*$E$2</f>
        <v>949.48075330380641</v>
      </c>
      <c r="F11" s="2">
        <f>SUMIFS('交通能耗 '!I:I,'交通能耗 '!$D:$D,'图4-交通能耗载货'!$A11,'交通能耗 '!$B:$B,'图4-交通能耗载货'!$A$2)*$E$2</f>
        <v>930.53375823701003</v>
      </c>
      <c r="G11" s="2">
        <f>SUMIFS('交通能耗 '!J:J,'交通能耗 '!$D:$D,'图4-交通能耗载货'!$A11,'交通能耗 '!$B:$B,'图4-交通能耗载货'!$A$2)*$E$2</f>
        <v>908.54783767239235</v>
      </c>
      <c r="H11" s="2">
        <f>SUMIFS('交通能耗 '!K:K,'交通能耗 '!$D:$D,'图4-交通能耗载货'!$A11,'交通能耗 '!$B:$B,'图4-交通能耗载货'!$A$2)*$E$2</f>
        <v>886.64873429116733</v>
      </c>
      <c r="I11" s="2">
        <f>SUMIFS('交通能耗 '!L:L,'交通能耗 '!$D:$D,'图4-交通能耗载货'!$A11,'交通能耗 '!$B:$B,'图4-交通能耗载货'!$A$2)*$E$2</f>
        <v>872.16261567822573</v>
      </c>
      <c r="J11" s="2">
        <f>SUMIFS('交通能耗 '!M:M,'交通能耗 '!$D:$D,'图4-交通能耗载货'!$A11,'交通能耗 '!$B:$B,'图4-交通能耗载货'!$A$2)*$E$2</f>
        <v>866.97500990241645</v>
      </c>
      <c r="K11" s="2">
        <f>SUMIFS('交通能耗 '!N:N,'交通能耗 '!$D:$D,'图4-交通能耗载货'!$A11,'交通能耗 '!$B:$B,'图4-交通能耗载货'!$A$2)*$E$2</f>
        <v>864.39386410284135</v>
      </c>
      <c r="L11" s="2">
        <f>SUMIFS('交通能耗 '!O:O,'交通能耗 '!$D:$D,'图4-交通能耗载货'!$A11,'交通能耗 '!$B:$B,'图4-交通能耗载货'!$A$2)*$E$2</f>
        <v>874.85974577797003</v>
      </c>
      <c r="M11" s="2">
        <f>SUMIFS('交通能耗 '!P:P,'交通能耗 '!$D:$D,'图4-交通能耗载货'!$A11,'交通能耗 '!$B:$B,'图4-交通能耗载货'!$A$2)*$E$2</f>
        <v>899.79003276799563</v>
      </c>
      <c r="N11" s="2">
        <f>SUMIFS('交通能耗 '!Q:Q,'交通能耗 '!$D:$D,'图4-交通能耗载货'!$A11,'交通能耗 '!$B:$B,'图4-交通能耗载货'!$A$2)*$E$2</f>
        <v>938.863490691729</v>
      </c>
      <c r="O11" s="2">
        <f>SUMIFS('交通能耗 '!R:R,'交通能耗 '!$D:$D,'图4-交通能耗载货'!$A11,'交通能耗 '!$B:$B,'图4-交通能耗载货'!$A$2)*$E$2</f>
        <v>991.8320550214255</v>
      </c>
      <c r="P11" s="2">
        <f>SUMIFS('交通能耗 '!S:S,'交通能耗 '!$D:$D,'图4-交通能耗载货'!$A11,'交通能耗 '!$B:$B,'图4-交通能耗载货'!$A$2)*$E$2</f>
        <v>1058.3522019372729</v>
      </c>
      <c r="Q11" s="2">
        <f>SUMIFS('交通能耗 '!T:T,'交通能耗 '!$D:$D,'图4-交通能耗载货'!$A11,'交通能耗 '!$B:$B,'图4-交通能耗载货'!$A$2)*$E$2</f>
        <v>1136.9936264448529</v>
      </c>
      <c r="R11" s="2">
        <f>SUMIFS('交通能耗 '!U:U,'交通能耗 '!$D:$D,'图4-交通能耗载货'!$A11,'交通能耗 '!$B:$B,'图4-交通能耗载货'!$A$2)*$E$2</f>
        <v>1275.96489143351</v>
      </c>
      <c r="S11" s="2">
        <f>SUMIFS('交通能耗 '!V:V,'交通能耗 '!$D:$D,'图4-交通能耗载货'!$A11,'交通能耗 '!$B:$B,'图4-交通能耗载货'!$A$2)*$E$2</f>
        <v>1424.4779446184873</v>
      </c>
      <c r="T11" s="2">
        <f>SUMIFS('交通能耗 '!W:W,'交通能耗 '!$D:$D,'图4-交通能耗载货'!$A11,'交通能耗 '!$B:$B,'图4-交通能耗载货'!$A$2)*$E$2</f>
        <v>1579.6739764502543</v>
      </c>
      <c r="U11" s="2">
        <f>SUMIFS('交通能耗 '!X:X,'交通能耗 '!$D:$D,'图4-交通能耗载货'!$A11,'交通能耗 '!$B:$B,'图4-交通能耗载货'!$A$2)*$E$2</f>
        <v>1740.9408375643661</v>
      </c>
      <c r="V11" s="2">
        <f>SUMIFS('交通能耗 '!Y:Y,'交通能耗 '!$D:$D,'图4-交通能耗载货'!$A11,'交通能耗 '!$B:$B,'图4-交通能耗载货'!$A$2)*$E$2</f>
        <v>1912.6788736451699</v>
      </c>
      <c r="W11" s="2">
        <f>SUMIFS('交通能耗 '!Z:Z,'交通能耗 '!$D:$D,'图4-交通能耗载货'!$A11,'交通能耗 '!$B:$B,'图4-交通能耗载货'!$A$2)*$E$2</f>
        <v>2091.6250909221853</v>
      </c>
      <c r="X11" s="2">
        <f>SUMIFS('交通能耗 '!AA:AA,'交通能耗 '!$D:$D,'图4-交通能耗载货'!$A11,'交通能耗 '!$B:$B,'图4-交通能耗载货'!$A$2)*$E$2</f>
        <v>2272.090500882216</v>
      </c>
      <c r="Y11" s="2">
        <f>SUMIFS('交通能耗 '!AB:AB,'交通能耗 '!$D:$D,'图4-交通能耗载货'!$A11,'交通能耗 '!$B:$B,'图4-交通能耗载货'!$A$2)*$E$2</f>
        <v>2450.9133448561456</v>
      </c>
      <c r="Z11" s="2">
        <f>SUMIFS('交通能耗 '!AC:AC,'交通能耗 '!$D:$D,'图4-交通能耗载货'!$A11,'交通能耗 '!$B:$B,'图4-交通能耗载货'!$A$2)*$E$2</f>
        <v>2628.6577184833104</v>
      </c>
      <c r="AA11" s="2">
        <f>SUMIFS('交通能耗 '!AD:AD,'交通能耗 '!$D:$D,'图4-交通能耗载货'!$A11,'交通能耗 '!$B:$B,'图4-交通能耗载货'!$A$2)*$E$2</f>
        <v>2802.1379496597178</v>
      </c>
      <c r="AB11" s="2">
        <f>SUMIFS('交通能耗 '!AE:AE,'交通能耗 '!$D:$D,'图4-交通能耗载货'!$A11,'交通能耗 '!$B:$B,'图4-交通能耗载货'!$A$2)*$E$2</f>
        <v>2967.8080695689755</v>
      </c>
      <c r="AC11" s="2">
        <f>SUMIFS('交通能耗 '!AF:AF,'交通能耗 '!$D:$D,'图4-交通能耗载货'!$A11,'交通能耗 '!$B:$B,'图4-交通能耗载货'!$A$2)*$E$2</f>
        <v>3124.9812538259343</v>
      </c>
      <c r="AD11" s="2">
        <f>SUMIFS('交通能耗 '!AG:AG,'交通能耗 '!$D:$D,'图4-交通能耗载货'!$A11,'交通能耗 '!$B:$B,'图4-交通能耗载货'!$A$2)*$E$2</f>
        <v>3273.8713045983227</v>
      </c>
      <c r="AE11" s="2">
        <f>SUMIFS('交通能耗 '!AH:AH,'交通能耗 '!$D:$D,'图4-交通能耗载货'!$A11,'交通能耗 '!$B:$B,'图4-交通能耗载货'!$A$2)*$E$2</f>
        <v>3406.8142692016859</v>
      </c>
      <c r="AF11" s="2">
        <f>SUMIFS('交通能耗 '!AI:AI,'交通能耗 '!$D:$D,'图4-交通能耗载货'!$A11,'交通能耗 '!$B:$B,'图4-交通能耗载货'!$A$2)*$E$2</f>
        <v>3531.4359871808729</v>
      </c>
      <c r="AG11" s="2">
        <f>SUMIFS('交通能耗 '!AJ:AJ,'交通能耗 '!$D:$D,'图4-交通能耗载货'!$A11,'交通能耗 '!$B:$B,'图4-交通能耗载货'!$A$2)*$E$2</f>
        <v>3649.7738187317714</v>
      </c>
      <c r="AH11" s="2">
        <f>SUMIFS('交通能耗 '!AK:AK,'交通能耗 '!$D:$D,'图4-交通能耗载货'!$A11,'交通能耗 '!$B:$B,'图4-交通能耗载货'!$A$2)*$E$2</f>
        <v>3759.849215008463</v>
      </c>
      <c r="AI11" s="2">
        <f>SUMIFS('交通能耗 '!AL:AL,'交通能耗 '!$D:$D,'图4-交通能耗载货'!$A11,'交通能耗 '!$B:$B,'图4-交通能耗载货'!$A$2)*$E$2</f>
        <v>3870.0586669187292</v>
      </c>
      <c r="AJ11" s="2">
        <f>SUMIFS('交通能耗 '!AM:AM,'交通能耗 '!$D:$D,'图4-交通能耗载货'!$A11,'交通能耗 '!$B:$B,'图4-交通能耗载货'!$A$2)*$E$2</f>
        <v>3971.3406975982148</v>
      </c>
      <c r="AK11" s="2">
        <f>SUMIFS('交通能耗 '!AN:AN,'交通能耗 '!$D:$D,'图4-交通能耗载货'!$A11,'交通能耗 '!$B:$B,'图4-交通能耗载货'!$A$2)*$E$2</f>
        <v>4071.4049518562538</v>
      </c>
      <c r="AL11" s="2">
        <f>SUMIFS('交通能耗 '!AO:AO,'交通能耗 '!$D:$D,'图4-交通能耗载货'!$A11,'交通能耗 '!$B:$B,'图4-交通能耗载货'!$A$2)*$E$2</f>
        <v>4170.5311816643271</v>
      </c>
      <c r="AM11" s="2">
        <f>SUMIFS('交通能耗 '!AP:AP,'交通能耗 '!$D:$D,'图4-交通能耗载货'!$A11,'交通能耗 '!$B:$B,'图4-交通能耗载货'!$A$2)*$E$2</f>
        <v>4267.068348024919</v>
      </c>
      <c r="AN11" s="2">
        <f>SUMIFS('交通能耗 '!AQ:AQ,'交通能耗 '!$D:$D,'图4-交通能耗载货'!$A11,'交通能耗 '!$B:$B,'图4-交通能耗载货'!$A$2)*$E$2</f>
        <v>4367.5287116776508</v>
      </c>
    </row>
    <row r="12" spans="1:40">
      <c r="A12" s="1" t="s">
        <v>115</v>
      </c>
      <c r="B12" s="1" t="s">
        <v>1659</v>
      </c>
      <c r="C12" s="2">
        <f>SUMIFS('交通能耗 '!F:F,'交通能耗 '!$D:$D,'图4-交通能耗载货'!$A12,'交通能耗 '!$B:$B,'图4-交通能耗载货'!$A$2)*$E$2</f>
        <v>35619.543516618061</v>
      </c>
      <c r="D12" s="2">
        <f>SUMIFS('交通能耗 '!G:G,'交通能耗 '!$D:$D,'图4-交通能耗载货'!$A12,'交通能耗 '!$B:$B,'图4-交通能耗载货'!$A$2)*$E$2</f>
        <v>36202.648086133027</v>
      </c>
      <c r="E12" s="2">
        <f>SUMIFS('交通能耗 '!H:H,'交通能耗 '!$D:$D,'图4-交通能耗载货'!$A12,'交通能耗 '!$B:$B,'图4-交通能耗载货'!$A$2)*$E$2</f>
        <v>36732.170717655121</v>
      </c>
      <c r="F12" s="2">
        <f>SUMIFS('交通能耗 '!I:I,'交通能耗 '!$D:$D,'图4-交通能耗载货'!$A12,'交通能耗 '!$B:$B,'图4-交通能耗载货'!$A$2)*$E$2</f>
        <v>37225.88563609522</v>
      </c>
      <c r="G12" s="2">
        <f>SUMIFS('交通能耗 '!J:J,'交通能耗 '!$D:$D,'图4-交通能耗载货'!$A12,'交通能耗 '!$B:$B,'图4-交通能耗载货'!$A$2)*$E$2</f>
        <v>37674.407475424014</v>
      </c>
      <c r="H12" s="2">
        <f>SUMIFS('交通能耗 '!K:K,'交通能耗 '!$D:$D,'图4-交通能耗载货'!$A12,'交通能耗 '!$B:$B,'图4-交通能耗载货'!$A$2)*$E$2</f>
        <v>38078.31730942351</v>
      </c>
      <c r="I12" s="2">
        <f>SUMIFS('交通能耗 '!L:L,'交通能耗 '!$D:$D,'图4-交通能耗载货'!$A12,'交通能耗 '!$B:$B,'图4-交通能耗载货'!$A$2)*$E$2</f>
        <v>38436.926290014773</v>
      </c>
      <c r="J12" s="2">
        <f>SUMIFS('交通能耗 '!M:M,'交通能耗 '!$D:$D,'图4-交通能耗载货'!$A12,'交通能耗 '!$B:$B,'图4-交通能耗载货'!$A$2)*$E$2</f>
        <v>38748.634546829438</v>
      </c>
      <c r="K12" s="2">
        <f>SUMIFS('交通能耗 '!N:N,'交通能耗 '!$D:$D,'图4-交通能耗载货'!$A12,'交通能耗 '!$B:$B,'图4-交通能耗载货'!$A$2)*$E$2</f>
        <v>38733.834935724328</v>
      </c>
      <c r="L12" s="2">
        <f>SUMIFS('交通能耗 '!O:O,'交通能耗 '!$D:$D,'图4-交通能耗载货'!$A12,'交通能耗 '!$B:$B,'图4-交通能耗载货'!$A$2)*$E$2</f>
        <v>38654.555831622929</v>
      </c>
      <c r="M12" s="2">
        <f>SUMIFS('交通能耗 '!P:P,'交通能耗 '!$D:$D,'图4-交通能耗载货'!$A12,'交通能耗 '!$B:$B,'图4-交通能耗载货'!$A$2)*$E$2</f>
        <v>38513.873105037637</v>
      </c>
      <c r="N12" s="2">
        <f>SUMIFS('交通能耗 '!Q:Q,'交通能耗 '!$D:$D,'图4-交通能耗载货'!$A12,'交通能耗 '!$B:$B,'图4-交通能耗载货'!$A$2)*$E$2</f>
        <v>38314.103921356822</v>
      </c>
      <c r="O12" s="2">
        <f>SUMIFS('交通能耗 '!R:R,'交通能耗 '!$D:$D,'图4-交通能耗载货'!$A12,'交通能耗 '!$B:$B,'图4-交通能耗载货'!$A$2)*$E$2</f>
        <v>38057.283497173317</v>
      </c>
      <c r="P12" s="2">
        <f>SUMIFS('交通能耗 '!S:S,'交通能耗 '!$D:$D,'图4-交通能耗载货'!$A12,'交通能耗 '!$B:$B,'图4-交通能耗载货'!$A$2)*$E$2</f>
        <v>37903.542544380842</v>
      </c>
      <c r="Q12" s="2">
        <f>SUMIFS('交通能耗 '!T:T,'交通能耗 '!$D:$D,'图4-交通能耗载货'!$A12,'交通能耗 '!$B:$B,'图4-交通能耗载货'!$A$2)*$E$2</f>
        <v>37673.000612149372</v>
      </c>
      <c r="R12" s="2">
        <f>SUMIFS('交通能耗 '!U:U,'交通能耗 '!$D:$D,'图4-交通能耗载货'!$A12,'交通能耗 '!$B:$B,'图4-交通能耗载货'!$A$2)*$E$2</f>
        <v>37246.372114796017</v>
      </c>
      <c r="S12" s="2">
        <f>SUMIFS('交通能耗 '!V:V,'交通能耗 '!$D:$D,'图4-交通能耗载货'!$A12,'交通能耗 '!$B:$B,'图4-交通能耗载货'!$A$2)*$E$2</f>
        <v>36845.403478448752</v>
      </c>
      <c r="T12" s="2">
        <f>SUMIFS('交通能耗 '!W:W,'交通能耗 '!$D:$D,'图4-交通能耗载货'!$A12,'交通能耗 '!$B:$B,'图4-交通能耗载货'!$A$2)*$E$2</f>
        <v>36477.624140290238</v>
      </c>
      <c r="U12" s="2">
        <f>SUMIFS('交通能耗 '!X:X,'交通能耗 '!$D:$D,'图4-交通能耗载货'!$A12,'交通能耗 '!$B:$B,'图4-交通能耗载货'!$A$2)*$E$2</f>
        <v>35978.556767851362</v>
      </c>
      <c r="V12" s="2">
        <f>SUMIFS('交通能耗 '!Y:Y,'交通能耗 '!$D:$D,'图4-交通能耗载货'!$A12,'交通能耗 '!$B:$B,'图4-交通能耗载货'!$A$2)*$E$2</f>
        <v>35490.036368874011</v>
      </c>
      <c r="W12" s="2">
        <f>SUMIFS('交通能耗 '!Z:Z,'交通能耗 '!$D:$D,'图4-交通能耗载货'!$A12,'交通能耗 '!$B:$B,'图4-交通能耗载货'!$A$2)*$E$2</f>
        <v>35024.698426416056</v>
      </c>
      <c r="X12" s="2">
        <f>SUMIFS('交通能耗 '!AA:AA,'交通能耗 '!$D:$D,'图4-交通能耗载货'!$A12,'交通能耗 '!$B:$B,'图4-交通能耗载货'!$A$2)*$E$2</f>
        <v>34588.138705844234</v>
      </c>
      <c r="Y12" s="2">
        <f>SUMIFS('交通能耗 '!AB:AB,'交通能耗 '!$D:$D,'图4-交通能耗载货'!$A12,'交通能耗 '!$B:$B,'图4-交通能耗载货'!$A$2)*$E$2</f>
        <v>34187.447337150275</v>
      </c>
      <c r="Z12" s="2">
        <f>SUMIFS('交通能耗 '!AC:AC,'交通能耗 '!$D:$D,'图4-交通能耗载货'!$A12,'交通能耗 '!$B:$B,'图4-交通能耗载货'!$A$2)*$E$2</f>
        <v>33985.913362860549</v>
      </c>
      <c r="AA12" s="2">
        <f>SUMIFS('交通能耗 '!AD:AD,'交通能耗 '!$D:$D,'图4-交通能耗载货'!$A12,'交通能耗 '!$B:$B,'图4-交通能耗载货'!$A$2)*$E$2</f>
        <v>33827.701559180452</v>
      </c>
      <c r="AB12" s="2">
        <f>SUMIFS('交通能耗 '!AE:AE,'交通能耗 '!$D:$D,'图4-交通能耗载货'!$A12,'交通能耗 '!$B:$B,'图4-交通能耗载货'!$A$2)*$E$2</f>
        <v>33718.278059846612</v>
      </c>
      <c r="AC12" s="2">
        <f>SUMIFS('交通能耗 '!AF:AF,'交通能耗 '!$D:$D,'图4-交通能耗载货'!$A12,'交通能耗 '!$B:$B,'图4-交通能耗载货'!$A$2)*$E$2</f>
        <v>33649.767743329379</v>
      </c>
      <c r="AD12" s="2">
        <f>SUMIFS('交通能耗 '!AG:AG,'交通能耗 '!$D:$D,'图4-交通能耗载货'!$A12,'交通能耗 '!$B:$B,'图4-交通能耗载货'!$A$2)*$E$2</f>
        <v>33617.38144107163</v>
      </c>
      <c r="AE12" s="2">
        <f>SUMIFS('交通能耗 '!AH:AH,'交通能耗 '!$D:$D,'图4-交通能耗载货'!$A12,'交通能耗 '!$B:$B,'图4-交通能耗载货'!$A$2)*$E$2</f>
        <v>33410.611789276591</v>
      </c>
      <c r="AF12" s="2">
        <f>SUMIFS('交通能耗 '!AI:AI,'交通能耗 '!$D:$D,'图4-交通能耗载货'!$A12,'交通能耗 '!$B:$B,'图4-交通能耗载货'!$A$2)*$E$2</f>
        <v>33224.392351733833</v>
      </c>
      <c r="AG12" s="2">
        <f>SUMIFS('交通能耗 '!AJ:AJ,'交通能耗 '!$D:$D,'图4-交通能耗载货'!$A12,'交通能耗 '!$B:$B,'图4-交通能耗载货'!$A$2)*$E$2</f>
        <v>33049.151993086321</v>
      </c>
      <c r="AH12" s="2">
        <f>SUMIFS('交通能耗 '!AK:AK,'交通能耗 '!$D:$D,'图4-交通能耗载货'!$A12,'交通能耗 '!$B:$B,'图4-交通能耗载货'!$A$2)*$E$2</f>
        <v>32883.507975946137</v>
      </c>
      <c r="AI12" s="2">
        <f>SUMIFS('交通能耗 '!AL:AL,'交通能耗 '!$D:$D,'图4-交通能耗载货'!$A12,'交通能耗 '!$B:$B,'图4-交通能耗载货'!$A$2)*$E$2</f>
        <v>32718.929818875815</v>
      </c>
      <c r="AJ12" s="2">
        <f>SUMIFS('交通能耗 '!AM:AM,'交通能耗 '!$D:$D,'图4-交通能耗载货'!$A12,'交通能耗 '!$B:$B,'图4-交通能耗载货'!$A$2)*$E$2</f>
        <v>32566.364192863068</v>
      </c>
      <c r="AK12" s="2">
        <f>SUMIFS('交通能耗 '!AN:AN,'交通能耗 '!$D:$D,'图4-交通能耗载货'!$A12,'交通能耗 '!$B:$B,'图4-交通能耗载货'!$A$2)*$E$2</f>
        <v>32409.862806524801</v>
      </c>
      <c r="AL12" s="2">
        <f>SUMIFS('交通能耗 '!AO:AO,'交通能耗 '!$D:$D,'图4-交通能耗载货'!$A12,'交通能耗 '!$B:$B,'图4-交通能耗载货'!$A$2)*$E$2</f>
        <v>32255.147455979266</v>
      </c>
      <c r="AM12" s="2">
        <f>SUMIFS('交通能耗 '!AP:AP,'交通能耗 '!$D:$D,'图4-交通能耗载货'!$A12,'交通能耗 '!$B:$B,'图4-交通能耗载货'!$A$2)*$E$2</f>
        <v>32077.256850671572</v>
      </c>
      <c r="AN12" s="2">
        <f>SUMIFS('交通能耗 '!AQ:AQ,'交通能耗 '!$D:$D,'图4-交通能耗载货'!$A12,'交通能耗 '!$B:$B,'图4-交通能耗载货'!$A$2)*$E$2</f>
        <v>31921.634078715215</v>
      </c>
    </row>
    <row r="13" spans="1:40">
      <c r="A13" s="1" t="s">
        <v>114</v>
      </c>
      <c r="B13" s="1" t="s">
        <v>1660</v>
      </c>
      <c r="C13" s="2">
        <f>SUMIFS('交通能耗 '!F:F,'交通能耗 '!$D:$D,'图4-交通能耗载货'!$A13,'交通能耗 '!$B:$B,'图4-交通能耗载货'!$A$2)*$E$2</f>
        <v>5260.165481977604</v>
      </c>
      <c r="D13" s="2">
        <f>SUMIFS('交通能耗 '!G:G,'交通能耗 '!$D:$D,'图4-交通能耗载货'!$A13,'交通能耗 '!$B:$B,'图4-交通能耗载货'!$A$2)*$E$2</f>
        <v>5399.6090526088383</v>
      </c>
      <c r="E13" s="2">
        <f>SUMIFS('交通能耗 '!H:H,'交通能耗 '!$D:$D,'图4-交通能耗载货'!$A13,'交通能耗 '!$B:$B,'图4-交通能耗载货'!$A$2)*$E$2</f>
        <v>5539.0662201577197</v>
      </c>
      <c r="F13" s="2">
        <f>SUMIFS('交通能耗 '!I:I,'交通能耗 '!$D:$D,'图4-交通能耗载货'!$A13,'交通能耗 '!$B:$B,'图4-交通能耗载货'!$A$2)*$E$2</f>
        <v>5677.0624032263886</v>
      </c>
      <c r="G13" s="2">
        <f>SUMIFS('交通能耗 '!J:J,'交通能耗 '!$D:$D,'图4-交通能耗载货'!$A13,'交通能耗 '!$B:$B,'图4-交通能耗载货'!$A$2)*$E$2</f>
        <v>5795.5654819776037</v>
      </c>
      <c r="H13" s="2">
        <f>SUMIFS('交通能耗 '!K:K,'交通能耗 '!$D:$D,'图4-交通能耗载货'!$A13,'交通能耗 '!$B:$B,'图4-交通能耗载货'!$A$2)*$E$2</f>
        <v>5896.2711461596646</v>
      </c>
      <c r="I13" s="2">
        <f>SUMIFS('交通能耗 '!L:L,'交通能耗 '!$D:$D,'图4-交通能耗载货'!$A13,'交通能耗 '!$B:$B,'图4-交通能耗载货'!$A$2)*$E$2</f>
        <v>5975.4246876237821</v>
      </c>
      <c r="J13" s="2">
        <f>SUMIFS('交通能耗 '!M:M,'交通能耗 '!$D:$D,'图4-交通能耗载货'!$A13,'交通能耗 '!$B:$B,'图4-交通能耗载货'!$A$2)*$E$2</f>
        <v>6029.1944834539645</v>
      </c>
      <c r="K13" s="2">
        <f>SUMIFS('交通能耗 '!N:N,'交通能耗 '!$D:$D,'图4-交通能耗载货'!$A13,'交通能耗 '!$B:$B,'图4-交通能耗载货'!$A$2)*$E$2</f>
        <v>6001.5152497209338</v>
      </c>
      <c r="L13" s="2">
        <f>SUMIFS('交通能耗 '!O:O,'交通能耗 '!$D:$D,'图4-交通能耗载货'!$A13,'交通能耗 '!$B:$B,'图4-交通能耗载货'!$A$2)*$E$2</f>
        <v>5953.6818983832072</v>
      </c>
      <c r="M13" s="2">
        <f>SUMIFS('交通能耗 '!P:P,'交通能耗 '!$D:$D,'图4-交通能耗载货'!$A13,'交通能耗 '!$B:$B,'图4-交通能耗载货'!$A$2)*$E$2</f>
        <v>5880.4947607216172</v>
      </c>
      <c r="N13" s="2">
        <f>SUMIFS('交通能耗 '!Q:Q,'交通能耗 '!$D:$D,'图4-交通能耗载货'!$A13,'交通能耗 '!$B:$B,'图4-交通能耗载货'!$A$2)*$E$2</f>
        <v>5781.2905548953959</v>
      </c>
      <c r="O13" s="2">
        <f>SUMIFS('交通能耗 '!R:R,'交通能耗 '!$D:$D,'图4-交通能耗载货'!$A13,'交通能耗 '!$B:$B,'图4-交通能耗载货'!$A$2)*$E$2</f>
        <v>5655.7099132188268</v>
      </c>
      <c r="P13" s="2">
        <f>SUMIFS('交通能耗 '!S:S,'交通能耗 '!$D:$D,'图4-交通能耗载货'!$A13,'交通能耗 '!$B:$B,'图4-交通能耗载货'!$A$2)*$E$2</f>
        <v>5577.2096791617168</v>
      </c>
      <c r="Q13" s="2">
        <f>SUMIFS('交通能耗 '!T:T,'交通能耗 '!$D:$D,'图4-交通能耗载货'!$A13,'交通能耗 '!$B:$B,'图4-交通能耗载货'!$A$2)*$E$2</f>
        <v>5389.5019984876326</v>
      </c>
      <c r="R13" s="2">
        <f>SUMIFS('交通能耗 '!U:U,'交通能耗 '!$D:$D,'图4-交通能耗载货'!$A13,'交通能耗 '!$B:$B,'图4-交通能耗载货'!$A$2)*$E$2</f>
        <v>5190.4663137805637</v>
      </c>
      <c r="S13" s="2">
        <f>SUMIFS('交通能耗 '!V:V,'交通能耗 '!$D:$D,'图4-交通能耗载货'!$A13,'交通能耗 '!$B:$B,'图4-交通能耗载货'!$A$2)*$E$2</f>
        <v>4990.1469158474683</v>
      </c>
      <c r="T13" s="2">
        <f>SUMIFS('交通能耗 '!W:W,'交通能耗 '!$D:$D,'图4-交通能耗载货'!$A13,'交通能耗 '!$B:$B,'图4-交通能耗载货'!$A$2)*$E$2</f>
        <v>4796.7354434482022</v>
      </c>
      <c r="U13" s="2">
        <f>SUMIFS('交通能耗 '!X:X,'交通能耗 '!$D:$D,'图4-交通能耗载货'!$A13,'交通能耗 '!$B:$B,'图4-交通能耗载货'!$A$2)*$E$2</f>
        <v>4599.4328616182356</v>
      </c>
      <c r="V13" s="2">
        <f>SUMIFS('交通能耗 '!Y:Y,'交通能耗 '!$D:$D,'图4-交通能耗载货'!$A13,'交通能耗 '!$B:$B,'图4-交通能耗载货'!$A$2)*$E$2</f>
        <v>4413.4647654027594</v>
      </c>
      <c r="W13" s="2">
        <f>SUMIFS('交通能耗 '!Z:Z,'交通能耗 '!$D:$D,'图4-交通能耗载货'!$A13,'交通能耗 '!$B:$B,'图4-交通能耗载货'!$A$2)*$E$2</f>
        <v>4244.9115984300179</v>
      </c>
      <c r="X13" s="2">
        <f>SUMIFS('交通能耗 '!AA:AA,'交通能耗 '!$D:$D,'图4-交通能耗载货'!$A13,'交通能耗 '!$B:$B,'图4-交通能耗载货'!$A$2)*$E$2</f>
        <v>4095.2540419862457</v>
      </c>
      <c r="Y13" s="2">
        <f>SUMIFS('交通能耗 '!AB:AB,'交通能耗 '!$D:$D,'图4-交通能耗载货'!$A13,'交通能耗 '!$B:$B,'图4-交通能耗载货'!$A$2)*$E$2</f>
        <v>3969.759101220699</v>
      </c>
      <c r="Z13" s="2">
        <f>SUMIFS('交通能耗 '!AC:AC,'交通能耗 '!$D:$D,'图4-交通能耗载货'!$A13,'交通能耗 '!$B:$B,'图4-交通能耗载货'!$A$2)*$E$2</f>
        <v>3855.9526124374356</v>
      </c>
      <c r="AA13" s="2">
        <f>SUMIFS('交通能耗 '!AD:AD,'交通能耗 '!$D:$D,'图4-交通能耗载货'!$A13,'交通能耗 '!$B:$B,'图4-交通能耗载货'!$A$2)*$E$2</f>
        <v>3762.1101148680286</v>
      </c>
      <c r="AB13" s="2">
        <f>SUMIFS('交通能耗 '!AE:AE,'交通能耗 '!$D:$D,'图4-交通能耗载货'!$A13,'交通能耗 '!$B:$B,'图4-交通能耗载货'!$A$2)*$E$2</f>
        <v>3690.1184689064139</v>
      </c>
      <c r="AC13" s="2">
        <f>SUMIFS('交通能耗 '!AF:AF,'交通能耗 '!$D:$D,'图4-交通能耗载货'!$A13,'交通能耗 '!$B:$B,'图4-交通能耗载货'!$A$2)*$E$2</f>
        <v>3638.519318713767</v>
      </c>
      <c r="AD13" s="2">
        <f>SUMIFS('交通能耗 '!AG:AG,'交通能耗 '!$D:$D,'图4-交通能耗载货'!$A13,'交通能耗 '!$B:$B,'图4-交通能耗载货'!$A$2)*$E$2</f>
        <v>3583.3448561449004</v>
      </c>
      <c r="AE13" s="2">
        <f>SUMIFS('交通能耗 '!AH:AH,'交通能耗 '!$D:$D,'图4-交通能耗载货'!$A13,'交通能耗 '!$B:$B,'图4-交通能耗载货'!$A$2)*$E$2</f>
        <v>3508.1621115552202</v>
      </c>
      <c r="AF13" s="2">
        <f>SUMIFS('交通能耗 '!AI:AI,'交通能耗 '!$D:$D,'图4-交通能耗载货'!$A13,'交通能耗 '!$B:$B,'图4-交通能耗载货'!$A$2)*$E$2</f>
        <v>3444.8309387490558</v>
      </c>
      <c r="AG13" s="2">
        <f>SUMIFS('交通能耗 '!AJ:AJ,'交通能耗 '!$D:$D,'图4-交通能耗载货'!$A13,'交通能耗 '!$B:$B,'图4-交通能耗载货'!$A$2)*$E$2</f>
        <v>3390.2765474775856</v>
      </c>
      <c r="AH13" s="2">
        <f>SUMIFS('交通能耗 '!AK:AK,'交通能耗 '!$D:$D,'图4-交通能耗载货'!$A13,'交通能耗 '!$B:$B,'图4-交通能耗载货'!$A$2)*$E$2</f>
        <v>3341.450433905874</v>
      </c>
      <c r="AI13" s="2">
        <f>SUMIFS('交通能耗 '!AL:AL,'交通能耗 '!$D:$D,'图4-交通能耗载货'!$A13,'交通能耗 '!$B:$B,'图4-交通能耗载货'!$A$2)*$E$2</f>
        <v>3296.9133268517526</v>
      </c>
      <c r="AJ13" s="2">
        <f>SUMIFS('交通能耗 '!AM:AM,'交通能耗 '!$D:$D,'图4-交通能耗载货'!$A13,'交通能耗 '!$B:$B,'图4-交通能耗载货'!$A$2)*$E$2</f>
        <v>3256.781174606605</v>
      </c>
      <c r="AK13" s="2">
        <f>SUMIFS('交通能耗 '!AN:AN,'交通能耗 '!$D:$D,'图4-交通能耗载货'!$A13,'交通能耗 '!$B:$B,'图4-交通能耗载货'!$A$2)*$E$2</f>
        <v>3217.3983652011098</v>
      </c>
      <c r="AL13" s="2">
        <f>SUMIFS('交通能耗 '!AO:AO,'交通能耗 '!$D:$D,'图4-交通能耗载货'!$A13,'交通能耗 '!$B:$B,'图4-交通能耗载货'!$A$2)*$E$2</f>
        <v>3179.3266356991112</v>
      </c>
      <c r="AM13" s="2">
        <f>SUMIFS('交通能耗 '!AP:AP,'交通能耗 '!$D:$D,'图4-交通能耗载货'!$A13,'交通能耗 '!$B:$B,'图4-交通能耗载货'!$A$2)*$E$2</f>
        <v>3141.9956069280911</v>
      </c>
      <c r="AN13" s="2">
        <f>SUMIFS('交通能耗 '!AQ:AQ,'交通能耗 '!$D:$D,'图4-交通能耗载货'!$A13,'交通能耗 '!$B:$B,'图4-交通能耗载货'!$A$2)*$E$2</f>
        <v>3106.0383133484579</v>
      </c>
    </row>
    <row r="33" spans="1:40">
      <c r="A33" s="1" t="s">
        <v>170</v>
      </c>
      <c r="B33" s="1" t="str">
        <f>汇总!Q56</f>
        <v>LDVs</v>
      </c>
      <c r="C33" s="1" t="s">
        <v>163</v>
      </c>
      <c r="D33" s="1" t="s">
        <v>164</v>
      </c>
      <c r="E33" s="1" t="s">
        <v>1663</v>
      </c>
      <c r="G33" s="1" t="str">
        <f>A33&amp;B33&amp; "Transport Fuel Use"</f>
        <v>freightLDVsTransport Fuel Use</v>
      </c>
    </row>
    <row r="34" spans="1:40">
      <c r="A34" s="1" t="str">
        <f>HLOOKUP(A33,$J$1:$R$2,2,FALSE)</f>
        <v>载货</v>
      </c>
      <c r="B34" s="1" t="str">
        <f>HLOOKUP(B33,$J$1:$R$2,2,FALSE)</f>
        <v>轻型车</v>
      </c>
      <c r="D34" s="1">
        <v>1</v>
      </c>
      <c r="E34" s="1">
        <v>3.6008786143819101E-12</v>
      </c>
      <c r="G34" s="1" t="str">
        <f>A34&amp;B34&amp;"运输燃料消费"</f>
        <v>载货轻型车运输燃料消费</v>
      </c>
    </row>
    <row r="35" spans="1:40">
      <c r="C35" s="1">
        <f>C$3</f>
        <v>2023</v>
      </c>
      <c r="D35" s="1">
        <f t="shared" ref="D35:AN35" si="1">D$3</f>
        <v>2024</v>
      </c>
      <c r="E35" s="1">
        <f t="shared" si="1"/>
        <v>2025</v>
      </c>
      <c r="F35" s="1">
        <f t="shared" si="1"/>
        <v>2026</v>
      </c>
      <c r="G35" s="1">
        <f t="shared" si="1"/>
        <v>2027</v>
      </c>
      <c r="H35" s="1">
        <f t="shared" si="1"/>
        <v>2028</v>
      </c>
      <c r="I35" s="1">
        <f t="shared" si="1"/>
        <v>2029</v>
      </c>
      <c r="J35" s="1">
        <f t="shared" si="1"/>
        <v>2030</v>
      </c>
      <c r="K35" s="1">
        <f t="shared" si="1"/>
        <v>2031</v>
      </c>
      <c r="L35" s="1">
        <f t="shared" si="1"/>
        <v>2032</v>
      </c>
      <c r="M35" s="1">
        <f t="shared" si="1"/>
        <v>2033</v>
      </c>
      <c r="N35" s="1">
        <f t="shared" si="1"/>
        <v>2034</v>
      </c>
      <c r="O35" s="1">
        <f t="shared" si="1"/>
        <v>2035</v>
      </c>
      <c r="P35" s="1">
        <f t="shared" si="1"/>
        <v>2036</v>
      </c>
      <c r="Q35" s="1">
        <f t="shared" si="1"/>
        <v>2037</v>
      </c>
      <c r="R35" s="1">
        <f t="shared" si="1"/>
        <v>2038</v>
      </c>
      <c r="S35" s="1">
        <f t="shared" si="1"/>
        <v>2039</v>
      </c>
      <c r="T35" s="1">
        <f t="shared" si="1"/>
        <v>2040</v>
      </c>
      <c r="U35" s="1">
        <f t="shared" si="1"/>
        <v>2041</v>
      </c>
      <c r="V35" s="1">
        <f t="shared" si="1"/>
        <v>2042</v>
      </c>
      <c r="W35" s="1">
        <f t="shared" si="1"/>
        <v>2043</v>
      </c>
      <c r="X35" s="1">
        <f t="shared" si="1"/>
        <v>2044</v>
      </c>
      <c r="Y35" s="1">
        <f t="shared" si="1"/>
        <v>2045</v>
      </c>
      <c r="Z35" s="1">
        <f t="shared" si="1"/>
        <v>2046</v>
      </c>
      <c r="AA35" s="1">
        <f t="shared" si="1"/>
        <v>2047</v>
      </c>
      <c r="AB35" s="1">
        <f t="shared" si="1"/>
        <v>2048</v>
      </c>
      <c r="AC35" s="1">
        <f t="shared" si="1"/>
        <v>2049</v>
      </c>
      <c r="AD35" s="1">
        <f t="shared" si="1"/>
        <v>2050</v>
      </c>
      <c r="AE35" s="1">
        <f t="shared" si="1"/>
        <v>2051</v>
      </c>
      <c r="AF35" s="1">
        <f t="shared" si="1"/>
        <v>2052</v>
      </c>
      <c r="AG35" s="1">
        <f t="shared" si="1"/>
        <v>2053</v>
      </c>
      <c r="AH35" s="1">
        <f t="shared" si="1"/>
        <v>2054</v>
      </c>
      <c r="AI35" s="1">
        <f t="shared" si="1"/>
        <v>2055</v>
      </c>
      <c r="AJ35" s="1">
        <f t="shared" si="1"/>
        <v>2056</v>
      </c>
      <c r="AK35" s="1">
        <f t="shared" si="1"/>
        <v>2057</v>
      </c>
      <c r="AL35" s="1">
        <f t="shared" si="1"/>
        <v>2058</v>
      </c>
      <c r="AM35" s="1">
        <f t="shared" si="1"/>
        <v>2059</v>
      </c>
      <c r="AN35" s="1">
        <f t="shared" si="1"/>
        <v>2060</v>
      </c>
    </row>
    <row r="36" spans="1:40">
      <c r="A36" s="1" t="s">
        <v>117</v>
      </c>
      <c r="B36" s="1" t="s">
        <v>1651</v>
      </c>
      <c r="C36" s="2">
        <f>SUMIFS('交通能耗 '!F:F,'交通能耗 '!$D:$D,$A36,'交通能耗 '!$B:$B,$A$2,'交通能耗 '!$A:$A,$B$33)*$E$2</f>
        <v>0</v>
      </c>
      <c r="D36" s="2">
        <f>SUMIFS('交通能耗 '!G:G,'交通能耗 '!$D:$D,$A36,'交通能耗 '!$B:$B,$A$2,'交通能耗 '!$A:$A,$B$33)*$E$2</f>
        <v>0</v>
      </c>
      <c r="E36" s="2">
        <f>SUMIFS('交通能耗 '!H:H,'交通能耗 '!$D:$D,$A36,'交通能耗 '!$B:$B,$A$2,'交通能耗 '!$A:$A,$B$33)*$E$2</f>
        <v>0</v>
      </c>
      <c r="F36" s="2">
        <f>SUMIFS('交通能耗 '!I:I,'交通能耗 '!$D:$D,$A36,'交通能耗 '!$B:$B,$A$2,'交通能耗 '!$A:$A,$B$33)*$E$2</f>
        <v>0</v>
      </c>
      <c r="G36" s="2">
        <f>SUMIFS('交通能耗 '!J:J,'交通能耗 '!$D:$D,$A36,'交通能耗 '!$B:$B,$A$2,'交通能耗 '!$A:$A,$B$33)*$E$2</f>
        <v>0</v>
      </c>
      <c r="H36" s="2">
        <f>SUMIFS('交通能耗 '!K:K,'交通能耗 '!$D:$D,$A36,'交通能耗 '!$B:$B,$A$2,'交通能耗 '!$A:$A,$B$33)*$E$2</f>
        <v>0</v>
      </c>
      <c r="I36" s="2">
        <f>SUMIFS('交通能耗 '!L:L,'交通能耗 '!$D:$D,$A36,'交通能耗 '!$B:$B,$A$2,'交通能耗 '!$A:$A,$B$33)*$E$2</f>
        <v>0</v>
      </c>
      <c r="J36" s="2">
        <f>SUMIFS('交通能耗 '!M:M,'交通能耗 '!$D:$D,$A36,'交通能耗 '!$B:$B,$A$2,'交通能耗 '!$A:$A,$B$33)*$E$2</f>
        <v>0</v>
      </c>
      <c r="K36" s="2">
        <f>SUMIFS('交通能耗 '!N:N,'交通能耗 '!$D:$D,$A36,'交通能耗 '!$B:$B,$A$2,'交通能耗 '!$A:$A,$B$33)*$E$2</f>
        <v>0</v>
      </c>
      <c r="L36" s="2">
        <f>SUMIFS('交通能耗 '!O:O,'交通能耗 '!$D:$D,$A36,'交通能耗 '!$B:$B,$A$2,'交通能耗 '!$A:$A,$B$33)*$E$2</f>
        <v>0</v>
      </c>
      <c r="M36" s="2">
        <f>SUMIFS('交通能耗 '!P:P,'交通能耗 '!$D:$D,$A36,'交通能耗 '!$B:$B,$A$2,'交通能耗 '!$A:$A,$B$33)*$E$2</f>
        <v>0</v>
      </c>
      <c r="N36" s="2">
        <f>SUMIFS('交通能耗 '!Q:Q,'交通能耗 '!$D:$D,$A36,'交通能耗 '!$B:$B,$A$2,'交通能耗 '!$A:$A,$B$33)*$E$2</f>
        <v>0</v>
      </c>
      <c r="O36" s="2">
        <f>SUMIFS('交通能耗 '!R:R,'交通能耗 '!$D:$D,$A36,'交通能耗 '!$B:$B,$A$2,'交通能耗 '!$A:$A,$B$33)*$E$2</f>
        <v>0</v>
      </c>
      <c r="P36" s="2">
        <f>SUMIFS('交通能耗 '!S:S,'交通能耗 '!$D:$D,$A36,'交通能耗 '!$B:$B,$A$2,'交通能耗 '!$A:$A,$B$33)*$E$2</f>
        <v>0</v>
      </c>
      <c r="Q36" s="2">
        <f>SUMIFS('交通能耗 '!T:T,'交通能耗 '!$D:$D,$A36,'交通能耗 '!$B:$B,$A$2,'交通能耗 '!$A:$A,$B$33)*$E$2</f>
        <v>0</v>
      </c>
      <c r="R36" s="2">
        <f>SUMIFS('交通能耗 '!U:U,'交通能耗 '!$D:$D,$A36,'交通能耗 '!$B:$B,$A$2,'交通能耗 '!$A:$A,$B$33)*$E$2</f>
        <v>0</v>
      </c>
      <c r="S36" s="2">
        <f>SUMIFS('交通能耗 '!V:V,'交通能耗 '!$D:$D,$A36,'交通能耗 '!$B:$B,$A$2,'交通能耗 '!$A:$A,$B$33)*$E$2</f>
        <v>0</v>
      </c>
      <c r="T36" s="2">
        <f>SUMIFS('交通能耗 '!W:W,'交通能耗 '!$D:$D,$A36,'交通能耗 '!$B:$B,$A$2,'交通能耗 '!$A:$A,$B$33)*$E$2</f>
        <v>0</v>
      </c>
      <c r="U36" s="2">
        <f>SUMIFS('交通能耗 '!X:X,'交通能耗 '!$D:$D,$A36,'交通能耗 '!$B:$B,$A$2,'交通能耗 '!$A:$A,$B$33)*$E$2</f>
        <v>0</v>
      </c>
      <c r="V36" s="2">
        <f>SUMIFS('交通能耗 '!Y:Y,'交通能耗 '!$D:$D,$A36,'交通能耗 '!$B:$B,$A$2,'交通能耗 '!$A:$A,$B$33)*$E$2</f>
        <v>0</v>
      </c>
      <c r="W36" s="2">
        <f>SUMIFS('交通能耗 '!Z:Z,'交通能耗 '!$D:$D,$A36,'交通能耗 '!$B:$B,$A$2,'交通能耗 '!$A:$A,$B$33)*$E$2</f>
        <v>0</v>
      </c>
      <c r="X36" s="2">
        <f>SUMIFS('交通能耗 '!AA:AA,'交通能耗 '!$D:$D,$A36,'交通能耗 '!$B:$B,$A$2,'交通能耗 '!$A:$A,$B$33)*$E$2</f>
        <v>0</v>
      </c>
      <c r="Y36" s="2">
        <f>SUMIFS('交通能耗 '!AB:AB,'交通能耗 '!$D:$D,$A36,'交通能耗 '!$B:$B,$A$2,'交通能耗 '!$A:$A,$B$33)*$E$2</f>
        <v>0</v>
      </c>
      <c r="Z36" s="2">
        <f>SUMIFS('交通能耗 '!AC:AC,'交通能耗 '!$D:$D,$A36,'交通能耗 '!$B:$B,$A$2,'交通能耗 '!$A:$A,$B$33)*$E$2</f>
        <v>0</v>
      </c>
      <c r="AA36" s="2">
        <f>SUMIFS('交通能耗 '!AD:AD,'交通能耗 '!$D:$D,$A36,'交通能耗 '!$B:$B,$A$2,'交通能耗 '!$A:$A,$B$33)*$E$2</f>
        <v>0</v>
      </c>
      <c r="AB36" s="2">
        <f>SUMIFS('交通能耗 '!AE:AE,'交通能耗 '!$D:$D,$A36,'交通能耗 '!$B:$B,$A$2,'交通能耗 '!$A:$A,$B$33)*$E$2</f>
        <v>0</v>
      </c>
      <c r="AC36" s="2">
        <f>SUMIFS('交通能耗 '!AF:AF,'交通能耗 '!$D:$D,$A36,'交通能耗 '!$B:$B,$A$2,'交通能耗 '!$A:$A,$B$33)*$E$2</f>
        <v>0</v>
      </c>
      <c r="AD36" s="2">
        <f>SUMIFS('交通能耗 '!AG:AG,'交通能耗 '!$D:$D,$A36,'交通能耗 '!$B:$B,$A$2,'交通能耗 '!$A:$A,$B$33)*$E$2</f>
        <v>0</v>
      </c>
      <c r="AE36" s="2">
        <f>SUMIFS('交通能耗 '!AH:AH,'交通能耗 '!$D:$D,$A36,'交通能耗 '!$B:$B,$A$2,'交通能耗 '!$A:$A,$B$33)*$E$2</f>
        <v>0</v>
      </c>
      <c r="AF36" s="2">
        <f>SUMIFS('交通能耗 '!AI:AI,'交通能耗 '!$D:$D,$A36,'交通能耗 '!$B:$B,$A$2,'交通能耗 '!$A:$A,$B$33)*$E$2</f>
        <v>0</v>
      </c>
      <c r="AG36" s="2">
        <f>SUMIFS('交通能耗 '!AJ:AJ,'交通能耗 '!$D:$D,$A36,'交通能耗 '!$B:$B,$A$2,'交通能耗 '!$A:$A,$B$33)*$E$2</f>
        <v>0</v>
      </c>
      <c r="AH36" s="2">
        <f>SUMIFS('交通能耗 '!AK:AK,'交通能耗 '!$D:$D,$A36,'交通能耗 '!$B:$B,$A$2,'交通能耗 '!$A:$A,$B$33)*$E$2</f>
        <v>0</v>
      </c>
      <c r="AI36" s="2">
        <f>SUMIFS('交通能耗 '!AL:AL,'交通能耗 '!$D:$D,$A36,'交通能耗 '!$B:$B,$A$2,'交通能耗 '!$A:$A,$B$33)*$E$2</f>
        <v>0</v>
      </c>
      <c r="AJ36" s="2">
        <f>SUMIFS('交通能耗 '!AM:AM,'交通能耗 '!$D:$D,$A36,'交通能耗 '!$B:$B,$A$2,'交通能耗 '!$A:$A,$B$33)*$E$2</f>
        <v>0</v>
      </c>
      <c r="AK36" s="2">
        <f>SUMIFS('交通能耗 '!AN:AN,'交通能耗 '!$D:$D,$A36,'交通能耗 '!$B:$B,$A$2,'交通能耗 '!$A:$A,$B$33)*$E$2</f>
        <v>0</v>
      </c>
      <c r="AL36" s="2">
        <f>SUMIFS('交通能耗 '!AO:AO,'交通能耗 '!$D:$D,$A36,'交通能耗 '!$B:$B,$A$2,'交通能耗 '!$A:$A,$B$33)*$E$2</f>
        <v>0</v>
      </c>
      <c r="AM36" s="2">
        <f>SUMIFS('交通能耗 '!AP:AP,'交通能耗 '!$D:$D,$A36,'交通能耗 '!$B:$B,$A$2,'交通能耗 '!$A:$A,$B$33)*$E$2</f>
        <v>0</v>
      </c>
      <c r="AN36" s="2">
        <f>SUMIFS('交通能耗 '!AQ:AQ,'交通能耗 '!$D:$D,$A36,'交通能耗 '!$B:$B,$A$2,'交通能耗 '!$A:$A,$B$33)*$E$2</f>
        <v>0</v>
      </c>
    </row>
    <row r="37" spans="1:40">
      <c r="A37" s="1" t="s">
        <v>116</v>
      </c>
      <c r="B37" s="1" t="s">
        <v>1652</v>
      </c>
      <c r="C37" s="2">
        <f>SUMIFS('交通能耗 '!F:F,'交通能耗 '!$D:$D,$A37,'交通能耗 '!$B:$B,$A$2,'交通能耗 '!$A:$A,$B$33)*$E$2</f>
        <v>0</v>
      </c>
      <c r="D37" s="2">
        <f>SUMIFS('交通能耗 '!G:G,'交通能耗 '!$D:$D,$A37,'交通能耗 '!$B:$B,$A$2,'交通能耗 '!$A:$A,$B$33)*$E$2</f>
        <v>0</v>
      </c>
      <c r="E37" s="2">
        <f>SUMIFS('交通能耗 '!H:H,'交通能耗 '!$D:$D,$A37,'交通能耗 '!$B:$B,$A$2,'交通能耗 '!$A:$A,$B$33)*$E$2</f>
        <v>0</v>
      </c>
      <c r="F37" s="2">
        <f>SUMIFS('交通能耗 '!I:I,'交通能耗 '!$D:$D,$A37,'交通能耗 '!$B:$B,$A$2,'交通能耗 '!$A:$A,$B$33)*$E$2</f>
        <v>0</v>
      </c>
      <c r="G37" s="2">
        <f>SUMIFS('交通能耗 '!J:J,'交通能耗 '!$D:$D,$A37,'交通能耗 '!$B:$B,$A$2,'交通能耗 '!$A:$A,$B$33)*$E$2</f>
        <v>0</v>
      </c>
      <c r="H37" s="2">
        <f>SUMIFS('交通能耗 '!K:K,'交通能耗 '!$D:$D,$A37,'交通能耗 '!$B:$B,$A$2,'交通能耗 '!$A:$A,$B$33)*$E$2</f>
        <v>0</v>
      </c>
      <c r="I37" s="2">
        <f>SUMIFS('交通能耗 '!L:L,'交通能耗 '!$D:$D,$A37,'交通能耗 '!$B:$B,$A$2,'交通能耗 '!$A:$A,$B$33)*$E$2</f>
        <v>0</v>
      </c>
      <c r="J37" s="2">
        <f>SUMIFS('交通能耗 '!M:M,'交通能耗 '!$D:$D,$A37,'交通能耗 '!$B:$B,$A$2,'交通能耗 '!$A:$A,$B$33)*$E$2</f>
        <v>0</v>
      </c>
      <c r="K37" s="2">
        <f>SUMIFS('交通能耗 '!N:N,'交通能耗 '!$D:$D,$A37,'交通能耗 '!$B:$B,$A$2,'交通能耗 '!$A:$A,$B$33)*$E$2</f>
        <v>0</v>
      </c>
      <c r="L37" s="2">
        <f>SUMIFS('交通能耗 '!O:O,'交通能耗 '!$D:$D,$A37,'交通能耗 '!$B:$B,$A$2,'交通能耗 '!$A:$A,$B$33)*$E$2</f>
        <v>0</v>
      </c>
      <c r="M37" s="2">
        <f>SUMIFS('交通能耗 '!P:P,'交通能耗 '!$D:$D,$A37,'交通能耗 '!$B:$B,$A$2,'交通能耗 '!$A:$A,$B$33)*$E$2</f>
        <v>0</v>
      </c>
      <c r="N37" s="2">
        <f>SUMIFS('交通能耗 '!Q:Q,'交通能耗 '!$D:$D,$A37,'交通能耗 '!$B:$B,$A$2,'交通能耗 '!$A:$A,$B$33)*$E$2</f>
        <v>0</v>
      </c>
      <c r="O37" s="2">
        <f>SUMIFS('交通能耗 '!R:R,'交通能耗 '!$D:$D,$A37,'交通能耗 '!$B:$B,$A$2,'交通能耗 '!$A:$A,$B$33)*$E$2</f>
        <v>0</v>
      </c>
      <c r="P37" s="2">
        <f>SUMIFS('交通能耗 '!S:S,'交通能耗 '!$D:$D,$A37,'交通能耗 '!$B:$B,$A$2,'交通能耗 '!$A:$A,$B$33)*$E$2</f>
        <v>0</v>
      </c>
      <c r="Q37" s="2">
        <f>SUMIFS('交通能耗 '!T:T,'交通能耗 '!$D:$D,$A37,'交通能耗 '!$B:$B,$A$2,'交通能耗 '!$A:$A,$B$33)*$E$2</f>
        <v>0</v>
      </c>
      <c r="R37" s="2">
        <f>SUMIFS('交通能耗 '!U:U,'交通能耗 '!$D:$D,$A37,'交通能耗 '!$B:$B,$A$2,'交通能耗 '!$A:$A,$B$33)*$E$2</f>
        <v>0</v>
      </c>
      <c r="S37" s="2">
        <f>SUMIFS('交通能耗 '!V:V,'交通能耗 '!$D:$D,$A37,'交通能耗 '!$B:$B,$A$2,'交通能耗 '!$A:$A,$B$33)*$E$2</f>
        <v>0</v>
      </c>
      <c r="T37" s="2">
        <f>SUMIFS('交通能耗 '!W:W,'交通能耗 '!$D:$D,$A37,'交通能耗 '!$B:$B,$A$2,'交通能耗 '!$A:$A,$B$33)*$E$2</f>
        <v>0</v>
      </c>
      <c r="U37" s="2">
        <f>SUMIFS('交通能耗 '!X:X,'交通能耗 '!$D:$D,$A37,'交通能耗 '!$B:$B,$A$2,'交通能耗 '!$A:$A,$B$33)*$E$2</f>
        <v>0</v>
      </c>
      <c r="V37" s="2">
        <f>SUMIFS('交通能耗 '!Y:Y,'交通能耗 '!$D:$D,$A37,'交通能耗 '!$B:$B,$A$2,'交通能耗 '!$A:$A,$B$33)*$E$2</f>
        <v>0</v>
      </c>
      <c r="W37" s="2">
        <f>SUMIFS('交通能耗 '!Z:Z,'交通能耗 '!$D:$D,$A37,'交通能耗 '!$B:$B,$A$2,'交通能耗 '!$A:$A,$B$33)*$E$2</f>
        <v>0</v>
      </c>
      <c r="X37" s="2">
        <f>SUMIFS('交通能耗 '!AA:AA,'交通能耗 '!$D:$D,$A37,'交通能耗 '!$B:$B,$A$2,'交通能耗 '!$A:$A,$B$33)*$E$2</f>
        <v>0</v>
      </c>
      <c r="Y37" s="2">
        <f>SUMIFS('交通能耗 '!AB:AB,'交通能耗 '!$D:$D,$A37,'交通能耗 '!$B:$B,$A$2,'交通能耗 '!$A:$A,$B$33)*$E$2</f>
        <v>0</v>
      </c>
      <c r="Z37" s="2">
        <f>SUMIFS('交通能耗 '!AC:AC,'交通能耗 '!$D:$D,$A37,'交通能耗 '!$B:$B,$A$2,'交通能耗 '!$A:$A,$B$33)*$E$2</f>
        <v>0</v>
      </c>
      <c r="AA37" s="2">
        <f>SUMIFS('交通能耗 '!AD:AD,'交通能耗 '!$D:$D,$A37,'交通能耗 '!$B:$B,$A$2,'交通能耗 '!$A:$A,$B$33)*$E$2</f>
        <v>0</v>
      </c>
      <c r="AB37" s="2">
        <f>SUMIFS('交通能耗 '!AE:AE,'交通能耗 '!$D:$D,$A37,'交通能耗 '!$B:$B,$A$2,'交通能耗 '!$A:$A,$B$33)*$E$2</f>
        <v>0</v>
      </c>
      <c r="AC37" s="2">
        <f>SUMIFS('交通能耗 '!AF:AF,'交通能耗 '!$D:$D,$A37,'交通能耗 '!$B:$B,$A$2,'交通能耗 '!$A:$A,$B$33)*$E$2</f>
        <v>0</v>
      </c>
      <c r="AD37" s="2">
        <f>SUMIFS('交通能耗 '!AG:AG,'交通能耗 '!$D:$D,$A37,'交通能耗 '!$B:$B,$A$2,'交通能耗 '!$A:$A,$B$33)*$E$2</f>
        <v>0</v>
      </c>
      <c r="AE37" s="2">
        <f>SUMIFS('交通能耗 '!AH:AH,'交通能耗 '!$D:$D,$A37,'交通能耗 '!$B:$B,$A$2,'交通能耗 '!$A:$A,$B$33)*$E$2</f>
        <v>0</v>
      </c>
      <c r="AF37" s="2">
        <f>SUMIFS('交通能耗 '!AI:AI,'交通能耗 '!$D:$D,$A37,'交通能耗 '!$B:$B,$A$2,'交通能耗 '!$A:$A,$B$33)*$E$2</f>
        <v>0</v>
      </c>
      <c r="AG37" s="2">
        <f>SUMIFS('交通能耗 '!AJ:AJ,'交通能耗 '!$D:$D,$A37,'交通能耗 '!$B:$B,$A$2,'交通能耗 '!$A:$A,$B$33)*$E$2</f>
        <v>0</v>
      </c>
      <c r="AH37" s="2">
        <f>SUMIFS('交通能耗 '!AK:AK,'交通能耗 '!$D:$D,$A37,'交通能耗 '!$B:$B,$A$2,'交通能耗 '!$A:$A,$B$33)*$E$2</f>
        <v>0</v>
      </c>
      <c r="AI37" s="2">
        <f>SUMIFS('交通能耗 '!AL:AL,'交通能耗 '!$D:$D,$A37,'交通能耗 '!$B:$B,$A$2,'交通能耗 '!$A:$A,$B$33)*$E$2</f>
        <v>0</v>
      </c>
      <c r="AJ37" s="2">
        <f>SUMIFS('交通能耗 '!AM:AM,'交通能耗 '!$D:$D,$A37,'交通能耗 '!$B:$B,$A$2,'交通能耗 '!$A:$A,$B$33)*$E$2</f>
        <v>0</v>
      </c>
      <c r="AK37" s="2">
        <f>SUMIFS('交通能耗 '!AN:AN,'交通能耗 '!$D:$D,$A37,'交通能耗 '!$B:$B,$A$2,'交通能耗 '!$A:$A,$B$33)*$E$2</f>
        <v>0</v>
      </c>
      <c r="AL37" s="2">
        <f>SUMIFS('交通能耗 '!AO:AO,'交通能耗 '!$D:$D,$A37,'交通能耗 '!$B:$B,$A$2,'交通能耗 '!$A:$A,$B$33)*$E$2</f>
        <v>0</v>
      </c>
      <c r="AM37" s="2">
        <f>SUMIFS('交通能耗 '!AP:AP,'交通能耗 '!$D:$D,$A37,'交通能耗 '!$B:$B,$A$2,'交通能耗 '!$A:$A,$B$33)*$E$2</f>
        <v>0</v>
      </c>
      <c r="AN37" s="2">
        <f>SUMIFS('交通能耗 '!AQ:AQ,'交通能耗 '!$D:$D,$A37,'交通能耗 '!$B:$B,$A$2,'交通能耗 '!$A:$A,$B$33)*$E$2</f>
        <v>0</v>
      </c>
    </row>
    <row r="38" spans="1:40">
      <c r="A38" s="1" t="s">
        <v>112</v>
      </c>
      <c r="B38" s="1" t="s">
        <v>1633</v>
      </c>
      <c r="C38" s="2">
        <f>SUMIFS('交通能耗 '!F:F,'交通能耗 '!$D:$D,$A38,'交通能耗 '!$B:$B,$A$2,'交通能耗 '!$A:$A,$B$33)*$E$2</f>
        <v>47.558769939865343</v>
      </c>
      <c r="D38" s="2">
        <f>SUMIFS('交通能耗 '!G:G,'交通能耗 '!$D:$D,$A38,'交通能耗 '!$B:$B,$A$2,'交通能耗 '!$A:$A,$B$33)*$E$2</f>
        <v>64.672248028518979</v>
      </c>
      <c r="E38" s="2">
        <f>SUMIFS('交通能耗 '!H:H,'交通能耗 '!$D:$D,$A38,'交通能耗 '!$B:$B,$A$2,'交通能耗 '!$A:$A,$B$33)*$E$2</f>
        <v>87.302833891469547</v>
      </c>
      <c r="F38" s="2">
        <f>SUMIFS('交通能耗 '!I:I,'交通能耗 '!$D:$D,$A38,'交通能耗 '!$B:$B,$A$2,'交通能耗 '!$A:$A,$B$33)*$E$2</f>
        <v>120.64488135104969</v>
      </c>
      <c r="G38" s="2">
        <f>SUMIFS('交通能耗 '!J:J,'交通能耗 '!$D:$D,$A38,'交通能耗 '!$B:$B,$A$2,'交通能耗 '!$A:$A,$B$33)*$E$2</f>
        <v>165.07230564257682</v>
      </c>
      <c r="H38" s="2">
        <f>SUMIFS('交通能耗 '!K:K,'交通能耗 '!$D:$D,$A38,'交通能耗 '!$B:$B,$A$2,'交通能耗 '!$A:$A,$B$33)*$E$2</f>
        <v>218.21093946923054</v>
      </c>
      <c r="I38" s="2">
        <f>SUMIFS('交通能耗 '!L:L,'交通能耗 '!$D:$D,$A38,'交通能耗 '!$B:$B,$A$2,'交通能耗 '!$A:$A,$B$33)*$E$2</f>
        <v>282.69525764286493</v>
      </c>
      <c r="J38" s="2">
        <f>SUMIFS('交通能耗 '!M:M,'交通能耗 '!$D:$D,$A38,'交通能耗 '!$B:$B,$A$2,'交通能耗 '!$A:$A,$B$33)*$E$2</f>
        <v>358.36268049404066</v>
      </c>
      <c r="K38" s="2">
        <f>SUMIFS('交通能耗 '!N:N,'交通能耗 '!$D:$D,$A38,'交通能耗 '!$B:$B,$A$2,'交通能耗 '!$A:$A,$B$33)*$E$2</f>
        <v>440.96179467790154</v>
      </c>
      <c r="L38" s="2">
        <f>SUMIFS('交通能耗 '!O:O,'交通能耗 '!$D:$D,$A38,'交通能耗 '!$B:$B,$A$2,'交通能耗 '!$A:$A,$B$33)*$E$2</f>
        <v>529.90385654099612</v>
      </c>
      <c r="M38" s="2">
        <f>SUMIFS('交通能耗 '!P:P,'交通能耗 '!$D:$D,$A38,'交通能耗 '!$B:$B,$A$2,'交通能耗 '!$A:$A,$B$33)*$E$2</f>
        <v>627.34219149472483</v>
      </c>
      <c r="N38" s="2">
        <f>SUMIFS('交通能耗 '!Q:Q,'交通能耗 '!$D:$D,$A38,'交通能耗 '!$B:$B,$A$2,'交通能耗 '!$A:$A,$B$33)*$E$2</f>
        <v>732.69705808217225</v>
      </c>
      <c r="O38" s="2">
        <f>SUMIFS('交通能耗 '!R:R,'交通能耗 '!$D:$D,$A38,'交通能耗 '!$B:$B,$A$2,'交通能耗 '!$A:$A,$B$33)*$E$2</f>
        <v>845.38439379208546</v>
      </c>
      <c r="P38" s="2">
        <f>SUMIFS('交通能耗 '!S:S,'交通能耗 '!$D:$D,$A38,'交通能耗 '!$B:$B,$A$2,'交通能耗 '!$A:$A,$B$33)*$E$2</f>
        <v>905.33614201865282</v>
      </c>
      <c r="Q38" s="2">
        <f>SUMIFS('交通能耗 '!T:T,'交通能耗 '!$D:$D,$A38,'交通能耗 '!$B:$B,$A$2,'交通能耗 '!$A:$A,$B$33)*$E$2</f>
        <v>1005.6026070361171</v>
      </c>
      <c r="R38" s="2">
        <f>SUMIFS('交通能耗 '!U:U,'交通能耗 '!$D:$D,$A38,'交通能耗 '!$B:$B,$A$2,'交通能耗 '!$A:$A,$B$33)*$E$2</f>
        <v>1109.2556983904076</v>
      </c>
      <c r="S38" s="2">
        <f>SUMIFS('交通能耗 '!V:V,'交通能耗 '!$D:$D,$A38,'交通能耗 '!$B:$B,$A$2,'交通能耗 '!$A:$A,$B$33)*$E$2</f>
        <v>1215.0109826797741</v>
      </c>
      <c r="T38" s="2">
        <f>SUMIFS('交通能耗 '!W:W,'交通能耗 '!$D:$D,$A38,'交通能耗 '!$B:$B,$A$2,'交通能耗 '!$A:$A,$B$33)*$E$2</f>
        <v>1316.8679557812109</v>
      </c>
      <c r="U38" s="2">
        <f>SUMIFS('交通能耗 '!X:X,'交通能耗 '!$D:$D,$A38,'交通能耗 '!$B:$B,$A$2,'交通能耗 '!$A:$A,$B$33)*$E$2</f>
        <v>1409.6993266356994</v>
      </c>
      <c r="V38" s="2">
        <f>SUMIFS('交通能耗 '!Y:Y,'交通能耗 '!$D:$D,$A38,'交通能耗 '!$B:$B,$A$2,'交通能耗 '!$A:$A,$B$33)*$E$2</f>
        <v>1499.6010226495268</v>
      </c>
      <c r="W38" s="2">
        <f>SUMIFS('交通能耗 '!Z:Z,'交通能耗 '!$D:$D,$A38,'交通能耗 '!$B:$B,$A$2,'交通能耗 '!$A:$A,$B$33)*$E$2</f>
        <v>1583.3254114003821</v>
      </c>
      <c r="X38" s="2">
        <f>SUMIFS('交通能耗 '!AA:AA,'交通能耗 '!$D:$D,$A38,'交通能耗 '!$B:$B,$A$2,'交通能耗 '!$A:$A,$B$33)*$E$2</f>
        <v>1661.0719815635018</v>
      </c>
      <c r="Y38" s="2">
        <f>SUMIFS('交通能耗 '!AB:AB,'交通能耗 '!$D:$D,$A38,'交通能耗 '!$B:$B,$A$2,'交通能耗 '!$A:$A,$B$33)*$E$2</f>
        <v>1732.3762197976312</v>
      </c>
      <c r="Z38" s="2">
        <f>SUMIFS('交通能耗 '!AC:AC,'交通能耗 '!$D:$D,$A38,'交通能耗 '!$B:$B,$A$2,'交通能耗 '!$A:$A,$B$33)*$E$2</f>
        <v>1799.8696481941599</v>
      </c>
      <c r="AA38" s="2">
        <f>SUMIFS('交通能耗 '!AD:AD,'交通能耗 '!$D:$D,$A38,'交通能耗 '!$B:$B,$A$2,'交通能耗 '!$A:$A,$B$33)*$E$2</f>
        <v>1860.7461020489004</v>
      </c>
      <c r="AB38" s="2">
        <f>SUMIFS('交通能耗 '!AE:AE,'交通能耗 '!$D:$D,$A38,'交通能耗 '!$B:$B,$A$2,'交通能耗 '!$A:$A,$B$33)*$E$2</f>
        <v>1914.9850563537509</v>
      </c>
      <c r="AC38" s="2">
        <f>SUMIFS('交通能耗 '!AF:AF,'交通能耗 '!$D:$D,$A38,'交通能耗 '!$B:$B,$A$2,'交通能耗 '!$A:$A,$B$33)*$E$2</f>
        <v>1962.6837348312993</v>
      </c>
      <c r="AD38" s="2">
        <f>SUMIFS('交通能耗 '!AG:AG,'交通能耗 '!$D:$D,$A38,'交通能耗 '!$B:$B,$A$2,'交通能耗 '!$A:$A,$B$33)*$E$2</f>
        <v>2011.3964207266579</v>
      </c>
      <c r="AE38" s="2">
        <f>SUMIFS('交通能耗 '!AH:AH,'交通能耗 '!$D:$D,$A38,'交通能耗 '!$B:$B,$A$2,'交通能耗 '!$A:$A,$B$33)*$E$2</f>
        <v>2049.4447445176629</v>
      </c>
      <c r="AF38" s="2">
        <f>SUMIFS('交通能耗 '!AI:AI,'交通能耗 '!$D:$D,$A38,'交通能耗 '!$B:$B,$A$2,'交通能耗 '!$A:$A,$B$33)*$E$2</f>
        <v>2082.4424759641356</v>
      </c>
      <c r="AG38" s="2">
        <f>SUMIFS('交通能耗 '!AJ:AJ,'交通能耗 '!$D:$D,$A38,'交通能耗 '!$B:$B,$A$2,'交通能耗 '!$A:$A,$B$33)*$E$2</f>
        <v>2111.8839796910452</v>
      </c>
      <c r="AH38" s="2">
        <f>SUMIFS('交通能耗 '!AK:AK,'交通能耗 '!$D:$D,$A38,'交通能耗 '!$B:$B,$A$2,'交通能耗 '!$A:$A,$B$33)*$E$2</f>
        <v>2139.1537935256206</v>
      </c>
      <c r="AI38" s="2">
        <f>SUMIFS('交通能耗 '!AL:AL,'交通能耗 '!$D:$D,$A38,'交通能耗 '!$B:$B,$A$2,'交通能耗 '!$A:$A,$B$33)*$E$2</f>
        <v>2164.279284145332</v>
      </c>
      <c r="AJ38" s="2">
        <f>SUMIFS('交通能耗 '!AM:AM,'交通能耗 '!$D:$D,$A38,'交通能耗 '!$B:$B,$A$2,'交通能耗 '!$A:$A,$B$33)*$E$2</f>
        <v>2187.9320154117609</v>
      </c>
      <c r="AK38" s="2">
        <f>SUMIFS('交通能耗 '!AN:AN,'交通能耗 '!$D:$D,$A38,'交通能耗 '!$B:$B,$A$2,'交通能耗 '!$A:$A,$B$33)*$E$2</f>
        <v>2211.1717259011202</v>
      </c>
      <c r="AL38" s="2">
        <f>SUMIFS('交通能耗 '!AO:AO,'交通能耗 '!$D:$D,$A38,'交通能耗 '!$B:$B,$A$2,'交通能耗 '!$A:$A,$B$33)*$E$2</f>
        <v>2234.1287674192508</v>
      </c>
      <c r="AM38" s="2">
        <f>SUMIFS('交通能耗 '!AP:AP,'交通能耗 '!$D:$D,$A38,'交通能耗 '!$B:$B,$A$2,'交通能耗 '!$A:$A,$B$33)*$E$2</f>
        <v>2257.0101904864791</v>
      </c>
      <c r="AN38" s="2">
        <f>SUMIFS('交通能耗 '!AQ:AQ,'交通能耗 '!$D:$D,$A38,'交通能耗 '!$B:$B,$A$2,'交通能耗 '!$A:$A,$B$33)*$E$2</f>
        <v>2279.6752007489831</v>
      </c>
    </row>
    <row r="39" spans="1:40">
      <c r="A39" s="1" t="s">
        <v>119</v>
      </c>
      <c r="B39" s="1" t="s">
        <v>1654</v>
      </c>
      <c r="C39" s="2">
        <f>SUMIFS('交通能耗 '!F:F,'交通能耗 '!$D:$D,$A39,'交通能耗 '!$B:$B,$A$2,'交通能耗 '!$A:$A,$B$33)*$E$2</f>
        <v>0</v>
      </c>
      <c r="D39" s="2">
        <f>SUMIFS('交通能耗 '!G:G,'交通能耗 '!$D:$D,$A39,'交通能耗 '!$B:$B,$A$2,'交通能耗 '!$A:$A,$B$33)*$E$2</f>
        <v>0</v>
      </c>
      <c r="E39" s="2">
        <f>SUMIFS('交通能耗 '!H:H,'交通能耗 '!$D:$D,$A39,'交通能耗 '!$B:$B,$A$2,'交通能耗 '!$A:$A,$B$33)*$E$2</f>
        <v>0</v>
      </c>
      <c r="F39" s="2">
        <f>SUMIFS('交通能耗 '!I:I,'交通能耗 '!$D:$D,$A39,'交通能耗 '!$B:$B,$A$2,'交通能耗 '!$A:$A,$B$33)*$E$2</f>
        <v>0</v>
      </c>
      <c r="G39" s="2">
        <f>SUMIFS('交通能耗 '!J:J,'交通能耗 '!$D:$D,$A39,'交通能耗 '!$B:$B,$A$2,'交通能耗 '!$A:$A,$B$33)*$E$2</f>
        <v>0</v>
      </c>
      <c r="H39" s="2">
        <f>SUMIFS('交通能耗 '!K:K,'交通能耗 '!$D:$D,$A39,'交通能耗 '!$B:$B,$A$2,'交通能耗 '!$A:$A,$B$33)*$E$2</f>
        <v>0</v>
      </c>
      <c r="I39" s="2">
        <f>SUMIFS('交通能耗 '!L:L,'交通能耗 '!$D:$D,$A39,'交通能耗 '!$B:$B,$A$2,'交通能耗 '!$A:$A,$B$33)*$E$2</f>
        <v>0</v>
      </c>
      <c r="J39" s="2">
        <f>SUMIFS('交通能耗 '!M:M,'交通能耗 '!$D:$D,$A39,'交通能耗 '!$B:$B,$A$2,'交通能耗 '!$A:$A,$B$33)*$E$2</f>
        <v>0</v>
      </c>
      <c r="K39" s="2">
        <f>SUMIFS('交通能耗 '!N:N,'交通能耗 '!$D:$D,$A39,'交通能耗 '!$B:$B,$A$2,'交通能耗 '!$A:$A,$B$33)*$E$2</f>
        <v>0</v>
      </c>
      <c r="L39" s="2">
        <f>SUMIFS('交通能耗 '!O:O,'交通能耗 '!$D:$D,$A39,'交通能耗 '!$B:$B,$A$2,'交通能耗 '!$A:$A,$B$33)*$E$2</f>
        <v>0</v>
      </c>
      <c r="M39" s="2">
        <f>SUMIFS('交通能耗 '!P:P,'交通能耗 '!$D:$D,$A39,'交通能耗 '!$B:$B,$A$2,'交通能耗 '!$A:$A,$B$33)*$E$2</f>
        <v>0</v>
      </c>
      <c r="N39" s="2">
        <f>SUMIFS('交通能耗 '!Q:Q,'交通能耗 '!$D:$D,$A39,'交通能耗 '!$B:$B,$A$2,'交通能耗 '!$A:$A,$B$33)*$E$2</f>
        <v>0</v>
      </c>
      <c r="O39" s="2">
        <f>SUMIFS('交通能耗 '!R:R,'交通能耗 '!$D:$D,$A39,'交通能耗 '!$B:$B,$A$2,'交通能耗 '!$A:$A,$B$33)*$E$2</f>
        <v>0</v>
      </c>
      <c r="P39" s="2">
        <f>SUMIFS('交通能耗 '!S:S,'交通能耗 '!$D:$D,$A39,'交通能耗 '!$B:$B,$A$2,'交通能耗 '!$A:$A,$B$33)*$E$2</f>
        <v>0</v>
      </c>
      <c r="Q39" s="2">
        <f>SUMIFS('交通能耗 '!T:T,'交通能耗 '!$D:$D,$A39,'交通能耗 '!$B:$B,$A$2,'交通能耗 '!$A:$A,$B$33)*$E$2</f>
        <v>0</v>
      </c>
      <c r="R39" s="2">
        <f>SUMIFS('交通能耗 '!U:U,'交通能耗 '!$D:$D,$A39,'交通能耗 '!$B:$B,$A$2,'交通能耗 '!$A:$A,$B$33)*$E$2</f>
        <v>0</v>
      </c>
      <c r="S39" s="2">
        <f>SUMIFS('交通能耗 '!V:V,'交通能耗 '!$D:$D,$A39,'交通能耗 '!$B:$B,$A$2,'交通能耗 '!$A:$A,$B$33)*$E$2</f>
        <v>0</v>
      </c>
      <c r="T39" s="2">
        <f>SUMIFS('交通能耗 '!W:W,'交通能耗 '!$D:$D,$A39,'交通能耗 '!$B:$B,$A$2,'交通能耗 '!$A:$A,$B$33)*$E$2</f>
        <v>0</v>
      </c>
      <c r="U39" s="2">
        <f>SUMIFS('交通能耗 '!X:X,'交通能耗 '!$D:$D,$A39,'交通能耗 '!$B:$B,$A$2,'交通能耗 '!$A:$A,$B$33)*$E$2</f>
        <v>0</v>
      </c>
      <c r="V39" s="2">
        <f>SUMIFS('交通能耗 '!Y:Y,'交通能耗 '!$D:$D,$A39,'交通能耗 '!$B:$B,$A$2,'交通能耗 '!$A:$A,$B$33)*$E$2</f>
        <v>0</v>
      </c>
      <c r="W39" s="2">
        <f>SUMIFS('交通能耗 '!Z:Z,'交通能耗 '!$D:$D,$A39,'交通能耗 '!$B:$B,$A$2,'交通能耗 '!$A:$A,$B$33)*$E$2</f>
        <v>0</v>
      </c>
      <c r="X39" s="2">
        <f>SUMIFS('交通能耗 '!AA:AA,'交通能耗 '!$D:$D,$A39,'交通能耗 '!$B:$B,$A$2,'交通能耗 '!$A:$A,$B$33)*$E$2</f>
        <v>0</v>
      </c>
      <c r="Y39" s="2">
        <f>SUMIFS('交通能耗 '!AB:AB,'交通能耗 '!$D:$D,$A39,'交通能耗 '!$B:$B,$A$2,'交通能耗 '!$A:$A,$B$33)*$E$2</f>
        <v>0</v>
      </c>
      <c r="Z39" s="2">
        <f>SUMIFS('交通能耗 '!AC:AC,'交通能耗 '!$D:$D,$A39,'交通能耗 '!$B:$B,$A$2,'交通能耗 '!$A:$A,$B$33)*$E$2</f>
        <v>0</v>
      </c>
      <c r="AA39" s="2">
        <f>SUMIFS('交通能耗 '!AD:AD,'交通能耗 '!$D:$D,$A39,'交通能耗 '!$B:$B,$A$2,'交通能耗 '!$A:$A,$B$33)*$E$2</f>
        <v>0</v>
      </c>
      <c r="AB39" s="2">
        <f>SUMIFS('交通能耗 '!AE:AE,'交通能耗 '!$D:$D,$A39,'交通能耗 '!$B:$B,$A$2,'交通能耗 '!$A:$A,$B$33)*$E$2</f>
        <v>0</v>
      </c>
      <c r="AC39" s="2">
        <f>SUMIFS('交通能耗 '!AF:AF,'交通能耗 '!$D:$D,$A39,'交通能耗 '!$B:$B,$A$2,'交通能耗 '!$A:$A,$B$33)*$E$2</f>
        <v>0</v>
      </c>
      <c r="AD39" s="2">
        <f>SUMIFS('交通能耗 '!AG:AG,'交通能耗 '!$D:$D,$A39,'交通能耗 '!$B:$B,$A$2,'交通能耗 '!$A:$A,$B$33)*$E$2</f>
        <v>0</v>
      </c>
      <c r="AE39" s="2">
        <f>SUMIFS('交通能耗 '!AH:AH,'交通能耗 '!$D:$D,$A39,'交通能耗 '!$B:$B,$A$2,'交通能耗 '!$A:$A,$B$33)*$E$2</f>
        <v>0</v>
      </c>
      <c r="AF39" s="2">
        <f>SUMIFS('交通能耗 '!AI:AI,'交通能耗 '!$D:$D,$A39,'交通能耗 '!$B:$B,$A$2,'交通能耗 '!$A:$A,$B$33)*$E$2</f>
        <v>0</v>
      </c>
      <c r="AG39" s="2">
        <f>SUMIFS('交通能耗 '!AJ:AJ,'交通能耗 '!$D:$D,$A39,'交通能耗 '!$B:$B,$A$2,'交通能耗 '!$A:$A,$B$33)*$E$2</f>
        <v>0</v>
      </c>
      <c r="AH39" s="2">
        <f>SUMIFS('交通能耗 '!AK:AK,'交通能耗 '!$D:$D,$A39,'交通能耗 '!$B:$B,$A$2,'交通能耗 '!$A:$A,$B$33)*$E$2</f>
        <v>0</v>
      </c>
      <c r="AI39" s="2">
        <f>SUMIFS('交通能耗 '!AL:AL,'交通能耗 '!$D:$D,$A39,'交通能耗 '!$B:$B,$A$2,'交通能耗 '!$A:$A,$B$33)*$E$2</f>
        <v>0</v>
      </c>
      <c r="AJ39" s="2">
        <f>SUMIFS('交通能耗 '!AM:AM,'交通能耗 '!$D:$D,$A39,'交通能耗 '!$B:$B,$A$2,'交通能耗 '!$A:$A,$B$33)*$E$2</f>
        <v>0</v>
      </c>
      <c r="AK39" s="2">
        <f>SUMIFS('交通能耗 '!AN:AN,'交通能耗 '!$D:$D,$A39,'交通能耗 '!$B:$B,$A$2,'交通能耗 '!$A:$A,$B$33)*$E$2</f>
        <v>0</v>
      </c>
      <c r="AL39" s="2">
        <f>SUMIFS('交通能耗 '!AO:AO,'交通能耗 '!$D:$D,$A39,'交通能耗 '!$B:$B,$A$2,'交通能耗 '!$A:$A,$B$33)*$E$2</f>
        <v>0</v>
      </c>
      <c r="AM39" s="2">
        <f>SUMIFS('交通能耗 '!AP:AP,'交通能耗 '!$D:$D,$A39,'交通能耗 '!$B:$B,$A$2,'交通能耗 '!$A:$A,$B$33)*$E$2</f>
        <v>0</v>
      </c>
      <c r="AN39" s="2">
        <f>SUMIFS('交通能耗 '!AQ:AQ,'交通能耗 '!$D:$D,$A39,'交通能耗 '!$B:$B,$A$2,'交通能耗 '!$A:$A,$B$33)*$E$2</f>
        <v>0</v>
      </c>
    </row>
    <row r="40" spans="1:40">
      <c r="A40" s="1" t="s">
        <v>121</v>
      </c>
      <c r="B40" s="1" t="s">
        <v>1655</v>
      </c>
      <c r="C40" s="2">
        <f>SUMIFS('交通能耗 '!F:F,'交通能耗 '!$D:$D,$A40,'交通能耗 '!$B:$B,$A$2,'交通能耗 '!$A:$A,$B$33)*$E$2</f>
        <v>0.35804544308811359</v>
      </c>
      <c r="D40" s="2">
        <f>SUMIFS('交通能耗 '!G:G,'交通能耗 '!$D:$D,$A40,'交通能耗 '!$B:$B,$A$2,'交通能耗 '!$A:$A,$B$33)*$E$2</f>
        <v>0.34365597205718207</v>
      </c>
      <c r="E40" s="2">
        <f>SUMIFS('交通能耗 '!H:H,'交通能耗 '!$D:$D,$A40,'交通能耗 '!$B:$B,$A$2,'交通能耗 '!$A:$A,$B$33)*$E$2</f>
        <v>0.33040833963487098</v>
      </c>
      <c r="F40" s="2">
        <f>SUMIFS('交通能耗 '!I:I,'交通能耗 '!$D:$D,$A40,'交通能耗 '!$B:$B,$A$2,'交通能耗 '!$A:$A,$B$33)*$E$2</f>
        <v>0.3223827013791366</v>
      </c>
      <c r="G40" s="2">
        <f>SUMIFS('交通能耗 '!J:J,'交通能耗 '!$D:$D,$A40,'交通能耗 '!$B:$B,$A$2,'交通能耗 '!$A:$A,$B$33)*$E$2</f>
        <v>0.32006697634222758</v>
      </c>
      <c r="H40" s="2">
        <f>SUMIFS('交通能耗 '!K:K,'交通能耗 '!$D:$D,$A40,'交通能耗 '!$B:$B,$A$2,'交通能耗 '!$A:$A,$B$33)*$E$2</f>
        <v>0.32385978178675606</v>
      </c>
      <c r="I40" s="2">
        <f>SUMIFS('交通能耗 '!L:L,'交通能耗 '!$D:$D,$A40,'交通能耗 '!$B:$B,$A$2,'交通能耗 '!$A:$A,$B$33)*$E$2</f>
        <v>0.33669619387130467</v>
      </c>
      <c r="J40" s="2">
        <f>SUMIFS('交通能耗 '!M:M,'交通能耗 '!$D:$D,$A40,'交通能耗 '!$B:$B,$A$2,'交通能耗 '!$A:$A,$B$33)*$E$2</f>
        <v>0.36015627813186429</v>
      </c>
      <c r="K40" s="2">
        <f>SUMIFS('交通能耗 '!N:N,'交通能耗 '!$D:$D,$A40,'交通能耗 '!$B:$B,$A$2,'交通能耗 '!$A:$A,$B$33)*$E$2</f>
        <v>0.39137949659716981</v>
      </c>
      <c r="L40" s="2">
        <f>SUMIFS('交通能耗 '!O:O,'交通能耗 '!$D:$D,$A40,'交通能耗 '!$B:$B,$A$2,'交通能耗 '!$A:$A,$B$33)*$E$2</f>
        <v>0.43291203053545074</v>
      </c>
      <c r="M40" s="2">
        <f>SUMIFS('交通能耗 '!P:P,'交通能耗 '!$D:$D,$A40,'交通能耗 '!$B:$B,$A$2,'交通能耗 '!$A:$A,$B$33)*$E$2</f>
        <v>0.48851319722012182</v>
      </c>
      <c r="N40" s="2">
        <f>SUMIFS('交通能耗 '!Q:Q,'交通能耗 '!$D:$D,$A40,'交通能耗 '!$B:$B,$A$2,'交通能耗 '!$A:$A,$B$33)*$E$2</f>
        <v>0.55766447013071208</v>
      </c>
      <c r="O40" s="2">
        <f>SUMIFS('交通能耗 '!R:R,'交通能耗 '!$D:$D,$A40,'交通能耗 '!$B:$B,$A$2,'交通能耗 '!$A:$A,$B$33)*$E$2</f>
        <v>0.64120845486298672</v>
      </c>
      <c r="P40" s="2">
        <f>SUMIFS('交通能耗 '!S:S,'交通能耗 '!$D:$D,$A40,'交通能耗 '!$B:$B,$A$2,'交通能耗 '!$A:$A,$B$33)*$E$2</f>
        <v>0.71443232148644287</v>
      </c>
      <c r="Q40" s="2">
        <f>SUMIFS('交通能耗 '!T:T,'交通能耗 '!$D:$D,$A40,'交通能耗 '!$B:$B,$A$2,'交通能耗 '!$A:$A,$B$33)*$E$2</f>
        <v>0.83218465305534572</v>
      </c>
      <c r="R40" s="2">
        <f>SUMIFS('交通能耗 '!U:U,'交通能耗 '!$D:$D,$A40,'交通能耗 '!$B:$B,$A$2,'交通能耗 '!$A:$A,$B$33)*$E$2</f>
        <v>0.96151380936948638</v>
      </c>
      <c r="S40" s="2">
        <f>SUMIFS('交通能耗 '!V:V,'交通能耗 '!$D:$D,$A40,'交通能耗 '!$B:$B,$A$2,'交通能耗 '!$A:$A,$B$33)*$E$2</f>
        <v>1.1026790536891005</v>
      </c>
      <c r="T40" s="2">
        <f>SUMIFS('交通能耗 '!W:W,'交通能耗 '!$D:$D,$A40,'交通能耗 '!$B:$B,$A$2,'交通能耗 '!$A:$A,$B$33)*$E$2</f>
        <v>1.2519822836772176</v>
      </c>
      <c r="U40" s="2">
        <f>SUMIFS('交通能耗 '!X:X,'交通能耗 '!$D:$D,$A40,'交通能耗 '!$B:$B,$A$2,'交通能耗 '!$A:$A,$B$33)*$E$2</f>
        <v>1.4037917251809444</v>
      </c>
      <c r="V40" s="2">
        <f>SUMIFS('交通能耗 '!Y:Y,'交通能耗 '!$D:$D,$A40,'交通能耗 '!$B:$B,$A$2,'交通能耗 '!$A:$A,$B$33)*$E$2</f>
        <v>1.5623780202369382</v>
      </c>
      <c r="W40" s="2">
        <f>SUMIFS('交通能耗 '!Z:Z,'交通能耗 '!$D:$D,$A40,'交通能耗 '!$B:$B,$A$2,'交通能耗 '!$A:$A,$B$33)*$E$2</f>
        <v>1.7257210759425303</v>
      </c>
      <c r="X40" s="2">
        <f>SUMIFS('交通能耗 '!AA:AA,'交通能耗 '!$D:$D,$A40,'交通能耗 '!$B:$B,$A$2,'交通能耗 '!$A:$A,$B$33)*$E$2</f>
        <v>1.8929350761585833</v>
      </c>
      <c r="Y40" s="2">
        <f>SUMIFS('交通能耗 '!AB:AB,'交通能耗 '!$D:$D,$A40,'交通能耗 '!$B:$B,$A$2,'交通能耗 '!$A:$A,$B$33)*$E$2</f>
        <v>2.0632926434049912</v>
      </c>
      <c r="Z40" s="2">
        <f>SUMIFS('交通能耗 '!AC:AC,'交通能耗 '!$D:$D,$A40,'交通能耗 '!$B:$B,$A$2,'交通能耗 '!$A:$A,$B$33)*$E$2</f>
        <v>2.2381261027690762</v>
      </c>
      <c r="AA40" s="2">
        <f>SUMIFS('交通能耗 '!AD:AD,'交通能耗 '!$D:$D,$A40,'交通能耗 '!$B:$B,$A$2,'交通能耗 '!$A:$A,$B$33)*$E$2</f>
        <v>2.4116164344099968</v>
      </c>
      <c r="AB40" s="2">
        <f>SUMIFS('交通能耗 '!AE:AE,'交通能耗 '!$D:$D,$A40,'交通能耗 '!$B:$B,$A$2,'交通能耗 '!$A:$A,$B$33)*$E$2</f>
        <v>2.5863130603867353</v>
      </c>
      <c r="AC40" s="2">
        <f>SUMIFS('交通能耗 '!AF:AF,'交通能耗 '!$D:$D,$A40,'交通能耗 '!$B:$B,$A$2,'交通能耗 '!$A:$A,$B$33)*$E$2</f>
        <v>2.7575672464081245</v>
      </c>
      <c r="AD40" s="2">
        <f>SUMIFS('交通能耗 '!AG:AG,'交通能耗 '!$D:$D,$A40,'交通能耗 '!$B:$B,$A$2,'交通能耗 '!$A:$A,$B$33)*$E$2</f>
        <v>2.9362104353462253</v>
      </c>
      <c r="AE40" s="2">
        <f>SUMIFS('交通能耗 '!AH:AH,'交通能耗 '!$D:$D,$A40,'交通能耗 '!$B:$B,$A$2,'交通能耗 '!$A:$A,$B$33)*$E$2</f>
        <v>3.1033164092038463</v>
      </c>
      <c r="AF40" s="2">
        <f>SUMIFS('交通能耗 '!AI:AI,'交通能耗 '!$D:$D,$A40,'交通能耗 '!$B:$B,$A$2,'交通能耗 '!$A:$A,$B$33)*$E$2</f>
        <v>3.2696517950379902</v>
      </c>
      <c r="AG40" s="2">
        <f>SUMIFS('交通能耗 '!AJ:AJ,'交通能耗 '!$D:$D,$A40,'交通能耗 '!$B:$B,$A$2,'交通能耗 '!$A:$A,$B$33)*$E$2</f>
        <v>3.4338050484318181</v>
      </c>
      <c r="AH40" s="2">
        <f>SUMIFS('交通能耗 '!AK:AK,'交通能耗 '!$D:$D,$A40,'交通能耗 '!$B:$B,$A$2,'交通能耗 '!$A:$A,$B$33)*$E$2</f>
        <v>3.601706816463218</v>
      </c>
      <c r="AI40" s="2">
        <f>SUMIFS('交通能耗 '!AL:AL,'交通能耗 '!$D:$D,$A40,'交通能耗 '!$B:$B,$A$2,'交通能耗 '!$A:$A,$B$33)*$E$2</f>
        <v>3.7642144683302736</v>
      </c>
      <c r="AJ40" s="2">
        <f>SUMIFS('交通能耗 '!AM:AM,'交通能耗 '!$D:$D,$A40,'交通能耗 '!$B:$B,$A$2,'交通能耗 '!$A:$A,$B$33)*$E$2</f>
        <v>3.9370206330344613</v>
      </c>
      <c r="AK40" s="2">
        <f>SUMIFS('交通能耗 '!AN:AN,'交通能耗 '!$D:$D,$A40,'交通能耗 '!$B:$B,$A$2,'交通能耗 '!$A:$A,$B$33)*$E$2</f>
        <v>4.0946670987721019</v>
      </c>
      <c r="AL40" s="2">
        <f>SUMIFS('交通能耗 '!AO:AO,'交通能耗 '!$D:$D,$A40,'交通能耗 '!$B:$B,$A$2,'交通能耗 '!$A:$A,$B$33)*$E$2</f>
        <v>4.2831370854488506</v>
      </c>
      <c r="AM40" s="2">
        <f>SUMIFS('交通能耗 '!AP:AP,'交通能耗 '!$D:$D,$A40,'交通能耗 '!$B:$B,$A$2,'交通能耗 '!$A:$A,$B$33)*$E$2</f>
        <v>4.4204385870152327</v>
      </c>
      <c r="AN40" s="2">
        <f>SUMIFS('交通能耗 '!AQ:AQ,'交通能耗 '!$D:$D,$A40,'交通能耗 '!$B:$B,$A$2,'交通能耗 '!$A:$A,$B$33)*$E$2</f>
        <v>4.667890965395558</v>
      </c>
    </row>
    <row r="41" spans="1:40">
      <c r="A41" s="1" t="s">
        <v>118</v>
      </c>
      <c r="B41" s="1" t="s">
        <v>1656</v>
      </c>
      <c r="C41" s="2">
        <f>SUMIFS('交通能耗 '!F:F,'交通能耗 '!$D:$D,$A41,'交通能耗 '!$B:$B,$A$2,'交通能耗 '!$A:$A,$B$33)*$E$2</f>
        <v>0</v>
      </c>
      <c r="D41" s="2">
        <f>SUMIFS('交通能耗 '!G:G,'交通能耗 '!$D:$D,$A41,'交通能耗 '!$B:$B,$A$2,'交通能耗 '!$A:$A,$B$33)*$E$2</f>
        <v>0</v>
      </c>
      <c r="E41" s="2">
        <f>SUMIFS('交通能耗 '!H:H,'交通能耗 '!$D:$D,$A41,'交通能耗 '!$B:$B,$A$2,'交通能耗 '!$A:$A,$B$33)*$E$2</f>
        <v>0</v>
      </c>
      <c r="F41" s="2">
        <f>SUMIFS('交通能耗 '!I:I,'交通能耗 '!$D:$D,$A41,'交通能耗 '!$B:$B,$A$2,'交通能耗 '!$A:$A,$B$33)*$E$2</f>
        <v>0</v>
      </c>
      <c r="G41" s="2">
        <f>SUMIFS('交通能耗 '!J:J,'交通能耗 '!$D:$D,$A41,'交通能耗 '!$B:$B,$A$2,'交通能耗 '!$A:$A,$B$33)*$E$2</f>
        <v>0</v>
      </c>
      <c r="H41" s="2">
        <f>SUMIFS('交通能耗 '!K:K,'交通能耗 '!$D:$D,$A41,'交通能耗 '!$B:$B,$A$2,'交通能耗 '!$A:$A,$B$33)*$E$2</f>
        <v>0</v>
      </c>
      <c r="I41" s="2">
        <f>SUMIFS('交通能耗 '!L:L,'交通能耗 '!$D:$D,$A41,'交通能耗 '!$B:$B,$A$2,'交通能耗 '!$A:$A,$B$33)*$E$2</f>
        <v>0</v>
      </c>
      <c r="J41" s="2">
        <f>SUMIFS('交通能耗 '!M:M,'交通能耗 '!$D:$D,$A41,'交通能耗 '!$B:$B,$A$2,'交通能耗 '!$A:$A,$B$33)*$E$2</f>
        <v>0</v>
      </c>
      <c r="K41" s="2">
        <f>SUMIFS('交通能耗 '!N:N,'交通能耗 '!$D:$D,$A41,'交通能耗 '!$B:$B,$A$2,'交通能耗 '!$A:$A,$B$33)*$E$2</f>
        <v>0</v>
      </c>
      <c r="L41" s="2">
        <f>SUMIFS('交通能耗 '!O:O,'交通能耗 '!$D:$D,$A41,'交通能耗 '!$B:$B,$A$2,'交通能耗 '!$A:$A,$B$33)*$E$2</f>
        <v>0</v>
      </c>
      <c r="M41" s="2">
        <f>SUMIFS('交通能耗 '!P:P,'交通能耗 '!$D:$D,$A41,'交通能耗 '!$B:$B,$A$2,'交通能耗 '!$A:$A,$B$33)*$E$2</f>
        <v>0</v>
      </c>
      <c r="N41" s="2">
        <f>SUMIFS('交通能耗 '!Q:Q,'交通能耗 '!$D:$D,$A41,'交通能耗 '!$B:$B,$A$2,'交通能耗 '!$A:$A,$B$33)*$E$2</f>
        <v>0</v>
      </c>
      <c r="O41" s="2">
        <f>SUMIFS('交通能耗 '!R:R,'交通能耗 '!$D:$D,$A41,'交通能耗 '!$B:$B,$A$2,'交通能耗 '!$A:$A,$B$33)*$E$2</f>
        <v>0</v>
      </c>
      <c r="P41" s="2">
        <f>SUMIFS('交通能耗 '!S:S,'交通能耗 '!$D:$D,$A41,'交通能耗 '!$B:$B,$A$2,'交通能耗 '!$A:$A,$B$33)*$E$2</f>
        <v>0</v>
      </c>
      <c r="Q41" s="2">
        <f>SUMIFS('交通能耗 '!T:T,'交通能耗 '!$D:$D,$A41,'交通能耗 '!$B:$B,$A$2,'交通能耗 '!$A:$A,$B$33)*$E$2</f>
        <v>0</v>
      </c>
      <c r="R41" s="2">
        <f>SUMIFS('交通能耗 '!U:U,'交通能耗 '!$D:$D,$A41,'交通能耗 '!$B:$B,$A$2,'交通能耗 '!$A:$A,$B$33)*$E$2</f>
        <v>0</v>
      </c>
      <c r="S41" s="2">
        <f>SUMIFS('交通能耗 '!V:V,'交通能耗 '!$D:$D,$A41,'交通能耗 '!$B:$B,$A$2,'交通能耗 '!$A:$A,$B$33)*$E$2</f>
        <v>0</v>
      </c>
      <c r="T41" s="2">
        <f>SUMIFS('交通能耗 '!W:W,'交通能耗 '!$D:$D,$A41,'交通能耗 '!$B:$B,$A$2,'交通能耗 '!$A:$A,$B$33)*$E$2</f>
        <v>0</v>
      </c>
      <c r="U41" s="2">
        <f>SUMIFS('交通能耗 '!X:X,'交通能耗 '!$D:$D,$A41,'交通能耗 '!$B:$B,$A$2,'交通能耗 '!$A:$A,$B$33)*$E$2</f>
        <v>0</v>
      </c>
      <c r="V41" s="2">
        <f>SUMIFS('交通能耗 '!Y:Y,'交通能耗 '!$D:$D,$A41,'交通能耗 '!$B:$B,$A$2,'交通能耗 '!$A:$A,$B$33)*$E$2</f>
        <v>0</v>
      </c>
      <c r="W41" s="2">
        <f>SUMIFS('交通能耗 '!Z:Z,'交通能耗 '!$D:$D,$A41,'交通能耗 '!$B:$B,$A$2,'交通能耗 '!$A:$A,$B$33)*$E$2</f>
        <v>0</v>
      </c>
      <c r="X41" s="2">
        <f>SUMIFS('交通能耗 '!AA:AA,'交通能耗 '!$D:$D,$A41,'交通能耗 '!$B:$B,$A$2,'交通能耗 '!$A:$A,$B$33)*$E$2</f>
        <v>0</v>
      </c>
      <c r="Y41" s="2">
        <f>SUMIFS('交通能耗 '!AB:AB,'交通能耗 '!$D:$D,$A41,'交通能耗 '!$B:$B,$A$2,'交通能耗 '!$A:$A,$B$33)*$E$2</f>
        <v>0</v>
      </c>
      <c r="Z41" s="2">
        <f>SUMIFS('交通能耗 '!AC:AC,'交通能耗 '!$D:$D,$A41,'交通能耗 '!$B:$B,$A$2,'交通能耗 '!$A:$A,$B$33)*$E$2</f>
        <v>0</v>
      </c>
      <c r="AA41" s="2">
        <f>SUMIFS('交通能耗 '!AD:AD,'交通能耗 '!$D:$D,$A41,'交通能耗 '!$B:$B,$A$2,'交通能耗 '!$A:$A,$B$33)*$E$2</f>
        <v>0</v>
      </c>
      <c r="AB41" s="2">
        <f>SUMIFS('交通能耗 '!AE:AE,'交通能耗 '!$D:$D,$A41,'交通能耗 '!$B:$B,$A$2,'交通能耗 '!$A:$A,$B$33)*$E$2</f>
        <v>0</v>
      </c>
      <c r="AC41" s="2">
        <f>SUMIFS('交通能耗 '!AF:AF,'交通能耗 '!$D:$D,$A41,'交通能耗 '!$B:$B,$A$2,'交通能耗 '!$A:$A,$B$33)*$E$2</f>
        <v>0</v>
      </c>
      <c r="AD41" s="2">
        <f>SUMIFS('交通能耗 '!AG:AG,'交通能耗 '!$D:$D,$A41,'交通能耗 '!$B:$B,$A$2,'交通能耗 '!$A:$A,$B$33)*$E$2</f>
        <v>0</v>
      </c>
      <c r="AE41" s="2">
        <f>SUMIFS('交通能耗 '!AH:AH,'交通能耗 '!$D:$D,$A41,'交通能耗 '!$B:$B,$A$2,'交通能耗 '!$A:$A,$B$33)*$E$2</f>
        <v>0</v>
      </c>
      <c r="AF41" s="2">
        <f>SUMIFS('交通能耗 '!AI:AI,'交通能耗 '!$D:$D,$A41,'交通能耗 '!$B:$B,$A$2,'交通能耗 '!$A:$A,$B$33)*$E$2</f>
        <v>0</v>
      </c>
      <c r="AG41" s="2">
        <f>SUMIFS('交通能耗 '!AJ:AJ,'交通能耗 '!$D:$D,$A41,'交通能耗 '!$B:$B,$A$2,'交通能耗 '!$A:$A,$B$33)*$E$2</f>
        <v>0</v>
      </c>
      <c r="AH41" s="2">
        <f>SUMIFS('交通能耗 '!AK:AK,'交通能耗 '!$D:$D,$A41,'交通能耗 '!$B:$B,$A$2,'交通能耗 '!$A:$A,$B$33)*$E$2</f>
        <v>0</v>
      </c>
      <c r="AI41" s="2">
        <f>SUMIFS('交通能耗 '!AL:AL,'交通能耗 '!$D:$D,$A41,'交通能耗 '!$B:$B,$A$2,'交通能耗 '!$A:$A,$B$33)*$E$2</f>
        <v>0</v>
      </c>
      <c r="AJ41" s="2">
        <f>SUMIFS('交通能耗 '!AM:AM,'交通能耗 '!$D:$D,$A41,'交通能耗 '!$B:$B,$A$2,'交通能耗 '!$A:$A,$B$33)*$E$2</f>
        <v>0</v>
      </c>
      <c r="AK41" s="2">
        <f>SUMIFS('交通能耗 '!AN:AN,'交通能耗 '!$D:$D,$A41,'交通能耗 '!$B:$B,$A$2,'交通能耗 '!$A:$A,$B$33)*$E$2</f>
        <v>0</v>
      </c>
      <c r="AL41" s="2">
        <f>SUMIFS('交通能耗 '!AO:AO,'交通能耗 '!$D:$D,$A41,'交通能耗 '!$B:$B,$A$2,'交通能耗 '!$A:$A,$B$33)*$E$2</f>
        <v>0</v>
      </c>
      <c r="AM41" s="2">
        <f>SUMIFS('交通能耗 '!AP:AP,'交通能耗 '!$D:$D,$A41,'交通能耗 '!$B:$B,$A$2,'交通能耗 '!$A:$A,$B$33)*$E$2</f>
        <v>0</v>
      </c>
      <c r="AN41" s="2">
        <f>SUMIFS('交通能耗 '!AQ:AQ,'交通能耗 '!$D:$D,$A41,'交通能耗 '!$B:$B,$A$2,'交通能耗 '!$A:$A,$B$33)*$E$2</f>
        <v>0</v>
      </c>
    </row>
    <row r="42" spans="1:40">
      <c r="A42" s="1" t="s">
        <v>120</v>
      </c>
      <c r="B42" s="1" t="s">
        <v>1657</v>
      </c>
      <c r="C42" s="2">
        <f>SUMIFS('交通能耗 '!F:F,'交通能耗 '!$D:$D,$A42,'交通能耗 '!$B:$B,$A$2,'交通能耗 '!$A:$A,$B$33)*$E$2</f>
        <v>0.91962838932699598</v>
      </c>
      <c r="D42" s="2">
        <f>SUMIFS('交通能耗 '!G:G,'交通能耗 '!$D:$D,$A42,'交通能耗 '!$B:$B,$A$2,'交通能耗 '!$A:$A,$B$33)*$E$2</f>
        <v>1.9285441647762058</v>
      </c>
      <c r="E42" s="2">
        <f>SUMIFS('交通能耗 '!H:H,'交通能耗 '!$D:$D,$A42,'交通能耗 '!$B:$B,$A$2,'交通能耗 '!$A:$A,$B$33)*$E$2</f>
        <v>2.9624248316589257</v>
      </c>
      <c r="F42" s="2">
        <f>SUMIFS('交通能耗 '!I:I,'交通能耗 '!$D:$D,$A42,'交通能耗 '!$B:$B,$A$2,'交通能耗 '!$A:$A,$B$33)*$E$2</f>
        <v>4.0036728961866705</v>
      </c>
      <c r="G42" s="2">
        <f>SUMIFS('交通能耗 '!J:J,'交通能耗 '!$D:$D,$A42,'交通能耗 '!$B:$B,$A$2,'交通能耗 '!$A:$A,$B$33)*$E$2</f>
        <v>5.0859169637391535</v>
      </c>
      <c r="H42" s="2">
        <f>SUMIFS('交通能耗 '!K:K,'交通能耗 '!$D:$D,$A42,'交通能耗 '!$B:$B,$A$2,'交通能耗 '!$A:$A,$B$33)*$E$2</f>
        <v>6.2205178063447502</v>
      </c>
      <c r="I42" s="2">
        <f>SUMIFS('交通能耗 '!L:L,'交通能耗 '!$D:$D,$A42,'交通能耗 '!$B:$B,$A$2,'交通能耗 '!$A:$A,$B$33)*$E$2</f>
        <v>7.3383025458211826</v>
      </c>
      <c r="J42" s="2">
        <f>SUMIFS('交通能耗 '!M:M,'交通能耗 '!$D:$D,$A42,'交通能耗 '!$B:$B,$A$2,'交通能耗 '!$A:$A,$B$33)*$E$2</f>
        <v>8.4429080695689773</v>
      </c>
      <c r="K42" s="2">
        <f>SUMIFS('交通能耗 '!N:N,'交通能耗 '!$D:$D,$A42,'交通能耗 '!$B:$B,$A$2,'交通能耗 '!$A:$A,$B$33)*$E$2</f>
        <v>9.3799287026034381</v>
      </c>
      <c r="L42" s="2">
        <f>SUMIFS('交通能耗 '!O:O,'交通能耗 '!$D:$D,$A42,'交通能耗 '!$B:$B,$A$2,'交通能耗 '!$A:$A,$B$33)*$E$2</f>
        <v>10.261891901623999</v>
      </c>
      <c r="M42" s="2">
        <f>SUMIFS('交通能耗 '!P:P,'交通能耗 '!$D:$D,$A42,'交通能耗 '!$B:$B,$A$2,'交通能耗 '!$A:$A,$B$33)*$E$2</f>
        <v>11.081919988477191</v>
      </c>
      <c r="N42" s="2">
        <f>SUMIFS('交通能耗 '!Q:Q,'交通能耗 '!$D:$D,$A42,'交通能耗 '!$B:$B,$A$2,'交通能耗 '!$A:$A,$B$33)*$E$2</f>
        <v>11.836051996687194</v>
      </c>
      <c r="O42" s="2">
        <f>SUMIFS('交通能耗 '!R:R,'交通能耗 '!$D:$D,$A42,'交通能耗 '!$B:$B,$A$2,'交通能耗 '!$A:$A,$B$33)*$E$2</f>
        <v>12.534226351229703</v>
      </c>
      <c r="P42" s="2">
        <f>SUMIFS('交通能耗 '!S:S,'交通能耗 '!$D:$D,$A42,'交通能耗 '!$B:$B,$A$2,'交通能耗 '!$A:$A,$B$33)*$E$2</f>
        <v>12.471174966691876</v>
      </c>
      <c r="Q42" s="2">
        <f>SUMIFS('交通能耗 '!T:T,'交通能耗 '!$D:$D,$A42,'交通能耗 '!$B:$B,$A$2,'交通能耗 '!$A:$A,$B$33)*$E$2</f>
        <v>12.248532641964642</v>
      </c>
      <c r="R42" s="2">
        <f>SUMIFS('交通能耗 '!U:U,'交通能耗 '!$D:$D,$A42,'交通能耗 '!$B:$B,$A$2,'交通能耗 '!$A:$A,$B$33)*$E$2</f>
        <v>11.964027222642327</v>
      </c>
      <c r="S42" s="2">
        <f>SUMIFS('交通能耗 '!V:V,'交通能耗 '!$D:$D,$A42,'交通能耗 '!$B:$B,$A$2,'交通能耗 '!$A:$A,$B$33)*$E$2</f>
        <v>11.677325267365241</v>
      </c>
      <c r="T42" s="2">
        <f>SUMIFS('交通能耗 '!W:W,'交通能耗 '!$D:$D,$A42,'交通能耗 '!$B:$B,$A$2,'交通能耗 '!$A:$A,$B$33)*$E$2</f>
        <v>11.40653919556372</v>
      </c>
      <c r="U42" s="2">
        <f>SUMIFS('交通能耗 '!X:X,'交通能耗 '!$D:$D,$A42,'交通能耗 '!$B:$B,$A$2,'交通能耗 '!$A:$A,$B$33)*$E$2</f>
        <v>11.079399373447124</v>
      </c>
      <c r="V42" s="2">
        <f>SUMIFS('交通能耗 '!Y:Y,'交通能耗 '!$D:$D,$A42,'交通能耗 '!$B:$B,$A$2,'交通能耗 '!$A:$A,$B$33)*$E$2</f>
        <v>10.725396996867238</v>
      </c>
      <c r="W42" s="2">
        <f>SUMIFS('交通能耗 '!Z:Z,'交通能耗 '!$D:$D,$A42,'交通能耗 '!$B:$B,$A$2,'交通能耗 '!$A:$A,$B$33)*$E$2</f>
        <v>10.402470202729468</v>
      </c>
      <c r="X42" s="2">
        <f>SUMIFS('交通能耗 '!AA:AA,'交通能耗 '!$D:$D,$A42,'交通能耗 '!$B:$B,$A$2,'交通能耗 '!$A:$A,$B$33)*$E$2</f>
        <v>10.109142630801918</v>
      </c>
      <c r="Y42" s="2">
        <f>SUMIFS('交通能耗 '!AB:AB,'交通能耗 '!$D:$D,$A42,'交通能耗 '!$B:$B,$A$2,'交通能耗 '!$A:$A,$B$33)*$E$2</f>
        <v>9.9036764970652857</v>
      </c>
      <c r="Z42" s="2">
        <f>SUMIFS('交通能耗 '!AC:AC,'交通能耗 '!$D:$D,$A42,'交通能耗 '!$B:$B,$A$2,'交通能耗 '!$A:$A,$B$33)*$E$2</f>
        <v>9.739008318029601</v>
      </c>
      <c r="AA42" s="2">
        <f>SUMIFS('交通能耗 '!AD:AD,'交通能耗 '!$D:$D,$A42,'交通能耗 '!$B:$B,$A$2,'交通能耗 '!$A:$A,$B$33)*$E$2</f>
        <v>9.6146699794749946</v>
      </c>
      <c r="AB42" s="2">
        <f>SUMIFS('交通能耗 '!AE:AE,'交通能耗 '!$D:$D,$A42,'交通能耗 '!$B:$B,$A$2,'交通能耗 '!$A:$A,$B$33)*$E$2</f>
        <v>9.5393756076482692</v>
      </c>
      <c r="AC42" s="2">
        <f>SUMIFS('交通能耗 '!AF:AF,'交通能耗 '!$D:$D,$A42,'交通能耗 '!$B:$B,$A$2,'交通能耗 '!$A:$A,$B$33)*$E$2</f>
        <v>9.5036188830074568</v>
      </c>
      <c r="AD42" s="2">
        <f>SUMIFS('交通能耗 '!AG:AG,'交通能耗 '!$D:$D,$A42,'交通能耗 '!$B:$B,$A$2,'交通能耗 '!$A:$A,$B$33)*$E$2</f>
        <v>9.4644053148968368</v>
      </c>
      <c r="AE42" s="2">
        <f>SUMIFS('交通能耗 '!AH:AH,'交通能耗 '!$D:$D,$A42,'交通能耗 '!$B:$B,$A$2,'交通能耗 '!$A:$A,$B$33)*$E$2</f>
        <v>9.3810449749738964</v>
      </c>
      <c r="AF42" s="2">
        <f>SUMIFS('交通能耗 '!AI:AI,'交通能耗 '!$D:$D,$A42,'交通能耗 '!$B:$B,$A$2,'交通能耗 '!$A:$A,$B$33)*$E$2</f>
        <v>9.3262396024630032</v>
      </c>
      <c r="AG42" s="2">
        <f>SUMIFS('交通能耗 '!AJ:AJ,'交通能耗 '!$D:$D,$A42,'交通能耗 '!$B:$B,$A$2,'交通能耗 '!$A:$A,$B$33)*$E$2</f>
        <v>9.290230816319184</v>
      </c>
      <c r="AH42" s="2">
        <f>SUMIFS('交通能耗 '!AK:AK,'交通能耗 '!$D:$D,$A42,'交通能耗 '!$B:$B,$A$2,'交通能耗 '!$A:$A,$B$33)*$E$2</f>
        <v>9.2667530877534148</v>
      </c>
      <c r="AI42" s="2">
        <f>SUMIFS('交通能耗 '!AL:AL,'交通能耗 '!$D:$D,$A42,'交通能耗 '!$B:$B,$A$2,'交通能耗 '!$A:$A,$B$33)*$E$2</f>
        <v>9.2533578193079133</v>
      </c>
      <c r="AJ42" s="2">
        <f>SUMIFS('交通能耗 '!AM:AM,'交通能耗 '!$D:$D,$A42,'交通能耗 '!$B:$B,$A$2,'交通能耗 '!$A:$A,$B$33)*$E$2</f>
        <v>9.2469122465881703</v>
      </c>
      <c r="AK42" s="2">
        <f>SUMIFS('交通能耗 '!AN:AN,'交通能耗 '!$D:$D,$A42,'交通能耗 '!$B:$B,$A$2,'交通能耗 '!$A:$A,$B$33)*$E$2</f>
        <v>9.241402902308165</v>
      </c>
      <c r="AL42" s="2">
        <f>SUMIFS('交通能耗 '!AO:AO,'交通能耗 '!$D:$D,$A42,'交通能耗 '!$B:$B,$A$2,'交通能耗 '!$A:$A,$B$33)*$E$2</f>
        <v>9.2309243455403145</v>
      </c>
      <c r="AM42" s="2">
        <f>SUMIFS('交通能耗 '!AP:AP,'交通能耗 '!$D:$D,$A42,'交通能耗 '!$B:$B,$A$2,'交通能耗 '!$A:$A,$B$33)*$E$2</f>
        <v>9.209535126570886</v>
      </c>
      <c r="AN42" s="2">
        <f>SUMIFS('交通能耗 '!AQ:AQ,'交通能耗 '!$D:$D,$A42,'交通能耗 '!$B:$B,$A$2,'交通能耗 '!$A:$A,$B$33)*$E$2</f>
        <v>9.1863094595081218</v>
      </c>
    </row>
    <row r="43" spans="1:40">
      <c r="A43" s="1" t="s">
        <v>113</v>
      </c>
      <c r="B43" s="1" t="s">
        <v>1658</v>
      </c>
      <c r="C43" s="2">
        <f>SUMIFS('交通能耗 '!F:F,'交通能耗 '!$D:$D,$A43,'交通能耗 '!$B:$B,$A$2,'交通能耗 '!$A:$A,$B$33)*$E$2</f>
        <v>33.154693745273853</v>
      </c>
      <c r="D43" s="2">
        <f>SUMIFS('交通能耗 '!G:G,'交通能耗 '!$D:$D,$A43,'交通能耗 '!$B:$B,$A$2,'交通能耗 '!$A:$A,$B$33)*$E$2</f>
        <v>32.208562889345011</v>
      </c>
      <c r="E43" s="2">
        <f>SUMIFS('交通能耗 '!H:H,'交通能耗 '!$D:$D,$A43,'交通能耗 '!$B:$B,$A$2,'交通能耗 '!$A:$A,$B$33)*$E$2</f>
        <v>31.096539555651589</v>
      </c>
      <c r="F43" s="2">
        <f>SUMIFS('交通能耗 '!I:I,'交通能耗 '!$D:$D,$A43,'交通能耗 '!$B:$B,$A$2,'交通能耗 '!$A:$A,$B$33)*$E$2</f>
        <v>29.819055849627318</v>
      </c>
      <c r="G43" s="2">
        <f>SUMIFS('交通能耗 '!J:J,'交通能耗 '!$D:$D,$A43,'交通能耗 '!$B:$B,$A$2,'交通能耗 '!$A:$A,$B$33)*$E$2</f>
        <v>28.289150552734874</v>
      </c>
      <c r="H43" s="2">
        <f>SUMIFS('交通能耗 '!K:K,'交通能耗 '!$D:$D,$A43,'交通能耗 '!$B:$B,$A$2,'交通能耗 '!$A:$A,$B$33)*$E$2</f>
        <v>26.575600446508954</v>
      </c>
      <c r="I43" s="2">
        <f>SUMIFS('交通能耗 '!L:L,'交通能耗 '!$D:$D,$A43,'交通能耗 '!$B:$B,$A$2,'交通能耗 '!$A:$A,$B$33)*$E$2</f>
        <v>24.77429692845055</v>
      </c>
      <c r="J43" s="2">
        <f>SUMIFS('交通能耗 '!M:M,'交通能耗 '!$D:$D,$A43,'交通能耗 '!$B:$B,$A$2,'交通能耗 '!$A:$A,$B$33)*$E$2</f>
        <v>22.8954664938245</v>
      </c>
      <c r="K43" s="2">
        <f>SUMIFS('交通能耗 '!N:N,'交通能耗 '!$D:$D,$A43,'交通能耗 '!$B:$B,$A$2,'交通能耗 '!$A:$A,$B$33)*$E$2</f>
        <v>20.772424471571068</v>
      </c>
      <c r="L43" s="2">
        <f>SUMIFS('交通能耗 '!O:O,'交通能耗 '!$D:$D,$A43,'交通能耗 '!$B:$B,$A$2,'交通能耗 '!$A:$A,$B$33)*$E$2</f>
        <v>18.626048755896445</v>
      </c>
      <c r="M43" s="2">
        <f>SUMIFS('交通能耗 '!P:P,'交通能耗 '!$D:$D,$A43,'交通能耗 '!$B:$B,$A$2,'交通能耗 '!$A:$A,$B$33)*$E$2</f>
        <v>16.464765402758278</v>
      </c>
      <c r="N43" s="2">
        <f>SUMIFS('交通能耗 '!Q:Q,'交通能耗 '!$D:$D,$A43,'交通能耗 '!$B:$B,$A$2,'交通能耗 '!$A:$A,$B$33)*$E$2</f>
        <v>14.286918007993954</v>
      </c>
      <c r="O43" s="2">
        <f>SUMIFS('交通能耗 '!R:R,'交通能耗 '!$D:$D,$A43,'交通能耗 '!$B:$B,$A$2,'交通能耗 '!$A:$A,$B$33)*$E$2</f>
        <v>12.105829822476688</v>
      </c>
      <c r="P43" s="2">
        <f>SUMIFS('交通能耗 '!S:S,'交通能耗 '!$D:$D,$A43,'交通能耗 '!$B:$B,$A$2,'交通能耗 '!$A:$A,$B$33)*$E$2</f>
        <v>12.024954088797669</v>
      </c>
      <c r="Q43" s="2">
        <f>SUMIFS('交通能耗 '!T:T,'交通能耗 '!$D:$D,$A43,'交通能耗 '!$B:$B,$A$2,'交通能耗 '!$A:$A,$B$33)*$E$2</f>
        <v>11.601562781318645</v>
      </c>
      <c r="R43" s="2">
        <f>SUMIFS('交通能耗 '!U:U,'交通能耗 '!$D:$D,$A43,'交通能耗 '!$B:$B,$A$2,'交通能耗 '!$A:$A,$B$33)*$E$2</f>
        <v>11.152893305966659</v>
      </c>
      <c r="S43" s="2">
        <f>SUMIFS('交通能耗 '!V:V,'交通能耗 '!$D:$D,$A43,'交通能耗 '!$B:$B,$A$2,'交通能耗 '!$A:$A,$B$33)*$E$2</f>
        <v>10.739836520110909</v>
      </c>
      <c r="T43" s="2">
        <f>SUMIFS('交通能耗 '!W:W,'交通能耗 '!$D:$D,$A43,'交通能耗 '!$B:$B,$A$2,'交通能耗 '!$A:$A,$B$33)*$E$2</f>
        <v>10.36401281912787</v>
      </c>
      <c r="U43" s="2">
        <f>SUMIFS('交通能耗 '!X:X,'交通能耗 '!$D:$D,$A43,'交通能耗 '!$B:$B,$A$2,'交通能耗 '!$A:$A,$B$33)*$E$2</f>
        <v>10.083000252061506</v>
      </c>
      <c r="V43" s="2">
        <f>SUMIFS('交通能耗 '!Y:Y,'交通能耗 '!$D:$D,$A43,'交通能耗 '!$B:$B,$A$2,'交通能耗 '!$A:$A,$B$33)*$E$2</f>
        <v>9.8838716646861862</v>
      </c>
      <c r="W43" s="2">
        <f>SUMIFS('交通能耗 '!Z:Z,'交通能耗 '!$D:$D,$A43,'交通能耗 '!$B:$B,$A$2,'交通能耗 '!$A:$A,$B$33)*$E$2</f>
        <v>9.6907925533830284</v>
      </c>
      <c r="X43" s="2">
        <f>SUMIFS('交通能耗 '!AA:AA,'交通能耗 '!$D:$D,$A43,'交通能耗 '!$B:$B,$A$2,'交通能耗 '!$A:$A,$B$33)*$E$2</f>
        <v>9.5118288862482476</v>
      </c>
      <c r="Y43" s="2">
        <f>SUMIFS('交通能耗 '!AB:AB,'交通能耗 '!$D:$D,$A43,'交通能耗 '!$B:$B,$A$2,'交通能耗 '!$A:$A,$B$33)*$E$2</f>
        <v>9.3618162831730967</v>
      </c>
      <c r="Z43" s="2">
        <f>SUMIFS('交通能耗 '!AC:AC,'交通能耗 '!$D:$D,$A43,'交通能耗 '!$B:$B,$A$2,'交通能耗 '!$A:$A,$B$33)*$E$2</f>
        <v>9.2402146123654187</v>
      </c>
      <c r="AA43" s="2">
        <f>SUMIFS('交通能耗 '!AD:AD,'交通能耗 '!$D:$D,$A43,'交通能耗 '!$B:$B,$A$2,'交通能耗 '!$A:$A,$B$33)*$E$2</f>
        <v>9.1525332181052192</v>
      </c>
      <c r="AB43" s="2">
        <f>SUMIFS('交通能耗 '!AE:AE,'交通能耗 '!$D:$D,$A43,'交通能耗 '!$B:$B,$A$2,'交通能耗 '!$A:$A,$B$33)*$E$2</f>
        <v>9.1041374095279277</v>
      </c>
      <c r="AC43" s="2">
        <f>SUMIFS('交通能耗 '!AF:AF,'交通能耗 '!$D:$D,$A43,'交通能耗 '!$B:$B,$A$2,'交通能耗 '!$A:$A,$B$33)*$E$2</f>
        <v>9.0932987648986376</v>
      </c>
      <c r="AD43" s="2">
        <f>SUMIFS('交通能耗 '!AG:AG,'交通能耗 '!$D:$D,$A43,'交通能耗 '!$B:$B,$A$2,'交通能耗 '!$A:$A,$B$33)*$E$2</f>
        <v>9.086349069172881</v>
      </c>
      <c r="AE43" s="2">
        <f>SUMIFS('交通能耗 '!AH:AH,'交通能耗 '!$D:$D,$A43,'交通能耗 '!$B:$B,$A$2,'交通能耗 '!$A:$A,$B$33)*$E$2</f>
        <v>9.0180764106442002</v>
      </c>
      <c r="AF43" s="2">
        <f>SUMIFS('交通能耗 '!AI:AI,'交通能耗 '!$D:$D,$A43,'交通能耗 '!$B:$B,$A$2,'交通能耗 '!$A:$A,$B$33)*$E$2</f>
        <v>8.9682762594072969</v>
      </c>
      <c r="AG43" s="2">
        <f>SUMIFS('交通能耗 '!AJ:AJ,'交通能耗 '!$D:$D,$A43,'交通能耗 '!$B:$B,$A$2,'交通能耗 '!$A:$A,$B$33)*$E$2</f>
        <v>8.9321234381189036</v>
      </c>
      <c r="AH43" s="2">
        <f>SUMIFS('交通能耗 '!AK:AK,'交通能耗 '!$D:$D,$A43,'交通能耗 '!$B:$B,$A$2,'交通能耗 '!$A:$A,$B$33)*$E$2</f>
        <v>8.909437902848298</v>
      </c>
      <c r="AI43" s="2">
        <f>SUMIFS('交通能耗 '!AL:AL,'交通能耗 '!$D:$D,$A43,'交通能耗 '!$B:$B,$A$2,'交通能耗 '!$A:$A,$B$33)*$E$2</f>
        <v>8.8963307046919464</v>
      </c>
      <c r="AJ43" s="2">
        <f>SUMIFS('交通能耗 '!AM:AM,'交通能耗 '!$D:$D,$A43,'交通能耗 '!$B:$B,$A$2,'交通能耗 '!$A:$A,$B$33)*$E$2</f>
        <v>8.8857081127795201</v>
      </c>
      <c r="AK43" s="2">
        <f>SUMIFS('交通能耗 '!AN:AN,'交通能耗 '!$D:$D,$A43,'交通能耗 '!$B:$B,$A$2,'交通能耗 '!$A:$A,$B$33)*$E$2</f>
        <v>8.8816031111591247</v>
      </c>
      <c r="AL43" s="2">
        <f>SUMIFS('交通能耗 '!AO:AO,'交通能耗 '!$D:$D,$A43,'交通能耗 '!$B:$B,$A$2,'交通能耗 '!$A:$A,$B$33)*$E$2</f>
        <v>8.8756976702315384</v>
      </c>
      <c r="AM43" s="2">
        <f>SUMIFS('交通能耗 '!AP:AP,'交通能耗 '!$D:$D,$A43,'交通能耗 '!$B:$B,$A$2,'交通能耗 '!$A:$A,$B$33)*$E$2</f>
        <v>8.8733570991321908</v>
      </c>
      <c r="AN43" s="2">
        <f>SUMIFS('交通能耗 '!AQ:AQ,'交通能耗 '!$D:$D,$A43,'交通能耗 '!$B:$B,$A$2,'交通能耗 '!$A:$A,$B$33)*$E$2</f>
        <v>8.8692520975117954</v>
      </c>
    </row>
    <row r="44" spans="1:40">
      <c r="A44" s="1" t="s">
        <v>115</v>
      </c>
      <c r="B44" s="1" t="s">
        <v>1659</v>
      </c>
      <c r="C44" s="2">
        <f>SUMIFS('交通能耗 '!F:F,'交通能耗 '!$D:$D,$A44,'交通能耗 '!$B:$B,$A$2,'交通能耗 '!$A:$A,$B$33)*$E$2</f>
        <v>3708.004753159772</v>
      </c>
      <c r="D44" s="2">
        <f>SUMIFS('交通能耗 '!G:G,'交通能耗 '!$D:$D,$A44,'交通能耗 '!$B:$B,$A$2,'交通能耗 '!$A:$A,$B$33)*$E$2</f>
        <v>3683.6988225126938</v>
      </c>
      <c r="E44" s="2">
        <f>SUMIFS('交通能耗 '!H:H,'交通能耗 '!$D:$D,$A44,'交通能耗 '!$B:$B,$A$2,'交通能耗 '!$A:$A,$B$33)*$E$2</f>
        <v>3646.3937200676974</v>
      </c>
      <c r="F44" s="2">
        <f>SUMIFS('交通能耗 '!I:I,'交通能耗 '!$D:$D,$A44,'交通能耗 '!$B:$B,$A$2,'交通能耗 '!$A:$A,$B$33)*$E$2</f>
        <v>3601.1666846710605</v>
      </c>
      <c r="G44" s="2">
        <f>SUMIFS('交通能耗 '!J:J,'交通能耗 '!$D:$D,$A44,'交通能耗 '!$B:$B,$A$2,'交通能耗 '!$A:$A,$B$33)*$E$2</f>
        <v>3542.5119729213939</v>
      </c>
      <c r="H44" s="2">
        <f>SUMIFS('交通能耗 '!K:K,'交通能耗 '!$D:$D,$A44,'交通能耗 '!$B:$B,$A$2,'交通能耗 '!$A:$A,$B$33)*$E$2</f>
        <v>3476.673508336035</v>
      </c>
      <c r="I44" s="2">
        <f>SUMIFS('交通能耗 '!L:L,'交通能耗 '!$D:$D,$A44,'交通能耗 '!$B:$B,$A$2,'交通能耗 '!$A:$A,$B$33)*$E$2</f>
        <v>3400.4573115840276</v>
      </c>
      <c r="J44" s="2">
        <f>SUMIFS('交通能耗 '!M:M,'交通能耗 '!$D:$D,$A44,'交通能耗 '!$B:$B,$A$2,'交通能耗 '!$A:$A,$B$33)*$E$2</f>
        <v>3312.6102769075665</v>
      </c>
      <c r="K44" s="2">
        <f>SUMIFS('交通能耗 '!N:N,'交通能耗 '!$D:$D,$A44,'交通能耗 '!$B:$B,$A$2,'交通能耗 '!$A:$A,$B$33)*$E$2</f>
        <v>3189.7122897987119</v>
      </c>
      <c r="L44" s="2">
        <f>SUMIFS('交通能耗 '!O:O,'交通能耗 '!$D:$D,$A44,'交通能耗 '!$B:$B,$A$2,'交通能耗 '!$A:$A,$B$33)*$E$2</f>
        <v>3056.0584782686983</v>
      </c>
      <c r="M44" s="2">
        <f>SUMIFS('交通能耗 '!P:P,'交通能耗 '!$D:$D,$A44,'交通能耗 '!$B:$B,$A$2,'交通能耗 '!$A:$A,$B$33)*$E$2</f>
        <v>2912.6246804220236</v>
      </c>
      <c r="N44" s="2">
        <f>SUMIFS('交通能耗 '!Q:Q,'交通能耗 '!$D:$D,$A44,'交通能耗 '!$B:$B,$A$2,'交通能耗 '!$A:$A,$B$33)*$E$2</f>
        <v>2760.0662561665054</v>
      </c>
      <c r="O44" s="2">
        <f>SUMIFS('交通能耗 '!R:R,'交通能耗 '!$D:$D,$A44,'交通能耗 '!$B:$B,$A$2,'交通能耗 '!$A:$A,$B$33)*$E$2</f>
        <v>2600.6013467286025</v>
      </c>
      <c r="P44" s="2">
        <f>SUMIFS('交通能耗 '!S:S,'交通能耗 '!$D:$D,$A44,'交通能耗 '!$B:$B,$A$2,'交通能耗 '!$A:$A,$B$33)*$E$2</f>
        <v>2566.3029779266149</v>
      </c>
      <c r="Q44" s="2">
        <f>SUMIFS('交通能耗 '!T:T,'交通能耗 '!$D:$D,$A44,'交通能耗 '!$B:$B,$A$2,'交通能耗 '!$A:$A,$B$33)*$E$2</f>
        <v>2471.545857189155</v>
      </c>
      <c r="R44" s="2">
        <f>SUMIFS('交通能耗 '!U:U,'交通能耗 '!$D:$D,$A44,'交通能耗 '!$B:$B,$A$2,'交通能耗 '!$A:$A,$B$33)*$E$2</f>
        <v>2388.5384033704231</v>
      </c>
      <c r="S44" s="2">
        <f>SUMIFS('交通能耗 '!V:V,'交通能耗 '!$D:$D,$A44,'交通能耗 '!$B:$B,$A$2,'交通能耗 '!$A:$A,$B$33)*$E$2</f>
        <v>2312.0737459940233</v>
      </c>
      <c r="T44" s="2">
        <f>SUMIFS('交通能耗 '!W:W,'交通能耗 '!$D:$D,$A44,'交通能耗 '!$B:$B,$A$2,'交通能耗 '!$A:$A,$B$33)*$E$2</f>
        <v>2243.3869864246881</v>
      </c>
      <c r="U44" s="2">
        <f>SUMIFS('交通能耗 '!X:X,'交通能耗 '!$D:$D,$A44,'交通能耗 '!$B:$B,$A$2,'交通能耗 '!$A:$A,$B$33)*$E$2</f>
        <v>2172.0931907385407</v>
      </c>
      <c r="V44" s="2">
        <f>SUMIFS('交通能耗 '!Y:Y,'交通能耗 '!$D:$D,$A44,'交通能耗 '!$B:$B,$A$2,'交通能耗 '!$A:$A,$B$33)*$E$2</f>
        <v>2104.9224010658604</v>
      </c>
      <c r="W44" s="2">
        <f>SUMIFS('交通能耗 '!Z:Z,'交通能耗 '!$D:$D,$A44,'交通能耗 '!$B:$B,$A$2,'交通能耗 '!$A:$A,$B$33)*$E$2</f>
        <v>2043.8587015231722</v>
      </c>
      <c r="X44" s="2">
        <f>SUMIFS('交通能耗 '!AA:AA,'交通能耗 '!$D:$D,$A44,'交通能耗 '!$B:$B,$A$2,'交通能耗 '!$A:$A,$B$33)*$E$2</f>
        <v>1989.6438731050382</v>
      </c>
      <c r="Y44" s="2">
        <f>SUMIFS('交通能耗 '!AB:AB,'交通能耗 '!$D:$D,$A44,'交通能耗 '!$B:$B,$A$2,'交通能耗 '!$A:$A,$B$33)*$E$2</f>
        <v>1940.2686255446333</v>
      </c>
      <c r="Z44" s="2">
        <f>SUMIFS('交通能耗 '!AC:AC,'交通能耗 '!$D:$D,$A44,'交通能耗 '!$B:$B,$A$2,'交通能耗 '!$A:$A,$B$33)*$E$2</f>
        <v>1899.8091534334383</v>
      </c>
      <c r="AA44" s="2">
        <f>SUMIFS('交通能耗 '!AD:AD,'交通能耗 '!$D:$D,$A44,'交通能耗 '!$B:$B,$A$2,'交通能耗 '!$A:$A,$B$33)*$E$2</f>
        <v>1868.823592956682</v>
      </c>
      <c r="AB44" s="2">
        <f>SUMIFS('交通能耗 '!AE:AE,'交通能耗 '!$D:$D,$A44,'交通能耗 '!$B:$B,$A$2,'交通能耗 '!$A:$A,$B$33)*$E$2</f>
        <v>1846.8690360447954</v>
      </c>
      <c r="AC44" s="2">
        <f>SUMIFS('交通能耗 '!AF:AF,'交通能耗 '!$D:$D,$A44,'交通能耗 '!$B:$B,$A$2,'交通能耗 '!$A:$A,$B$33)*$E$2</f>
        <v>1832.3250873213069</v>
      </c>
      <c r="AD44" s="2">
        <f>SUMIFS('交通能耗 '!AG:AG,'交通能耗 '!$D:$D,$A44,'交通能耗 '!$B:$B,$A$2,'交通能耗 '!$A:$A,$B$33)*$E$2</f>
        <v>1817.7523315689032</v>
      </c>
      <c r="AE44" s="2">
        <f>SUMIFS('交通能耗 '!AH:AH,'交通能耗 '!$D:$D,$A44,'交通能耗 '!$B:$B,$A$2,'交通能耗 '!$A:$A,$B$33)*$E$2</f>
        <v>1789.8383205502148</v>
      </c>
      <c r="AF44" s="2">
        <f>SUMIFS('交通能耗 '!AI:AI,'交通能耗 '!$D:$D,$A44,'交通能耗 '!$B:$B,$A$2,'交通能耗 '!$A:$A,$B$33)*$E$2</f>
        <v>1766.8215044470855</v>
      </c>
      <c r="AG44" s="2">
        <f>SUMIFS('交通能耗 '!AJ:AJ,'交通能耗 '!$D:$D,$A44,'交通能耗 '!$B:$B,$A$2,'交通能耗 '!$A:$A,$B$33)*$E$2</f>
        <v>1746.7718123222071</v>
      </c>
      <c r="AH44" s="2">
        <f>SUMIFS('交通能耗 '!AK:AK,'交通能耗 '!$D:$D,$A44,'交通能耗 '!$B:$B,$A$2,'交通能耗 '!$A:$A,$B$33)*$E$2</f>
        <v>1728.1588707644669</v>
      </c>
      <c r="AI44" s="2">
        <f>SUMIFS('交通能耗 '!AL:AL,'交通能耗 '!$D:$D,$A44,'交通能耗 '!$B:$B,$A$2,'交通能耗 '!$A:$A,$B$33)*$E$2</f>
        <v>1712.3042022253435</v>
      </c>
      <c r="AJ44" s="2">
        <f>SUMIFS('交通能耗 '!AM:AM,'交通能耗 '!$D:$D,$A44,'交通能耗 '!$B:$B,$A$2,'交通能耗 '!$A:$A,$B$33)*$E$2</f>
        <v>1697.1733102877106</v>
      </c>
      <c r="AK44" s="2">
        <f>SUMIFS('交通能耗 '!AN:AN,'交通能耗 '!$D:$D,$A44,'交通能耗 '!$B:$B,$A$2,'交通能耗 '!$A:$A,$B$33)*$E$2</f>
        <v>1682.5285369630194</v>
      </c>
      <c r="AL44" s="2">
        <f>SUMIFS('交通能耗 '!AO:AO,'交通能耗 '!$D:$D,$A44,'交通能耗 '!$B:$B,$A$2,'交通能耗 '!$A:$A,$B$33)*$E$2</f>
        <v>1667.7865399157399</v>
      </c>
      <c r="AM44" s="2">
        <f>SUMIFS('交通能耗 '!AP:AP,'交通能耗 '!$D:$D,$A44,'交通能耗 '!$B:$B,$A$2,'交通能耗 '!$A:$A,$B$33)*$E$2</f>
        <v>1652.6592488567214</v>
      </c>
      <c r="AN44" s="2">
        <f>SUMIFS('交通能耗 '!AQ:AQ,'交通能耗 '!$D:$D,$A44,'交通能耗 '!$B:$B,$A$2,'交通能耗 '!$A:$A,$B$33)*$E$2</f>
        <v>1637.2870980519251</v>
      </c>
    </row>
    <row r="45" spans="1:40">
      <c r="A45" s="1" t="s">
        <v>114</v>
      </c>
      <c r="B45" s="1" t="s">
        <v>1660</v>
      </c>
      <c r="C45" s="2">
        <f>SUMIFS('交通能耗 '!F:F,'交通能耗 '!$D:$D,$A45,'交通能耗 '!$B:$B,$A$2,'交通能耗 '!$A:$A,$B$33)*$E$2</f>
        <v>5260.165481977604</v>
      </c>
      <c r="D45" s="2">
        <f>SUMIFS('交通能耗 '!G:G,'交通能耗 '!$D:$D,$A45,'交通能耗 '!$B:$B,$A$2,'交通能耗 '!$A:$A,$B$33)*$E$2</f>
        <v>5399.6090526088383</v>
      </c>
      <c r="E45" s="2">
        <f>SUMIFS('交通能耗 '!H:H,'交通能耗 '!$D:$D,$A45,'交通能耗 '!$B:$B,$A$2,'交通能耗 '!$A:$A,$B$33)*$E$2</f>
        <v>5539.0662201577197</v>
      </c>
      <c r="F45" s="2">
        <f>SUMIFS('交通能耗 '!I:I,'交通能耗 '!$D:$D,$A45,'交通能耗 '!$B:$B,$A$2,'交通能耗 '!$A:$A,$B$33)*$E$2</f>
        <v>5677.0624032263886</v>
      </c>
      <c r="G45" s="2">
        <f>SUMIFS('交通能耗 '!J:J,'交通能耗 '!$D:$D,$A45,'交通能耗 '!$B:$B,$A$2,'交通能耗 '!$A:$A,$B$33)*$E$2</f>
        <v>5795.5654819776037</v>
      </c>
      <c r="H45" s="2">
        <f>SUMIFS('交通能耗 '!K:K,'交通能耗 '!$D:$D,$A45,'交通能耗 '!$B:$B,$A$2,'交通能耗 '!$A:$A,$B$33)*$E$2</f>
        <v>5896.2711461596646</v>
      </c>
      <c r="I45" s="2">
        <f>SUMIFS('交通能耗 '!L:L,'交通能耗 '!$D:$D,$A45,'交通能耗 '!$B:$B,$A$2,'交通能耗 '!$A:$A,$B$33)*$E$2</f>
        <v>5975.4246876237821</v>
      </c>
      <c r="J45" s="2">
        <f>SUMIFS('交通能耗 '!M:M,'交通能耗 '!$D:$D,$A45,'交通能耗 '!$B:$B,$A$2,'交通能耗 '!$A:$A,$B$33)*$E$2</f>
        <v>6029.1944834539645</v>
      </c>
      <c r="K45" s="2">
        <f>SUMIFS('交通能耗 '!N:N,'交通能耗 '!$D:$D,$A45,'交通能耗 '!$B:$B,$A$2,'交通能耗 '!$A:$A,$B$33)*$E$2</f>
        <v>6001.5152497209338</v>
      </c>
      <c r="L45" s="2">
        <f>SUMIFS('交通能耗 '!O:O,'交通能耗 '!$D:$D,$A45,'交通能耗 '!$B:$B,$A$2,'交通能耗 '!$A:$A,$B$33)*$E$2</f>
        <v>5953.6818983832072</v>
      </c>
      <c r="M45" s="2">
        <f>SUMIFS('交通能耗 '!P:P,'交通能耗 '!$D:$D,$A45,'交通能耗 '!$B:$B,$A$2,'交通能耗 '!$A:$A,$B$33)*$E$2</f>
        <v>5880.4947607216172</v>
      </c>
      <c r="N45" s="2">
        <f>SUMIFS('交通能耗 '!Q:Q,'交通能耗 '!$D:$D,$A45,'交通能耗 '!$B:$B,$A$2,'交通能耗 '!$A:$A,$B$33)*$E$2</f>
        <v>5781.2905548953959</v>
      </c>
      <c r="O45" s="2">
        <f>SUMIFS('交通能耗 '!R:R,'交通能耗 '!$D:$D,$A45,'交通能耗 '!$B:$B,$A$2,'交通能耗 '!$A:$A,$B$33)*$E$2</f>
        <v>5655.7099132188268</v>
      </c>
      <c r="P45" s="2">
        <f>SUMIFS('交通能耗 '!S:S,'交通能耗 '!$D:$D,$A45,'交通能耗 '!$B:$B,$A$2,'交通能耗 '!$A:$A,$B$33)*$E$2</f>
        <v>5577.2096791617168</v>
      </c>
      <c r="Q45" s="2">
        <f>SUMIFS('交通能耗 '!T:T,'交通能耗 '!$D:$D,$A45,'交通能耗 '!$B:$B,$A$2,'交通能耗 '!$A:$A,$B$33)*$E$2</f>
        <v>5389.5019984876326</v>
      </c>
      <c r="R45" s="2">
        <f>SUMIFS('交通能耗 '!U:U,'交通能耗 '!$D:$D,$A45,'交通能耗 '!$B:$B,$A$2,'交通能耗 '!$A:$A,$B$33)*$E$2</f>
        <v>5190.4663137805637</v>
      </c>
      <c r="S45" s="2">
        <f>SUMIFS('交通能耗 '!V:V,'交通能耗 '!$D:$D,$A45,'交通能耗 '!$B:$B,$A$2,'交通能耗 '!$A:$A,$B$33)*$E$2</f>
        <v>4990.1469158474683</v>
      </c>
      <c r="T45" s="2">
        <f>SUMIFS('交通能耗 '!W:W,'交通能耗 '!$D:$D,$A45,'交通能耗 '!$B:$B,$A$2,'交通能耗 '!$A:$A,$B$33)*$E$2</f>
        <v>4796.7354434482022</v>
      </c>
      <c r="U45" s="2">
        <f>SUMIFS('交通能耗 '!X:X,'交通能耗 '!$D:$D,$A45,'交通能耗 '!$B:$B,$A$2,'交通能耗 '!$A:$A,$B$33)*$E$2</f>
        <v>4599.4328616182356</v>
      </c>
      <c r="V45" s="2">
        <f>SUMIFS('交通能耗 '!Y:Y,'交通能耗 '!$D:$D,$A45,'交通能耗 '!$B:$B,$A$2,'交通能耗 '!$A:$A,$B$33)*$E$2</f>
        <v>4413.4647654027594</v>
      </c>
      <c r="W45" s="2">
        <f>SUMIFS('交通能耗 '!Z:Z,'交通能耗 '!$D:$D,$A45,'交通能耗 '!$B:$B,$A$2,'交通能耗 '!$A:$A,$B$33)*$E$2</f>
        <v>4244.9115984300179</v>
      </c>
      <c r="X45" s="2">
        <f>SUMIFS('交通能耗 '!AA:AA,'交通能耗 '!$D:$D,$A45,'交通能耗 '!$B:$B,$A$2,'交通能耗 '!$A:$A,$B$33)*$E$2</f>
        <v>4095.2540419862457</v>
      </c>
      <c r="Y45" s="2">
        <f>SUMIFS('交通能耗 '!AB:AB,'交通能耗 '!$D:$D,$A45,'交通能耗 '!$B:$B,$A$2,'交通能耗 '!$A:$A,$B$33)*$E$2</f>
        <v>3969.759101220699</v>
      </c>
      <c r="Z45" s="2">
        <f>SUMIFS('交通能耗 '!AC:AC,'交通能耗 '!$D:$D,$A45,'交通能耗 '!$B:$B,$A$2,'交通能耗 '!$A:$A,$B$33)*$E$2</f>
        <v>3855.9526124374356</v>
      </c>
      <c r="AA45" s="2">
        <f>SUMIFS('交通能耗 '!AD:AD,'交通能耗 '!$D:$D,$A45,'交通能耗 '!$B:$B,$A$2,'交通能耗 '!$A:$A,$B$33)*$E$2</f>
        <v>3762.1101148680286</v>
      </c>
      <c r="AB45" s="2">
        <f>SUMIFS('交通能耗 '!AE:AE,'交通能耗 '!$D:$D,$A45,'交通能耗 '!$B:$B,$A$2,'交通能耗 '!$A:$A,$B$33)*$E$2</f>
        <v>3690.1184689064139</v>
      </c>
      <c r="AC45" s="2">
        <f>SUMIFS('交通能耗 '!AF:AF,'交通能耗 '!$D:$D,$A45,'交通能耗 '!$B:$B,$A$2,'交通能耗 '!$A:$A,$B$33)*$E$2</f>
        <v>3638.519318713767</v>
      </c>
      <c r="AD45" s="2">
        <f>SUMIFS('交通能耗 '!AG:AG,'交通能耗 '!$D:$D,$A45,'交通能耗 '!$B:$B,$A$2,'交通能耗 '!$A:$A,$B$33)*$E$2</f>
        <v>3583.3448561449004</v>
      </c>
      <c r="AE45" s="2">
        <f>SUMIFS('交通能耗 '!AH:AH,'交通能耗 '!$D:$D,$A45,'交通能耗 '!$B:$B,$A$2,'交通能耗 '!$A:$A,$B$33)*$E$2</f>
        <v>3508.1621115552202</v>
      </c>
      <c r="AF45" s="2">
        <f>SUMIFS('交通能耗 '!AI:AI,'交通能耗 '!$D:$D,$A45,'交通能耗 '!$B:$B,$A$2,'交通能耗 '!$A:$A,$B$33)*$E$2</f>
        <v>3444.8309387490558</v>
      </c>
      <c r="AG45" s="2">
        <f>SUMIFS('交通能耗 '!AJ:AJ,'交通能耗 '!$D:$D,$A45,'交通能耗 '!$B:$B,$A$2,'交通能耗 '!$A:$A,$B$33)*$E$2</f>
        <v>3390.2765474775856</v>
      </c>
      <c r="AH45" s="2">
        <f>SUMIFS('交通能耗 '!AK:AK,'交通能耗 '!$D:$D,$A45,'交通能耗 '!$B:$B,$A$2,'交通能耗 '!$A:$A,$B$33)*$E$2</f>
        <v>3341.450433905874</v>
      </c>
      <c r="AI45" s="2">
        <f>SUMIFS('交通能耗 '!AL:AL,'交通能耗 '!$D:$D,$A45,'交通能耗 '!$B:$B,$A$2,'交通能耗 '!$A:$A,$B$33)*$E$2</f>
        <v>3296.9133268517526</v>
      </c>
      <c r="AJ45" s="2">
        <f>SUMIFS('交通能耗 '!AM:AM,'交通能耗 '!$D:$D,$A45,'交通能耗 '!$B:$B,$A$2,'交通能耗 '!$A:$A,$B$33)*$E$2</f>
        <v>3256.781174606605</v>
      </c>
      <c r="AK45" s="2">
        <f>SUMIFS('交通能耗 '!AN:AN,'交通能耗 '!$D:$D,$A45,'交通能耗 '!$B:$B,$A$2,'交通能耗 '!$A:$A,$B$33)*$E$2</f>
        <v>3217.3983652011098</v>
      </c>
      <c r="AL45" s="2">
        <f>SUMIFS('交通能耗 '!AO:AO,'交通能耗 '!$D:$D,$A45,'交通能耗 '!$B:$B,$A$2,'交通能耗 '!$A:$A,$B$33)*$E$2</f>
        <v>3179.3266356991112</v>
      </c>
      <c r="AM45" s="2">
        <f>SUMIFS('交通能耗 '!AP:AP,'交通能耗 '!$D:$D,$A45,'交通能耗 '!$B:$B,$A$2,'交通能耗 '!$A:$A,$B$33)*$E$2</f>
        <v>3141.9956069280911</v>
      </c>
      <c r="AN45" s="2">
        <f>SUMIFS('交通能耗 '!AQ:AQ,'交通能耗 '!$D:$D,$A45,'交通能耗 '!$B:$B,$A$2,'交通能耗 '!$A:$A,$B$33)*$E$2</f>
        <v>3106.0383133484579</v>
      </c>
    </row>
    <row r="49" spans="1:40">
      <c r="A49" s="16" t="s">
        <v>1648</v>
      </c>
    </row>
    <row r="50" spans="1:40">
      <c r="A50" s="1" t="s">
        <v>162</v>
      </c>
      <c r="C50" s="1" t="s">
        <v>163</v>
      </c>
      <c r="D50" s="1" t="s">
        <v>164</v>
      </c>
      <c r="E50" s="1" t="s">
        <v>2492</v>
      </c>
      <c r="G50" s="1" t="s">
        <v>2445</v>
      </c>
    </row>
    <row r="51" spans="1:40">
      <c r="A51" s="1" t="s">
        <v>170</v>
      </c>
      <c r="D51" s="1">
        <v>1</v>
      </c>
      <c r="E51" s="3">
        <v>9.9999999999999998E-13</v>
      </c>
    </row>
    <row r="52" spans="1:40">
      <c r="C52" s="1">
        <f>C$3</f>
        <v>2023</v>
      </c>
      <c r="D52" s="1">
        <f t="shared" ref="D52:AN52" si="2">D$3</f>
        <v>2024</v>
      </c>
      <c r="E52" s="1">
        <f t="shared" si="2"/>
        <v>2025</v>
      </c>
      <c r="F52" s="1">
        <f t="shared" si="2"/>
        <v>2026</v>
      </c>
      <c r="G52" s="1">
        <f t="shared" si="2"/>
        <v>2027</v>
      </c>
      <c r="H52" s="1">
        <f t="shared" si="2"/>
        <v>2028</v>
      </c>
      <c r="I52" s="1">
        <f t="shared" si="2"/>
        <v>2029</v>
      </c>
      <c r="J52" s="1">
        <f t="shared" si="2"/>
        <v>2030</v>
      </c>
      <c r="K52" s="1">
        <f t="shared" si="2"/>
        <v>2031</v>
      </c>
      <c r="L52" s="1">
        <f t="shared" si="2"/>
        <v>2032</v>
      </c>
      <c r="M52" s="1">
        <f t="shared" si="2"/>
        <v>2033</v>
      </c>
      <c r="N52" s="1">
        <f t="shared" si="2"/>
        <v>2034</v>
      </c>
      <c r="O52" s="1">
        <f t="shared" si="2"/>
        <v>2035</v>
      </c>
      <c r="P52" s="1">
        <f t="shared" si="2"/>
        <v>2036</v>
      </c>
      <c r="Q52" s="1">
        <f t="shared" si="2"/>
        <v>2037</v>
      </c>
      <c r="R52" s="1">
        <f t="shared" si="2"/>
        <v>2038</v>
      </c>
      <c r="S52" s="1">
        <f t="shared" si="2"/>
        <v>2039</v>
      </c>
      <c r="T52" s="1">
        <f t="shared" si="2"/>
        <v>2040</v>
      </c>
      <c r="U52" s="1">
        <f t="shared" si="2"/>
        <v>2041</v>
      </c>
      <c r="V52" s="1">
        <f t="shared" si="2"/>
        <v>2042</v>
      </c>
      <c r="W52" s="1">
        <f t="shared" si="2"/>
        <v>2043</v>
      </c>
      <c r="X52" s="1">
        <f t="shared" si="2"/>
        <v>2044</v>
      </c>
      <c r="Y52" s="1">
        <f t="shared" si="2"/>
        <v>2045</v>
      </c>
      <c r="Z52" s="1">
        <f t="shared" si="2"/>
        <v>2046</v>
      </c>
      <c r="AA52" s="1">
        <f t="shared" si="2"/>
        <v>2047</v>
      </c>
      <c r="AB52" s="1">
        <f t="shared" si="2"/>
        <v>2048</v>
      </c>
      <c r="AC52" s="1">
        <f t="shared" si="2"/>
        <v>2049</v>
      </c>
      <c r="AD52" s="1">
        <f t="shared" si="2"/>
        <v>2050</v>
      </c>
      <c r="AE52" s="1">
        <f t="shared" si="2"/>
        <v>2051</v>
      </c>
      <c r="AF52" s="1">
        <f t="shared" si="2"/>
        <v>2052</v>
      </c>
      <c r="AG52" s="1">
        <f t="shared" si="2"/>
        <v>2053</v>
      </c>
      <c r="AH52" s="1">
        <f t="shared" si="2"/>
        <v>2054</v>
      </c>
      <c r="AI52" s="1">
        <f t="shared" si="2"/>
        <v>2055</v>
      </c>
      <c r="AJ52" s="1">
        <f t="shared" si="2"/>
        <v>2056</v>
      </c>
      <c r="AK52" s="1">
        <f t="shared" si="2"/>
        <v>2057</v>
      </c>
      <c r="AL52" s="1">
        <f t="shared" si="2"/>
        <v>2058</v>
      </c>
      <c r="AM52" s="1">
        <f t="shared" si="2"/>
        <v>2059</v>
      </c>
      <c r="AN52" s="1">
        <f t="shared" si="2"/>
        <v>2060</v>
      </c>
    </row>
    <row r="53" spans="1:40">
      <c r="A53" s="1" t="s">
        <v>117</v>
      </c>
      <c r="B53" s="1" t="s">
        <v>2524</v>
      </c>
      <c r="C53" s="29">
        <f>C4*$E$51/$E$2</f>
        <v>0</v>
      </c>
      <c r="D53" s="29">
        <f t="shared" ref="D53:AN59" si="3">D4*$E$51/$E$2</f>
        <v>0</v>
      </c>
      <c r="E53" s="29">
        <f t="shared" si="3"/>
        <v>0</v>
      </c>
      <c r="F53" s="29">
        <f t="shared" si="3"/>
        <v>0</v>
      </c>
      <c r="G53" s="29">
        <f t="shared" si="3"/>
        <v>0</v>
      </c>
      <c r="H53" s="29">
        <f t="shared" si="3"/>
        <v>0</v>
      </c>
      <c r="I53" s="29">
        <f t="shared" si="3"/>
        <v>0</v>
      </c>
      <c r="J53" s="29">
        <f t="shared" si="3"/>
        <v>0</v>
      </c>
      <c r="K53" s="29">
        <f t="shared" si="3"/>
        <v>0</v>
      </c>
      <c r="L53" s="29">
        <f t="shared" si="3"/>
        <v>0</v>
      </c>
      <c r="M53" s="29">
        <f t="shared" si="3"/>
        <v>0</v>
      </c>
      <c r="N53" s="29">
        <f t="shared" si="3"/>
        <v>0</v>
      </c>
      <c r="O53" s="29">
        <f t="shared" si="3"/>
        <v>0</v>
      </c>
      <c r="P53" s="29">
        <f t="shared" si="3"/>
        <v>0</v>
      </c>
      <c r="Q53" s="29">
        <f t="shared" si="3"/>
        <v>0</v>
      </c>
      <c r="R53" s="29">
        <f t="shared" si="3"/>
        <v>0</v>
      </c>
      <c r="S53" s="29">
        <f t="shared" si="3"/>
        <v>0</v>
      </c>
      <c r="T53" s="29">
        <f t="shared" si="3"/>
        <v>0</v>
      </c>
      <c r="U53" s="29">
        <f t="shared" si="3"/>
        <v>0</v>
      </c>
      <c r="V53" s="29">
        <f t="shared" si="3"/>
        <v>0</v>
      </c>
      <c r="W53" s="29">
        <f t="shared" si="3"/>
        <v>0</v>
      </c>
      <c r="X53" s="29">
        <f t="shared" si="3"/>
        <v>0</v>
      </c>
      <c r="Y53" s="29">
        <f t="shared" si="3"/>
        <v>0</v>
      </c>
      <c r="Z53" s="29">
        <f t="shared" si="3"/>
        <v>0</v>
      </c>
      <c r="AA53" s="29">
        <f t="shared" si="3"/>
        <v>0</v>
      </c>
      <c r="AB53" s="29">
        <f t="shared" si="3"/>
        <v>0</v>
      </c>
      <c r="AC53" s="29">
        <f t="shared" si="3"/>
        <v>0</v>
      </c>
      <c r="AD53" s="29">
        <f t="shared" si="3"/>
        <v>0</v>
      </c>
      <c r="AE53" s="29">
        <f t="shared" si="3"/>
        <v>0</v>
      </c>
      <c r="AF53" s="29">
        <f t="shared" si="3"/>
        <v>0</v>
      </c>
      <c r="AG53" s="29">
        <f t="shared" si="3"/>
        <v>0</v>
      </c>
      <c r="AH53" s="29">
        <f t="shared" si="3"/>
        <v>0</v>
      </c>
      <c r="AI53" s="29">
        <f t="shared" si="3"/>
        <v>0</v>
      </c>
      <c r="AJ53" s="29">
        <f t="shared" si="3"/>
        <v>0</v>
      </c>
      <c r="AK53" s="29">
        <f t="shared" si="3"/>
        <v>0</v>
      </c>
      <c r="AL53" s="29">
        <f t="shared" si="3"/>
        <v>0</v>
      </c>
      <c r="AM53" s="29">
        <f t="shared" si="3"/>
        <v>0</v>
      </c>
      <c r="AN53" s="29">
        <f t="shared" si="3"/>
        <v>0</v>
      </c>
    </row>
    <row r="54" spans="1:40">
      <c r="A54" s="1" t="s">
        <v>116</v>
      </c>
      <c r="B54" s="1" t="s">
        <v>2525</v>
      </c>
      <c r="C54" s="29">
        <f t="shared" ref="C54:R62" si="4">C5*$E$51/$E$2</f>
        <v>0</v>
      </c>
      <c r="D54" s="29">
        <f t="shared" si="4"/>
        <v>0</v>
      </c>
      <c r="E54" s="29">
        <f t="shared" si="4"/>
        <v>0</v>
      </c>
      <c r="F54" s="29">
        <f t="shared" si="4"/>
        <v>0</v>
      </c>
      <c r="G54" s="29">
        <f t="shared" si="4"/>
        <v>0</v>
      </c>
      <c r="H54" s="29">
        <f t="shared" si="4"/>
        <v>0</v>
      </c>
      <c r="I54" s="29">
        <f t="shared" si="4"/>
        <v>0</v>
      </c>
      <c r="J54" s="29">
        <f t="shared" si="4"/>
        <v>0</v>
      </c>
      <c r="K54" s="29">
        <f t="shared" si="4"/>
        <v>0</v>
      </c>
      <c r="L54" s="29">
        <f t="shared" si="4"/>
        <v>0</v>
      </c>
      <c r="M54" s="29">
        <f t="shared" si="4"/>
        <v>0</v>
      </c>
      <c r="N54" s="29">
        <f t="shared" si="4"/>
        <v>0</v>
      </c>
      <c r="O54" s="29">
        <f t="shared" si="4"/>
        <v>0</v>
      </c>
      <c r="P54" s="29">
        <f t="shared" si="4"/>
        <v>0</v>
      </c>
      <c r="Q54" s="29">
        <f t="shared" si="4"/>
        <v>0</v>
      </c>
      <c r="R54" s="29">
        <f t="shared" si="4"/>
        <v>0</v>
      </c>
      <c r="S54" s="29">
        <f t="shared" si="3"/>
        <v>0</v>
      </c>
      <c r="T54" s="29">
        <f t="shared" si="3"/>
        <v>0</v>
      </c>
      <c r="U54" s="29">
        <f t="shared" si="3"/>
        <v>0</v>
      </c>
      <c r="V54" s="29">
        <f t="shared" si="3"/>
        <v>0</v>
      </c>
      <c r="W54" s="29">
        <f t="shared" si="3"/>
        <v>0</v>
      </c>
      <c r="X54" s="29">
        <f t="shared" si="3"/>
        <v>0</v>
      </c>
      <c r="Y54" s="29">
        <f t="shared" si="3"/>
        <v>0</v>
      </c>
      <c r="Z54" s="29">
        <f t="shared" si="3"/>
        <v>0</v>
      </c>
      <c r="AA54" s="29">
        <f t="shared" si="3"/>
        <v>0</v>
      </c>
      <c r="AB54" s="29">
        <f t="shared" si="3"/>
        <v>0</v>
      </c>
      <c r="AC54" s="29">
        <f t="shared" si="3"/>
        <v>0</v>
      </c>
      <c r="AD54" s="29">
        <f t="shared" si="3"/>
        <v>0</v>
      </c>
      <c r="AE54" s="29">
        <f t="shared" si="3"/>
        <v>0</v>
      </c>
      <c r="AF54" s="29">
        <f t="shared" si="3"/>
        <v>0</v>
      </c>
      <c r="AG54" s="29">
        <f t="shared" si="3"/>
        <v>0</v>
      </c>
      <c r="AH54" s="29">
        <f t="shared" si="3"/>
        <v>0</v>
      </c>
      <c r="AI54" s="29">
        <f t="shared" si="3"/>
        <v>0</v>
      </c>
      <c r="AJ54" s="29">
        <f t="shared" si="3"/>
        <v>0</v>
      </c>
      <c r="AK54" s="29">
        <f t="shared" si="3"/>
        <v>0</v>
      </c>
      <c r="AL54" s="29">
        <f t="shared" si="3"/>
        <v>0</v>
      </c>
      <c r="AM54" s="29">
        <f t="shared" si="3"/>
        <v>0</v>
      </c>
      <c r="AN54" s="29">
        <f t="shared" si="3"/>
        <v>0</v>
      </c>
    </row>
    <row r="55" spans="1:40">
      <c r="A55" s="1" t="s">
        <v>112</v>
      </c>
      <c r="B55" s="1" t="s">
        <v>2526</v>
      </c>
      <c r="C55" s="29">
        <f t="shared" si="4"/>
        <v>54.669116000000002</v>
      </c>
      <c r="D55" s="29">
        <f t="shared" si="3"/>
        <v>79.488989999999987</v>
      </c>
      <c r="E55" s="29">
        <f t="shared" si="3"/>
        <v>109.08111</v>
      </c>
      <c r="F55" s="29">
        <f t="shared" si="3"/>
        <v>145.03419000000002</v>
      </c>
      <c r="G55" s="29">
        <f t="shared" si="3"/>
        <v>187.45723000000001</v>
      </c>
      <c r="H55" s="29">
        <f t="shared" si="3"/>
        <v>235.82566</v>
      </c>
      <c r="I55" s="29">
        <f t="shared" si="3"/>
        <v>290.72879999999998</v>
      </c>
      <c r="J55" s="29">
        <f t="shared" si="3"/>
        <v>351.9905</v>
      </c>
      <c r="K55" s="29">
        <f t="shared" si="3"/>
        <v>419.53399999999999</v>
      </c>
      <c r="L55" s="29">
        <f t="shared" si="3"/>
        <v>491.75040000000001</v>
      </c>
      <c r="M55" s="29">
        <f t="shared" si="3"/>
        <v>569.62249999999995</v>
      </c>
      <c r="N55" s="29">
        <f t="shared" si="3"/>
        <v>652.59320000000002</v>
      </c>
      <c r="O55" s="29">
        <f t="shared" si="3"/>
        <v>739.89599999999996</v>
      </c>
      <c r="P55" s="29">
        <f t="shared" si="3"/>
        <v>814.67989999999998</v>
      </c>
      <c r="Q55" s="29">
        <f t="shared" si="3"/>
        <v>902.4461</v>
      </c>
      <c r="R55" s="29">
        <f t="shared" si="3"/>
        <v>993.13049999999998</v>
      </c>
      <c r="S55" s="29">
        <f t="shared" si="3"/>
        <v>1085.3208</v>
      </c>
      <c r="T55" s="29">
        <f t="shared" si="3"/>
        <v>1176.9036999999998</v>
      </c>
      <c r="U55" s="29">
        <f t="shared" si="3"/>
        <v>1268.1113</v>
      </c>
      <c r="V55" s="29">
        <f t="shared" si="3"/>
        <v>1358.3307</v>
      </c>
      <c r="W55" s="29">
        <f t="shared" si="3"/>
        <v>1446.0423000000001</v>
      </c>
      <c r="X55" s="29">
        <f t="shared" si="3"/>
        <v>1531.0845999999999</v>
      </c>
      <c r="Y55" s="29">
        <f t="shared" si="3"/>
        <v>1613.0577000000001</v>
      </c>
      <c r="Z55" s="29">
        <f t="shared" si="3"/>
        <v>1676.1459</v>
      </c>
      <c r="AA55" s="29">
        <f t="shared" si="3"/>
        <v>1735.6225999999999</v>
      </c>
      <c r="AB55" s="29">
        <f t="shared" si="3"/>
        <v>1791.6338000000001</v>
      </c>
      <c r="AC55" s="29">
        <f t="shared" si="3"/>
        <v>1844.2972</v>
      </c>
      <c r="AD55" s="29">
        <f t="shared" si="3"/>
        <v>1895.1408999999999</v>
      </c>
      <c r="AE55" s="29">
        <f t="shared" si="3"/>
        <v>1932.4612999999999</v>
      </c>
      <c r="AF55" s="29">
        <f t="shared" si="3"/>
        <v>1967.1901</v>
      </c>
      <c r="AG55" s="29">
        <f t="shared" si="3"/>
        <v>1999.7532999999999</v>
      </c>
      <c r="AH55" s="29">
        <f t="shared" si="3"/>
        <v>2030.7233999999999</v>
      </c>
      <c r="AI55" s="29">
        <f t="shared" si="3"/>
        <v>2060.2840000000001</v>
      </c>
      <c r="AJ55" s="29">
        <f t="shared" si="3"/>
        <v>2088.6905999999999</v>
      </c>
      <c r="AK55" s="29">
        <f t="shared" si="3"/>
        <v>2116.6154999999999</v>
      </c>
      <c r="AL55" s="29">
        <f t="shared" si="3"/>
        <v>2144.7889</v>
      </c>
      <c r="AM55" s="29">
        <f t="shared" si="3"/>
        <v>2172.0183000000002</v>
      </c>
      <c r="AN55" s="29">
        <f t="shared" si="3"/>
        <v>2200.0356000000002</v>
      </c>
    </row>
    <row r="56" spans="1:40">
      <c r="A56" s="1" t="s">
        <v>119</v>
      </c>
      <c r="B56" s="1" t="s">
        <v>2527</v>
      </c>
      <c r="C56" s="29">
        <f t="shared" si="4"/>
        <v>718.34100000000001</v>
      </c>
      <c r="D56" s="29">
        <f t="shared" si="3"/>
        <v>737.66300000000001</v>
      </c>
      <c r="E56" s="29">
        <f t="shared" si="3"/>
        <v>756.96399999999994</v>
      </c>
      <c r="F56" s="29">
        <f t="shared" si="3"/>
        <v>776.24699999999996</v>
      </c>
      <c r="G56" s="29">
        <f t="shared" si="3"/>
        <v>795.51299999999992</v>
      </c>
      <c r="H56" s="29">
        <f t="shared" si="3"/>
        <v>814.76599999999996</v>
      </c>
      <c r="I56" s="29">
        <f t="shared" si="3"/>
        <v>834.0089999999999</v>
      </c>
      <c r="J56" s="29">
        <f t="shared" si="3"/>
        <v>853.2399999999999</v>
      </c>
      <c r="K56" s="29">
        <f t="shared" si="3"/>
        <v>869.89300000000003</v>
      </c>
      <c r="L56" s="29">
        <f t="shared" si="3"/>
        <v>886.55</v>
      </c>
      <c r="M56" s="29">
        <f t="shared" si="3"/>
        <v>903.20099999999991</v>
      </c>
      <c r="N56" s="29">
        <f t="shared" si="3"/>
        <v>919.85699999999986</v>
      </c>
      <c r="O56" s="29">
        <f t="shared" si="3"/>
        <v>936.61800000000005</v>
      </c>
      <c r="P56" s="29">
        <f t="shared" si="3"/>
        <v>953.29899999999998</v>
      </c>
      <c r="Q56" s="29">
        <f t="shared" si="3"/>
        <v>969.96300000000008</v>
      </c>
      <c r="R56" s="29">
        <f t="shared" si="3"/>
        <v>986.63199999999995</v>
      </c>
      <c r="S56" s="29">
        <f t="shared" si="3"/>
        <v>1003.31</v>
      </c>
      <c r="T56" s="29">
        <f t="shared" si="3"/>
        <v>1020</v>
      </c>
      <c r="U56" s="29">
        <f t="shared" si="3"/>
        <v>1030.56</v>
      </c>
      <c r="V56" s="29">
        <f t="shared" si="3"/>
        <v>1041.1299999999999</v>
      </c>
      <c r="W56" s="29">
        <f t="shared" si="3"/>
        <v>1051.72</v>
      </c>
      <c r="X56" s="29">
        <f t="shared" si="3"/>
        <v>1062.32</v>
      </c>
      <c r="Y56" s="29">
        <f t="shared" si="3"/>
        <v>1072.9299999999998</v>
      </c>
      <c r="Z56" s="29">
        <f t="shared" si="3"/>
        <v>1083.56</v>
      </c>
      <c r="AA56" s="29">
        <f t="shared" si="3"/>
        <v>1094.2</v>
      </c>
      <c r="AB56" s="29">
        <f t="shared" si="3"/>
        <v>1104.8600000000001</v>
      </c>
      <c r="AC56" s="29">
        <f t="shared" si="3"/>
        <v>1115.52</v>
      </c>
      <c r="AD56" s="29">
        <f t="shared" si="3"/>
        <v>1126.1999999999998</v>
      </c>
      <c r="AE56" s="29">
        <f t="shared" si="3"/>
        <v>1137.49</v>
      </c>
      <c r="AF56" s="29">
        <f t="shared" si="3"/>
        <v>1148.7999999999997</v>
      </c>
      <c r="AG56" s="29">
        <f t="shared" si="3"/>
        <v>1160.1100000000001</v>
      </c>
      <c r="AH56" s="29">
        <f t="shared" si="3"/>
        <v>1171.43</v>
      </c>
      <c r="AI56" s="29">
        <f t="shared" si="3"/>
        <v>1182.69</v>
      </c>
      <c r="AJ56" s="29">
        <f t="shared" si="3"/>
        <v>1193.94</v>
      </c>
      <c r="AK56" s="29">
        <f t="shared" si="3"/>
        <v>1205.21</v>
      </c>
      <c r="AL56" s="29">
        <f t="shared" si="3"/>
        <v>1216.48</v>
      </c>
      <c r="AM56" s="29">
        <f t="shared" si="3"/>
        <v>1227.76</v>
      </c>
      <c r="AN56" s="29">
        <f t="shared" si="3"/>
        <v>1239.04</v>
      </c>
    </row>
    <row r="57" spans="1:40">
      <c r="A57" s="1" t="s">
        <v>121</v>
      </c>
      <c r="B57" s="1" t="s">
        <v>2528</v>
      </c>
      <c r="C57" s="29">
        <f t="shared" si="4"/>
        <v>8.6613228000000007</v>
      </c>
      <c r="D57" s="29">
        <f t="shared" si="3"/>
        <v>8.1895267</v>
      </c>
      <c r="E57" s="29">
        <f t="shared" si="3"/>
        <v>7.7123476999999996</v>
      </c>
      <c r="F57" s="29">
        <f t="shared" si="3"/>
        <v>7.2473589</v>
      </c>
      <c r="G57" s="29">
        <f t="shared" si="3"/>
        <v>6.8218958000000001</v>
      </c>
      <c r="H57" s="29">
        <f t="shared" si="3"/>
        <v>6.4777391</v>
      </c>
      <c r="I57" s="29">
        <f t="shared" si="3"/>
        <v>6.2560338999999994</v>
      </c>
      <c r="J57" s="29">
        <f t="shared" si="3"/>
        <v>6.221749</v>
      </c>
      <c r="K57" s="29">
        <f t="shared" si="3"/>
        <v>6.4387999999999996</v>
      </c>
      <c r="L57" s="29">
        <f t="shared" si="3"/>
        <v>6.9989239999999997</v>
      </c>
      <c r="M57" s="29">
        <f t="shared" si="3"/>
        <v>8.0244649999999993</v>
      </c>
      <c r="N57" s="29">
        <f t="shared" si="3"/>
        <v>9.5846889999999991</v>
      </c>
      <c r="O57" s="29">
        <f t="shared" si="3"/>
        <v>11.762869999999999</v>
      </c>
      <c r="P57" s="29">
        <f t="shared" si="3"/>
        <v>14.553004999999999</v>
      </c>
      <c r="Q57" s="29">
        <f t="shared" si="3"/>
        <v>18.051406</v>
      </c>
      <c r="R57" s="29">
        <f t="shared" si="3"/>
        <v>23.114822</v>
      </c>
      <c r="S57" s="29">
        <f t="shared" si="3"/>
        <v>29.145925000000002</v>
      </c>
      <c r="T57" s="29">
        <f t="shared" si="3"/>
        <v>36.072788000000003</v>
      </c>
      <c r="U57" s="29">
        <f t="shared" si="3"/>
        <v>44.033447000000002</v>
      </c>
      <c r="V57" s="29">
        <f t="shared" si="3"/>
        <v>53.025787999999999</v>
      </c>
      <c r="W57" s="29">
        <f t="shared" si="3"/>
        <v>63.16865</v>
      </c>
      <c r="X57" s="29">
        <f t="shared" si="3"/>
        <v>74.579386999999997</v>
      </c>
      <c r="Y57" s="29">
        <f t="shared" si="3"/>
        <v>87.234397000000001</v>
      </c>
      <c r="Z57" s="29">
        <f t="shared" si="3"/>
        <v>101.29655</v>
      </c>
      <c r="AA57" s="29">
        <f t="shared" si="3"/>
        <v>116.52673000000001</v>
      </c>
      <c r="AB57" s="29">
        <f t="shared" si="3"/>
        <v>133.261245</v>
      </c>
      <c r="AC57" s="29">
        <f t="shared" si="3"/>
        <v>151.10080400000001</v>
      </c>
      <c r="AD57" s="29">
        <f t="shared" si="3"/>
        <v>170.40641499999998</v>
      </c>
      <c r="AE57" s="29">
        <f t="shared" si="3"/>
        <v>190.77782200000001</v>
      </c>
      <c r="AF57" s="29">
        <f t="shared" si="3"/>
        <v>212.812015</v>
      </c>
      <c r="AG57" s="29">
        <f t="shared" si="3"/>
        <v>236.10060200000001</v>
      </c>
      <c r="AH57" s="29">
        <f t="shared" si="3"/>
        <v>261.76022999999998</v>
      </c>
      <c r="AI57" s="29">
        <f t="shared" si="3"/>
        <v>288.22935999999999</v>
      </c>
      <c r="AJ57" s="29">
        <f t="shared" si="3"/>
        <v>318.42834999999997</v>
      </c>
      <c r="AK57" s="29">
        <f t="shared" si="3"/>
        <v>347.01412999999997</v>
      </c>
      <c r="AL57" s="29">
        <f t="shared" si="3"/>
        <v>385.02046999999993</v>
      </c>
      <c r="AM57" s="29">
        <f t="shared" si="3"/>
        <v>412.21859999999998</v>
      </c>
      <c r="AN57" s="29">
        <f t="shared" si="3"/>
        <v>473.76931999999999</v>
      </c>
    </row>
    <row r="58" spans="1:40">
      <c r="A58" s="1" t="s">
        <v>118</v>
      </c>
      <c r="B58" s="1" t="s">
        <v>2529</v>
      </c>
      <c r="C58" s="29">
        <f t="shared" si="4"/>
        <v>605.50900000000001</v>
      </c>
      <c r="D58" s="29">
        <f t="shared" si="3"/>
        <v>575.79999999999995</v>
      </c>
      <c r="E58" s="29">
        <f t="shared" si="3"/>
        <v>550.93799999999999</v>
      </c>
      <c r="F58" s="29">
        <f t="shared" si="3"/>
        <v>530.6579999999999</v>
      </c>
      <c r="G58" s="29">
        <f t="shared" si="3"/>
        <v>511.47899999999998</v>
      </c>
      <c r="H58" s="29">
        <f t="shared" si="3"/>
        <v>496.93299999999999</v>
      </c>
      <c r="I58" s="29">
        <f t="shared" si="3"/>
        <v>486.06700000000001</v>
      </c>
      <c r="J58" s="29">
        <f t="shared" si="3"/>
        <v>478.16199999999998</v>
      </c>
      <c r="K58" s="29">
        <f t="shared" si="3"/>
        <v>469.80700000000002</v>
      </c>
      <c r="L58" s="29">
        <f t="shared" si="3"/>
        <v>463.82299999999998</v>
      </c>
      <c r="M58" s="29">
        <f t="shared" si="3"/>
        <v>459.77099999999996</v>
      </c>
      <c r="N58" s="29">
        <f t="shared" si="3"/>
        <v>457.35300000000001</v>
      </c>
      <c r="O58" s="29">
        <f t="shared" si="3"/>
        <v>456.50299999999999</v>
      </c>
      <c r="P58" s="29">
        <f t="shared" si="3"/>
        <v>456.63199999999995</v>
      </c>
      <c r="Q58" s="29">
        <f t="shared" si="3"/>
        <v>457.702</v>
      </c>
      <c r="R58" s="29">
        <f t="shared" si="3"/>
        <v>459.608</v>
      </c>
      <c r="S58" s="29">
        <f t="shared" si="3"/>
        <v>462.24</v>
      </c>
      <c r="T58" s="29">
        <f t="shared" si="3"/>
        <v>465.49799999999999</v>
      </c>
      <c r="U58" s="29">
        <f t="shared" si="3"/>
        <v>465.59399999999999</v>
      </c>
      <c r="V58" s="29">
        <f t="shared" si="3"/>
        <v>466.67599999999999</v>
      </c>
      <c r="W58" s="29">
        <f t="shared" si="3"/>
        <v>468.22200000000004</v>
      </c>
      <c r="X58" s="29">
        <f t="shared" si="3"/>
        <v>470.17700000000002</v>
      </c>
      <c r="Y58" s="29">
        <f t="shared" si="3"/>
        <v>472.488</v>
      </c>
      <c r="Z58" s="29">
        <f t="shared" si="3"/>
        <v>475.35699999999997</v>
      </c>
      <c r="AA58" s="29">
        <f t="shared" si="3"/>
        <v>478.45499999999998</v>
      </c>
      <c r="AB58" s="29">
        <f t="shared" si="3"/>
        <v>481.75799999999998</v>
      </c>
      <c r="AC58" s="29">
        <f t="shared" si="3"/>
        <v>485.24299999999999</v>
      </c>
      <c r="AD58" s="29">
        <f t="shared" si="3"/>
        <v>489.35399999999998</v>
      </c>
      <c r="AE58" s="29">
        <f t="shared" si="3"/>
        <v>499.892</v>
      </c>
      <c r="AF58" s="29">
        <f t="shared" si="3"/>
        <v>510.36199999999997</v>
      </c>
      <c r="AG58" s="29">
        <f t="shared" si="3"/>
        <v>520.97400000000005</v>
      </c>
      <c r="AH58" s="29">
        <f t="shared" si="3"/>
        <v>531.49900000000002</v>
      </c>
      <c r="AI58" s="29">
        <f t="shared" si="3"/>
        <v>541.7940000000001</v>
      </c>
      <c r="AJ58" s="29">
        <f t="shared" si="3"/>
        <v>551.98599999999999</v>
      </c>
      <c r="AK58" s="29">
        <f t="shared" si="3"/>
        <v>562.06699999999989</v>
      </c>
      <c r="AL58" s="29">
        <f t="shared" si="3"/>
        <v>572.03300000000002</v>
      </c>
      <c r="AM58" s="29">
        <f t="shared" si="3"/>
        <v>581.774</v>
      </c>
      <c r="AN58" s="29">
        <f t="shared" si="3"/>
        <v>591.40599999999995</v>
      </c>
    </row>
    <row r="59" spans="1:40">
      <c r="A59" s="1" t="s">
        <v>120</v>
      </c>
      <c r="B59" s="1" t="s">
        <v>2530</v>
      </c>
      <c r="C59" s="29">
        <f t="shared" si="4"/>
        <v>2.9053099999999996</v>
      </c>
      <c r="D59" s="29">
        <f t="shared" si="3"/>
        <v>6.7838959999999995</v>
      </c>
      <c r="E59" s="29">
        <f t="shared" si="3"/>
        <v>11.218294999999999</v>
      </c>
      <c r="F59" s="29">
        <f t="shared" si="3"/>
        <v>16.243759999999998</v>
      </c>
      <c r="G59" s="29">
        <f t="shared" si="3"/>
        <v>22.051309999999997</v>
      </c>
      <c r="H59" s="29">
        <f t="shared" si="3"/>
        <v>28.7653</v>
      </c>
      <c r="I59" s="29">
        <f t="shared" si="3"/>
        <v>36.006120000000003</v>
      </c>
      <c r="J59" s="29">
        <f t="shared" si="3"/>
        <v>43.767980000000001</v>
      </c>
      <c r="K59" s="29">
        <f t="shared" si="3"/>
        <v>51.043699999999994</v>
      </c>
      <c r="L59" s="29">
        <f t="shared" si="3"/>
        <v>58.490130000000001</v>
      </c>
      <c r="M59" s="29">
        <f t="shared" si="3"/>
        <v>66.025260000000003</v>
      </c>
      <c r="N59" s="29">
        <f t="shared" si="3"/>
        <v>73.598589999999987</v>
      </c>
      <c r="O59" s="29">
        <f t="shared" si="3"/>
        <v>81.154180000000011</v>
      </c>
      <c r="P59" s="29">
        <f t="shared" si="3"/>
        <v>88.439469999999986</v>
      </c>
      <c r="Q59" s="29">
        <f t="shared" si="3"/>
        <v>95.531939999999992</v>
      </c>
      <c r="R59" s="29">
        <f t="shared" si="3"/>
        <v>100.99933</v>
      </c>
      <c r="S59" s="29">
        <f t="shared" si="3"/>
        <v>105.90890999999999</v>
      </c>
      <c r="T59" s="29">
        <f t="shared" si="3"/>
        <v>110.57071000000001</v>
      </c>
      <c r="U59" s="29">
        <f t="shared" si="3"/>
        <v>114.87886</v>
      </c>
      <c r="V59" s="29">
        <f t="shared" si="3"/>
        <v>118.87055000000001</v>
      </c>
      <c r="W59" s="29">
        <f t="shared" si="3"/>
        <v>122.45987000000001</v>
      </c>
      <c r="X59" s="29">
        <f t="shared" si="3"/>
        <v>126.13041</v>
      </c>
      <c r="Y59" s="29">
        <f t="shared" si="3"/>
        <v>129.76634999999999</v>
      </c>
      <c r="Z59" s="29">
        <f t="shared" si="3"/>
        <v>133.90862000000001</v>
      </c>
      <c r="AA59" s="29">
        <f t="shared" si="3"/>
        <v>138.00509</v>
      </c>
      <c r="AB59" s="29">
        <f t="shared" si="3"/>
        <v>142.26917999999998</v>
      </c>
      <c r="AC59" s="29">
        <f t="shared" si="3"/>
        <v>146.62324999999998</v>
      </c>
      <c r="AD59" s="29">
        <f t="shared" si="3"/>
        <v>151.08535999999998</v>
      </c>
      <c r="AE59" s="29">
        <f t="shared" si="3"/>
        <v>155.01621</v>
      </c>
      <c r="AF59" s="29">
        <f t="shared" si="3"/>
        <v>159.15199000000001</v>
      </c>
      <c r="AG59" s="29">
        <f t="shared" si="3"/>
        <v>163.22299000000001</v>
      </c>
      <c r="AH59" s="29">
        <f t="shared" ref="D59:AN62" si="5">AH10*$E$51/$E$2</f>
        <v>167.39546999999999</v>
      </c>
      <c r="AI59" s="29">
        <f t="shared" si="5"/>
        <v>171.72074999999998</v>
      </c>
      <c r="AJ59" s="29">
        <f t="shared" si="5"/>
        <v>175.83695999999998</v>
      </c>
      <c r="AK59" s="29">
        <f t="shared" si="5"/>
        <v>179.90643</v>
      </c>
      <c r="AL59" s="29">
        <f t="shared" si="5"/>
        <v>183.99251999999998</v>
      </c>
      <c r="AM59" s="29">
        <f t="shared" si="5"/>
        <v>187.59958</v>
      </c>
      <c r="AN59" s="29">
        <f t="shared" si="5"/>
        <v>191.30212999999998</v>
      </c>
    </row>
    <row r="60" spans="1:40">
      <c r="A60" s="1" t="s">
        <v>113</v>
      </c>
      <c r="B60" s="1" t="s">
        <v>2531</v>
      </c>
      <c r="C60" s="29">
        <f t="shared" si="4"/>
        <v>275.17360000000002</v>
      </c>
      <c r="D60" s="29">
        <f t="shared" si="5"/>
        <v>269.41535999999996</v>
      </c>
      <c r="E60" s="29">
        <f t="shared" si="5"/>
        <v>263.68030000000005</v>
      </c>
      <c r="F60" s="29">
        <f t="shared" si="5"/>
        <v>258.41852999999998</v>
      </c>
      <c r="G60" s="29">
        <f t="shared" si="5"/>
        <v>252.31282000000002</v>
      </c>
      <c r="H60" s="29">
        <f t="shared" si="5"/>
        <v>246.23122000000001</v>
      </c>
      <c r="I60" s="29">
        <f t="shared" si="5"/>
        <v>242.20828</v>
      </c>
      <c r="J60" s="29">
        <f t="shared" si="5"/>
        <v>240.76763</v>
      </c>
      <c r="K60" s="29">
        <f t="shared" si="5"/>
        <v>240.05082000000002</v>
      </c>
      <c r="L60" s="29">
        <f t="shared" si="5"/>
        <v>242.95729999999998</v>
      </c>
      <c r="M60" s="29">
        <f t="shared" si="5"/>
        <v>249.88068999999999</v>
      </c>
      <c r="N60" s="29">
        <f t="shared" si="5"/>
        <v>260.73178000000001</v>
      </c>
      <c r="O60" s="29">
        <f t="shared" si="5"/>
        <v>275.44168000000002</v>
      </c>
      <c r="P60" s="29">
        <f t="shared" si="5"/>
        <v>293.91498999999993</v>
      </c>
      <c r="Q60" s="29">
        <f t="shared" si="5"/>
        <v>315.75450000000001</v>
      </c>
      <c r="R60" s="29">
        <f t="shared" si="5"/>
        <v>354.34820999999999</v>
      </c>
      <c r="S60" s="29">
        <f t="shared" si="5"/>
        <v>395.59177</v>
      </c>
      <c r="T60" s="29">
        <f t="shared" si="5"/>
        <v>438.69126</v>
      </c>
      <c r="U60" s="29">
        <f t="shared" si="5"/>
        <v>483.47667999999999</v>
      </c>
      <c r="V60" s="29">
        <f t="shared" si="5"/>
        <v>531.17004999999995</v>
      </c>
      <c r="W60" s="29">
        <f t="shared" si="5"/>
        <v>580.86520399999995</v>
      </c>
      <c r="X60" s="29">
        <f t="shared" si="5"/>
        <v>630.98225300000013</v>
      </c>
      <c r="Y60" s="29">
        <f t="shared" si="5"/>
        <v>680.643145</v>
      </c>
      <c r="Z60" s="29">
        <f t="shared" si="5"/>
        <v>730.00453499999992</v>
      </c>
      <c r="AA60" s="29">
        <f t="shared" si="5"/>
        <v>778.18173000000002</v>
      </c>
      <c r="AB60" s="29">
        <f t="shared" si="5"/>
        <v>824.18997899999999</v>
      </c>
      <c r="AC60" s="29">
        <f t="shared" si="5"/>
        <v>867.83854399999996</v>
      </c>
      <c r="AD60" s="29">
        <f t="shared" si="5"/>
        <v>909.18679999999995</v>
      </c>
      <c r="AE60" s="29">
        <f t="shared" si="5"/>
        <v>946.10639069999991</v>
      </c>
      <c r="AF60" s="29">
        <f t="shared" si="5"/>
        <v>980.71508799999992</v>
      </c>
      <c r="AG60" s="29">
        <f t="shared" si="5"/>
        <v>1013.5786871999999</v>
      </c>
      <c r="AH60" s="29">
        <f t="shared" si="5"/>
        <v>1044.1477255</v>
      </c>
      <c r="AI60" s="29">
        <f t="shared" si="5"/>
        <v>1074.7539923900001</v>
      </c>
      <c r="AJ60" s="29">
        <f t="shared" si="5"/>
        <v>1102.8810251299999</v>
      </c>
      <c r="AK60" s="29">
        <f t="shared" si="5"/>
        <v>1130.6698691799998</v>
      </c>
      <c r="AL60" s="29">
        <f t="shared" si="5"/>
        <v>1158.1982144599999</v>
      </c>
      <c r="AM60" s="29">
        <f t="shared" si="5"/>
        <v>1185.00755093</v>
      </c>
      <c r="AN60" s="29">
        <f t="shared" si="5"/>
        <v>1212.90639852</v>
      </c>
    </row>
    <row r="61" spans="1:40">
      <c r="A61" s="1" t="s">
        <v>115</v>
      </c>
      <c r="B61" s="1" t="s">
        <v>2532</v>
      </c>
      <c r="C61" s="29">
        <f t="shared" si="4"/>
        <v>9891.9034299999985</v>
      </c>
      <c r="D61" s="29">
        <f t="shared" si="5"/>
        <v>10053.837399999999</v>
      </c>
      <c r="E61" s="29">
        <f t="shared" si="5"/>
        <v>10200.89113</v>
      </c>
      <c r="F61" s="29">
        <f t="shared" si="5"/>
        <v>10338.000700000001</v>
      </c>
      <c r="G61" s="29">
        <f t="shared" si="5"/>
        <v>10462.5597</v>
      </c>
      <c r="H61" s="29">
        <f t="shared" si="5"/>
        <v>10574.729499999999</v>
      </c>
      <c r="I61" s="29">
        <f t="shared" si="5"/>
        <v>10674.318800000001</v>
      </c>
      <c r="J61" s="29">
        <f t="shared" si="5"/>
        <v>10760.8833</v>
      </c>
      <c r="K61" s="29">
        <f t="shared" si="5"/>
        <v>10756.773299999999</v>
      </c>
      <c r="L61" s="29">
        <f t="shared" si="5"/>
        <v>10734.7567</v>
      </c>
      <c r="M61" s="29">
        <f t="shared" si="5"/>
        <v>10695.687699999999</v>
      </c>
      <c r="N61" s="29">
        <f t="shared" si="5"/>
        <v>10640.209800000001</v>
      </c>
      <c r="O61" s="29">
        <f t="shared" si="5"/>
        <v>10568.888199999999</v>
      </c>
      <c r="P61" s="29">
        <f t="shared" si="5"/>
        <v>10526.192800000001</v>
      </c>
      <c r="Q61" s="29">
        <f t="shared" si="5"/>
        <v>10462.168999999998</v>
      </c>
      <c r="R61" s="29">
        <f t="shared" si="5"/>
        <v>10343.689999999999</v>
      </c>
      <c r="S61" s="29">
        <f t="shared" si="5"/>
        <v>10232.337000000001</v>
      </c>
      <c r="T61" s="29">
        <f t="shared" si="5"/>
        <v>10130.200999999999</v>
      </c>
      <c r="U61" s="29">
        <f t="shared" si="5"/>
        <v>9991.6049999999977</v>
      </c>
      <c r="V61" s="29">
        <f t="shared" si="5"/>
        <v>9855.9379999999983</v>
      </c>
      <c r="W61" s="29">
        <f t="shared" si="5"/>
        <v>9726.7089999999989</v>
      </c>
      <c r="X61" s="29">
        <f t="shared" si="5"/>
        <v>9605.4719999999998</v>
      </c>
      <c r="Y61" s="29">
        <f t="shared" si="5"/>
        <v>9494.1959999999999</v>
      </c>
      <c r="Z61" s="29">
        <f t="shared" si="5"/>
        <v>9438.228000000001</v>
      </c>
      <c r="AA61" s="29">
        <f t="shared" si="5"/>
        <v>9394.2910000000011</v>
      </c>
      <c r="AB61" s="29">
        <f t="shared" si="5"/>
        <v>9363.9030000000002</v>
      </c>
      <c r="AC61" s="29">
        <f t="shared" si="5"/>
        <v>9344.8769999999986</v>
      </c>
      <c r="AD61" s="29">
        <f t="shared" si="5"/>
        <v>9335.8829999999998</v>
      </c>
      <c r="AE61" s="29">
        <f t="shared" si="5"/>
        <v>9278.4609999999993</v>
      </c>
      <c r="AF61" s="29">
        <f t="shared" si="5"/>
        <v>9226.746000000001</v>
      </c>
      <c r="AG61" s="29">
        <f t="shared" si="5"/>
        <v>9178.08</v>
      </c>
      <c r="AH61" s="29">
        <f t="shared" si="5"/>
        <v>9132.0789999999997</v>
      </c>
      <c r="AI61" s="29">
        <f t="shared" si="5"/>
        <v>9086.3739999999998</v>
      </c>
      <c r="AJ61" s="29">
        <f t="shared" si="5"/>
        <v>9044.005000000001</v>
      </c>
      <c r="AK61" s="29">
        <f t="shared" si="5"/>
        <v>9000.5429999999997</v>
      </c>
      <c r="AL61" s="29">
        <f t="shared" si="5"/>
        <v>8957.5769999999993</v>
      </c>
      <c r="AM61" s="29">
        <f t="shared" si="5"/>
        <v>8908.1750000000011</v>
      </c>
      <c r="AN61" s="29">
        <f t="shared" si="5"/>
        <v>8864.9570000000003</v>
      </c>
    </row>
    <row r="62" spans="1:40">
      <c r="A62" s="1" t="s">
        <v>114</v>
      </c>
      <c r="B62" s="1" t="s">
        <v>2533</v>
      </c>
      <c r="C62" s="29">
        <f t="shared" si="4"/>
        <v>1460.8005560000001</v>
      </c>
      <c r="D62" s="29">
        <f t="shared" si="5"/>
        <v>1499.5254300000001</v>
      </c>
      <c r="E62" s="29">
        <f t="shared" si="5"/>
        <v>1538.2540799999999</v>
      </c>
      <c r="F62" s="29">
        <f t="shared" si="5"/>
        <v>1576.577</v>
      </c>
      <c r="G62" s="29">
        <f t="shared" si="5"/>
        <v>1609.48649</v>
      </c>
      <c r="H62" s="29">
        <f t="shared" si="5"/>
        <v>1637.45346</v>
      </c>
      <c r="I62" s="29">
        <f t="shared" si="5"/>
        <v>1659.4351899999999</v>
      </c>
      <c r="J62" s="29">
        <f t="shared" si="5"/>
        <v>1674.3676</v>
      </c>
      <c r="K62" s="29">
        <f t="shared" si="5"/>
        <v>1666.6808000000001</v>
      </c>
      <c r="L62" s="29">
        <f t="shared" si="5"/>
        <v>1653.3969999999999</v>
      </c>
      <c r="M62" s="29">
        <f t="shared" si="5"/>
        <v>1633.0721999999998</v>
      </c>
      <c r="N62" s="29">
        <f t="shared" si="5"/>
        <v>1605.5222000000001</v>
      </c>
      <c r="O62" s="29">
        <f t="shared" si="5"/>
        <v>1570.6471999999999</v>
      </c>
      <c r="P62" s="29">
        <f t="shared" si="5"/>
        <v>1548.8468999999998</v>
      </c>
      <c r="Q62" s="29">
        <f t="shared" si="5"/>
        <v>1496.7185999999999</v>
      </c>
      <c r="R62" s="29">
        <f t="shared" si="5"/>
        <v>1441.4444000000001</v>
      </c>
      <c r="S62" s="29">
        <f t="shared" si="5"/>
        <v>1385.8136999999999</v>
      </c>
      <c r="T62" s="29">
        <f t="shared" si="5"/>
        <v>1332.1013999999998</v>
      </c>
      <c r="U62" s="29">
        <f t="shared" si="5"/>
        <v>1277.3084999999999</v>
      </c>
      <c r="V62" s="29">
        <f t="shared" si="5"/>
        <v>1225.6632999999999</v>
      </c>
      <c r="W62" s="29">
        <f t="shared" si="5"/>
        <v>1178.8543999999999</v>
      </c>
      <c r="X62" s="29">
        <f t="shared" si="5"/>
        <v>1137.2929999999999</v>
      </c>
      <c r="Y62" s="29">
        <f t="shared" si="5"/>
        <v>1102.4418000000001</v>
      </c>
      <c r="Z62" s="29">
        <f t="shared" si="5"/>
        <v>1070.8365999999999</v>
      </c>
      <c r="AA62" s="29">
        <f t="shared" si="5"/>
        <v>1044.7755999999999</v>
      </c>
      <c r="AB62" s="29">
        <f t="shared" si="5"/>
        <v>1024.7828</v>
      </c>
      <c r="AC62" s="29">
        <f t="shared" si="5"/>
        <v>1010.4532</v>
      </c>
      <c r="AD62" s="29">
        <f t="shared" si="5"/>
        <v>995.13069999999993</v>
      </c>
      <c r="AE62" s="29">
        <f t="shared" si="5"/>
        <v>974.25169999999991</v>
      </c>
      <c r="AF62" s="29">
        <f t="shared" si="5"/>
        <v>956.66399999999999</v>
      </c>
      <c r="AG62" s="29">
        <f t="shared" si="5"/>
        <v>941.51370000000009</v>
      </c>
      <c r="AH62" s="29">
        <f t="shared" si="5"/>
        <v>927.95420000000001</v>
      </c>
      <c r="AI62" s="29">
        <f t="shared" si="5"/>
        <v>915.58579999999995</v>
      </c>
      <c r="AJ62" s="29">
        <f t="shared" si="5"/>
        <v>904.44069999999999</v>
      </c>
      <c r="AK62" s="29">
        <f t="shared" si="5"/>
        <v>893.50369999999998</v>
      </c>
      <c r="AL62" s="29">
        <f t="shared" si="5"/>
        <v>882.93079999999998</v>
      </c>
      <c r="AM62" s="29">
        <f t="shared" si="5"/>
        <v>872.56359999999984</v>
      </c>
      <c r="AN62" s="29">
        <f t="shared" si="5"/>
        <v>862.5779</v>
      </c>
    </row>
    <row r="65" spans="1:40">
      <c r="A65" s="1" t="s">
        <v>110</v>
      </c>
      <c r="B65" s="1" t="s">
        <v>109</v>
      </c>
      <c r="C65" s="1" t="s">
        <v>212</v>
      </c>
      <c r="D65" s="1" t="s">
        <v>2536</v>
      </c>
      <c r="E65" s="1" t="s">
        <v>2492</v>
      </c>
      <c r="G65" s="1" t="s">
        <v>2537</v>
      </c>
    </row>
    <row r="66" spans="1:40">
      <c r="A66" s="1" t="s">
        <v>2538</v>
      </c>
      <c r="B66" s="1" t="s">
        <v>2523</v>
      </c>
      <c r="D66" s="1">
        <v>1</v>
      </c>
      <c r="E66" s="3">
        <v>9.9999999999999998E-13</v>
      </c>
    </row>
    <row r="67" spans="1:40">
      <c r="C67" s="1">
        <f>C$3</f>
        <v>2023</v>
      </c>
      <c r="D67" s="1">
        <f t="shared" ref="D67:AN67" si="6">D$3</f>
        <v>2024</v>
      </c>
      <c r="E67" s="1">
        <f t="shared" si="6"/>
        <v>2025</v>
      </c>
      <c r="F67" s="1">
        <f t="shared" si="6"/>
        <v>2026</v>
      </c>
      <c r="G67" s="1">
        <f t="shared" si="6"/>
        <v>2027</v>
      </c>
      <c r="H67" s="1">
        <f t="shared" si="6"/>
        <v>2028</v>
      </c>
      <c r="I67" s="1">
        <f t="shared" si="6"/>
        <v>2029</v>
      </c>
      <c r="J67" s="1">
        <f t="shared" si="6"/>
        <v>2030</v>
      </c>
      <c r="K67" s="1">
        <f t="shared" si="6"/>
        <v>2031</v>
      </c>
      <c r="L67" s="1">
        <f t="shared" si="6"/>
        <v>2032</v>
      </c>
      <c r="M67" s="1">
        <f t="shared" si="6"/>
        <v>2033</v>
      </c>
      <c r="N67" s="1">
        <f t="shared" si="6"/>
        <v>2034</v>
      </c>
      <c r="O67" s="1">
        <f t="shared" si="6"/>
        <v>2035</v>
      </c>
      <c r="P67" s="1">
        <f t="shared" si="6"/>
        <v>2036</v>
      </c>
      <c r="Q67" s="1">
        <f t="shared" si="6"/>
        <v>2037</v>
      </c>
      <c r="R67" s="1">
        <f t="shared" si="6"/>
        <v>2038</v>
      </c>
      <c r="S67" s="1">
        <f t="shared" si="6"/>
        <v>2039</v>
      </c>
      <c r="T67" s="1">
        <f t="shared" si="6"/>
        <v>2040</v>
      </c>
      <c r="U67" s="1">
        <f t="shared" si="6"/>
        <v>2041</v>
      </c>
      <c r="V67" s="1">
        <f t="shared" si="6"/>
        <v>2042</v>
      </c>
      <c r="W67" s="1">
        <f t="shared" si="6"/>
        <v>2043</v>
      </c>
      <c r="X67" s="1">
        <f t="shared" si="6"/>
        <v>2044</v>
      </c>
      <c r="Y67" s="1">
        <f t="shared" si="6"/>
        <v>2045</v>
      </c>
      <c r="Z67" s="1">
        <f t="shared" si="6"/>
        <v>2046</v>
      </c>
      <c r="AA67" s="1">
        <f t="shared" si="6"/>
        <v>2047</v>
      </c>
      <c r="AB67" s="1">
        <f t="shared" si="6"/>
        <v>2048</v>
      </c>
      <c r="AC67" s="1">
        <f t="shared" si="6"/>
        <v>2049</v>
      </c>
      <c r="AD67" s="1">
        <f t="shared" si="6"/>
        <v>2050</v>
      </c>
      <c r="AE67" s="1">
        <f t="shared" si="6"/>
        <v>2051</v>
      </c>
      <c r="AF67" s="1">
        <f t="shared" si="6"/>
        <v>2052</v>
      </c>
      <c r="AG67" s="1">
        <f t="shared" si="6"/>
        <v>2053</v>
      </c>
      <c r="AH67" s="1">
        <f t="shared" si="6"/>
        <v>2054</v>
      </c>
      <c r="AI67" s="1">
        <f t="shared" si="6"/>
        <v>2055</v>
      </c>
      <c r="AJ67" s="1">
        <f t="shared" si="6"/>
        <v>2056</v>
      </c>
      <c r="AK67" s="1">
        <f t="shared" si="6"/>
        <v>2057</v>
      </c>
      <c r="AL67" s="1">
        <f t="shared" si="6"/>
        <v>2058</v>
      </c>
      <c r="AM67" s="1">
        <f t="shared" si="6"/>
        <v>2059</v>
      </c>
      <c r="AN67" s="1">
        <f t="shared" si="6"/>
        <v>2060</v>
      </c>
    </row>
    <row r="68" spans="1:40">
      <c r="A68" s="1" t="s">
        <v>117</v>
      </c>
      <c r="B68" s="1" t="s">
        <v>2524</v>
      </c>
      <c r="C68" s="2">
        <f>C36*$E$51/$E$2</f>
        <v>0</v>
      </c>
      <c r="D68" s="2">
        <f t="shared" ref="D68:AN74" si="7">D36*$E$51/$E$2</f>
        <v>0</v>
      </c>
      <c r="E68" s="2">
        <f t="shared" si="7"/>
        <v>0</v>
      </c>
      <c r="F68" s="2">
        <f t="shared" si="7"/>
        <v>0</v>
      </c>
      <c r="G68" s="2">
        <f t="shared" si="7"/>
        <v>0</v>
      </c>
      <c r="H68" s="2">
        <f t="shared" si="7"/>
        <v>0</v>
      </c>
      <c r="I68" s="2">
        <f t="shared" si="7"/>
        <v>0</v>
      </c>
      <c r="J68" s="2">
        <f t="shared" si="7"/>
        <v>0</v>
      </c>
      <c r="K68" s="2">
        <f t="shared" si="7"/>
        <v>0</v>
      </c>
      <c r="L68" s="2">
        <f t="shared" si="7"/>
        <v>0</v>
      </c>
      <c r="M68" s="2">
        <f t="shared" si="7"/>
        <v>0</v>
      </c>
      <c r="N68" s="2">
        <f t="shared" si="7"/>
        <v>0</v>
      </c>
      <c r="O68" s="2">
        <f t="shared" si="7"/>
        <v>0</v>
      </c>
      <c r="P68" s="2">
        <f t="shared" si="7"/>
        <v>0</v>
      </c>
      <c r="Q68" s="2">
        <f t="shared" si="7"/>
        <v>0</v>
      </c>
      <c r="R68" s="2">
        <f t="shared" si="7"/>
        <v>0</v>
      </c>
      <c r="S68" s="2">
        <f t="shared" si="7"/>
        <v>0</v>
      </c>
      <c r="T68" s="2">
        <f t="shared" si="7"/>
        <v>0</v>
      </c>
      <c r="U68" s="2">
        <f t="shared" si="7"/>
        <v>0</v>
      </c>
      <c r="V68" s="2">
        <f t="shared" si="7"/>
        <v>0</v>
      </c>
      <c r="W68" s="2">
        <f t="shared" si="7"/>
        <v>0</v>
      </c>
      <c r="X68" s="2">
        <f t="shared" si="7"/>
        <v>0</v>
      </c>
      <c r="Y68" s="2">
        <f t="shared" si="7"/>
        <v>0</v>
      </c>
      <c r="Z68" s="2">
        <f t="shared" si="7"/>
        <v>0</v>
      </c>
      <c r="AA68" s="2">
        <f t="shared" si="7"/>
        <v>0</v>
      </c>
      <c r="AB68" s="2">
        <f t="shared" si="7"/>
        <v>0</v>
      </c>
      <c r="AC68" s="2">
        <f t="shared" si="7"/>
        <v>0</v>
      </c>
      <c r="AD68" s="2">
        <f t="shared" si="7"/>
        <v>0</v>
      </c>
      <c r="AE68" s="2">
        <f t="shared" si="7"/>
        <v>0</v>
      </c>
      <c r="AF68" s="2">
        <f t="shared" si="7"/>
        <v>0</v>
      </c>
      <c r="AG68" s="2">
        <f t="shared" si="7"/>
        <v>0</v>
      </c>
      <c r="AH68" s="2">
        <f t="shared" si="7"/>
        <v>0</v>
      </c>
      <c r="AI68" s="2">
        <f t="shared" si="7"/>
        <v>0</v>
      </c>
      <c r="AJ68" s="2">
        <f t="shared" si="7"/>
        <v>0</v>
      </c>
      <c r="AK68" s="2">
        <f t="shared" si="7"/>
        <v>0</v>
      </c>
      <c r="AL68" s="2">
        <f t="shared" si="7"/>
        <v>0</v>
      </c>
      <c r="AM68" s="2">
        <f t="shared" si="7"/>
        <v>0</v>
      </c>
      <c r="AN68" s="2">
        <f t="shared" si="7"/>
        <v>0</v>
      </c>
    </row>
    <row r="69" spans="1:40">
      <c r="A69" s="1" t="s">
        <v>116</v>
      </c>
      <c r="B69" s="1" t="s">
        <v>2525</v>
      </c>
      <c r="C69" s="2">
        <f t="shared" ref="C69:R77" si="8">C37*$E$51/$E$2</f>
        <v>0</v>
      </c>
      <c r="D69" s="2">
        <f t="shared" si="8"/>
        <v>0</v>
      </c>
      <c r="E69" s="2">
        <f t="shared" si="8"/>
        <v>0</v>
      </c>
      <c r="F69" s="2">
        <f t="shared" si="8"/>
        <v>0</v>
      </c>
      <c r="G69" s="2">
        <f t="shared" si="8"/>
        <v>0</v>
      </c>
      <c r="H69" s="2">
        <f t="shared" si="8"/>
        <v>0</v>
      </c>
      <c r="I69" s="2">
        <f t="shared" si="8"/>
        <v>0</v>
      </c>
      <c r="J69" s="2">
        <f t="shared" si="8"/>
        <v>0</v>
      </c>
      <c r="K69" s="2">
        <f t="shared" si="8"/>
        <v>0</v>
      </c>
      <c r="L69" s="2">
        <f t="shared" si="8"/>
        <v>0</v>
      </c>
      <c r="M69" s="2">
        <f t="shared" si="8"/>
        <v>0</v>
      </c>
      <c r="N69" s="2">
        <f t="shared" si="8"/>
        <v>0</v>
      </c>
      <c r="O69" s="2">
        <f t="shared" si="8"/>
        <v>0</v>
      </c>
      <c r="P69" s="2">
        <f t="shared" si="8"/>
        <v>0</v>
      </c>
      <c r="Q69" s="2">
        <f t="shared" si="8"/>
        <v>0</v>
      </c>
      <c r="R69" s="2">
        <f t="shared" si="8"/>
        <v>0</v>
      </c>
      <c r="S69" s="2">
        <f t="shared" si="7"/>
        <v>0</v>
      </c>
      <c r="T69" s="2">
        <f t="shared" si="7"/>
        <v>0</v>
      </c>
      <c r="U69" s="2">
        <f t="shared" si="7"/>
        <v>0</v>
      </c>
      <c r="V69" s="2">
        <f t="shared" si="7"/>
        <v>0</v>
      </c>
      <c r="W69" s="2">
        <f t="shared" si="7"/>
        <v>0</v>
      </c>
      <c r="X69" s="2">
        <f t="shared" si="7"/>
        <v>0</v>
      </c>
      <c r="Y69" s="2">
        <f t="shared" si="7"/>
        <v>0</v>
      </c>
      <c r="Z69" s="2">
        <f t="shared" si="7"/>
        <v>0</v>
      </c>
      <c r="AA69" s="2">
        <f t="shared" si="7"/>
        <v>0</v>
      </c>
      <c r="AB69" s="2">
        <f t="shared" si="7"/>
        <v>0</v>
      </c>
      <c r="AC69" s="2">
        <f t="shared" si="7"/>
        <v>0</v>
      </c>
      <c r="AD69" s="2">
        <f t="shared" si="7"/>
        <v>0</v>
      </c>
      <c r="AE69" s="2">
        <f t="shared" si="7"/>
        <v>0</v>
      </c>
      <c r="AF69" s="2">
        <f t="shared" si="7"/>
        <v>0</v>
      </c>
      <c r="AG69" s="2">
        <f t="shared" si="7"/>
        <v>0</v>
      </c>
      <c r="AH69" s="2">
        <f t="shared" si="7"/>
        <v>0</v>
      </c>
      <c r="AI69" s="2">
        <f t="shared" si="7"/>
        <v>0</v>
      </c>
      <c r="AJ69" s="2">
        <f t="shared" si="7"/>
        <v>0</v>
      </c>
      <c r="AK69" s="2">
        <f t="shared" si="7"/>
        <v>0</v>
      </c>
      <c r="AL69" s="2">
        <f t="shared" si="7"/>
        <v>0</v>
      </c>
      <c r="AM69" s="2">
        <f t="shared" si="7"/>
        <v>0</v>
      </c>
      <c r="AN69" s="2">
        <f t="shared" si="7"/>
        <v>0</v>
      </c>
    </row>
    <row r="70" spans="1:40">
      <c r="A70" s="1" t="s">
        <v>112</v>
      </c>
      <c r="B70" s="1" t="s">
        <v>2526</v>
      </c>
      <c r="C70" s="2">
        <f t="shared" si="8"/>
        <v>13.207546000000001</v>
      </c>
      <c r="D70" s="2">
        <f t="shared" si="7"/>
        <v>17.960129999999999</v>
      </c>
      <c r="E70" s="2">
        <f t="shared" si="7"/>
        <v>24.244869999999999</v>
      </c>
      <c r="F70" s="2">
        <f t="shared" si="7"/>
        <v>33.504289999999997</v>
      </c>
      <c r="G70" s="2">
        <f t="shared" si="7"/>
        <v>45.842229999999994</v>
      </c>
      <c r="H70" s="2">
        <f t="shared" si="7"/>
        <v>60.599359999999997</v>
      </c>
      <c r="I70" s="2">
        <f t="shared" si="7"/>
        <v>78.507300000000001</v>
      </c>
      <c r="J70" s="2">
        <f t="shared" si="7"/>
        <v>99.520899999999997</v>
      </c>
      <c r="K70" s="2">
        <f t="shared" si="7"/>
        <v>122.45950000000001</v>
      </c>
      <c r="L70" s="2">
        <f t="shared" si="7"/>
        <v>147.15960000000001</v>
      </c>
      <c r="M70" s="2">
        <f t="shared" si="7"/>
        <v>174.2192</v>
      </c>
      <c r="N70" s="2">
        <f t="shared" si="7"/>
        <v>203.47729999999999</v>
      </c>
      <c r="O70" s="2">
        <f t="shared" si="7"/>
        <v>234.77170000000001</v>
      </c>
      <c r="P70" s="2">
        <f t="shared" si="7"/>
        <v>251.42089999999999</v>
      </c>
      <c r="Q70" s="2">
        <f t="shared" si="7"/>
        <v>279.26589999999999</v>
      </c>
      <c r="R70" s="2">
        <f t="shared" si="7"/>
        <v>308.0514</v>
      </c>
      <c r="S70" s="2">
        <f t="shared" si="7"/>
        <v>337.42069999999995</v>
      </c>
      <c r="T70" s="2">
        <f t="shared" si="7"/>
        <v>365.70739999999995</v>
      </c>
      <c r="U70" s="2">
        <f t="shared" si="7"/>
        <v>391.48759999999999</v>
      </c>
      <c r="V70" s="2">
        <f t="shared" si="7"/>
        <v>416.45419999999996</v>
      </c>
      <c r="W70" s="2">
        <f t="shared" si="7"/>
        <v>439.70529999999997</v>
      </c>
      <c r="X70" s="2">
        <f t="shared" si="7"/>
        <v>461.29629999999992</v>
      </c>
      <c r="Y70" s="2">
        <f t="shared" si="7"/>
        <v>481.09820000000002</v>
      </c>
      <c r="Z70" s="2">
        <f t="shared" si="7"/>
        <v>499.84180000000003</v>
      </c>
      <c r="AA70" s="2">
        <f t="shared" si="7"/>
        <v>516.74779999999998</v>
      </c>
      <c r="AB70" s="2">
        <f t="shared" si="7"/>
        <v>531.81050000000005</v>
      </c>
      <c r="AC70" s="2">
        <f t="shared" si="7"/>
        <v>545.05689999999993</v>
      </c>
      <c r="AD70" s="2">
        <f t="shared" si="7"/>
        <v>558.58490000000006</v>
      </c>
      <c r="AE70" s="2">
        <f t="shared" si="7"/>
        <v>569.15129999999999</v>
      </c>
      <c r="AF70" s="2">
        <f t="shared" si="7"/>
        <v>578.31510000000003</v>
      </c>
      <c r="AG70" s="2">
        <f t="shared" si="7"/>
        <v>586.49129999999991</v>
      </c>
      <c r="AH70" s="2">
        <f t="shared" si="7"/>
        <v>594.06439999999986</v>
      </c>
      <c r="AI70" s="2">
        <f t="shared" si="7"/>
        <v>601.04200000000003</v>
      </c>
      <c r="AJ70" s="2">
        <f t="shared" si="7"/>
        <v>607.61059999999998</v>
      </c>
      <c r="AK70" s="2">
        <f t="shared" si="7"/>
        <v>614.06449999999995</v>
      </c>
      <c r="AL70" s="2">
        <f t="shared" si="7"/>
        <v>620.43989999999997</v>
      </c>
      <c r="AM70" s="2">
        <f t="shared" si="7"/>
        <v>626.79429999999991</v>
      </c>
      <c r="AN70" s="2">
        <f t="shared" si="7"/>
        <v>633.08859999999993</v>
      </c>
    </row>
    <row r="71" spans="1:40">
      <c r="A71" s="1" t="s">
        <v>119</v>
      </c>
      <c r="B71" s="1" t="s">
        <v>2527</v>
      </c>
      <c r="C71" s="2">
        <f t="shared" si="8"/>
        <v>0</v>
      </c>
      <c r="D71" s="2">
        <f t="shared" si="7"/>
        <v>0</v>
      </c>
      <c r="E71" s="2">
        <f t="shared" si="7"/>
        <v>0</v>
      </c>
      <c r="F71" s="2">
        <f t="shared" si="7"/>
        <v>0</v>
      </c>
      <c r="G71" s="2">
        <f t="shared" si="7"/>
        <v>0</v>
      </c>
      <c r="H71" s="2">
        <f t="shared" si="7"/>
        <v>0</v>
      </c>
      <c r="I71" s="2">
        <f t="shared" si="7"/>
        <v>0</v>
      </c>
      <c r="J71" s="2">
        <f t="shared" si="7"/>
        <v>0</v>
      </c>
      <c r="K71" s="2">
        <f t="shared" si="7"/>
        <v>0</v>
      </c>
      <c r="L71" s="2">
        <f t="shared" si="7"/>
        <v>0</v>
      </c>
      <c r="M71" s="2">
        <f t="shared" si="7"/>
        <v>0</v>
      </c>
      <c r="N71" s="2">
        <f t="shared" si="7"/>
        <v>0</v>
      </c>
      <c r="O71" s="2">
        <f t="shared" si="7"/>
        <v>0</v>
      </c>
      <c r="P71" s="2">
        <f t="shared" si="7"/>
        <v>0</v>
      </c>
      <c r="Q71" s="2">
        <f t="shared" si="7"/>
        <v>0</v>
      </c>
      <c r="R71" s="2">
        <f t="shared" si="7"/>
        <v>0</v>
      </c>
      <c r="S71" s="2">
        <f t="shared" si="7"/>
        <v>0</v>
      </c>
      <c r="T71" s="2">
        <f t="shared" si="7"/>
        <v>0</v>
      </c>
      <c r="U71" s="2">
        <f t="shared" si="7"/>
        <v>0</v>
      </c>
      <c r="V71" s="2">
        <f t="shared" si="7"/>
        <v>0</v>
      </c>
      <c r="W71" s="2">
        <f t="shared" si="7"/>
        <v>0</v>
      </c>
      <c r="X71" s="2">
        <f t="shared" si="7"/>
        <v>0</v>
      </c>
      <c r="Y71" s="2">
        <f t="shared" si="7"/>
        <v>0</v>
      </c>
      <c r="Z71" s="2">
        <f t="shared" si="7"/>
        <v>0</v>
      </c>
      <c r="AA71" s="2">
        <f t="shared" si="7"/>
        <v>0</v>
      </c>
      <c r="AB71" s="2">
        <f t="shared" si="7"/>
        <v>0</v>
      </c>
      <c r="AC71" s="2">
        <f t="shared" si="7"/>
        <v>0</v>
      </c>
      <c r="AD71" s="2">
        <f t="shared" si="7"/>
        <v>0</v>
      </c>
      <c r="AE71" s="2">
        <f t="shared" si="7"/>
        <v>0</v>
      </c>
      <c r="AF71" s="2">
        <f t="shared" si="7"/>
        <v>0</v>
      </c>
      <c r="AG71" s="2">
        <f t="shared" si="7"/>
        <v>0</v>
      </c>
      <c r="AH71" s="2">
        <f t="shared" si="7"/>
        <v>0</v>
      </c>
      <c r="AI71" s="2">
        <f t="shared" si="7"/>
        <v>0</v>
      </c>
      <c r="AJ71" s="2">
        <f t="shared" si="7"/>
        <v>0</v>
      </c>
      <c r="AK71" s="2">
        <f t="shared" si="7"/>
        <v>0</v>
      </c>
      <c r="AL71" s="2">
        <f t="shared" si="7"/>
        <v>0</v>
      </c>
      <c r="AM71" s="2">
        <f t="shared" si="7"/>
        <v>0</v>
      </c>
      <c r="AN71" s="2">
        <f t="shared" si="7"/>
        <v>0</v>
      </c>
    </row>
    <row r="72" spans="1:40">
      <c r="A72" s="1" t="s">
        <v>121</v>
      </c>
      <c r="B72" s="1" t="s">
        <v>2528</v>
      </c>
      <c r="C72" s="2">
        <f t="shared" si="8"/>
        <v>9.9432799999999988E-2</v>
      </c>
      <c r="D72" s="2">
        <f t="shared" si="7"/>
        <v>9.5436699999999999E-2</v>
      </c>
      <c r="E72" s="2">
        <f t="shared" si="7"/>
        <v>9.1757699999999998E-2</v>
      </c>
      <c r="F72" s="2">
        <f t="shared" si="7"/>
        <v>8.9528899999999995E-2</v>
      </c>
      <c r="G72" s="2">
        <f t="shared" si="7"/>
        <v>8.8885799999999987E-2</v>
      </c>
      <c r="H72" s="2">
        <f t="shared" si="7"/>
        <v>8.9939100000000008E-2</v>
      </c>
      <c r="I72" s="2">
        <f t="shared" si="7"/>
        <v>9.3503900000000001E-2</v>
      </c>
      <c r="J72" s="2">
        <f t="shared" si="7"/>
        <v>0.10001900000000001</v>
      </c>
      <c r="K72" s="2">
        <f t="shared" si="7"/>
        <v>0.10868999999999999</v>
      </c>
      <c r="L72" s="2">
        <f t="shared" si="7"/>
        <v>0.120224</v>
      </c>
      <c r="M72" s="2">
        <f t="shared" si="7"/>
        <v>0.13566500000000001</v>
      </c>
      <c r="N72" s="2">
        <f t="shared" si="7"/>
        <v>0.15486900000000001</v>
      </c>
      <c r="O72" s="2">
        <f t="shared" si="7"/>
        <v>0.17807000000000001</v>
      </c>
      <c r="P72" s="2">
        <f t="shared" si="7"/>
        <v>0.198405</v>
      </c>
      <c r="Q72" s="2">
        <f t="shared" si="7"/>
        <v>0.23110600000000001</v>
      </c>
      <c r="R72" s="2">
        <f t="shared" si="7"/>
        <v>0.26702199999999998</v>
      </c>
      <c r="S72" s="2">
        <f t="shared" si="7"/>
        <v>0.30622500000000002</v>
      </c>
      <c r="T72" s="2">
        <f t="shared" si="7"/>
        <v>0.34768800000000005</v>
      </c>
      <c r="U72" s="2">
        <f t="shared" si="7"/>
        <v>0.38984699999999994</v>
      </c>
      <c r="V72" s="2">
        <f t="shared" si="7"/>
        <v>0.43388799999999994</v>
      </c>
      <c r="W72" s="2">
        <f t="shared" si="7"/>
        <v>0.47925000000000001</v>
      </c>
      <c r="X72" s="2">
        <f t="shared" si="7"/>
        <v>0.52568700000000002</v>
      </c>
      <c r="Y72" s="2">
        <f t="shared" si="7"/>
        <v>0.57299699999999998</v>
      </c>
      <c r="Z72" s="2">
        <f t="shared" si="7"/>
        <v>0.62154999999999994</v>
      </c>
      <c r="AA72" s="2">
        <f t="shared" si="7"/>
        <v>0.66973000000000005</v>
      </c>
      <c r="AB72" s="2">
        <f t="shared" si="7"/>
        <v>0.71824500000000002</v>
      </c>
      <c r="AC72" s="2">
        <f t="shared" si="7"/>
        <v>0.76580400000000004</v>
      </c>
      <c r="AD72" s="2">
        <f t="shared" si="7"/>
        <v>0.815415</v>
      </c>
      <c r="AE72" s="2">
        <f t="shared" si="7"/>
        <v>0.86182199999999987</v>
      </c>
      <c r="AF72" s="2">
        <f t="shared" si="7"/>
        <v>0.90801500000000002</v>
      </c>
      <c r="AG72" s="2">
        <f t="shared" si="7"/>
        <v>0.95360199999999995</v>
      </c>
      <c r="AH72" s="2">
        <f t="shared" si="7"/>
        <v>1.00023</v>
      </c>
      <c r="AI72" s="2">
        <f t="shared" si="7"/>
        <v>1.0453600000000001</v>
      </c>
      <c r="AJ72" s="2">
        <f t="shared" si="7"/>
        <v>1.09335</v>
      </c>
      <c r="AK72" s="2">
        <f t="shared" si="7"/>
        <v>1.1371300000000002</v>
      </c>
      <c r="AL72" s="2">
        <f t="shared" si="7"/>
        <v>1.18947</v>
      </c>
      <c r="AM72" s="2">
        <f t="shared" si="7"/>
        <v>1.2276</v>
      </c>
      <c r="AN72" s="2">
        <f t="shared" si="7"/>
        <v>1.2963200000000001</v>
      </c>
    </row>
    <row r="73" spans="1:40">
      <c r="A73" s="1" t="s">
        <v>118</v>
      </c>
      <c r="B73" s="1" t="s">
        <v>2529</v>
      </c>
      <c r="C73" s="2">
        <f t="shared" si="8"/>
        <v>0</v>
      </c>
      <c r="D73" s="2">
        <f t="shared" si="7"/>
        <v>0</v>
      </c>
      <c r="E73" s="2">
        <f t="shared" si="7"/>
        <v>0</v>
      </c>
      <c r="F73" s="2">
        <f t="shared" si="7"/>
        <v>0</v>
      </c>
      <c r="G73" s="2">
        <f t="shared" si="7"/>
        <v>0</v>
      </c>
      <c r="H73" s="2">
        <f t="shared" si="7"/>
        <v>0</v>
      </c>
      <c r="I73" s="2">
        <f t="shared" si="7"/>
        <v>0</v>
      </c>
      <c r="J73" s="2">
        <f t="shared" si="7"/>
        <v>0</v>
      </c>
      <c r="K73" s="2">
        <f t="shared" si="7"/>
        <v>0</v>
      </c>
      <c r="L73" s="2">
        <f t="shared" si="7"/>
        <v>0</v>
      </c>
      <c r="M73" s="2">
        <f t="shared" si="7"/>
        <v>0</v>
      </c>
      <c r="N73" s="2">
        <f t="shared" si="7"/>
        <v>0</v>
      </c>
      <c r="O73" s="2">
        <f t="shared" si="7"/>
        <v>0</v>
      </c>
      <c r="P73" s="2">
        <f t="shared" si="7"/>
        <v>0</v>
      </c>
      <c r="Q73" s="2">
        <f t="shared" si="7"/>
        <v>0</v>
      </c>
      <c r="R73" s="2">
        <f t="shared" si="7"/>
        <v>0</v>
      </c>
      <c r="S73" s="2">
        <f t="shared" si="7"/>
        <v>0</v>
      </c>
      <c r="T73" s="2">
        <f t="shared" si="7"/>
        <v>0</v>
      </c>
      <c r="U73" s="2">
        <f t="shared" si="7"/>
        <v>0</v>
      </c>
      <c r="V73" s="2">
        <f t="shared" si="7"/>
        <v>0</v>
      </c>
      <c r="W73" s="2">
        <f t="shared" si="7"/>
        <v>0</v>
      </c>
      <c r="X73" s="2">
        <f t="shared" si="7"/>
        <v>0</v>
      </c>
      <c r="Y73" s="2">
        <f t="shared" si="7"/>
        <v>0</v>
      </c>
      <c r="Z73" s="2">
        <f t="shared" si="7"/>
        <v>0</v>
      </c>
      <c r="AA73" s="2">
        <f t="shared" si="7"/>
        <v>0</v>
      </c>
      <c r="AB73" s="2">
        <f t="shared" si="7"/>
        <v>0</v>
      </c>
      <c r="AC73" s="2">
        <f t="shared" si="7"/>
        <v>0</v>
      </c>
      <c r="AD73" s="2">
        <f t="shared" si="7"/>
        <v>0</v>
      </c>
      <c r="AE73" s="2">
        <f t="shared" si="7"/>
        <v>0</v>
      </c>
      <c r="AF73" s="2">
        <f t="shared" si="7"/>
        <v>0</v>
      </c>
      <c r="AG73" s="2">
        <f t="shared" si="7"/>
        <v>0</v>
      </c>
      <c r="AH73" s="2">
        <f t="shared" si="7"/>
        <v>0</v>
      </c>
      <c r="AI73" s="2">
        <f t="shared" si="7"/>
        <v>0</v>
      </c>
      <c r="AJ73" s="2">
        <f t="shared" si="7"/>
        <v>0</v>
      </c>
      <c r="AK73" s="2">
        <f t="shared" si="7"/>
        <v>0</v>
      </c>
      <c r="AL73" s="2">
        <f t="shared" si="7"/>
        <v>0</v>
      </c>
      <c r="AM73" s="2">
        <f t="shared" si="7"/>
        <v>0</v>
      </c>
      <c r="AN73" s="2">
        <f t="shared" si="7"/>
        <v>0</v>
      </c>
    </row>
    <row r="74" spans="1:40">
      <c r="A74" s="1" t="s">
        <v>120</v>
      </c>
      <c r="B74" s="1" t="s">
        <v>2530</v>
      </c>
      <c r="C74" s="2">
        <f t="shared" si="8"/>
        <v>0.25538999999999995</v>
      </c>
      <c r="D74" s="2">
        <f t="shared" si="7"/>
        <v>0.53557599999999994</v>
      </c>
      <c r="E74" s="2">
        <f t="shared" si="7"/>
        <v>0.82269500000000007</v>
      </c>
      <c r="F74" s="2">
        <f t="shared" si="7"/>
        <v>1.1118599999999998</v>
      </c>
      <c r="G74" s="2">
        <f t="shared" si="7"/>
        <v>1.4124099999999997</v>
      </c>
      <c r="H74" s="2">
        <f t="shared" si="7"/>
        <v>1.7275</v>
      </c>
      <c r="I74" s="2">
        <f t="shared" si="7"/>
        <v>2.0379199999999997</v>
      </c>
      <c r="J74" s="2">
        <f t="shared" si="7"/>
        <v>2.3446800000000003</v>
      </c>
      <c r="K74" s="2">
        <f t="shared" si="7"/>
        <v>2.6049000000000002</v>
      </c>
      <c r="L74" s="2">
        <f t="shared" si="7"/>
        <v>2.8498299999999999</v>
      </c>
      <c r="M74" s="2">
        <f t="shared" si="7"/>
        <v>3.0775599999999996</v>
      </c>
      <c r="N74" s="2">
        <f t="shared" si="7"/>
        <v>3.2869899999999999</v>
      </c>
      <c r="O74" s="2">
        <f t="shared" si="7"/>
        <v>3.48088</v>
      </c>
      <c r="P74" s="2">
        <f t="shared" si="7"/>
        <v>3.4633699999999998</v>
      </c>
      <c r="Q74" s="2">
        <f t="shared" si="7"/>
        <v>3.4015399999999998</v>
      </c>
      <c r="R74" s="2">
        <f t="shared" si="7"/>
        <v>3.32253</v>
      </c>
      <c r="S74" s="2">
        <f t="shared" si="7"/>
        <v>3.2429100000000002</v>
      </c>
      <c r="T74" s="2">
        <f t="shared" si="7"/>
        <v>3.16771</v>
      </c>
      <c r="U74" s="2">
        <f t="shared" si="7"/>
        <v>3.0768599999999999</v>
      </c>
      <c r="V74" s="2">
        <f t="shared" si="7"/>
        <v>2.9785499999999998</v>
      </c>
      <c r="W74" s="2">
        <f t="shared" si="7"/>
        <v>2.8888699999999998</v>
      </c>
      <c r="X74" s="2">
        <f t="shared" si="7"/>
        <v>2.8074099999999995</v>
      </c>
      <c r="Y74" s="2">
        <f t="shared" si="7"/>
        <v>2.7503499999999996</v>
      </c>
      <c r="Z74" s="2">
        <f t="shared" si="7"/>
        <v>2.7046199999999998</v>
      </c>
      <c r="AA74" s="2">
        <f t="shared" si="7"/>
        <v>2.6700899999999996</v>
      </c>
      <c r="AB74" s="2">
        <f t="shared" si="7"/>
        <v>2.6491799999999999</v>
      </c>
      <c r="AC74" s="2">
        <f t="shared" si="7"/>
        <v>2.6392500000000001</v>
      </c>
      <c r="AD74" s="2">
        <f t="shared" si="7"/>
        <v>2.6283599999999998</v>
      </c>
      <c r="AE74" s="2">
        <f t="shared" si="7"/>
        <v>2.60521</v>
      </c>
      <c r="AF74" s="2">
        <f t="shared" si="7"/>
        <v>2.5899900000000002</v>
      </c>
      <c r="AG74" s="2">
        <f t="shared" si="7"/>
        <v>2.5799899999999996</v>
      </c>
      <c r="AH74" s="2">
        <f t="shared" ref="D74:AN77" si="9">AH42*$E$51/$E$2</f>
        <v>2.5734700000000004</v>
      </c>
      <c r="AI74" s="2">
        <f t="shared" si="9"/>
        <v>2.5697499999999995</v>
      </c>
      <c r="AJ74" s="2">
        <f t="shared" si="9"/>
        <v>2.5679600000000002</v>
      </c>
      <c r="AK74" s="2">
        <f t="shared" si="9"/>
        <v>2.5664299999999995</v>
      </c>
      <c r="AL74" s="2">
        <f t="shared" si="9"/>
        <v>2.56352</v>
      </c>
      <c r="AM74" s="2">
        <f t="shared" si="9"/>
        <v>2.5575800000000002</v>
      </c>
      <c r="AN74" s="2">
        <f t="shared" si="9"/>
        <v>2.5511299999999997</v>
      </c>
    </row>
    <row r="75" spans="1:40">
      <c r="A75" s="1" t="s">
        <v>113</v>
      </c>
      <c r="B75" s="1" t="s">
        <v>2531</v>
      </c>
      <c r="C75" s="2">
        <f t="shared" si="8"/>
        <v>9.2073899999999984</v>
      </c>
      <c r="D75" s="2">
        <f t="shared" si="9"/>
        <v>8.9446399999999997</v>
      </c>
      <c r="E75" s="2">
        <f t="shared" si="9"/>
        <v>8.6358200000000007</v>
      </c>
      <c r="F75" s="2">
        <f t="shared" si="9"/>
        <v>8.2810500000000005</v>
      </c>
      <c r="G75" s="2">
        <f t="shared" si="9"/>
        <v>7.8561800000000002</v>
      </c>
      <c r="H75" s="2">
        <f t="shared" si="9"/>
        <v>7.3803099999999997</v>
      </c>
      <c r="I75" s="2">
        <f t="shared" si="9"/>
        <v>6.8800699999999999</v>
      </c>
      <c r="J75" s="2">
        <f t="shared" si="9"/>
        <v>6.3582999999999998</v>
      </c>
      <c r="K75" s="2">
        <f t="shared" si="9"/>
        <v>5.7687099999999996</v>
      </c>
      <c r="L75" s="2">
        <f t="shared" si="9"/>
        <v>5.1726400000000003</v>
      </c>
      <c r="M75" s="2">
        <f t="shared" si="9"/>
        <v>4.5724299999999998</v>
      </c>
      <c r="N75" s="2">
        <f t="shared" si="9"/>
        <v>3.9676199999999997</v>
      </c>
      <c r="O75" s="2">
        <f t="shared" si="9"/>
        <v>3.36191</v>
      </c>
      <c r="P75" s="2">
        <f t="shared" si="9"/>
        <v>3.3394499999999998</v>
      </c>
      <c r="Q75" s="2">
        <f t="shared" si="9"/>
        <v>3.22187</v>
      </c>
      <c r="R75" s="2">
        <f t="shared" si="9"/>
        <v>3.09727</v>
      </c>
      <c r="S75" s="2">
        <f t="shared" si="9"/>
        <v>2.9825599999999999</v>
      </c>
      <c r="T75" s="2">
        <f t="shared" si="9"/>
        <v>2.87819</v>
      </c>
      <c r="U75" s="2">
        <f t="shared" si="9"/>
        <v>2.8001499999999999</v>
      </c>
      <c r="V75" s="2">
        <f t="shared" si="9"/>
        <v>2.74485</v>
      </c>
      <c r="W75" s="2">
        <f t="shared" si="9"/>
        <v>2.69123</v>
      </c>
      <c r="X75" s="2">
        <f t="shared" si="9"/>
        <v>2.6415299999999999</v>
      </c>
      <c r="Y75" s="2">
        <f t="shared" si="9"/>
        <v>2.5998700000000001</v>
      </c>
      <c r="Z75" s="2">
        <f t="shared" si="9"/>
        <v>2.5661</v>
      </c>
      <c r="AA75" s="2">
        <f t="shared" si="9"/>
        <v>2.5417499999999995</v>
      </c>
      <c r="AB75" s="2">
        <f t="shared" si="9"/>
        <v>2.5283099999999998</v>
      </c>
      <c r="AC75" s="2">
        <f t="shared" si="9"/>
        <v>2.5253000000000001</v>
      </c>
      <c r="AD75" s="2">
        <f t="shared" si="9"/>
        <v>2.5233699999999999</v>
      </c>
      <c r="AE75" s="2">
        <f t="shared" si="9"/>
        <v>2.50441</v>
      </c>
      <c r="AF75" s="2">
        <f t="shared" si="9"/>
        <v>2.4905799999999996</v>
      </c>
      <c r="AG75" s="2">
        <f t="shared" si="9"/>
        <v>2.4805400000000004</v>
      </c>
      <c r="AH75" s="2">
        <f t="shared" si="9"/>
        <v>2.47424</v>
      </c>
      <c r="AI75" s="2">
        <f t="shared" si="9"/>
        <v>2.4705999999999997</v>
      </c>
      <c r="AJ75" s="2">
        <f t="shared" si="9"/>
        <v>2.4676499999999999</v>
      </c>
      <c r="AK75" s="2">
        <f t="shared" si="9"/>
        <v>2.46651</v>
      </c>
      <c r="AL75" s="2">
        <f t="shared" si="9"/>
        <v>2.4648699999999999</v>
      </c>
      <c r="AM75" s="2">
        <f t="shared" si="9"/>
        <v>2.4642200000000001</v>
      </c>
      <c r="AN75" s="2">
        <f t="shared" si="9"/>
        <v>2.4630800000000002</v>
      </c>
    </row>
    <row r="76" spans="1:40">
      <c r="A76" s="1" t="s">
        <v>115</v>
      </c>
      <c r="B76" s="1" t="s">
        <v>2532</v>
      </c>
      <c r="C76" s="2">
        <f t="shared" si="8"/>
        <v>1029.75</v>
      </c>
      <c r="D76" s="2">
        <f t="shared" si="9"/>
        <v>1022.9999999999999</v>
      </c>
      <c r="E76" s="2">
        <f t="shared" si="9"/>
        <v>1012.6399999999999</v>
      </c>
      <c r="F76" s="2">
        <f t="shared" si="9"/>
        <v>1000.0799999999999</v>
      </c>
      <c r="G76" s="2">
        <f t="shared" si="9"/>
        <v>983.79100000000005</v>
      </c>
      <c r="H76" s="2">
        <f t="shared" si="9"/>
        <v>965.50700000000006</v>
      </c>
      <c r="I76" s="2">
        <f t="shared" si="9"/>
        <v>944.34100000000001</v>
      </c>
      <c r="J76" s="2">
        <f t="shared" si="9"/>
        <v>919.94500000000005</v>
      </c>
      <c r="K76" s="2">
        <f t="shared" si="9"/>
        <v>885.81500000000005</v>
      </c>
      <c r="L76" s="2">
        <f t="shared" si="9"/>
        <v>848.69799999999998</v>
      </c>
      <c r="M76" s="2">
        <f t="shared" si="9"/>
        <v>808.8649999999999</v>
      </c>
      <c r="N76" s="2">
        <f t="shared" si="9"/>
        <v>766.49800000000005</v>
      </c>
      <c r="O76" s="2">
        <f t="shared" si="9"/>
        <v>722.21299999999997</v>
      </c>
      <c r="P76" s="2">
        <f t="shared" si="9"/>
        <v>712.68799999999999</v>
      </c>
      <c r="Q76" s="2">
        <f t="shared" si="9"/>
        <v>686.37300000000005</v>
      </c>
      <c r="R76" s="2">
        <f t="shared" si="9"/>
        <v>663.32100000000003</v>
      </c>
      <c r="S76" s="2">
        <f t="shared" si="9"/>
        <v>642.08600000000001</v>
      </c>
      <c r="T76" s="2">
        <f t="shared" si="9"/>
        <v>623.01099999999997</v>
      </c>
      <c r="U76" s="2">
        <f t="shared" si="9"/>
        <v>603.21199999999999</v>
      </c>
      <c r="V76" s="2">
        <f t="shared" si="9"/>
        <v>584.55799999999999</v>
      </c>
      <c r="W76" s="2">
        <f t="shared" si="9"/>
        <v>567.59999999999991</v>
      </c>
      <c r="X76" s="2">
        <f t="shared" si="9"/>
        <v>552.54399999999998</v>
      </c>
      <c r="Y76" s="2">
        <f t="shared" si="9"/>
        <v>538.83199999999999</v>
      </c>
      <c r="Z76" s="2">
        <f t="shared" si="9"/>
        <v>527.596</v>
      </c>
      <c r="AA76" s="2">
        <f t="shared" si="9"/>
        <v>518.99099999999999</v>
      </c>
      <c r="AB76" s="2">
        <f t="shared" si="9"/>
        <v>512.89400000000001</v>
      </c>
      <c r="AC76" s="2">
        <f t="shared" si="9"/>
        <v>508.85500000000002</v>
      </c>
      <c r="AD76" s="2">
        <f t="shared" si="9"/>
        <v>504.80799999999999</v>
      </c>
      <c r="AE76" s="2">
        <f t="shared" si="9"/>
        <v>497.05599999999998</v>
      </c>
      <c r="AF76" s="2">
        <f t="shared" si="9"/>
        <v>490.66399999999999</v>
      </c>
      <c r="AG76" s="2">
        <f t="shared" si="9"/>
        <v>485.096</v>
      </c>
      <c r="AH76" s="2">
        <f t="shared" si="9"/>
        <v>479.92699999999996</v>
      </c>
      <c r="AI76" s="2">
        <f t="shared" si="9"/>
        <v>475.524</v>
      </c>
      <c r="AJ76" s="2">
        <f t="shared" si="9"/>
        <v>471.32199999999995</v>
      </c>
      <c r="AK76" s="2">
        <f t="shared" si="9"/>
        <v>467.255</v>
      </c>
      <c r="AL76" s="2">
        <f t="shared" si="9"/>
        <v>463.161</v>
      </c>
      <c r="AM76" s="2">
        <f t="shared" si="9"/>
        <v>458.96</v>
      </c>
      <c r="AN76" s="2">
        <f t="shared" si="9"/>
        <v>454.69099999999997</v>
      </c>
    </row>
    <row r="77" spans="1:40">
      <c r="A77" s="1" t="s">
        <v>114</v>
      </c>
      <c r="B77" s="1" t="s">
        <v>2533</v>
      </c>
      <c r="C77" s="2">
        <f t="shared" si="8"/>
        <v>1460.8005560000001</v>
      </c>
      <c r="D77" s="2">
        <f t="shared" si="9"/>
        <v>1499.5254300000001</v>
      </c>
      <c r="E77" s="2">
        <f t="shared" si="9"/>
        <v>1538.2540799999999</v>
      </c>
      <c r="F77" s="2">
        <f t="shared" si="9"/>
        <v>1576.577</v>
      </c>
      <c r="G77" s="2">
        <f t="shared" si="9"/>
        <v>1609.48649</v>
      </c>
      <c r="H77" s="2">
        <f t="shared" si="9"/>
        <v>1637.45346</v>
      </c>
      <c r="I77" s="2">
        <f t="shared" si="9"/>
        <v>1659.4351899999999</v>
      </c>
      <c r="J77" s="2">
        <f t="shared" si="9"/>
        <v>1674.3676</v>
      </c>
      <c r="K77" s="2">
        <f t="shared" si="9"/>
        <v>1666.6808000000001</v>
      </c>
      <c r="L77" s="2">
        <f t="shared" si="9"/>
        <v>1653.3969999999999</v>
      </c>
      <c r="M77" s="2">
        <f t="shared" si="9"/>
        <v>1633.0721999999998</v>
      </c>
      <c r="N77" s="2">
        <f t="shared" si="9"/>
        <v>1605.5222000000001</v>
      </c>
      <c r="O77" s="2">
        <f t="shared" si="9"/>
        <v>1570.6471999999999</v>
      </c>
      <c r="P77" s="2">
        <f t="shared" si="9"/>
        <v>1548.8468999999998</v>
      </c>
      <c r="Q77" s="2">
        <f t="shared" si="9"/>
        <v>1496.7185999999999</v>
      </c>
      <c r="R77" s="2">
        <f t="shared" si="9"/>
        <v>1441.4444000000001</v>
      </c>
      <c r="S77" s="2">
        <f t="shared" si="9"/>
        <v>1385.8136999999999</v>
      </c>
      <c r="T77" s="2">
        <f t="shared" si="9"/>
        <v>1332.1013999999998</v>
      </c>
      <c r="U77" s="2">
        <f t="shared" si="9"/>
        <v>1277.3084999999999</v>
      </c>
      <c r="V77" s="2">
        <f t="shared" si="9"/>
        <v>1225.6632999999999</v>
      </c>
      <c r="W77" s="2">
        <f t="shared" si="9"/>
        <v>1178.8543999999999</v>
      </c>
      <c r="X77" s="2">
        <f t="shared" si="9"/>
        <v>1137.2929999999999</v>
      </c>
      <c r="Y77" s="2">
        <f t="shared" si="9"/>
        <v>1102.4418000000001</v>
      </c>
      <c r="Z77" s="2">
        <f t="shared" si="9"/>
        <v>1070.8365999999999</v>
      </c>
      <c r="AA77" s="2">
        <f t="shared" si="9"/>
        <v>1044.7755999999999</v>
      </c>
      <c r="AB77" s="2">
        <f t="shared" si="9"/>
        <v>1024.7828</v>
      </c>
      <c r="AC77" s="2">
        <f t="shared" si="9"/>
        <v>1010.4532</v>
      </c>
      <c r="AD77" s="2">
        <f t="shared" si="9"/>
        <v>995.13069999999993</v>
      </c>
      <c r="AE77" s="2">
        <f t="shared" si="9"/>
        <v>974.25169999999991</v>
      </c>
      <c r="AF77" s="2">
        <f t="shared" si="9"/>
        <v>956.66399999999999</v>
      </c>
      <c r="AG77" s="2">
        <f t="shared" si="9"/>
        <v>941.51370000000009</v>
      </c>
      <c r="AH77" s="2">
        <f t="shared" si="9"/>
        <v>927.95420000000001</v>
      </c>
      <c r="AI77" s="2">
        <f t="shared" si="9"/>
        <v>915.58579999999995</v>
      </c>
      <c r="AJ77" s="2">
        <f t="shared" si="9"/>
        <v>904.44069999999999</v>
      </c>
      <c r="AK77" s="2">
        <f t="shared" si="9"/>
        <v>893.50369999999998</v>
      </c>
      <c r="AL77" s="2">
        <f t="shared" si="9"/>
        <v>882.93079999999998</v>
      </c>
      <c r="AM77" s="2">
        <f t="shared" si="9"/>
        <v>872.56359999999984</v>
      </c>
      <c r="AN77" s="2">
        <f t="shared" si="9"/>
        <v>862.5779</v>
      </c>
    </row>
  </sheetData>
  <phoneticPr fontId="8" type="noConversion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8AF3-39A5-46C4-9151-283B8ACB4DEF}">
  <dimension ref="A1:AQ841"/>
  <sheetViews>
    <sheetView workbookViewId="0"/>
  </sheetViews>
  <sheetFormatPr defaultColWidth="9" defaultRowHeight="14.25"/>
  <cols>
    <col min="1" max="1" width="9" style="18"/>
    <col min="2" max="2" width="9" style="18" customWidth="1"/>
    <col min="3" max="3" width="25.625" style="18" customWidth="1"/>
    <col min="4" max="4" width="17.875" style="18" customWidth="1"/>
    <col min="5" max="5" width="59.625" style="1" customWidth="1"/>
    <col min="6" max="16384" width="9" style="1"/>
  </cols>
  <sheetData>
    <row r="1" spans="1:43">
      <c r="E1" s="1" t="s">
        <v>3323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>
        <v>2051</v>
      </c>
      <c r="AI1" s="1">
        <v>2052</v>
      </c>
      <c r="AJ1" s="1">
        <v>2053</v>
      </c>
      <c r="AK1" s="1">
        <v>2054</v>
      </c>
      <c r="AL1" s="1">
        <v>2055</v>
      </c>
      <c r="AM1" s="1">
        <v>2056</v>
      </c>
      <c r="AN1" s="1">
        <v>2057</v>
      </c>
      <c r="AO1" s="1">
        <v>2058</v>
      </c>
      <c r="AP1" s="1">
        <v>2059</v>
      </c>
      <c r="AQ1" s="1">
        <v>2060</v>
      </c>
    </row>
    <row r="2" spans="1:43">
      <c r="A2" s="18" t="s">
        <v>109</v>
      </c>
      <c r="B2" s="18" t="s">
        <v>173</v>
      </c>
      <c r="C2" s="18" t="s">
        <v>111</v>
      </c>
      <c r="D2" s="18" t="s">
        <v>112</v>
      </c>
      <c r="E2" s="66" t="s">
        <v>793</v>
      </c>
      <c r="F2" s="3">
        <v>47570500000000</v>
      </c>
      <c r="G2" s="3">
        <v>56571300000000</v>
      </c>
      <c r="H2" s="3">
        <v>67916900000000</v>
      </c>
      <c r="I2" s="3">
        <v>81664600000000</v>
      </c>
      <c r="J2" s="3">
        <v>97870400000000</v>
      </c>
      <c r="K2" s="3">
        <v>116512000000000</v>
      </c>
      <c r="L2" s="3">
        <v>137415000000000</v>
      </c>
      <c r="M2" s="3">
        <v>160600000000000</v>
      </c>
      <c r="N2" s="3">
        <v>182733000000000</v>
      </c>
      <c r="O2" s="3">
        <v>205917000000000</v>
      </c>
      <c r="P2" s="3">
        <v>229945000000000</v>
      </c>
      <c r="Q2" s="3">
        <v>254702000000000</v>
      </c>
      <c r="R2" s="3">
        <v>280185000000000</v>
      </c>
      <c r="S2" s="3">
        <v>304560000000000</v>
      </c>
      <c r="T2" s="3">
        <v>327944000000000</v>
      </c>
      <c r="U2" s="3">
        <v>348456000000000</v>
      </c>
      <c r="V2" s="3">
        <v>366274000000000</v>
      </c>
      <c r="W2" s="3">
        <v>382065000000000</v>
      </c>
      <c r="X2" s="3">
        <v>393755000000000</v>
      </c>
      <c r="Y2" s="3">
        <v>403427000000000</v>
      </c>
      <c r="Z2" s="3">
        <v>411094000000000</v>
      </c>
      <c r="AA2" s="3">
        <v>416914000000000</v>
      </c>
      <c r="AB2" s="3">
        <v>420879000000000</v>
      </c>
      <c r="AC2" s="3">
        <v>423037000000000</v>
      </c>
      <c r="AD2" s="3">
        <v>423414000000000</v>
      </c>
      <c r="AE2" s="3">
        <v>422182000000000</v>
      </c>
      <c r="AF2" s="3">
        <v>419433000000000</v>
      </c>
      <c r="AG2" s="3">
        <v>415066000000000</v>
      </c>
      <c r="AH2" s="3">
        <v>408956000000000</v>
      </c>
      <c r="AI2" s="3">
        <v>402998000000000</v>
      </c>
      <c r="AJ2" s="3">
        <v>397183000000000</v>
      </c>
      <c r="AK2" s="3">
        <v>391494000000000</v>
      </c>
      <c r="AL2" s="3">
        <v>385903000000000</v>
      </c>
      <c r="AM2" s="3">
        <v>380240000000000</v>
      </c>
      <c r="AN2" s="3">
        <v>374522000000000</v>
      </c>
      <c r="AO2" s="3">
        <v>368814000000000</v>
      </c>
      <c r="AP2" s="3">
        <v>363094000000000</v>
      </c>
      <c r="AQ2" s="3">
        <v>357397000000000</v>
      </c>
    </row>
    <row r="3" spans="1:43">
      <c r="A3" s="18" t="s">
        <v>109</v>
      </c>
      <c r="B3" s="18" t="s">
        <v>173</v>
      </c>
      <c r="C3" s="18" t="s">
        <v>111</v>
      </c>
      <c r="D3" s="18" t="s">
        <v>113</v>
      </c>
      <c r="E3" s="1" t="s">
        <v>794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</row>
    <row r="4" spans="1:43">
      <c r="A4" s="18" t="s">
        <v>109</v>
      </c>
      <c r="B4" s="18" t="s">
        <v>173</v>
      </c>
      <c r="C4" s="18" t="s">
        <v>111</v>
      </c>
      <c r="D4" s="18" t="s">
        <v>114</v>
      </c>
      <c r="E4" s="1" t="s">
        <v>795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</row>
    <row r="5" spans="1:43">
      <c r="A5" s="18" t="s">
        <v>109</v>
      </c>
      <c r="B5" s="18" t="s">
        <v>173</v>
      </c>
      <c r="C5" s="18" t="s">
        <v>111</v>
      </c>
      <c r="D5" s="18" t="s">
        <v>115</v>
      </c>
      <c r="E5" s="1" t="s">
        <v>796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</row>
    <row r="6" spans="1:43">
      <c r="A6" s="18" t="s">
        <v>109</v>
      </c>
      <c r="B6" s="18" t="s">
        <v>173</v>
      </c>
      <c r="C6" s="18" t="s">
        <v>111</v>
      </c>
      <c r="D6" s="18" t="s">
        <v>116</v>
      </c>
      <c r="E6" s="1" t="s">
        <v>797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</row>
    <row r="7" spans="1:43">
      <c r="A7" s="18" t="s">
        <v>109</v>
      </c>
      <c r="B7" s="18" t="s">
        <v>173</v>
      </c>
      <c r="C7" s="18" t="s">
        <v>111</v>
      </c>
      <c r="D7" s="18" t="s">
        <v>117</v>
      </c>
      <c r="E7" s="1" t="s">
        <v>798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</row>
    <row r="8" spans="1:43">
      <c r="A8" s="18" t="s">
        <v>109</v>
      </c>
      <c r="B8" s="18" t="s">
        <v>173</v>
      </c>
      <c r="C8" s="18" t="s">
        <v>111</v>
      </c>
      <c r="D8" s="18" t="s">
        <v>118</v>
      </c>
      <c r="E8" s="1" t="s">
        <v>799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</row>
    <row r="9" spans="1:43">
      <c r="A9" s="18" t="s">
        <v>109</v>
      </c>
      <c r="B9" s="18" t="s">
        <v>173</v>
      </c>
      <c r="C9" s="18" t="s">
        <v>111</v>
      </c>
      <c r="D9" s="18" t="s">
        <v>119</v>
      </c>
      <c r="E9" s="1" t="s">
        <v>800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</row>
    <row r="10" spans="1:43">
      <c r="A10" s="18" t="s">
        <v>109</v>
      </c>
      <c r="B10" s="18" t="s">
        <v>173</v>
      </c>
      <c r="C10" s="18" t="s">
        <v>111</v>
      </c>
      <c r="D10" s="18" t="s">
        <v>120</v>
      </c>
      <c r="E10" s="1" t="s">
        <v>801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</row>
    <row r="11" spans="1:43">
      <c r="A11" s="18" t="s">
        <v>109</v>
      </c>
      <c r="B11" s="18" t="s">
        <v>173</v>
      </c>
      <c r="C11" s="18" t="s">
        <v>111</v>
      </c>
      <c r="D11" s="18" t="s">
        <v>121</v>
      </c>
      <c r="E11" s="1" t="s">
        <v>802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</row>
    <row r="12" spans="1:43">
      <c r="A12" s="18" t="s">
        <v>109</v>
      </c>
      <c r="B12" s="18" t="s">
        <v>173</v>
      </c>
      <c r="C12" s="18" t="s">
        <v>122</v>
      </c>
      <c r="D12" s="18" t="s">
        <v>112</v>
      </c>
      <c r="E12" s="1" t="s">
        <v>803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</row>
    <row r="13" spans="1:43">
      <c r="A13" s="18" t="s">
        <v>109</v>
      </c>
      <c r="B13" s="18" t="s">
        <v>173</v>
      </c>
      <c r="C13" s="18" t="s">
        <v>122</v>
      </c>
      <c r="D13" s="18" t="s">
        <v>113</v>
      </c>
      <c r="E13" s="1" t="s">
        <v>804</v>
      </c>
      <c r="F13" s="3">
        <v>1055780000000</v>
      </c>
      <c r="G13" s="3">
        <v>1213110000000</v>
      </c>
      <c r="H13" s="3">
        <v>1367850000000</v>
      </c>
      <c r="I13" s="3">
        <v>1521150000000</v>
      </c>
      <c r="J13" s="3">
        <v>1672110000000</v>
      </c>
      <c r="K13" s="3">
        <v>1823140000000</v>
      </c>
      <c r="L13" s="3">
        <v>1977580000000</v>
      </c>
      <c r="M13" s="3">
        <v>2136970000000</v>
      </c>
      <c r="N13" s="3">
        <v>2265760000000</v>
      </c>
      <c r="O13" s="3">
        <v>2395200000000</v>
      </c>
      <c r="P13" s="3">
        <v>2526760000000</v>
      </c>
      <c r="Q13" s="3">
        <v>2659850000000</v>
      </c>
      <c r="R13" s="3">
        <v>2793400000000</v>
      </c>
      <c r="S13" s="3">
        <v>2939060000000</v>
      </c>
      <c r="T13" s="3">
        <v>3096610000000</v>
      </c>
      <c r="U13" s="3">
        <v>3164970000000</v>
      </c>
      <c r="V13" s="3">
        <v>3245200000000</v>
      </c>
      <c r="W13" s="3">
        <v>3339760000000</v>
      </c>
      <c r="X13" s="3">
        <v>3424010000000</v>
      </c>
      <c r="Y13" s="3">
        <v>3515550000000</v>
      </c>
      <c r="Z13" s="3">
        <v>3610720000000</v>
      </c>
      <c r="AA13" s="3">
        <v>3705840000000</v>
      </c>
      <c r="AB13" s="3">
        <v>3798810000000</v>
      </c>
      <c r="AC13" s="3">
        <v>3886670000000</v>
      </c>
      <c r="AD13" s="3">
        <v>3969290000000</v>
      </c>
      <c r="AE13" s="3">
        <v>4045290000000</v>
      </c>
      <c r="AF13" s="3">
        <v>4115160000000</v>
      </c>
      <c r="AG13" s="3">
        <v>4179670000000</v>
      </c>
      <c r="AH13" s="3">
        <v>4214030000000</v>
      </c>
      <c r="AI13" s="3">
        <v>4233340000000</v>
      </c>
      <c r="AJ13" s="3">
        <v>4239250000000</v>
      </c>
      <c r="AK13" s="3">
        <v>4233410000000</v>
      </c>
      <c r="AL13" s="3">
        <v>4218810000000</v>
      </c>
      <c r="AM13" s="3">
        <v>4198350000000</v>
      </c>
      <c r="AN13" s="3">
        <v>4173430000000</v>
      </c>
      <c r="AO13" s="3">
        <v>4145500000000</v>
      </c>
      <c r="AP13" s="3">
        <v>4115420000000</v>
      </c>
      <c r="AQ13" s="3">
        <v>4084350000000</v>
      </c>
    </row>
    <row r="14" spans="1:43">
      <c r="A14" s="18" t="s">
        <v>109</v>
      </c>
      <c r="B14" s="18" t="s">
        <v>173</v>
      </c>
      <c r="C14" s="18" t="s">
        <v>122</v>
      </c>
      <c r="D14" s="18" t="s">
        <v>114</v>
      </c>
      <c r="E14" s="1" t="s">
        <v>805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</row>
    <row r="15" spans="1:43">
      <c r="A15" s="18" t="s">
        <v>109</v>
      </c>
      <c r="B15" s="18" t="s">
        <v>173</v>
      </c>
      <c r="C15" s="18" t="s">
        <v>122</v>
      </c>
      <c r="D15" s="18" t="s">
        <v>115</v>
      </c>
      <c r="E15" s="1" t="s">
        <v>806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</row>
    <row r="16" spans="1:43">
      <c r="A16" s="18" t="s">
        <v>109</v>
      </c>
      <c r="B16" s="18" t="s">
        <v>173</v>
      </c>
      <c r="C16" s="18" t="s">
        <v>122</v>
      </c>
      <c r="D16" s="18" t="s">
        <v>116</v>
      </c>
      <c r="E16" s="1" t="s">
        <v>807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</row>
    <row r="17" spans="1:43">
      <c r="A17" s="18" t="s">
        <v>109</v>
      </c>
      <c r="B17" s="18" t="s">
        <v>173</v>
      </c>
      <c r="C17" s="18" t="s">
        <v>122</v>
      </c>
      <c r="D17" s="18" t="s">
        <v>117</v>
      </c>
      <c r="E17" s="1" t="s">
        <v>808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</row>
    <row r="18" spans="1:43">
      <c r="A18" s="18" t="s">
        <v>109</v>
      </c>
      <c r="B18" s="18" t="s">
        <v>173</v>
      </c>
      <c r="C18" s="18" t="s">
        <v>122</v>
      </c>
      <c r="D18" s="18" t="s">
        <v>118</v>
      </c>
      <c r="E18" s="1" t="s">
        <v>809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</row>
    <row r="19" spans="1:43">
      <c r="A19" s="18" t="s">
        <v>109</v>
      </c>
      <c r="B19" s="18" t="s">
        <v>173</v>
      </c>
      <c r="C19" s="18" t="s">
        <v>122</v>
      </c>
      <c r="D19" s="18" t="s">
        <v>119</v>
      </c>
      <c r="E19" s="1" t="s">
        <v>810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</row>
    <row r="20" spans="1:43">
      <c r="A20" s="18" t="s">
        <v>109</v>
      </c>
      <c r="B20" s="18" t="s">
        <v>173</v>
      </c>
      <c r="C20" s="18" t="s">
        <v>122</v>
      </c>
      <c r="D20" s="18" t="s">
        <v>120</v>
      </c>
      <c r="E20" s="1" t="s">
        <v>811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</row>
    <row r="21" spans="1:43">
      <c r="A21" s="18" t="s">
        <v>109</v>
      </c>
      <c r="B21" s="18" t="s">
        <v>173</v>
      </c>
      <c r="C21" s="18" t="s">
        <v>122</v>
      </c>
      <c r="D21" s="18" t="s">
        <v>121</v>
      </c>
      <c r="E21" s="1" t="s">
        <v>812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</row>
    <row r="22" spans="1:43">
      <c r="A22" s="18" t="s">
        <v>109</v>
      </c>
      <c r="B22" s="18" t="s">
        <v>173</v>
      </c>
      <c r="C22" s="18" t="s">
        <v>123</v>
      </c>
      <c r="D22" s="18" t="s">
        <v>112</v>
      </c>
      <c r="E22" s="1" t="s">
        <v>813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</row>
    <row r="23" spans="1:43">
      <c r="A23" s="18" t="s">
        <v>109</v>
      </c>
      <c r="B23" s="18" t="s">
        <v>173</v>
      </c>
      <c r="C23" s="18" t="s">
        <v>123</v>
      </c>
      <c r="D23" s="18" t="s">
        <v>113</v>
      </c>
      <c r="E23" s="1" t="s">
        <v>814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</row>
    <row r="24" spans="1:43">
      <c r="A24" s="18" t="s">
        <v>109</v>
      </c>
      <c r="B24" s="18" t="s">
        <v>173</v>
      </c>
      <c r="C24" s="18" t="s">
        <v>123</v>
      </c>
      <c r="D24" s="18" t="s">
        <v>114</v>
      </c>
      <c r="E24" s="1" t="s">
        <v>815</v>
      </c>
      <c r="F24" s="3">
        <v>5077460000000000</v>
      </c>
      <c r="G24" s="3">
        <v>5041100000000000</v>
      </c>
      <c r="H24" s="3">
        <v>4987110000000000</v>
      </c>
      <c r="I24" s="3">
        <v>4919840000000000</v>
      </c>
      <c r="J24" s="3">
        <v>4839380000000000</v>
      </c>
      <c r="K24" s="3">
        <v>4746190000000000</v>
      </c>
      <c r="L24" s="3">
        <v>4640440000000000</v>
      </c>
      <c r="M24" s="3">
        <v>4520270000000000</v>
      </c>
      <c r="N24" s="3">
        <v>4319490000000000</v>
      </c>
      <c r="O24" s="3">
        <v>4113350000000000</v>
      </c>
      <c r="P24" s="3">
        <v>3903900000000000</v>
      </c>
      <c r="Q24" s="3">
        <v>3692140000000000</v>
      </c>
      <c r="R24" s="3">
        <v>3478950000000000</v>
      </c>
      <c r="S24" s="3">
        <v>3279590000000000</v>
      </c>
      <c r="T24" s="3">
        <v>3093330000000000</v>
      </c>
      <c r="U24" s="3">
        <v>2888980000000000</v>
      </c>
      <c r="V24" s="3">
        <v>2714440000000000</v>
      </c>
      <c r="W24" s="3">
        <v>2560640000000000</v>
      </c>
      <c r="X24" s="3">
        <v>2410260000000000</v>
      </c>
      <c r="Y24" s="3">
        <v>2277320000000000</v>
      </c>
      <c r="Z24" s="3">
        <v>2161060000000000</v>
      </c>
      <c r="AA24" s="3">
        <v>2060350000000000</v>
      </c>
      <c r="AB24" s="3">
        <v>1974310000000000</v>
      </c>
      <c r="AC24" s="3">
        <v>1902720000000000</v>
      </c>
      <c r="AD24" s="3">
        <v>1844990000000000</v>
      </c>
      <c r="AE24" s="3">
        <v>1798170000000000</v>
      </c>
      <c r="AF24" s="3">
        <v>1759910000000000</v>
      </c>
      <c r="AG24" s="3">
        <v>1729860000000000</v>
      </c>
      <c r="AH24" s="3">
        <v>1692380000000000</v>
      </c>
      <c r="AI24" s="3">
        <v>1655740000000000</v>
      </c>
      <c r="AJ24" s="3">
        <v>1619840000000000</v>
      </c>
      <c r="AK24" s="3">
        <v>1584630000000000</v>
      </c>
      <c r="AL24" s="3">
        <v>1550070000000000</v>
      </c>
      <c r="AM24" s="3">
        <v>1516720000000000</v>
      </c>
      <c r="AN24" s="3">
        <v>1484350000000000</v>
      </c>
      <c r="AO24" s="3">
        <v>1452700000000000</v>
      </c>
      <c r="AP24" s="3">
        <v>1421640000000000</v>
      </c>
      <c r="AQ24" s="3">
        <v>1391150000000000</v>
      </c>
    </row>
    <row r="25" spans="1:43">
      <c r="A25" s="18" t="s">
        <v>109</v>
      </c>
      <c r="B25" s="18" t="s">
        <v>173</v>
      </c>
      <c r="C25" s="18" t="s">
        <v>123</v>
      </c>
      <c r="D25" s="18" t="s">
        <v>115</v>
      </c>
      <c r="E25" s="1" t="s">
        <v>816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</row>
    <row r="26" spans="1:43">
      <c r="A26" s="18" t="s">
        <v>109</v>
      </c>
      <c r="B26" s="18" t="s">
        <v>173</v>
      </c>
      <c r="C26" s="18" t="s">
        <v>123</v>
      </c>
      <c r="D26" s="18" t="s">
        <v>116</v>
      </c>
      <c r="E26" s="1" t="s">
        <v>817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</row>
    <row r="27" spans="1:43">
      <c r="A27" s="18" t="s">
        <v>109</v>
      </c>
      <c r="B27" s="18" t="s">
        <v>173</v>
      </c>
      <c r="C27" s="18" t="s">
        <v>123</v>
      </c>
      <c r="D27" s="18" t="s">
        <v>117</v>
      </c>
      <c r="E27" s="1" t="s">
        <v>818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</row>
    <row r="28" spans="1:43">
      <c r="A28" s="18" t="s">
        <v>109</v>
      </c>
      <c r="B28" s="18" t="s">
        <v>173</v>
      </c>
      <c r="C28" s="18" t="s">
        <v>123</v>
      </c>
      <c r="D28" s="18" t="s">
        <v>118</v>
      </c>
      <c r="E28" s="1" t="s">
        <v>819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</row>
    <row r="29" spans="1:43">
      <c r="A29" s="18" t="s">
        <v>109</v>
      </c>
      <c r="B29" s="18" t="s">
        <v>173</v>
      </c>
      <c r="C29" s="18" t="s">
        <v>123</v>
      </c>
      <c r="D29" s="18" t="s">
        <v>119</v>
      </c>
      <c r="E29" s="1" t="s">
        <v>820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</row>
    <row r="30" spans="1:43">
      <c r="A30" s="18" t="s">
        <v>109</v>
      </c>
      <c r="B30" s="18" t="s">
        <v>173</v>
      </c>
      <c r="C30" s="18" t="s">
        <v>123</v>
      </c>
      <c r="D30" s="18" t="s">
        <v>120</v>
      </c>
      <c r="E30" s="1" t="s">
        <v>821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</row>
    <row r="31" spans="1:43">
      <c r="A31" s="18" t="s">
        <v>109</v>
      </c>
      <c r="B31" s="18" t="s">
        <v>173</v>
      </c>
      <c r="C31" s="18" t="s">
        <v>123</v>
      </c>
      <c r="D31" s="18" t="s">
        <v>121</v>
      </c>
      <c r="E31" s="1" t="s">
        <v>822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</row>
    <row r="32" spans="1:43">
      <c r="A32" s="18" t="s">
        <v>109</v>
      </c>
      <c r="B32" s="18" t="s">
        <v>173</v>
      </c>
      <c r="C32" s="18" t="s">
        <v>124</v>
      </c>
      <c r="D32" s="18" t="s">
        <v>112</v>
      </c>
      <c r="E32" s="1" t="s">
        <v>823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</row>
    <row r="33" spans="1:43">
      <c r="A33" s="18" t="s">
        <v>109</v>
      </c>
      <c r="B33" s="18" t="s">
        <v>173</v>
      </c>
      <c r="C33" s="18" t="s">
        <v>124</v>
      </c>
      <c r="D33" s="18" t="s">
        <v>113</v>
      </c>
      <c r="E33" s="1" t="s">
        <v>824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</row>
    <row r="34" spans="1:43">
      <c r="A34" s="18" t="s">
        <v>109</v>
      </c>
      <c r="B34" s="18" t="s">
        <v>173</v>
      </c>
      <c r="C34" s="18" t="s">
        <v>124</v>
      </c>
      <c r="D34" s="18" t="s">
        <v>114</v>
      </c>
      <c r="E34" s="1" t="s">
        <v>825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</row>
    <row r="35" spans="1:43">
      <c r="A35" s="18" t="s">
        <v>109</v>
      </c>
      <c r="B35" s="18" t="s">
        <v>173</v>
      </c>
      <c r="C35" s="18" t="s">
        <v>124</v>
      </c>
      <c r="D35" s="18" t="s">
        <v>115</v>
      </c>
      <c r="E35" s="1" t="s">
        <v>826</v>
      </c>
      <c r="F35" s="3">
        <v>34090000000000</v>
      </c>
      <c r="G35" s="3">
        <v>34159000000000</v>
      </c>
      <c r="H35" s="3">
        <v>34340000000000</v>
      </c>
      <c r="I35" s="3">
        <v>34633400000000</v>
      </c>
      <c r="J35" s="3">
        <v>35034300000000</v>
      </c>
      <c r="K35" s="3">
        <v>35518000000000</v>
      </c>
      <c r="L35" s="3">
        <v>36049700000000</v>
      </c>
      <c r="M35" s="3">
        <v>36584600000000</v>
      </c>
      <c r="N35" s="3">
        <v>36526800000000</v>
      </c>
      <c r="O35" s="3">
        <v>36420200000000</v>
      </c>
      <c r="P35" s="3">
        <v>36260300000000</v>
      </c>
      <c r="Q35" s="3">
        <v>36043100000000</v>
      </c>
      <c r="R35" s="3">
        <v>35759300000000</v>
      </c>
      <c r="S35" s="3">
        <v>35651100000000</v>
      </c>
      <c r="T35" s="3">
        <v>35709600000000</v>
      </c>
      <c r="U35" s="3">
        <v>35855800000000</v>
      </c>
      <c r="V35" s="3">
        <v>35991600000000</v>
      </c>
      <c r="W35" s="3">
        <v>36181100000000</v>
      </c>
      <c r="X35" s="3">
        <v>36198100000000</v>
      </c>
      <c r="Y35" s="3">
        <v>36262200000000</v>
      </c>
      <c r="Z35" s="3">
        <v>36383600000000</v>
      </c>
      <c r="AA35" s="3">
        <v>36581700000000</v>
      </c>
      <c r="AB35" s="3">
        <v>36869300000000</v>
      </c>
      <c r="AC35" s="3">
        <v>37252300000000</v>
      </c>
      <c r="AD35" s="3">
        <v>37760900000000</v>
      </c>
      <c r="AE35" s="3">
        <v>38405200000000</v>
      </c>
      <c r="AF35" s="3">
        <v>39197100000000</v>
      </c>
      <c r="AG35" s="3">
        <v>40081300000000</v>
      </c>
      <c r="AH35" s="3">
        <v>40729900000000</v>
      </c>
      <c r="AI35" s="3">
        <v>41333500000000</v>
      </c>
      <c r="AJ35" s="3">
        <v>41892500000000</v>
      </c>
      <c r="AK35" s="3">
        <v>42407400000000</v>
      </c>
      <c r="AL35" s="3">
        <v>42878400000000</v>
      </c>
      <c r="AM35" s="3">
        <v>43324600000000</v>
      </c>
      <c r="AN35" s="3">
        <v>43734200000000</v>
      </c>
      <c r="AO35" s="3">
        <v>44108900000000</v>
      </c>
      <c r="AP35" s="3">
        <v>44445300000000</v>
      </c>
      <c r="AQ35" s="3">
        <v>44745900000000</v>
      </c>
    </row>
    <row r="36" spans="1:43">
      <c r="A36" s="18" t="s">
        <v>109</v>
      </c>
      <c r="B36" s="18" t="s">
        <v>173</v>
      </c>
      <c r="C36" s="18" t="s">
        <v>124</v>
      </c>
      <c r="D36" s="18" t="s">
        <v>116</v>
      </c>
      <c r="E36" s="1" t="s">
        <v>827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</row>
    <row r="37" spans="1:43">
      <c r="A37" s="18" t="s">
        <v>109</v>
      </c>
      <c r="B37" s="18" t="s">
        <v>173</v>
      </c>
      <c r="C37" s="18" t="s">
        <v>124</v>
      </c>
      <c r="D37" s="18" t="s">
        <v>117</v>
      </c>
      <c r="E37" s="1" t="s">
        <v>828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</row>
    <row r="38" spans="1:43">
      <c r="A38" s="18" t="s">
        <v>109</v>
      </c>
      <c r="B38" s="18" t="s">
        <v>173</v>
      </c>
      <c r="C38" s="18" t="s">
        <v>124</v>
      </c>
      <c r="D38" s="18" t="s">
        <v>118</v>
      </c>
      <c r="E38" s="1" t="s">
        <v>829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</row>
    <row r="39" spans="1:43">
      <c r="A39" s="18" t="s">
        <v>109</v>
      </c>
      <c r="B39" s="18" t="s">
        <v>173</v>
      </c>
      <c r="C39" s="18" t="s">
        <v>124</v>
      </c>
      <c r="D39" s="18" t="s">
        <v>119</v>
      </c>
      <c r="E39" s="1" t="s">
        <v>830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</row>
    <row r="40" spans="1:43">
      <c r="A40" s="18" t="s">
        <v>109</v>
      </c>
      <c r="B40" s="18" t="s">
        <v>173</v>
      </c>
      <c r="C40" s="18" t="s">
        <v>124</v>
      </c>
      <c r="D40" s="18" t="s">
        <v>120</v>
      </c>
      <c r="E40" s="1" t="s">
        <v>831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</row>
    <row r="41" spans="1:43">
      <c r="A41" s="18" t="s">
        <v>109</v>
      </c>
      <c r="B41" s="18" t="s">
        <v>173</v>
      </c>
      <c r="C41" s="18" t="s">
        <v>124</v>
      </c>
      <c r="D41" s="18" t="s">
        <v>121</v>
      </c>
      <c r="E41" s="1" t="s">
        <v>832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</row>
    <row r="42" spans="1:43">
      <c r="A42" s="18" t="s">
        <v>109</v>
      </c>
      <c r="B42" s="18" t="s">
        <v>173</v>
      </c>
      <c r="C42" s="18" t="s">
        <v>125</v>
      </c>
      <c r="D42" s="18" t="s">
        <v>112</v>
      </c>
      <c r="E42" s="1" t="s">
        <v>833</v>
      </c>
      <c r="F42" s="3">
        <v>20124000000000</v>
      </c>
      <c r="G42" s="3">
        <v>20351700000000</v>
      </c>
      <c r="H42" s="3">
        <v>20702600000000</v>
      </c>
      <c r="I42" s="3">
        <v>21179900000000</v>
      </c>
      <c r="J42" s="3">
        <v>21760900000000</v>
      </c>
      <c r="K42" s="3">
        <v>22432900000000</v>
      </c>
      <c r="L42" s="3">
        <v>23210700000000</v>
      </c>
      <c r="M42" s="3">
        <v>24122400000000</v>
      </c>
      <c r="N42" s="3">
        <v>24819900000000</v>
      </c>
      <c r="O42" s="3">
        <v>25729900000000</v>
      </c>
      <c r="P42" s="3">
        <v>26905100000000</v>
      </c>
      <c r="Q42" s="3">
        <v>28386700000000</v>
      </c>
      <c r="R42" s="3">
        <v>30211100000000</v>
      </c>
      <c r="S42" s="3">
        <v>32231200000000</v>
      </c>
      <c r="T42" s="3">
        <v>34435200000000</v>
      </c>
      <c r="U42" s="3">
        <v>37181100000000</v>
      </c>
      <c r="V42" s="3">
        <v>39537700000000</v>
      </c>
      <c r="W42" s="3">
        <v>41972900000000</v>
      </c>
      <c r="X42" s="3">
        <v>44243300000000</v>
      </c>
      <c r="Y42" s="3">
        <v>46561900000000</v>
      </c>
      <c r="Z42" s="3">
        <v>48911800000000</v>
      </c>
      <c r="AA42" s="3">
        <v>51259300000000</v>
      </c>
      <c r="AB42" s="3">
        <v>53566100000000</v>
      </c>
      <c r="AC42" s="3">
        <v>55752000000000</v>
      </c>
      <c r="AD42" s="3">
        <v>57746800000000</v>
      </c>
      <c r="AE42" s="3">
        <v>59479000000000</v>
      </c>
      <c r="AF42" s="3">
        <v>60881400000000</v>
      </c>
      <c r="AG42" s="3">
        <v>61901000000000</v>
      </c>
      <c r="AH42" s="3">
        <v>62532400000000</v>
      </c>
      <c r="AI42" s="3">
        <v>62973000000000</v>
      </c>
      <c r="AJ42" s="3">
        <v>63239800000000</v>
      </c>
      <c r="AK42" s="3">
        <v>63356300000000</v>
      </c>
      <c r="AL42" s="3">
        <v>63345300000000</v>
      </c>
      <c r="AM42" s="3">
        <v>63210100000000</v>
      </c>
      <c r="AN42" s="3">
        <v>62983400000000</v>
      </c>
      <c r="AO42" s="3">
        <v>62696000000000</v>
      </c>
      <c r="AP42" s="3">
        <v>62367400000000</v>
      </c>
      <c r="AQ42" s="3">
        <v>62019400000000</v>
      </c>
    </row>
    <row r="43" spans="1:43">
      <c r="A43" s="18" t="s">
        <v>109</v>
      </c>
      <c r="B43" s="18" t="s">
        <v>173</v>
      </c>
      <c r="C43" s="18" t="s">
        <v>125</v>
      </c>
      <c r="D43" s="18" t="s">
        <v>113</v>
      </c>
      <c r="E43" s="1" t="s">
        <v>834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</row>
    <row r="44" spans="1:43">
      <c r="A44" s="18" t="s">
        <v>109</v>
      </c>
      <c r="B44" s="18" t="s">
        <v>173</v>
      </c>
      <c r="C44" s="18" t="s">
        <v>125</v>
      </c>
      <c r="D44" s="18" t="s">
        <v>114</v>
      </c>
      <c r="E44" s="1" t="s">
        <v>835</v>
      </c>
      <c r="F44" s="3">
        <v>16465100000000</v>
      </c>
      <c r="G44" s="3">
        <v>16651400000000</v>
      </c>
      <c r="H44" s="3">
        <v>16938500000000</v>
      </c>
      <c r="I44" s="3">
        <v>17329000000000</v>
      </c>
      <c r="J44" s="3">
        <v>17804400000000</v>
      </c>
      <c r="K44" s="3">
        <v>18354200000000</v>
      </c>
      <c r="L44" s="3">
        <v>18990600000000</v>
      </c>
      <c r="M44" s="3">
        <v>19736500000000</v>
      </c>
      <c r="N44" s="3">
        <v>20307200000000</v>
      </c>
      <c r="O44" s="3">
        <v>21051800000000</v>
      </c>
      <c r="P44" s="3">
        <v>22013200000000</v>
      </c>
      <c r="Q44" s="3">
        <v>23225500000000</v>
      </c>
      <c r="R44" s="3">
        <v>24718100000000</v>
      </c>
      <c r="S44" s="3">
        <v>26371000000000</v>
      </c>
      <c r="T44" s="3">
        <v>28174300000000</v>
      </c>
      <c r="U44" s="3">
        <v>30420900000000</v>
      </c>
      <c r="V44" s="3">
        <v>32349000000000</v>
      </c>
      <c r="W44" s="3">
        <v>34341400000000</v>
      </c>
      <c r="X44" s="3">
        <v>36199000000000</v>
      </c>
      <c r="Y44" s="3">
        <v>38096100000000</v>
      </c>
      <c r="Z44" s="3">
        <v>40018700000000</v>
      </c>
      <c r="AA44" s="3">
        <v>41939400000000</v>
      </c>
      <c r="AB44" s="3">
        <v>43826800000000</v>
      </c>
      <c r="AC44" s="3">
        <v>45615300000000</v>
      </c>
      <c r="AD44" s="3">
        <v>47247400000000</v>
      </c>
      <c r="AE44" s="3">
        <v>48664700000000</v>
      </c>
      <c r="AF44" s="3">
        <v>49812100000000</v>
      </c>
      <c r="AG44" s="3">
        <v>50646300000000</v>
      </c>
      <c r="AH44" s="3">
        <v>51162900000000</v>
      </c>
      <c r="AI44" s="3">
        <v>51523400000000</v>
      </c>
      <c r="AJ44" s="3">
        <v>51741600000000</v>
      </c>
      <c r="AK44" s="3">
        <v>51837000000000</v>
      </c>
      <c r="AL44" s="3">
        <v>51828000000000</v>
      </c>
      <c r="AM44" s="3">
        <v>51717400000000</v>
      </c>
      <c r="AN44" s="3">
        <v>51531900000000</v>
      </c>
      <c r="AO44" s="3">
        <v>51296800000000</v>
      </c>
      <c r="AP44" s="3">
        <v>51027800000000</v>
      </c>
      <c r="AQ44" s="3">
        <v>50743200000000</v>
      </c>
    </row>
    <row r="45" spans="1:43">
      <c r="A45" s="18" t="s">
        <v>109</v>
      </c>
      <c r="B45" s="18" t="s">
        <v>173</v>
      </c>
      <c r="C45" s="18" t="s">
        <v>125</v>
      </c>
      <c r="D45" s="18" t="s">
        <v>115</v>
      </c>
      <c r="E45" s="1" t="s">
        <v>836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</row>
    <row r="46" spans="1:43">
      <c r="A46" s="18" t="s">
        <v>109</v>
      </c>
      <c r="B46" s="18" t="s">
        <v>173</v>
      </c>
      <c r="C46" s="18" t="s">
        <v>125</v>
      </c>
      <c r="D46" s="18" t="s">
        <v>116</v>
      </c>
      <c r="E46" s="1" t="s">
        <v>837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</row>
    <row r="47" spans="1:43">
      <c r="A47" s="18" t="s">
        <v>109</v>
      </c>
      <c r="B47" s="18" t="s">
        <v>173</v>
      </c>
      <c r="C47" s="18" t="s">
        <v>125</v>
      </c>
      <c r="D47" s="18" t="s">
        <v>117</v>
      </c>
      <c r="E47" s="1" t="s">
        <v>838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</row>
    <row r="48" spans="1:43">
      <c r="A48" s="18" t="s">
        <v>109</v>
      </c>
      <c r="B48" s="18" t="s">
        <v>173</v>
      </c>
      <c r="C48" s="18" t="s">
        <v>125</v>
      </c>
      <c r="D48" s="18" t="s">
        <v>118</v>
      </c>
      <c r="E48" s="1" t="s">
        <v>839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</row>
    <row r="49" spans="1:43">
      <c r="A49" s="18" t="s">
        <v>109</v>
      </c>
      <c r="B49" s="18" t="s">
        <v>173</v>
      </c>
      <c r="C49" s="18" t="s">
        <v>125</v>
      </c>
      <c r="D49" s="18" t="s">
        <v>119</v>
      </c>
      <c r="E49" s="1" t="s">
        <v>840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</row>
    <row r="50" spans="1:43">
      <c r="A50" s="18" t="s">
        <v>109</v>
      </c>
      <c r="B50" s="18" t="s">
        <v>173</v>
      </c>
      <c r="C50" s="18" t="s">
        <v>125</v>
      </c>
      <c r="D50" s="18" t="s">
        <v>120</v>
      </c>
      <c r="E50" s="1" t="s">
        <v>841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</row>
    <row r="51" spans="1:43">
      <c r="A51" s="18" t="s">
        <v>109</v>
      </c>
      <c r="B51" s="18" t="s">
        <v>173</v>
      </c>
      <c r="C51" s="18" t="s">
        <v>125</v>
      </c>
      <c r="D51" s="18" t="s">
        <v>121</v>
      </c>
      <c r="E51" s="1" t="s">
        <v>842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</row>
    <row r="52" spans="1:43">
      <c r="A52" s="18" t="s">
        <v>109</v>
      </c>
      <c r="B52" s="18" t="s">
        <v>173</v>
      </c>
      <c r="C52" s="18" t="s">
        <v>126</v>
      </c>
      <c r="D52" s="18" t="s">
        <v>112</v>
      </c>
      <c r="E52" s="1" t="s">
        <v>843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</row>
    <row r="53" spans="1:43">
      <c r="A53" s="18" t="s">
        <v>109</v>
      </c>
      <c r="B53" s="18" t="s">
        <v>173</v>
      </c>
      <c r="C53" s="18" t="s">
        <v>126</v>
      </c>
      <c r="D53" s="18" t="s">
        <v>113</v>
      </c>
      <c r="E53" s="1" t="s">
        <v>844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</row>
    <row r="54" spans="1:43">
      <c r="A54" s="18" t="s">
        <v>109</v>
      </c>
      <c r="B54" s="18" t="s">
        <v>173</v>
      </c>
      <c r="C54" s="18" t="s">
        <v>126</v>
      </c>
      <c r="D54" s="18" t="s">
        <v>114</v>
      </c>
      <c r="E54" s="1" t="s">
        <v>845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</row>
    <row r="55" spans="1:43">
      <c r="A55" s="18" t="s">
        <v>109</v>
      </c>
      <c r="B55" s="18" t="s">
        <v>173</v>
      </c>
      <c r="C55" s="18" t="s">
        <v>126</v>
      </c>
      <c r="D55" s="18" t="s">
        <v>115</v>
      </c>
      <c r="E55" s="1" t="s">
        <v>846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</row>
    <row r="56" spans="1:43">
      <c r="A56" s="18" t="s">
        <v>109</v>
      </c>
      <c r="B56" s="18" t="s">
        <v>173</v>
      </c>
      <c r="C56" s="18" t="s">
        <v>126</v>
      </c>
      <c r="D56" s="18" t="s">
        <v>116</v>
      </c>
      <c r="E56" s="1" t="s">
        <v>847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</row>
    <row r="57" spans="1:43">
      <c r="A57" s="18" t="s">
        <v>109</v>
      </c>
      <c r="B57" s="18" t="s">
        <v>173</v>
      </c>
      <c r="C57" s="18" t="s">
        <v>126</v>
      </c>
      <c r="D57" s="18" t="s">
        <v>117</v>
      </c>
      <c r="E57" s="1" t="s">
        <v>848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</row>
    <row r="58" spans="1:43">
      <c r="A58" s="18" t="s">
        <v>109</v>
      </c>
      <c r="B58" s="18" t="s">
        <v>173</v>
      </c>
      <c r="C58" s="18" t="s">
        <v>126</v>
      </c>
      <c r="D58" s="18" t="s">
        <v>118</v>
      </c>
      <c r="E58" s="1" t="s">
        <v>849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</row>
    <row r="59" spans="1:43">
      <c r="A59" s="18" t="s">
        <v>109</v>
      </c>
      <c r="B59" s="18" t="s">
        <v>173</v>
      </c>
      <c r="C59" s="18" t="s">
        <v>126</v>
      </c>
      <c r="D59" s="18" t="s">
        <v>119</v>
      </c>
      <c r="E59" s="1" t="s">
        <v>850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</row>
    <row r="60" spans="1:43">
      <c r="A60" s="18" t="s">
        <v>109</v>
      </c>
      <c r="B60" s="18" t="s">
        <v>173</v>
      </c>
      <c r="C60" s="18" t="s">
        <v>126</v>
      </c>
      <c r="D60" s="18" t="s">
        <v>120</v>
      </c>
      <c r="E60" s="1" t="s">
        <v>851</v>
      </c>
      <c r="F60" s="3">
        <v>1769170000000</v>
      </c>
      <c r="G60" s="3">
        <v>3303500000000</v>
      </c>
      <c r="H60" s="3">
        <v>4856200000000</v>
      </c>
      <c r="I60" s="3">
        <v>6420660000000</v>
      </c>
      <c r="J60" s="3">
        <v>8000480000000</v>
      </c>
      <c r="K60" s="3">
        <v>9587840000000</v>
      </c>
      <c r="L60" s="3">
        <v>11160200000000</v>
      </c>
      <c r="M60" s="3">
        <v>12712900000000</v>
      </c>
      <c r="N60" s="3">
        <v>13989100000000</v>
      </c>
      <c r="O60" s="3">
        <v>15176000000000</v>
      </c>
      <c r="P60" s="3">
        <v>16280100000000</v>
      </c>
      <c r="Q60" s="3">
        <v>17304400000000</v>
      </c>
      <c r="R60" s="3">
        <v>18251500000000</v>
      </c>
      <c r="S60" s="3">
        <v>19194300000000</v>
      </c>
      <c r="T60" s="3">
        <v>20135100000000</v>
      </c>
      <c r="U60" s="3">
        <v>19972300000000</v>
      </c>
      <c r="V60" s="3">
        <v>19838900000000</v>
      </c>
      <c r="W60" s="3">
        <v>19739800000000</v>
      </c>
      <c r="X60" s="3">
        <v>19557100000000</v>
      </c>
      <c r="Y60" s="3">
        <v>19396900000000</v>
      </c>
      <c r="Z60" s="3">
        <v>19261000000000</v>
      </c>
      <c r="AA60" s="3">
        <v>19167800000000</v>
      </c>
      <c r="AB60" s="3">
        <v>19115000000000</v>
      </c>
      <c r="AC60" s="3">
        <v>19121600000000</v>
      </c>
      <c r="AD60" s="3">
        <v>19179700000000</v>
      </c>
      <c r="AE60" s="3">
        <v>19292800000000</v>
      </c>
      <c r="AF60" s="3">
        <v>19462100000000</v>
      </c>
      <c r="AG60" s="3">
        <v>19686500000000</v>
      </c>
      <c r="AH60" s="3">
        <v>19804300000000</v>
      </c>
      <c r="AI60" s="3">
        <v>19908100000000</v>
      </c>
      <c r="AJ60" s="3">
        <v>19993900000000</v>
      </c>
      <c r="AK60" s="3">
        <v>20065100000000</v>
      </c>
      <c r="AL60" s="3">
        <v>20121900000000</v>
      </c>
      <c r="AM60" s="3">
        <v>20169400000000</v>
      </c>
      <c r="AN60" s="3">
        <v>20204800000000</v>
      </c>
      <c r="AO60" s="3">
        <v>20228900000000</v>
      </c>
      <c r="AP60" s="3">
        <v>20234100000000</v>
      </c>
      <c r="AQ60" s="3">
        <v>20227000000000</v>
      </c>
    </row>
    <row r="61" spans="1:43">
      <c r="A61" s="18" t="s">
        <v>109</v>
      </c>
      <c r="B61" s="18" t="s">
        <v>173</v>
      </c>
      <c r="C61" s="18" t="s">
        <v>126</v>
      </c>
      <c r="D61" s="18" t="s">
        <v>121</v>
      </c>
      <c r="E61" s="1" t="s">
        <v>852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</row>
    <row r="62" spans="1:43">
      <c r="A62" s="18" t="s">
        <v>109</v>
      </c>
      <c r="B62" s="18" t="s">
        <v>173</v>
      </c>
      <c r="C62" s="18" t="s">
        <v>127</v>
      </c>
      <c r="D62" s="18" t="s">
        <v>112</v>
      </c>
      <c r="E62" s="1" t="s">
        <v>853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</row>
    <row r="63" spans="1:43">
      <c r="A63" s="18" t="s">
        <v>109</v>
      </c>
      <c r="B63" s="18" t="s">
        <v>173</v>
      </c>
      <c r="C63" s="18" t="s">
        <v>127</v>
      </c>
      <c r="D63" s="18" t="s">
        <v>113</v>
      </c>
      <c r="E63" s="1" t="s">
        <v>854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</row>
    <row r="64" spans="1:43">
      <c r="A64" s="18" t="s">
        <v>109</v>
      </c>
      <c r="B64" s="18" t="s">
        <v>173</v>
      </c>
      <c r="C64" s="18" t="s">
        <v>127</v>
      </c>
      <c r="D64" s="18" t="s">
        <v>114</v>
      </c>
      <c r="E64" s="1" t="s">
        <v>855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</row>
    <row r="65" spans="1:43">
      <c r="A65" s="18" t="s">
        <v>109</v>
      </c>
      <c r="B65" s="18" t="s">
        <v>173</v>
      </c>
      <c r="C65" s="18" t="s">
        <v>127</v>
      </c>
      <c r="D65" s="18" t="s">
        <v>115</v>
      </c>
      <c r="E65" s="1" t="s">
        <v>856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</row>
    <row r="66" spans="1:43">
      <c r="A66" s="18" t="s">
        <v>109</v>
      </c>
      <c r="B66" s="18" t="s">
        <v>173</v>
      </c>
      <c r="C66" s="18" t="s">
        <v>127</v>
      </c>
      <c r="D66" s="18" t="s">
        <v>116</v>
      </c>
      <c r="E66" s="1" t="s">
        <v>857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</row>
    <row r="67" spans="1:43">
      <c r="A67" s="18" t="s">
        <v>109</v>
      </c>
      <c r="B67" s="18" t="s">
        <v>173</v>
      </c>
      <c r="C67" s="18" t="s">
        <v>127</v>
      </c>
      <c r="D67" s="18" t="s">
        <v>117</v>
      </c>
      <c r="E67" s="1" t="s">
        <v>858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</row>
    <row r="68" spans="1:43">
      <c r="A68" s="18" t="s">
        <v>109</v>
      </c>
      <c r="B68" s="18" t="s">
        <v>173</v>
      </c>
      <c r="C68" s="18" t="s">
        <v>127</v>
      </c>
      <c r="D68" s="18" t="s">
        <v>118</v>
      </c>
      <c r="E68" s="1" t="s">
        <v>859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</row>
    <row r="69" spans="1:43">
      <c r="A69" s="18" t="s">
        <v>109</v>
      </c>
      <c r="B69" s="18" t="s">
        <v>173</v>
      </c>
      <c r="C69" s="18" t="s">
        <v>127</v>
      </c>
      <c r="D69" s="18" t="s">
        <v>119</v>
      </c>
      <c r="E69" s="1" t="s">
        <v>860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</row>
    <row r="70" spans="1:43">
      <c r="A70" s="18" t="s">
        <v>109</v>
      </c>
      <c r="B70" s="18" t="s">
        <v>173</v>
      </c>
      <c r="C70" s="18" t="s">
        <v>127</v>
      </c>
      <c r="D70" s="18" t="s">
        <v>120</v>
      </c>
      <c r="E70" s="1" t="s">
        <v>861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</row>
    <row r="71" spans="1:43">
      <c r="A71" s="18" t="s">
        <v>109</v>
      </c>
      <c r="B71" s="18" t="s">
        <v>173</v>
      </c>
      <c r="C71" s="18" t="s">
        <v>127</v>
      </c>
      <c r="D71" s="18" t="s">
        <v>121</v>
      </c>
      <c r="E71" s="1" t="s">
        <v>862</v>
      </c>
      <c r="F71" s="3">
        <v>56985700000</v>
      </c>
      <c r="G71" s="3">
        <v>119756000000</v>
      </c>
      <c r="H71" s="3">
        <v>183222000000</v>
      </c>
      <c r="I71" s="3">
        <v>245118000000</v>
      </c>
      <c r="J71" s="3">
        <v>304216000000</v>
      </c>
      <c r="K71" s="3">
        <v>360384000000</v>
      </c>
      <c r="L71" s="3">
        <v>414002000000</v>
      </c>
      <c r="M71" s="3">
        <v>466110000000</v>
      </c>
      <c r="N71" s="3">
        <v>512657000000</v>
      </c>
      <c r="O71" s="3">
        <v>561779000000</v>
      </c>
      <c r="P71" s="3">
        <v>615172000000</v>
      </c>
      <c r="Q71" s="3">
        <v>674250000000</v>
      </c>
      <c r="R71" s="3">
        <v>740292000000</v>
      </c>
      <c r="S71" s="3">
        <v>808987000000</v>
      </c>
      <c r="T71" s="3">
        <v>880529000000</v>
      </c>
      <c r="U71" s="3">
        <v>927950000000</v>
      </c>
      <c r="V71" s="3">
        <v>964344000000</v>
      </c>
      <c r="W71" s="3">
        <v>1004310000000</v>
      </c>
      <c r="X71" s="3">
        <v>1043390000000</v>
      </c>
      <c r="Y71" s="3">
        <v>1087160000000</v>
      </c>
      <c r="Z71" s="3">
        <v>1135030000000</v>
      </c>
      <c r="AA71" s="3">
        <v>1186260000000</v>
      </c>
      <c r="AB71" s="3">
        <v>1239620000000</v>
      </c>
      <c r="AC71" s="3">
        <v>1291500000000</v>
      </c>
      <c r="AD71" s="3">
        <v>1339990000000</v>
      </c>
      <c r="AE71" s="3">
        <v>1383530000000</v>
      </c>
      <c r="AF71" s="3">
        <v>1420360000000</v>
      </c>
      <c r="AG71" s="3">
        <v>1449220000000</v>
      </c>
      <c r="AH71" s="3">
        <v>1469570000000</v>
      </c>
      <c r="AI71" s="3">
        <v>1485990000000</v>
      </c>
      <c r="AJ71" s="3">
        <v>1498380000000</v>
      </c>
      <c r="AK71" s="3">
        <v>1507570000000</v>
      </c>
      <c r="AL71" s="3">
        <v>1513310000000</v>
      </c>
      <c r="AM71" s="3">
        <v>1516810000000</v>
      </c>
      <c r="AN71" s="3">
        <v>1516650000000</v>
      </c>
      <c r="AO71" s="3">
        <v>1517050000000</v>
      </c>
      <c r="AP71" s="3">
        <v>1512060000000</v>
      </c>
      <c r="AQ71" s="3">
        <v>1513890000000</v>
      </c>
    </row>
    <row r="72" spans="1:43">
      <c r="A72" s="18" t="s">
        <v>109</v>
      </c>
      <c r="B72" s="18" t="s">
        <v>110</v>
      </c>
      <c r="C72" s="18" t="s">
        <v>111</v>
      </c>
      <c r="D72" s="18" t="s">
        <v>112</v>
      </c>
      <c r="E72" s="1" t="s">
        <v>863</v>
      </c>
      <c r="F72" s="3">
        <v>12510200000000</v>
      </c>
      <c r="G72" s="3">
        <v>16474600000000</v>
      </c>
      <c r="H72" s="3">
        <v>21722100000000</v>
      </c>
      <c r="I72" s="3">
        <v>29462400000000</v>
      </c>
      <c r="J72" s="3">
        <v>39784300000000</v>
      </c>
      <c r="K72" s="3">
        <v>52161800000000</v>
      </c>
      <c r="L72" s="3">
        <v>67195400000000</v>
      </c>
      <c r="M72" s="3">
        <v>84857200000000</v>
      </c>
      <c r="N72" s="3">
        <v>104223000000000</v>
      </c>
      <c r="O72" s="3">
        <v>125041000000000</v>
      </c>
      <c r="P72" s="3">
        <v>147841000000000</v>
      </c>
      <c r="Q72" s="3">
        <v>172479000000000</v>
      </c>
      <c r="R72" s="3">
        <v>198854000000000</v>
      </c>
      <c r="S72" s="3">
        <v>212888000000000</v>
      </c>
      <c r="T72" s="3">
        <v>236392000000000</v>
      </c>
      <c r="U72" s="3">
        <v>260746000000000</v>
      </c>
      <c r="V72" s="3">
        <v>285655000000000</v>
      </c>
      <c r="W72" s="3">
        <v>309679000000000</v>
      </c>
      <c r="X72" s="3">
        <v>331625000000000</v>
      </c>
      <c r="Y72" s="3">
        <v>352919000000000</v>
      </c>
      <c r="Z72" s="3">
        <v>372771000000000</v>
      </c>
      <c r="AA72" s="3">
        <v>391247000000000</v>
      </c>
      <c r="AB72" s="3">
        <v>408166000000000</v>
      </c>
      <c r="AC72" s="3">
        <v>424276000000000</v>
      </c>
      <c r="AD72" s="3">
        <v>438872000000000</v>
      </c>
      <c r="AE72" s="3">
        <v>451947000000000</v>
      </c>
      <c r="AF72" s="3">
        <v>463488000000000</v>
      </c>
      <c r="AG72" s="3">
        <v>475358000000000</v>
      </c>
      <c r="AH72" s="3">
        <v>484723000000000</v>
      </c>
      <c r="AI72" s="3">
        <v>492883000000000</v>
      </c>
      <c r="AJ72" s="3">
        <v>500204000000000</v>
      </c>
      <c r="AK72" s="3">
        <v>507037000000000</v>
      </c>
      <c r="AL72" s="3">
        <v>513371000000000</v>
      </c>
      <c r="AM72" s="3">
        <v>519347000000000</v>
      </c>
      <c r="AN72" s="3">
        <v>525257000000000</v>
      </c>
      <c r="AO72" s="3">
        <v>531103000000000</v>
      </c>
      <c r="AP72" s="3">
        <v>536937000000000</v>
      </c>
      <c r="AQ72" s="3">
        <v>542714000000000</v>
      </c>
    </row>
    <row r="73" spans="1:43">
      <c r="A73" s="18" t="s">
        <v>109</v>
      </c>
      <c r="B73" s="18" t="s">
        <v>110</v>
      </c>
      <c r="C73" s="18" t="s">
        <v>111</v>
      </c>
      <c r="D73" s="18" t="s">
        <v>113</v>
      </c>
      <c r="E73" s="1" t="s">
        <v>864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</row>
    <row r="74" spans="1:43">
      <c r="A74" s="18" t="s">
        <v>109</v>
      </c>
      <c r="B74" s="18" t="s">
        <v>110</v>
      </c>
      <c r="C74" s="18" t="s">
        <v>111</v>
      </c>
      <c r="D74" s="18" t="s">
        <v>114</v>
      </c>
      <c r="E74" s="1" t="s">
        <v>865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</row>
    <row r="75" spans="1:43">
      <c r="A75" s="18" t="s">
        <v>109</v>
      </c>
      <c r="B75" s="18" t="s">
        <v>110</v>
      </c>
      <c r="C75" s="18" t="s">
        <v>111</v>
      </c>
      <c r="D75" s="18" t="s">
        <v>115</v>
      </c>
      <c r="E75" s="1" t="s">
        <v>866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</row>
    <row r="76" spans="1:43">
      <c r="A76" s="18" t="s">
        <v>109</v>
      </c>
      <c r="B76" s="18" t="s">
        <v>110</v>
      </c>
      <c r="C76" s="18" t="s">
        <v>111</v>
      </c>
      <c r="D76" s="18" t="s">
        <v>116</v>
      </c>
      <c r="E76" s="1" t="s">
        <v>867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</row>
    <row r="77" spans="1:43">
      <c r="A77" s="18" t="s">
        <v>109</v>
      </c>
      <c r="B77" s="18" t="s">
        <v>110</v>
      </c>
      <c r="C77" s="18" t="s">
        <v>111</v>
      </c>
      <c r="D77" s="18" t="s">
        <v>117</v>
      </c>
      <c r="E77" s="1" t="s">
        <v>868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</row>
    <row r="78" spans="1:43">
      <c r="A78" s="18" t="s">
        <v>109</v>
      </c>
      <c r="B78" s="18" t="s">
        <v>110</v>
      </c>
      <c r="C78" s="18" t="s">
        <v>111</v>
      </c>
      <c r="D78" s="18" t="s">
        <v>118</v>
      </c>
      <c r="E78" s="1" t="s">
        <v>869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</row>
    <row r="79" spans="1:43">
      <c r="A79" s="18" t="s">
        <v>109</v>
      </c>
      <c r="B79" s="18" t="s">
        <v>110</v>
      </c>
      <c r="C79" s="18" t="s">
        <v>111</v>
      </c>
      <c r="D79" s="18" t="s">
        <v>119</v>
      </c>
      <c r="E79" s="1" t="s">
        <v>870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</row>
    <row r="80" spans="1:43">
      <c r="A80" s="18" t="s">
        <v>109</v>
      </c>
      <c r="B80" s="18" t="s">
        <v>110</v>
      </c>
      <c r="C80" s="18" t="s">
        <v>111</v>
      </c>
      <c r="D80" s="18" t="s">
        <v>120</v>
      </c>
      <c r="E80" s="1" t="s">
        <v>871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</row>
    <row r="81" spans="1:43">
      <c r="A81" s="18" t="s">
        <v>109</v>
      </c>
      <c r="B81" s="18" t="s">
        <v>110</v>
      </c>
      <c r="C81" s="18" t="s">
        <v>111</v>
      </c>
      <c r="D81" s="18" t="s">
        <v>121</v>
      </c>
      <c r="E81" s="1" t="s">
        <v>872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</row>
    <row r="82" spans="1:43">
      <c r="A82" s="18" t="s">
        <v>109</v>
      </c>
      <c r="B82" s="18" t="s">
        <v>110</v>
      </c>
      <c r="C82" s="18" t="s">
        <v>122</v>
      </c>
      <c r="D82" s="18" t="s">
        <v>112</v>
      </c>
      <c r="E82" s="1" t="s">
        <v>873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</row>
    <row r="83" spans="1:43">
      <c r="A83" s="18" t="s">
        <v>109</v>
      </c>
      <c r="B83" s="18" t="s">
        <v>110</v>
      </c>
      <c r="C83" s="18" t="s">
        <v>122</v>
      </c>
      <c r="D83" s="18" t="s">
        <v>113</v>
      </c>
      <c r="E83" s="1" t="s">
        <v>874</v>
      </c>
      <c r="F83" s="3">
        <v>9207390000000</v>
      </c>
      <c r="G83" s="3">
        <v>8944640000000</v>
      </c>
      <c r="H83" s="3">
        <v>8635820000000</v>
      </c>
      <c r="I83" s="3">
        <v>8281050000000</v>
      </c>
      <c r="J83" s="3">
        <v>7856180000000</v>
      </c>
      <c r="K83" s="3">
        <v>7380310000000</v>
      </c>
      <c r="L83" s="3">
        <v>6880070000000</v>
      </c>
      <c r="M83" s="3">
        <v>6358300000000</v>
      </c>
      <c r="N83" s="3">
        <v>5768710000000</v>
      </c>
      <c r="O83" s="3">
        <v>5172640000000</v>
      </c>
      <c r="P83" s="3">
        <v>4572430000000</v>
      </c>
      <c r="Q83" s="3">
        <v>3967620000000</v>
      </c>
      <c r="R83" s="3">
        <v>3361910000000</v>
      </c>
      <c r="S83" s="3">
        <v>3339450000000</v>
      </c>
      <c r="T83" s="3">
        <v>3221870000000</v>
      </c>
      <c r="U83" s="3">
        <v>3097270000000</v>
      </c>
      <c r="V83" s="3">
        <v>2982560000000</v>
      </c>
      <c r="W83" s="3">
        <v>2878190000000</v>
      </c>
      <c r="X83" s="3">
        <v>2800150000000</v>
      </c>
      <c r="Y83" s="3">
        <v>2744850000000</v>
      </c>
      <c r="Z83" s="3">
        <v>2691230000000</v>
      </c>
      <c r="AA83" s="3">
        <v>2641530000000</v>
      </c>
      <c r="AB83" s="3">
        <v>2599870000000</v>
      </c>
      <c r="AC83" s="3">
        <v>2566100000000</v>
      </c>
      <c r="AD83" s="3">
        <v>2541750000000</v>
      </c>
      <c r="AE83" s="3">
        <v>2528310000000</v>
      </c>
      <c r="AF83" s="3">
        <v>2525300000000</v>
      </c>
      <c r="AG83" s="3">
        <v>2523370000000</v>
      </c>
      <c r="AH83" s="3">
        <v>2504410000000</v>
      </c>
      <c r="AI83" s="3">
        <v>2490580000000</v>
      </c>
      <c r="AJ83" s="3">
        <v>2480540000000</v>
      </c>
      <c r="AK83" s="3">
        <v>2474240000000</v>
      </c>
      <c r="AL83" s="3">
        <v>2470600000000</v>
      </c>
      <c r="AM83" s="3">
        <v>2467650000000</v>
      </c>
      <c r="AN83" s="3">
        <v>2466510000000</v>
      </c>
      <c r="AO83" s="3">
        <v>2464870000000</v>
      </c>
      <c r="AP83" s="3">
        <v>2464220000000</v>
      </c>
      <c r="AQ83" s="3">
        <v>2463080000000</v>
      </c>
    </row>
    <row r="84" spans="1:43">
      <c r="A84" s="18" t="s">
        <v>109</v>
      </c>
      <c r="B84" s="18" t="s">
        <v>110</v>
      </c>
      <c r="C84" s="18" t="s">
        <v>122</v>
      </c>
      <c r="D84" s="18" t="s">
        <v>114</v>
      </c>
      <c r="E84" s="1" t="s">
        <v>875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</row>
    <row r="85" spans="1:43">
      <c r="A85" s="18" t="s">
        <v>109</v>
      </c>
      <c r="B85" s="18" t="s">
        <v>110</v>
      </c>
      <c r="C85" s="18" t="s">
        <v>122</v>
      </c>
      <c r="D85" s="18" t="s">
        <v>115</v>
      </c>
      <c r="E85" s="1" t="s">
        <v>876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</row>
    <row r="86" spans="1:43">
      <c r="A86" s="18" t="s">
        <v>109</v>
      </c>
      <c r="B86" s="18" t="s">
        <v>110</v>
      </c>
      <c r="C86" s="18" t="s">
        <v>122</v>
      </c>
      <c r="D86" s="18" t="s">
        <v>116</v>
      </c>
      <c r="E86" s="1" t="s">
        <v>877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</row>
    <row r="87" spans="1:43">
      <c r="A87" s="18" t="s">
        <v>109</v>
      </c>
      <c r="B87" s="18" t="s">
        <v>110</v>
      </c>
      <c r="C87" s="18" t="s">
        <v>122</v>
      </c>
      <c r="D87" s="18" t="s">
        <v>117</v>
      </c>
      <c r="E87" s="1" t="s">
        <v>878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</row>
    <row r="88" spans="1:43">
      <c r="A88" s="18" t="s">
        <v>109</v>
      </c>
      <c r="B88" s="18" t="s">
        <v>110</v>
      </c>
      <c r="C88" s="18" t="s">
        <v>122</v>
      </c>
      <c r="D88" s="18" t="s">
        <v>118</v>
      </c>
      <c r="E88" s="1" t="s">
        <v>879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</row>
    <row r="89" spans="1:43">
      <c r="A89" s="18" t="s">
        <v>109</v>
      </c>
      <c r="B89" s="18" t="s">
        <v>110</v>
      </c>
      <c r="C89" s="18" t="s">
        <v>122</v>
      </c>
      <c r="D89" s="18" t="s">
        <v>119</v>
      </c>
      <c r="E89" s="1" t="s">
        <v>880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</row>
    <row r="90" spans="1:43">
      <c r="A90" s="18" t="s">
        <v>109</v>
      </c>
      <c r="B90" s="18" t="s">
        <v>110</v>
      </c>
      <c r="C90" s="18" t="s">
        <v>122</v>
      </c>
      <c r="D90" s="18" t="s">
        <v>120</v>
      </c>
      <c r="E90" s="1" t="s">
        <v>881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</row>
    <row r="91" spans="1:43">
      <c r="A91" s="18" t="s">
        <v>109</v>
      </c>
      <c r="B91" s="18" t="s">
        <v>110</v>
      </c>
      <c r="C91" s="18" t="s">
        <v>122</v>
      </c>
      <c r="D91" s="18" t="s">
        <v>121</v>
      </c>
      <c r="E91" s="1" t="s">
        <v>882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</row>
    <row r="92" spans="1:43">
      <c r="A92" s="18" t="s">
        <v>109</v>
      </c>
      <c r="B92" s="18" t="s">
        <v>110</v>
      </c>
      <c r="C92" s="18" t="s">
        <v>123</v>
      </c>
      <c r="D92" s="18" t="s">
        <v>112</v>
      </c>
      <c r="E92" s="1" t="s">
        <v>883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</row>
    <row r="93" spans="1:43">
      <c r="A93" s="18" t="s">
        <v>109</v>
      </c>
      <c r="B93" s="18" t="s">
        <v>110</v>
      </c>
      <c r="C93" s="18" t="s">
        <v>123</v>
      </c>
      <c r="D93" s="18" t="s">
        <v>113</v>
      </c>
      <c r="E93" s="1" t="s">
        <v>884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</row>
    <row r="94" spans="1:43">
      <c r="A94" s="18" t="s">
        <v>109</v>
      </c>
      <c r="B94" s="18" t="s">
        <v>110</v>
      </c>
      <c r="C94" s="18" t="s">
        <v>123</v>
      </c>
      <c r="D94" s="18" t="s">
        <v>114</v>
      </c>
      <c r="E94" s="1" t="s">
        <v>885</v>
      </c>
      <c r="F94" s="3">
        <v>1460230000000000</v>
      </c>
      <c r="G94" s="3">
        <v>1498310000000000</v>
      </c>
      <c r="H94" s="3">
        <v>1536190000000000</v>
      </c>
      <c r="I94" s="3">
        <v>1573270000000000</v>
      </c>
      <c r="J94" s="3">
        <v>1604530000000000</v>
      </c>
      <c r="K94" s="3">
        <v>1630550000000000</v>
      </c>
      <c r="L94" s="3">
        <v>1650180000000000</v>
      </c>
      <c r="M94" s="3">
        <v>1662370000000000</v>
      </c>
      <c r="N94" s="3">
        <v>1651760000000000</v>
      </c>
      <c r="O94" s="3">
        <v>1635300000000000</v>
      </c>
      <c r="P94" s="3">
        <v>1611490000000000</v>
      </c>
      <c r="Q94" s="3">
        <v>1580160000000000</v>
      </c>
      <c r="R94" s="3">
        <v>1541260000000000</v>
      </c>
      <c r="S94" s="3">
        <v>1517320000000000</v>
      </c>
      <c r="T94" s="3">
        <v>1461640000000000</v>
      </c>
      <c r="U94" s="3">
        <v>1402740000000000</v>
      </c>
      <c r="V94" s="3">
        <v>1343460000000000</v>
      </c>
      <c r="W94" s="3">
        <v>1286260000000000</v>
      </c>
      <c r="X94" s="3">
        <v>1228330000000000</v>
      </c>
      <c r="Y94" s="3">
        <v>1173680000000000</v>
      </c>
      <c r="Z94" s="3">
        <v>1124090000000000</v>
      </c>
      <c r="AA94" s="3">
        <v>1079980000000000</v>
      </c>
      <c r="AB94" s="3">
        <v>1042770000000000</v>
      </c>
      <c r="AC94" s="3">
        <v>1009010000000000</v>
      </c>
      <c r="AD94" s="3">
        <v>981059000000000</v>
      </c>
      <c r="AE94" s="3">
        <v>959440000000000</v>
      </c>
      <c r="AF94" s="3">
        <v>943715000000000</v>
      </c>
      <c r="AG94" s="3">
        <v>927036000000000</v>
      </c>
      <c r="AH94" s="3">
        <v>905174000000000</v>
      </c>
      <c r="AI94" s="3">
        <v>886765000000000</v>
      </c>
      <c r="AJ94" s="3">
        <v>870915000000000</v>
      </c>
      <c r="AK94" s="3">
        <v>856750000000000</v>
      </c>
      <c r="AL94" s="3">
        <v>843855000000000</v>
      </c>
      <c r="AM94" s="3">
        <v>832225000000000</v>
      </c>
      <c r="AN94" s="3">
        <v>820843000000000</v>
      </c>
      <c r="AO94" s="3">
        <v>809837000000000</v>
      </c>
      <c r="AP94" s="3">
        <v>799044000000000</v>
      </c>
      <c r="AQ94" s="3">
        <v>788635000000000</v>
      </c>
    </row>
    <row r="95" spans="1:43">
      <c r="A95" s="18" t="s">
        <v>109</v>
      </c>
      <c r="B95" s="18" t="s">
        <v>110</v>
      </c>
      <c r="C95" s="18" t="s">
        <v>123</v>
      </c>
      <c r="D95" s="18" t="s">
        <v>115</v>
      </c>
      <c r="E95" s="1" t="s">
        <v>886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</row>
    <row r="96" spans="1:43">
      <c r="A96" s="18" t="s">
        <v>109</v>
      </c>
      <c r="B96" s="18" t="s">
        <v>110</v>
      </c>
      <c r="C96" s="18" t="s">
        <v>123</v>
      </c>
      <c r="D96" s="18" t="s">
        <v>116</v>
      </c>
      <c r="E96" s="1" t="s">
        <v>887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</row>
    <row r="97" spans="1:43">
      <c r="A97" s="18" t="s">
        <v>109</v>
      </c>
      <c r="B97" s="18" t="s">
        <v>110</v>
      </c>
      <c r="C97" s="18" t="s">
        <v>123</v>
      </c>
      <c r="D97" s="18" t="s">
        <v>117</v>
      </c>
      <c r="E97" s="1" t="s">
        <v>888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</row>
    <row r="98" spans="1:43">
      <c r="A98" s="18" t="s">
        <v>109</v>
      </c>
      <c r="B98" s="18" t="s">
        <v>110</v>
      </c>
      <c r="C98" s="18" t="s">
        <v>123</v>
      </c>
      <c r="D98" s="18" t="s">
        <v>118</v>
      </c>
      <c r="E98" s="1" t="s">
        <v>889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</row>
    <row r="99" spans="1:43">
      <c r="A99" s="18" t="s">
        <v>109</v>
      </c>
      <c r="B99" s="18" t="s">
        <v>110</v>
      </c>
      <c r="C99" s="18" t="s">
        <v>123</v>
      </c>
      <c r="D99" s="18" t="s">
        <v>119</v>
      </c>
      <c r="E99" s="1" t="s">
        <v>890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</row>
    <row r="100" spans="1:43">
      <c r="A100" s="18" t="s">
        <v>109</v>
      </c>
      <c r="B100" s="18" t="s">
        <v>110</v>
      </c>
      <c r="C100" s="18" t="s">
        <v>123</v>
      </c>
      <c r="D100" s="18" t="s">
        <v>120</v>
      </c>
      <c r="E100" s="1" t="s">
        <v>891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</row>
    <row r="101" spans="1:43">
      <c r="A101" s="18" t="s">
        <v>109</v>
      </c>
      <c r="B101" s="18" t="s">
        <v>110</v>
      </c>
      <c r="C101" s="18" t="s">
        <v>123</v>
      </c>
      <c r="D101" s="18" t="s">
        <v>121</v>
      </c>
      <c r="E101" s="1" t="s">
        <v>892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</row>
    <row r="102" spans="1:43">
      <c r="A102" s="18" t="s">
        <v>109</v>
      </c>
      <c r="B102" s="18" t="s">
        <v>110</v>
      </c>
      <c r="C102" s="18" t="s">
        <v>124</v>
      </c>
      <c r="D102" s="18" t="s">
        <v>112</v>
      </c>
      <c r="E102" s="1" t="s">
        <v>893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</row>
    <row r="103" spans="1:43">
      <c r="A103" s="18" t="s">
        <v>109</v>
      </c>
      <c r="B103" s="18" t="s">
        <v>110</v>
      </c>
      <c r="C103" s="18" t="s">
        <v>124</v>
      </c>
      <c r="D103" s="18" t="s">
        <v>113</v>
      </c>
      <c r="E103" s="1" t="s">
        <v>894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</row>
    <row r="104" spans="1:43">
      <c r="A104" s="18" t="s">
        <v>109</v>
      </c>
      <c r="B104" s="18" t="s">
        <v>110</v>
      </c>
      <c r="C104" s="18" t="s">
        <v>124</v>
      </c>
      <c r="D104" s="18" t="s">
        <v>114</v>
      </c>
      <c r="E104" s="1" t="s">
        <v>895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</row>
    <row r="105" spans="1:43">
      <c r="A105" s="18" t="s">
        <v>109</v>
      </c>
      <c r="B105" s="18" t="s">
        <v>110</v>
      </c>
      <c r="C105" s="18" t="s">
        <v>124</v>
      </c>
      <c r="D105" s="18" t="s">
        <v>115</v>
      </c>
      <c r="E105" s="1" t="s">
        <v>896</v>
      </c>
      <c r="F105" s="3">
        <v>1029750000000000</v>
      </c>
      <c r="G105" s="3">
        <v>1023000000000000</v>
      </c>
      <c r="H105" s="3">
        <v>1012640000000000</v>
      </c>
      <c r="I105" s="3">
        <v>1000080000000000</v>
      </c>
      <c r="J105" s="3">
        <v>983791000000000</v>
      </c>
      <c r="K105" s="3">
        <v>965507000000000</v>
      </c>
      <c r="L105" s="3">
        <v>944341000000000</v>
      </c>
      <c r="M105" s="3">
        <v>919945000000000</v>
      </c>
      <c r="N105" s="3">
        <v>885815000000000</v>
      </c>
      <c r="O105" s="3">
        <v>848698000000000</v>
      </c>
      <c r="P105" s="3">
        <v>808865000000000</v>
      </c>
      <c r="Q105" s="3">
        <v>766498000000000</v>
      </c>
      <c r="R105" s="3">
        <v>722213000000000</v>
      </c>
      <c r="S105" s="3">
        <v>712688000000000</v>
      </c>
      <c r="T105" s="3">
        <v>686373000000000</v>
      </c>
      <c r="U105" s="3">
        <v>663321000000000</v>
      </c>
      <c r="V105" s="3">
        <v>642086000000000</v>
      </c>
      <c r="W105" s="3">
        <v>623011000000000</v>
      </c>
      <c r="X105" s="3">
        <v>603212000000000</v>
      </c>
      <c r="Y105" s="3">
        <v>584558000000000</v>
      </c>
      <c r="Z105" s="3">
        <v>567600000000000</v>
      </c>
      <c r="AA105" s="3">
        <v>552544000000000</v>
      </c>
      <c r="AB105" s="3">
        <v>538832000000000</v>
      </c>
      <c r="AC105" s="3">
        <v>527596000000000</v>
      </c>
      <c r="AD105" s="3">
        <v>518991000000000</v>
      </c>
      <c r="AE105" s="3">
        <v>512894000000000</v>
      </c>
      <c r="AF105" s="3">
        <v>508855000000000</v>
      </c>
      <c r="AG105" s="3">
        <v>504808000000000</v>
      </c>
      <c r="AH105" s="3">
        <v>497056000000000</v>
      </c>
      <c r="AI105" s="3">
        <v>490664000000000</v>
      </c>
      <c r="AJ105" s="3">
        <v>485096000000000</v>
      </c>
      <c r="AK105" s="3">
        <v>479927000000000</v>
      </c>
      <c r="AL105" s="3">
        <v>475524000000000</v>
      </c>
      <c r="AM105" s="3">
        <v>471322000000000</v>
      </c>
      <c r="AN105" s="3">
        <v>467255000000000</v>
      </c>
      <c r="AO105" s="3">
        <v>463161000000000</v>
      </c>
      <c r="AP105" s="3">
        <v>458960000000000</v>
      </c>
      <c r="AQ105" s="3">
        <v>454691000000000</v>
      </c>
    </row>
    <row r="106" spans="1:43">
      <c r="A106" s="18" t="s">
        <v>109</v>
      </c>
      <c r="B106" s="18" t="s">
        <v>110</v>
      </c>
      <c r="C106" s="18" t="s">
        <v>124</v>
      </c>
      <c r="D106" s="18" t="s">
        <v>116</v>
      </c>
      <c r="E106" s="1" t="s">
        <v>897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</row>
    <row r="107" spans="1:43">
      <c r="A107" s="18" t="s">
        <v>109</v>
      </c>
      <c r="B107" s="18" t="s">
        <v>110</v>
      </c>
      <c r="C107" s="18" t="s">
        <v>124</v>
      </c>
      <c r="D107" s="18" t="s">
        <v>117</v>
      </c>
      <c r="E107" s="1" t="s">
        <v>898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</row>
    <row r="108" spans="1:43">
      <c r="A108" s="18" t="s">
        <v>109</v>
      </c>
      <c r="B108" s="18" t="s">
        <v>110</v>
      </c>
      <c r="C108" s="18" t="s">
        <v>124</v>
      </c>
      <c r="D108" s="18" t="s">
        <v>118</v>
      </c>
      <c r="E108" s="1" t="s">
        <v>899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</row>
    <row r="109" spans="1:43">
      <c r="A109" s="18" t="s">
        <v>109</v>
      </c>
      <c r="B109" s="18" t="s">
        <v>110</v>
      </c>
      <c r="C109" s="18" t="s">
        <v>124</v>
      </c>
      <c r="D109" s="18" t="s">
        <v>119</v>
      </c>
      <c r="E109" s="1" t="s">
        <v>900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</row>
    <row r="110" spans="1:43">
      <c r="A110" s="18" t="s">
        <v>109</v>
      </c>
      <c r="B110" s="18" t="s">
        <v>110</v>
      </c>
      <c r="C110" s="18" t="s">
        <v>124</v>
      </c>
      <c r="D110" s="18" t="s">
        <v>120</v>
      </c>
      <c r="E110" s="1" t="s">
        <v>901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</row>
    <row r="111" spans="1:43">
      <c r="A111" s="18" t="s">
        <v>109</v>
      </c>
      <c r="B111" s="18" t="s">
        <v>110</v>
      </c>
      <c r="C111" s="18" t="s">
        <v>124</v>
      </c>
      <c r="D111" s="18" t="s">
        <v>121</v>
      </c>
      <c r="E111" s="1" t="s">
        <v>902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</row>
    <row r="112" spans="1:43">
      <c r="A112" s="18" t="s">
        <v>109</v>
      </c>
      <c r="B112" s="18" t="s">
        <v>110</v>
      </c>
      <c r="C112" s="18" t="s">
        <v>125</v>
      </c>
      <c r="D112" s="18" t="s">
        <v>112</v>
      </c>
      <c r="E112" s="1" t="s">
        <v>903</v>
      </c>
      <c r="F112" s="3">
        <v>697346000000</v>
      </c>
      <c r="G112" s="3">
        <v>1485530000000</v>
      </c>
      <c r="H112" s="3">
        <v>2522770000000</v>
      </c>
      <c r="I112" s="3">
        <v>4041890000000</v>
      </c>
      <c r="J112" s="3">
        <v>6057930000000</v>
      </c>
      <c r="K112" s="3">
        <v>8437560000000</v>
      </c>
      <c r="L112" s="3">
        <v>11311900000000</v>
      </c>
      <c r="M112" s="3">
        <v>14663700000000</v>
      </c>
      <c r="N112" s="3">
        <v>18236500000000</v>
      </c>
      <c r="O112" s="3">
        <v>22118600000000</v>
      </c>
      <c r="P112" s="3">
        <v>26378200000000</v>
      </c>
      <c r="Q112" s="3">
        <v>30998300000000</v>
      </c>
      <c r="R112" s="3">
        <v>35917700000000</v>
      </c>
      <c r="S112" s="3">
        <v>38532900000000</v>
      </c>
      <c r="T112" s="3">
        <v>42873900000000</v>
      </c>
      <c r="U112" s="3">
        <v>47305400000000</v>
      </c>
      <c r="V112" s="3">
        <v>51765700000000</v>
      </c>
      <c r="W112" s="3">
        <v>56028400000000</v>
      </c>
      <c r="X112" s="3">
        <v>59862600000000</v>
      </c>
      <c r="Y112" s="3">
        <v>63535200000000</v>
      </c>
      <c r="Z112" s="3">
        <v>66934300000000</v>
      </c>
      <c r="AA112" s="3">
        <v>70049300000000</v>
      </c>
      <c r="AB112" s="3">
        <v>72932200000000</v>
      </c>
      <c r="AC112" s="3">
        <v>75565800000000</v>
      </c>
      <c r="AD112" s="3">
        <v>77875800000000</v>
      </c>
      <c r="AE112" s="3">
        <v>79863500000000</v>
      </c>
      <c r="AF112" s="3">
        <v>81568900000000</v>
      </c>
      <c r="AG112" s="3">
        <v>83226900000000</v>
      </c>
      <c r="AH112" s="3">
        <v>84428300000000</v>
      </c>
      <c r="AI112" s="3">
        <v>85432100000000</v>
      </c>
      <c r="AJ112" s="3">
        <v>86287300000000</v>
      </c>
      <c r="AK112" s="3">
        <v>87027400000000</v>
      </c>
      <c r="AL112" s="3">
        <v>87671000000000</v>
      </c>
      <c r="AM112" s="3">
        <v>88263600000000</v>
      </c>
      <c r="AN112" s="3">
        <v>88807500000000</v>
      </c>
      <c r="AO112" s="3">
        <v>89336900000000</v>
      </c>
      <c r="AP112" s="3">
        <v>89857300000000</v>
      </c>
      <c r="AQ112" s="3">
        <v>90374600000000</v>
      </c>
    </row>
    <row r="113" spans="1:43">
      <c r="A113" s="18" t="s">
        <v>109</v>
      </c>
      <c r="B113" s="18" t="s">
        <v>110</v>
      </c>
      <c r="C113" s="18" t="s">
        <v>125</v>
      </c>
      <c r="D113" s="18" t="s">
        <v>113</v>
      </c>
      <c r="E113" s="1" t="s">
        <v>904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</row>
    <row r="114" spans="1:43">
      <c r="A114" s="18" t="s">
        <v>109</v>
      </c>
      <c r="B114" s="18" t="s">
        <v>110</v>
      </c>
      <c r="C114" s="18" t="s">
        <v>125</v>
      </c>
      <c r="D114" s="18" t="s">
        <v>114</v>
      </c>
      <c r="E114" s="1" t="s">
        <v>905</v>
      </c>
      <c r="F114" s="3">
        <v>570556000000</v>
      </c>
      <c r="G114" s="3">
        <v>1215430000000</v>
      </c>
      <c r="H114" s="3">
        <v>2064080000000</v>
      </c>
      <c r="I114" s="3">
        <v>3307000000000</v>
      </c>
      <c r="J114" s="3">
        <v>4956490000000</v>
      </c>
      <c r="K114" s="3">
        <v>6903460000000</v>
      </c>
      <c r="L114" s="3">
        <v>9255190000000</v>
      </c>
      <c r="M114" s="3">
        <v>11997600000000</v>
      </c>
      <c r="N114" s="3">
        <v>14920800000000</v>
      </c>
      <c r="O114" s="3">
        <v>18097000000000</v>
      </c>
      <c r="P114" s="3">
        <v>21582200000000</v>
      </c>
      <c r="Q114" s="3">
        <v>25362200000000</v>
      </c>
      <c r="R114" s="3">
        <v>29387200000000</v>
      </c>
      <c r="S114" s="3">
        <v>31526900000000</v>
      </c>
      <c r="T114" s="3">
        <v>35078600000000</v>
      </c>
      <c r="U114" s="3">
        <v>38704400000000</v>
      </c>
      <c r="V114" s="3">
        <v>42353700000000</v>
      </c>
      <c r="W114" s="3">
        <v>45841400000000</v>
      </c>
      <c r="X114" s="3">
        <v>48978500000000</v>
      </c>
      <c r="Y114" s="3">
        <v>51983300000000</v>
      </c>
      <c r="Z114" s="3">
        <v>54764400000000</v>
      </c>
      <c r="AA114" s="3">
        <v>57313000000000</v>
      </c>
      <c r="AB114" s="3">
        <v>59671800000000</v>
      </c>
      <c r="AC114" s="3">
        <v>61826600000000</v>
      </c>
      <c r="AD114" s="3">
        <v>63716600000000</v>
      </c>
      <c r="AE114" s="3">
        <v>65342800000000</v>
      </c>
      <c r="AF114" s="3">
        <v>66738200000000</v>
      </c>
      <c r="AG114" s="3">
        <v>68094700000000</v>
      </c>
      <c r="AH114" s="3">
        <v>69077700000000</v>
      </c>
      <c r="AI114" s="3">
        <v>69899000000000</v>
      </c>
      <c r="AJ114" s="3">
        <v>70598700000000</v>
      </c>
      <c r="AK114" s="3">
        <v>71204200000000</v>
      </c>
      <c r="AL114" s="3">
        <v>71730800000000</v>
      </c>
      <c r="AM114" s="3">
        <v>72215700000000</v>
      </c>
      <c r="AN114" s="3">
        <v>72660700000000</v>
      </c>
      <c r="AO114" s="3">
        <v>73093800000000</v>
      </c>
      <c r="AP114" s="3">
        <v>73519600000000</v>
      </c>
      <c r="AQ114" s="3">
        <v>73942900000000</v>
      </c>
    </row>
    <row r="115" spans="1:43">
      <c r="A115" s="18" t="s">
        <v>109</v>
      </c>
      <c r="B115" s="18" t="s">
        <v>110</v>
      </c>
      <c r="C115" s="18" t="s">
        <v>125</v>
      </c>
      <c r="D115" s="18" t="s">
        <v>115</v>
      </c>
      <c r="E115" s="1" t="s">
        <v>906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</row>
    <row r="116" spans="1:43">
      <c r="A116" s="18" t="s">
        <v>109</v>
      </c>
      <c r="B116" s="18" t="s">
        <v>110</v>
      </c>
      <c r="C116" s="18" t="s">
        <v>125</v>
      </c>
      <c r="D116" s="18" t="s">
        <v>116</v>
      </c>
      <c r="E116" s="1" t="s">
        <v>907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</row>
    <row r="117" spans="1:43">
      <c r="A117" s="18" t="s">
        <v>109</v>
      </c>
      <c r="B117" s="18" t="s">
        <v>110</v>
      </c>
      <c r="C117" s="18" t="s">
        <v>125</v>
      </c>
      <c r="D117" s="18" t="s">
        <v>117</v>
      </c>
      <c r="E117" s="1" t="s">
        <v>908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</row>
    <row r="118" spans="1:43">
      <c r="A118" s="18" t="s">
        <v>109</v>
      </c>
      <c r="B118" s="18" t="s">
        <v>110</v>
      </c>
      <c r="C118" s="18" t="s">
        <v>125</v>
      </c>
      <c r="D118" s="18" t="s">
        <v>118</v>
      </c>
      <c r="E118" s="1" t="s">
        <v>909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</row>
    <row r="119" spans="1:43">
      <c r="A119" s="18" t="s">
        <v>109</v>
      </c>
      <c r="B119" s="18" t="s">
        <v>110</v>
      </c>
      <c r="C119" s="18" t="s">
        <v>125</v>
      </c>
      <c r="D119" s="18" t="s">
        <v>119</v>
      </c>
      <c r="E119" s="1" t="s">
        <v>910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</row>
    <row r="120" spans="1:43">
      <c r="A120" s="18" t="s">
        <v>109</v>
      </c>
      <c r="B120" s="18" t="s">
        <v>110</v>
      </c>
      <c r="C120" s="18" t="s">
        <v>125</v>
      </c>
      <c r="D120" s="18" t="s">
        <v>120</v>
      </c>
      <c r="E120" s="1" t="s">
        <v>911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</row>
    <row r="121" spans="1:43">
      <c r="A121" s="18" t="s">
        <v>109</v>
      </c>
      <c r="B121" s="18" t="s">
        <v>110</v>
      </c>
      <c r="C121" s="18" t="s">
        <v>125</v>
      </c>
      <c r="D121" s="18" t="s">
        <v>121</v>
      </c>
      <c r="E121" s="1" t="s">
        <v>912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</row>
    <row r="122" spans="1:43">
      <c r="A122" s="18" t="s">
        <v>109</v>
      </c>
      <c r="B122" s="18" t="s">
        <v>110</v>
      </c>
      <c r="C122" s="18" t="s">
        <v>126</v>
      </c>
      <c r="D122" s="18" t="s">
        <v>112</v>
      </c>
      <c r="E122" s="1" t="s">
        <v>913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</row>
    <row r="123" spans="1:43">
      <c r="A123" s="18" t="s">
        <v>109</v>
      </c>
      <c r="B123" s="18" t="s">
        <v>110</v>
      </c>
      <c r="C123" s="18" t="s">
        <v>126</v>
      </c>
      <c r="D123" s="18" t="s">
        <v>113</v>
      </c>
      <c r="E123" s="1" t="s">
        <v>914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</row>
    <row r="124" spans="1:43">
      <c r="A124" s="18" t="s">
        <v>109</v>
      </c>
      <c r="B124" s="18" t="s">
        <v>110</v>
      </c>
      <c r="C124" s="18" t="s">
        <v>126</v>
      </c>
      <c r="D124" s="18" t="s">
        <v>114</v>
      </c>
      <c r="E124" s="1" t="s">
        <v>915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</row>
    <row r="125" spans="1:43">
      <c r="A125" s="18" t="s">
        <v>109</v>
      </c>
      <c r="B125" s="18" t="s">
        <v>110</v>
      </c>
      <c r="C125" s="18" t="s">
        <v>126</v>
      </c>
      <c r="D125" s="18" t="s">
        <v>115</v>
      </c>
      <c r="E125" s="1" t="s">
        <v>916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</row>
    <row r="126" spans="1:43">
      <c r="A126" s="18" t="s">
        <v>109</v>
      </c>
      <c r="B126" s="18" t="s">
        <v>110</v>
      </c>
      <c r="C126" s="18" t="s">
        <v>126</v>
      </c>
      <c r="D126" s="18" t="s">
        <v>116</v>
      </c>
      <c r="E126" s="1" t="s">
        <v>917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</row>
    <row r="127" spans="1:43">
      <c r="A127" s="18" t="s">
        <v>109</v>
      </c>
      <c r="B127" s="18" t="s">
        <v>110</v>
      </c>
      <c r="C127" s="18" t="s">
        <v>126</v>
      </c>
      <c r="D127" s="18" t="s">
        <v>117</v>
      </c>
      <c r="E127" s="1" t="s">
        <v>918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</row>
    <row r="128" spans="1:43">
      <c r="A128" s="18" t="s">
        <v>109</v>
      </c>
      <c r="B128" s="18" t="s">
        <v>110</v>
      </c>
      <c r="C128" s="18" t="s">
        <v>126</v>
      </c>
      <c r="D128" s="18" t="s">
        <v>118</v>
      </c>
      <c r="E128" s="1" t="s">
        <v>919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</row>
    <row r="129" spans="1:43">
      <c r="A129" s="18" t="s">
        <v>109</v>
      </c>
      <c r="B129" s="18" t="s">
        <v>110</v>
      </c>
      <c r="C129" s="18" t="s">
        <v>126</v>
      </c>
      <c r="D129" s="18" t="s">
        <v>119</v>
      </c>
      <c r="E129" s="1" t="s">
        <v>920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</row>
    <row r="130" spans="1:43">
      <c r="A130" s="18" t="s">
        <v>109</v>
      </c>
      <c r="B130" s="18" t="s">
        <v>110</v>
      </c>
      <c r="C130" s="18" t="s">
        <v>126</v>
      </c>
      <c r="D130" s="18" t="s">
        <v>120</v>
      </c>
      <c r="E130" s="1" t="s">
        <v>921</v>
      </c>
      <c r="F130" s="3">
        <v>255390000000</v>
      </c>
      <c r="G130" s="3">
        <v>535576000000</v>
      </c>
      <c r="H130" s="3">
        <v>822695000000</v>
      </c>
      <c r="I130" s="3">
        <v>1111860000000</v>
      </c>
      <c r="J130" s="3">
        <v>1412410000000</v>
      </c>
      <c r="K130" s="3">
        <v>1727500000000</v>
      </c>
      <c r="L130" s="3">
        <v>2037920000000</v>
      </c>
      <c r="M130" s="3">
        <v>2344680000000</v>
      </c>
      <c r="N130" s="3">
        <v>2604900000000</v>
      </c>
      <c r="O130" s="3">
        <v>2849830000000</v>
      </c>
      <c r="P130" s="3">
        <v>3077560000000</v>
      </c>
      <c r="Q130" s="3">
        <v>3286990000000</v>
      </c>
      <c r="R130" s="3">
        <v>3480880000000</v>
      </c>
      <c r="S130" s="3">
        <v>3463370000000</v>
      </c>
      <c r="T130" s="3">
        <v>3401540000000</v>
      </c>
      <c r="U130" s="3">
        <v>3322530000000</v>
      </c>
      <c r="V130" s="3">
        <v>3242910000000</v>
      </c>
      <c r="W130" s="3">
        <v>3167710000000</v>
      </c>
      <c r="X130" s="3">
        <v>3076860000000</v>
      </c>
      <c r="Y130" s="3">
        <v>2978550000000</v>
      </c>
      <c r="Z130" s="3">
        <v>2888870000000</v>
      </c>
      <c r="AA130" s="3">
        <v>2807410000000</v>
      </c>
      <c r="AB130" s="3">
        <v>2750350000000</v>
      </c>
      <c r="AC130" s="3">
        <v>2704620000000</v>
      </c>
      <c r="AD130" s="3">
        <v>2670090000000</v>
      </c>
      <c r="AE130" s="3">
        <v>2649180000000</v>
      </c>
      <c r="AF130" s="3">
        <v>2639250000000</v>
      </c>
      <c r="AG130" s="3">
        <v>2628360000000</v>
      </c>
      <c r="AH130" s="3">
        <v>2605210000000</v>
      </c>
      <c r="AI130" s="3">
        <v>2589990000000</v>
      </c>
      <c r="AJ130" s="3">
        <v>2579990000000</v>
      </c>
      <c r="AK130" s="3">
        <v>2573470000000</v>
      </c>
      <c r="AL130" s="3">
        <v>2569750000000</v>
      </c>
      <c r="AM130" s="3">
        <v>2567960000000</v>
      </c>
      <c r="AN130" s="3">
        <v>2566430000000</v>
      </c>
      <c r="AO130" s="3">
        <v>2563520000000</v>
      </c>
      <c r="AP130" s="3">
        <v>2557580000000</v>
      </c>
      <c r="AQ130" s="3">
        <v>2551130000000</v>
      </c>
    </row>
    <row r="131" spans="1:43">
      <c r="A131" s="18" t="s">
        <v>109</v>
      </c>
      <c r="B131" s="18" t="s">
        <v>110</v>
      </c>
      <c r="C131" s="18" t="s">
        <v>126</v>
      </c>
      <c r="D131" s="18" t="s">
        <v>121</v>
      </c>
      <c r="E131" s="1" t="s">
        <v>922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</row>
    <row r="132" spans="1:43">
      <c r="A132" s="18" t="s">
        <v>109</v>
      </c>
      <c r="B132" s="18" t="s">
        <v>110</v>
      </c>
      <c r="C132" s="18" t="s">
        <v>127</v>
      </c>
      <c r="D132" s="18" t="s">
        <v>112</v>
      </c>
      <c r="E132" s="1" t="s">
        <v>923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</row>
    <row r="133" spans="1:43">
      <c r="A133" s="18" t="s">
        <v>109</v>
      </c>
      <c r="B133" s="18" t="s">
        <v>110</v>
      </c>
      <c r="C133" s="18" t="s">
        <v>127</v>
      </c>
      <c r="D133" s="18" t="s">
        <v>113</v>
      </c>
      <c r="E133" s="1" t="s">
        <v>924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</row>
    <row r="134" spans="1:43">
      <c r="A134" s="18" t="s">
        <v>109</v>
      </c>
      <c r="B134" s="18" t="s">
        <v>110</v>
      </c>
      <c r="C134" s="18" t="s">
        <v>127</v>
      </c>
      <c r="D134" s="18" t="s">
        <v>114</v>
      </c>
      <c r="E134" s="1" t="s">
        <v>925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</row>
    <row r="135" spans="1:43">
      <c r="A135" s="18" t="s">
        <v>109</v>
      </c>
      <c r="B135" s="18" t="s">
        <v>110</v>
      </c>
      <c r="C135" s="18" t="s">
        <v>127</v>
      </c>
      <c r="D135" s="18" t="s">
        <v>115</v>
      </c>
      <c r="E135" s="1" t="s">
        <v>926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</row>
    <row r="136" spans="1:43">
      <c r="A136" s="18" t="s">
        <v>109</v>
      </c>
      <c r="B136" s="18" t="s">
        <v>110</v>
      </c>
      <c r="C136" s="18" t="s">
        <v>127</v>
      </c>
      <c r="D136" s="18" t="s">
        <v>116</v>
      </c>
      <c r="E136" s="1" t="s">
        <v>927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</row>
    <row r="137" spans="1:43">
      <c r="A137" s="18" t="s">
        <v>109</v>
      </c>
      <c r="B137" s="18" t="s">
        <v>110</v>
      </c>
      <c r="C137" s="18" t="s">
        <v>127</v>
      </c>
      <c r="D137" s="18" t="s">
        <v>117</v>
      </c>
      <c r="E137" s="1" t="s">
        <v>928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</row>
    <row r="138" spans="1:43">
      <c r="A138" s="18" t="s">
        <v>109</v>
      </c>
      <c r="B138" s="18" t="s">
        <v>110</v>
      </c>
      <c r="C138" s="18" t="s">
        <v>127</v>
      </c>
      <c r="D138" s="18" t="s">
        <v>118</v>
      </c>
      <c r="E138" s="1" t="s">
        <v>929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</row>
    <row r="139" spans="1:43">
      <c r="A139" s="18" t="s">
        <v>109</v>
      </c>
      <c r="B139" s="18" t="s">
        <v>110</v>
      </c>
      <c r="C139" s="18" t="s">
        <v>127</v>
      </c>
      <c r="D139" s="18" t="s">
        <v>119</v>
      </c>
      <c r="E139" s="1" t="s">
        <v>930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</row>
    <row r="140" spans="1:43">
      <c r="A140" s="18" t="s">
        <v>109</v>
      </c>
      <c r="B140" s="18" t="s">
        <v>110</v>
      </c>
      <c r="C140" s="18" t="s">
        <v>127</v>
      </c>
      <c r="D140" s="18" t="s">
        <v>120</v>
      </c>
      <c r="E140" s="1" t="s">
        <v>931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</row>
    <row r="141" spans="1:43">
      <c r="A141" s="18" t="s">
        <v>109</v>
      </c>
      <c r="B141" s="18" t="s">
        <v>110</v>
      </c>
      <c r="C141" s="18" t="s">
        <v>127</v>
      </c>
      <c r="D141" s="18" t="s">
        <v>121</v>
      </c>
      <c r="E141" s="1" t="s">
        <v>932</v>
      </c>
      <c r="F141" s="3">
        <v>99432800000</v>
      </c>
      <c r="G141" s="3">
        <v>95436700000</v>
      </c>
      <c r="H141" s="3">
        <v>91757700000</v>
      </c>
      <c r="I141" s="3">
        <v>89528900000</v>
      </c>
      <c r="J141" s="3">
        <v>88885800000</v>
      </c>
      <c r="K141" s="3">
        <v>89939100000</v>
      </c>
      <c r="L141" s="3">
        <v>93503900000</v>
      </c>
      <c r="M141" s="3">
        <v>100019000000</v>
      </c>
      <c r="N141" s="3">
        <v>108690000000</v>
      </c>
      <c r="O141" s="3">
        <v>120224000000</v>
      </c>
      <c r="P141" s="3">
        <v>135665000000</v>
      </c>
      <c r="Q141" s="3">
        <v>154869000000</v>
      </c>
      <c r="R141" s="3">
        <v>178070000000</v>
      </c>
      <c r="S141" s="3">
        <v>198405000000</v>
      </c>
      <c r="T141" s="3">
        <v>231106000000</v>
      </c>
      <c r="U141" s="3">
        <v>267022000000</v>
      </c>
      <c r="V141" s="3">
        <v>306225000000</v>
      </c>
      <c r="W141" s="3">
        <v>347688000000</v>
      </c>
      <c r="X141" s="3">
        <v>389847000000</v>
      </c>
      <c r="Y141" s="3">
        <v>433888000000</v>
      </c>
      <c r="Z141" s="3">
        <v>479250000000</v>
      </c>
      <c r="AA141" s="3">
        <v>525687000000</v>
      </c>
      <c r="AB141" s="3">
        <v>572997000000</v>
      </c>
      <c r="AC141" s="3">
        <v>621550000000</v>
      </c>
      <c r="AD141" s="3">
        <v>669730000000</v>
      </c>
      <c r="AE141" s="3">
        <v>718245000000</v>
      </c>
      <c r="AF141" s="3">
        <v>765804000000</v>
      </c>
      <c r="AG141" s="3">
        <v>815415000000</v>
      </c>
      <c r="AH141" s="3">
        <v>861822000000</v>
      </c>
      <c r="AI141" s="3">
        <v>908015000000</v>
      </c>
      <c r="AJ141" s="3">
        <v>953602000000</v>
      </c>
      <c r="AK141" s="3">
        <v>1000230000000</v>
      </c>
      <c r="AL141" s="3">
        <v>1045360000000</v>
      </c>
      <c r="AM141" s="3">
        <v>1093350000000</v>
      </c>
      <c r="AN141" s="3">
        <v>1137130000000</v>
      </c>
      <c r="AO141" s="3">
        <v>1189470000000</v>
      </c>
      <c r="AP141" s="3">
        <v>1227600000000</v>
      </c>
      <c r="AQ141" s="3">
        <v>1296320000000</v>
      </c>
    </row>
    <row r="142" spans="1:43">
      <c r="A142" s="18" t="s">
        <v>174</v>
      </c>
      <c r="B142" s="18" t="s">
        <v>173</v>
      </c>
      <c r="C142" s="18" t="s">
        <v>111</v>
      </c>
      <c r="D142" s="18" t="s">
        <v>112</v>
      </c>
      <c r="E142" s="1" t="s">
        <v>933</v>
      </c>
      <c r="F142" s="3">
        <v>81104700000000</v>
      </c>
      <c r="G142" s="3">
        <v>86315300000000</v>
      </c>
      <c r="H142" s="3">
        <v>93868800000000</v>
      </c>
      <c r="I142" s="3">
        <v>102142000000000</v>
      </c>
      <c r="J142" s="3">
        <v>111270000000000</v>
      </c>
      <c r="K142" s="3">
        <v>121422000000000</v>
      </c>
      <c r="L142" s="3">
        <v>132760000000000</v>
      </c>
      <c r="M142" s="3">
        <v>145582000000000</v>
      </c>
      <c r="N142" s="3">
        <v>157860000000000</v>
      </c>
      <c r="O142" s="3">
        <v>172230000000000</v>
      </c>
      <c r="P142" s="3">
        <v>174292000000000</v>
      </c>
      <c r="Q142" s="3">
        <v>171444000000000</v>
      </c>
      <c r="R142" s="3">
        <v>165111000000000</v>
      </c>
      <c r="S142" s="3">
        <v>159117000000000</v>
      </c>
      <c r="T142" s="3">
        <v>153515000000000</v>
      </c>
      <c r="U142" s="3">
        <v>148205000000000</v>
      </c>
      <c r="V142" s="3">
        <v>143204000000000</v>
      </c>
      <c r="W142" s="3">
        <v>138506000000000</v>
      </c>
      <c r="X142" s="3">
        <v>133402000000000</v>
      </c>
      <c r="Y142" s="3">
        <v>128634000000000</v>
      </c>
      <c r="Z142" s="3">
        <v>124231000000000</v>
      </c>
      <c r="AA142" s="3">
        <v>120147000000000</v>
      </c>
      <c r="AB142" s="3">
        <v>116236000000000</v>
      </c>
      <c r="AC142" s="3">
        <v>112474000000000</v>
      </c>
      <c r="AD142" s="3">
        <v>108853000000000</v>
      </c>
      <c r="AE142" s="3">
        <v>105334000000000</v>
      </c>
      <c r="AF142" s="3">
        <v>101918000000000</v>
      </c>
      <c r="AG142" s="3">
        <v>98653700000000</v>
      </c>
      <c r="AH142" s="3">
        <v>95007300000000</v>
      </c>
      <c r="AI142" s="3">
        <v>91556400000000</v>
      </c>
      <c r="AJ142" s="3">
        <v>88164300000000</v>
      </c>
      <c r="AK142" s="3">
        <v>85069500000000</v>
      </c>
      <c r="AL142" s="3">
        <v>81850600000000</v>
      </c>
      <c r="AM142" s="3">
        <v>79165500000000</v>
      </c>
      <c r="AN142" s="3">
        <v>75877500000000</v>
      </c>
      <c r="AO142" s="3">
        <v>73951800000000</v>
      </c>
      <c r="AP142" s="3">
        <v>69878600000000</v>
      </c>
      <c r="AQ142" s="3">
        <v>69992800000000</v>
      </c>
    </row>
    <row r="143" spans="1:43">
      <c r="A143" s="18" t="s">
        <v>174</v>
      </c>
      <c r="B143" s="18" t="s">
        <v>173</v>
      </c>
      <c r="C143" s="18" t="s">
        <v>111</v>
      </c>
      <c r="D143" s="18" t="s">
        <v>113</v>
      </c>
      <c r="E143" s="1" t="s">
        <v>934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</row>
    <row r="144" spans="1:43">
      <c r="A144" s="18" t="s">
        <v>174</v>
      </c>
      <c r="B144" s="18" t="s">
        <v>173</v>
      </c>
      <c r="C144" s="18" t="s">
        <v>111</v>
      </c>
      <c r="D144" s="18" t="s">
        <v>114</v>
      </c>
      <c r="E144" s="1" t="s">
        <v>935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</row>
    <row r="145" spans="1:43">
      <c r="A145" s="18" t="s">
        <v>174</v>
      </c>
      <c r="B145" s="18" t="s">
        <v>173</v>
      </c>
      <c r="C145" s="18" t="s">
        <v>111</v>
      </c>
      <c r="D145" s="18" t="s">
        <v>115</v>
      </c>
      <c r="E145" s="1" t="s">
        <v>936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</row>
    <row r="146" spans="1:43">
      <c r="A146" s="18" t="s">
        <v>174</v>
      </c>
      <c r="B146" s="18" t="s">
        <v>173</v>
      </c>
      <c r="C146" s="18" t="s">
        <v>111</v>
      </c>
      <c r="D146" s="18" t="s">
        <v>116</v>
      </c>
      <c r="E146" s="1" t="s">
        <v>937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</row>
    <row r="147" spans="1:43">
      <c r="A147" s="18" t="s">
        <v>174</v>
      </c>
      <c r="B147" s="18" t="s">
        <v>173</v>
      </c>
      <c r="C147" s="18" t="s">
        <v>111</v>
      </c>
      <c r="D147" s="18" t="s">
        <v>117</v>
      </c>
      <c r="E147" s="1" t="s">
        <v>938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</row>
    <row r="148" spans="1:43">
      <c r="A148" s="18" t="s">
        <v>174</v>
      </c>
      <c r="B148" s="18" t="s">
        <v>173</v>
      </c>
      <c r="C148" s="18" t="s">
        <v>111</v>
      </c>
      <c r="D148" s="18" t="s">
        <v>118</v>
      </c>
      <c r="E148" s="1" t="s">
        <v>939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</row>
    <row r="149" spans="1:43">
      <c r="A149" s="18" t="s">
        <v>174</v>
      </c>
      <c r="B149" s="18" t="s">
        <v>173</v>
      </c>
      <c r="C149" s="18" t="s">
        <v>111</v>
      </c>
      <c r="D149" s="18" t="s">
        <v>119</v>
      </c>
      <c r="E149" s="1" t="s">
        <v>940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</row>
    <row r="150" spans="1:43">
      <c r="A150" s="18" t="s">
        <v>174</v>
      </c>
      <c r="B150" s="18" t="s">
        <v>173</v>
      </c>
      <c r="C150" s="18" t="s">
        <v>111</v>
      </c>
      <c r="D150" s="18" t="s">
        <v>120</v>
      </c>
      <c r="E150" s="1" t="s">
        <v>941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</row>
    <row r="151" spans="1:43">
      <c r="A151" s="18" t="s">
        <v>174</v>
      </c>
      <c r="B151" s="18" t="s">
        <v>173</v>
      </c>
      <c r="C151" s="18" t="s">
        <v>111</v>
      </c>
      <c r="D151" s="18" t="s">
        <v>121</v>
      </c>
      <c r="E151" s="1" t="s">
        <v>942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</row>
    <row r="152" spans="1:43">
      <c r="A152" s="18" t="s">
        <v>174</v>
      </c>
      <c r="B152" s="18" t="s">
        <v>173</v>
      </c>
      <c r="C152" s="18" t="s">
        <v>122</v>
      </c>
      <c r="D152" s="18" t="s">
        <v>112</v>
      </c>
      <c r="E152" s="1" t="s">
        <v>943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</row>
    <row r="153" spans="1:43">
      <c r="A153" s="18" t="s">
        <v>174</v>
      </c>
      <c r="B153" s="18" t="s">
        <v>173</v>
      </c>
      <c r="C153" s="18" t="s">
        <v>122</v>
      </c>
      <c r="D153" s="18" t="s">
        <v>113</v>
      </c>
      <c r="E153" s="1" t="s">
        <v>944</v>
      </c>
      <c r="F153" s="3">
        <v>5258410000000</v>
      </c>
      <c r="G153" s="3">
        <v>6301940000000</v>
      </c>
      <c r="H153" s="3">
        <v>6361070000000</v>
      </c>
      <c r="I153" s="3">
        <v>6409890000000</v>
      </c>
      <c r="J153" s="3">
        <v>6446160000000</v>
      </c>
      <c r="K153" s="3">
        <v>6468280000000</v>
      </c>
      <c r="L153" s="3">
        <v>6470040000000</v>
      </c>
      <c r="M153" s="3">
        <v>6448450000000</v>
      </c>
      <c r="N153" s="3">
        <v>6309320000000</v>
      </c>
      <c r="O153" s="3">
        <v>6142570000000</v>
      </c>
      <c r="P153" s="3">
        <v>2017380000000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</row>
    <row r="154" spans="1:43">
      <c r="A154" s="18" t="s">
        <v>174</v>
      </c>
      <c r="B154" s="18" t="s">
        <v>173</v>
      </c>
      <c r="C154" s="18" t="s">
        <v>122</v>
      </c>
      <c r="D154" s="18" t="s">
        <v>114</v>
      </c>
      <c r="E154" s="1" t="s">
        <v>945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</row>
    <row r="155" spans="1:43">
      <c r="A155" s="18" t="s">
        <v>174</v>
      </c>
      <c r="B155" s="18" t="s">
        <v>173</v>
      </c>
      <c r="C155" s="18" t="s">
        <v>122</v>
      </c>
      <c r="D155" s="18" t="s">
        <v>115</v>
      </c>
      <c r="E155" s="1" t="s">
        <v>946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</row>
    <row r="156" spans="1:43">
      <c r="A156" s="18" t="s">
        <v>174</v>
      </c>
      <c r="B156" s="18" t="s">
        <v>173</v>
      </c>
      <c r="C156" s="18" t="s">
        <v>122</v>
      </c>
      <c r="D156" s="18" t="s">
        <v>116</v>
      </c>
      <c r="E156" s="1" t="s">
        <v>947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</row>
    <row r="157" spans="1:43">
      <c r="A157" s="18" t="s">
        <v>174</v>
      </c>
      <c r="B157" s="18" t="s">
        <v>173</v>
      </c>
      <c r="C157" s="18" t="s">
        <v>122</v>
      </c>
      <c r="D157" s="18" t="s">
        <v>117</v>
      </c>
      <c r="E157" s="1" t="s">
        <v>948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</row>
    <row r="158" spans="1:43">
      <c r="A158" s="18" t="s">
        <v>174</v>
      </c>
      <c r="B158" s="18" t="s">
        <v>173</v>
      </c>
      <c r="C158" s="18" t="s">
        <v>122</v>
      </c>
      <c r="D158" s="18" t="s">
        <v>118</v>
      </c>
      <c r="E158" s="1" t="s">
        <v>949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</row>
    <row r="159" spans="1:43">
      <c r="A159" s="18" t="s">
        <v>174</v>
      </c>
      <c r="B159" s="18" t="s">
        <v>173</v>
      </c>
      <c r="C159" s="18" t="s">
        <v>122</v>
      </c>
      <c r="D159" s="18" t="s">
        <v>119</v>
      </c>
      <c r="E159" s="1" t="s">
        <v>950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</row>
    <row r="160" spans="1:43">
      <c r="A160" s="18" t="s">
        <v>174</v>
      </c>
      <c r="B160" s="18" t="s">
        <v>173</v>
      </c>
      <c r="C160" s="18" t="s">
        <v>122</v>
      </c>
      <c r="D160" s="18" t="s">
        <v>120</v>
      </c>
      <c r="E160" s="1" t="s">
        <v>951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</row>
    <row r="161" spans="1:43">
      <c r="A161" s="18" t="s">
        <v>174</v>
      </c>
      <c r="B161" s="18" t="s">
        <v>173</v>
      </c>
      <c r="C161" s="18" t="s">
        <v>122</v>
      </c>
      <c r="D161" s="18" t="s">
        <v>121</v>
      </c>
      <c r="E161" s="1" t="s">
        <v>952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</row>
    <row r="162" spans="1:43">
      <c r="A162" s="18" t="s">
        <v>174</v>
      </c>
      <c r="B162" s="18" t="s">
        <v>173</v>
      </c>
      <c r="C162" s="18" t="s">
        <v>123</v>
      </c>
      <c r="D162" s="18" t="s">
        <v>112</v>
      </c>
      <c r="E162" s="1" t="s">
        <v>953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</row>
    <row r="163" spans="1:43">
      <c r="A163" s="18" t="s">
        <v>174</v>
      </c>
      <c r="B163" s="18" t="s">
        <v>173</v>
      </c>
      <c r="C163" s="18" t="s">
        <v>123</v>
      </c>
      <c r="D163" s="18" t="s">
        <v>113</v>
      </c>
      <c r="E163" s="1" t="s">
        <v>954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</row>
    <row r="164" spans="1:43">
      <c r="A164" s="18" t="s">
        <v>174</v>
      </c>
      <c r="B164" s="18" t="s">
        <v>173</v>
      </c>
      <c r="C164" s="18" t="s">
        <v>123</v>
      </c>
      <c r="D164" s="18" t="s">
        <v>114</v>
      </c>
      <c r="E164" s="1" t="s">
        <v>955</v>
      </c>
      <c r="F164" s="3">
        <v>246771000000000</v>
      </c>
      <c r="G164" s="3">
        <v>232371000000000</v>
      </c>
      <c r="H164" s="3">
        <v>215099000000000</v>
      </c>
      <c r="I164" s="3">
        <v>195102000000000</v>
      </c>
      <c r="J164" s="3">
        <v>171915000000000</v>
      </c>
      <c r="K164" s="3">
        <v>145380000000000</v>
      </c>
      <c r="L164" s="3">
        <v>114798000000000</v>
      </c>
      <c r="M164" s="3">
        <v>79485600000000</v>
      </c>
      <c r="N164" s="3">
        <v>38602400000000</v>
      </c>
      <c r="O164" s="3">
        <v>332187000000</v>
      </c>
      <c r="P164" s="3">
        <v>36451000000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</row>
    <row r="165" spans="1:43">
      <c r="A165" s="18" t="s">
        <v>174</v>
      </c>
      <c r="B165" s="18" t="s">
        <v>173</v>
      </c>
      <c r="C165" s="18" t="s">
        <v>123</v>
      </c>
      <c r="D165" s="18" t="s">
        <v>115</v>
      </c>
      <c r="E165" s="1" t="s">
        <v>956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</row>
    <row r="166" spans="1:43">
      <c r="A166" s="18" t="s">
        <v>174</v>
      </c>
      <c r="B166" s="18" t="s">
        <v>173</v>
      </c>
      <c r="C166" s="18" t="s">
        <v>123</v>
      </c>
      <c r="D166" s="18" t="s">
        <v>116</v>
      </c>
      <c r="E166" s="1" t="s">
        <v>957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</row>
    <row r="167" spans="1:43">
      <c r="A167" s="18" t="s">
        <v>174</v>
      </c>
      <c r="B167" s="18" t="s">
        <v>173</v>
      </c>
      <c r="C167" s="18" t="s">
        <v>123</v>
      </c>
      <c r="D167" s="18" t="s">
        <v>117</v>
      </c>
      <c r="E167" s="1" t="s">
        <v>958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</row>
    <row r="168" spans="1:43">
      <c r="A168" s="18" t="s">
        <v>174</v>
      </c>
      <c r="B168" s="18" t="s">
        <v>173</v>
      </c>
      <c r="C168" s="18" t="s">
        <v>123</v>
      </c>
      <c r="D168" s="18" t="s">
        <v>118</v>
      </c>
      <c r="E168" s="1" t="s">
        <v>959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</row>
    <row r="169" spans="1:43">
      <c r="A169" s="18" t="s">
        <v>174</v>
      </c>
      <c r="B169" s="18" t="s">
        <v>173</v>
      </c>
      <c r="C169" s="18" t="s">
        <v>123</v>
      </c>
      <c r="D169" s="18" t="s">
        <v>119</v>
      </c>
      <c r="E169" s="1" t="s">
        <v>960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</row>
    <row r="170" spans="1:43">
      <c r="A170" s="18" t="s">
        <v>174</v>
      </c>
      <c r="B170" s="18" t="s">
        <v>173</v>
      </c>
      <c r="C170" s="18" t="s">
        <v>123</v>
      </c>
      <c r="D170" s="18" t="s">
        <v>120</v>
      </c>
      <c r="E170" s="1" t="s">
        <v>961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</row>
    <row r="171" spans="1:43">
      <c r="A171" s="18" t="s">
        <v>174</v>
      </c>
      <c r="B171" s="18" t="s">
        <v>173</v>
      </c>
      <c r="C171" s="18" t="s">
        <v>123</v>
      </c>
      <c r="D171" s="18" t="s">
        <v>121</v>
      </c>
      <c r="E171" s="1" t="s">
        <v>962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</row>
    <row r="172" spans="1:43">
      <c r="A172" s="18" t="s">
        <v>174</v>
      </c>
      <c r="B172" s="18" t="s">
        <v>173</v>
      </c>
      <c r="C172" s="18" t="s">
        <v>124</v>
      </c>
      <c r="D172" s="18" t="s">
        <v>112</v>
      </c>
      <c r="E172" s="1" t="s">
        <v>963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</row>
    <row r="173" spans="1:43">
      <c r="A173" s="18" t="s">
        <v>174</v>
      </c>
      <c r="B173" s="18" t="s">
        <v>173</v>
      </c>
      <c r="C173" s="18" t="s">
        <v>124</v>
      </c>
      <c r="D173" s="18" t="s">
        <v>113</v>
      </c>
      <c r="E173" s="1" t="s">
        <v>964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</row>
    <row r="174" spans="1:43">
      <c r="A174" s="18" t="s">
        <v>174</v>
      </c>
      <c r="B174" s="18" t="s">
        <v>173</v>
      </c>
      <c r="C174" s="18" t="s">
        <v>124</v>
      </c>
      <c r="D174" s="18" t="s">
        <v>114</v>
      </c>
      <c r="E174" s="1" t="s">
        <v>965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</row>
    <row r="175" spans="1:43">
      <c r="A175" s="18" t="s">
        <v>174</v>
      </c>
      <c r="B175" s="18" t="s">
        <v>173</v>
      </c>
      <c r="C175" s="18" t="s">
        <v>124</v>
      </c>
      <c r="D175" s="18" t="s">
        <v>115</v>
      </c>
      <c r="E175" s="1" t="s">
        <v>966</v>
      </c>
      <c r="F175" s="3">
        <v>328082000000000</v>
      </c>
      <c r="G175" s="3">
        <v>316762000000000</v>
      </c>
      <c r="H175" s="3">
        <v>297193000000000</v>
      </c>
      <c r="I175" s="3">
        <v>274571000000000</v>
      </c>
      <c r="J175" s="3">
        <v>248580000000000</v>
      </c>
      <c r="K175" s="3">
        <v>218610000000000</v>
      </c>
      <c r="L175" s="3">
        <v>183487000000000</v>
      </c>
      <c r="M175" s="3">
        <v>142712000000000</v>
      </c>
      <c r="N175" s="3">
        <v>93639900000000</v>
      </c>
      <c r="O175" s="3">
        <v>37083200000000</v>
      </c>
      <c r="P175" s="3">
        <v>10073900000000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</row>
    <row r="176" spans="1:43">
      <c r="A176" s="18" t="s">
        <v>174</v>
      </c>
      <c r="B176" s="18" t="s">
        <v>173</v>
      </c>
      <c r="C176" s="18" t="s">
        <v>124</v>
      </c>
      <c r="D176" s="18" t="s">
        <v>116</v>
      </c>
      <c r="E176" s="1" t="s">
        <v>967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</row>
    <row r="177" spans="1:43">
      <c r="A177" s="18" t="s">
        <v>174</v>
      </c>
      <c r="B177" s="18" t="s">
        <v>173</v>
      </c>
      <c r="C177" s="18" t="s">
        <v>124</v>
      </c>
      <c r="D177" s="18" t="s">
        <v>117</v>
      </c>
      <c r="E177" s="1" t="s">
        <v>968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</row>
    <row r="178" spans="1:43">
      <c r="A178" s="18" t="s">
        <v>174</v>
      </c>
      <c r="B178" s="18" t="s">
        <v>173</v>
      </c>
      <c r="C178" s="18" t="s">
        <v>124</v>
      </c>
      <c r="D178" s="18" t="s">
        <v>118</v>
      </c>
      <c r="E178" s="1" t="s">
        <v>969</v>
      </c>
      <c r="F178" s="3">
        <v>0</v>
      </c>
      <c r="G178" s="3">
        <v>0</v>
      </c>
      <c r="H178" s="3">
        <v>0</v>
      </c>
      <c r="I178" s="3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</row>
    <row r="179" spans="1:43">
      <c r="A179" s="18" t="s">
        <v>174</v>
      </c>
      <c r="B179" s="18" t="s">
        <v>173</v>
      </c>
      <c r="C179" s="18" t="s">
        <v>124</v>
      </c>
      <c r="D179" s="18" t="s">
        <v>119</v>
      </c>
      <c r="E179" s="1" t="s">
        <v>970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</row>
    <row r="180" spans="1:43">
      <c r="A180" s="18" t="s">
        <v>174</v>
      </c>
      <c r="B180" s="18" t="s">
        <v>173</v>
      </c>
      <c r="C180" s="18" t="s">
        <v>124</v>
      </c>
      <c r="D180" s="18" t="s">
        <v>120</v>
      </c>
      <c r="E180" s="1" t="s">
        <v>971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</row>
    <row r="181" spans="1:43">
      <c r="A181" s="18" t="s">
        <v>174</v>
      </c>
      <c r="B181" s="18" t="s">
        <v>173</v>
      </c>
      <c r="C181" s="18" t="s">
        <v>124</v>
      </c>
      <c r="D181" s="18" t="s">
        <v>121</v>
      </c>
      <c r="E181" s="1" t="s">
        <v>972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</row>
    <row r="182" spans="1:43">
      <c r="A182" s="18" t="s">
        <v>174</v>
      </c>
      <c r="B182" s="18" t="s">
        <v>173</v>
      </c>
      <c r="C182" s="18" t="s">
        <v>125</v>
      </c>
      <c r="D182" s="18" t="s">
        <v>112</v>
      </c>
      <c r="E182" s="1" t="s">
        <v>973</v>
      </c>
      <c r="F182" s="3">
        <v>11459400000000</v>
      </c>
      <c r="G182" s="3">
        <v>13404600000000</v>
      </c>
      <c r="H182" s="3">
        <v>16110900000000</v>
      </c>
      <c r="I182" s="3">
        <v>19196100000000</v>
      </c>
      <c r="J182" s="3">
        <v>22712200000000</v>
      </c>
      <c r="K182" s="3">
        <v>26697700000000</v>
      </c>
      <c r="L182" s="3">
        <v>31268200000000</v>
      </c>
      <c r="M182" s="3">
        <v>36530600000000</v>
      </c>
      <c r="N182" s="3">
        <v>41986000000000</v>
      </c>
      <c r="O182" s="3">
        <v>48540000000000</v>
      </c>
      <c r="P182" s="3">
        <v>48971300000000</v>
      </c>
      <c r="Q182" s="3">
        <v>48403900000000</v>
      </c>
      <c r="R182" s="3">
        <v>46874900000000</v>
      </c>
      <c r="S182" s="3">
        <v>45383800000000</v>
      </c>
      <c r="T182" s="3">
        <v>43957700000000</v>
      </c>
      <c r="U182" s="3">
        <v>42594200000000</v>
      </c>
      <c r="V182" s="3">
        <v>41264400000000</v>
      </c>
      <c r="W182" s="3">
        <v>40005800000000</v>
      </c>
      <c r="X182" s="3">
        <v>38626400000000</v>
      </c>
      <c r="Y182" s="3">
        <v>37306300000000</v>
      </c>
      <c r="Z182" s="3">
        <v>36054900000000</v>
      </c>
      <c r="AA182" s="3">
        <v>34838800000000</v>
      </c>
      <c r="AB182" s="3">
        <v>33653000000000</v>
      </c>
      <c r="AC182" s="3">
        <v>32468100000000</v>
      </c>
      <c r="AD182" s="3">
        <v>31304000000000</v>
      </c>
      <c r="AE182" s="3">
        <v>30186100000000</v>
      </c>
      <c r="AF182" s="3">
        <v>29117600000000</v>
      </c>
      <c r="AG182" s="3">
        <v>28073800000000</v>
      </c>
      <c r="AH182" s="3">
        <v>26937000000000</v>
      </c>
      <c r="AI182" s="3">
        <v>25864500000000</v>
      </c>
      <c r="AJ182" s="3">
        <v>24808900000000</v>
      </c>
      <c r="AK182" s="3">
        <v>23844000000000</v>
      </c>
      <c r="AL182" s="3">
        <v>22852800000000</v>
      </c>
      <c r="AM182" s="3">
        <v>22025200000000</v>
      </c>
      <c r="AN182" s="3">
        <v>21034900000000</v>
      </c>
      <c r="AO182" s="3">
        <v>20430900000000</v>
      </c>
      <c r="AP182" s="3">
        <v>19228800000000</v>
      </c>
      <c r="AQ182" s="3">
        <v>19187900000000</v>
      </c>
    </row>
    <row r="183" spans="1:43">
      <c r="A183" s="18" t="s">
        <v>174</v>
      </c>
      <c r="B183" s="18" t="s">
        <v>173</v>
      </c>
      <c r="C183" s="18" t="s">
        <v>125</v>
      </c>
      <c r="D183" s="18" t="s">
        <v>113</v>
      </c>
      <c r="E183" s="1" t="s">
        <v>974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</row>
    <row r="184" spans="1:43">
      <c r="A184" s="18" t="s">
        <v>174</v>
      </c>
      <c r="B184" s="18" t="s">
        <v>173</v>
      </c>
      <c r="C184" s="18" t="s">
        <v>125</v>
      </c>
      <c r="D184" s="18" t="s">
        <v>114</v>
      </c>
      <c r="E184" s="1" t="s">
        <v>975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</row>
    <row r="185" spans="1:43">
      <c r="A185" s="18" t="s">
        <v>174</v>
      </c>
      <c r="B185" s="18" t="s">
        <v>173</v>
      </c>
      <c r="C185" s="18" t="s">
        <v>125</v>
      </c>
      <c r="D185" s="18" t="s">
        <v>115</v>
      </c>
      <c r="E185" s="1" t="s">
        <v>976</v>
      </c>
      <c r="F185" s="3">
        <v>9375840000000</v>
      </c>
      <c r="G185" s="3">
        <v>10967400000000</v>
      </c>
      <c r="H185" s="3">
        <v>13181700000000</v>
      </c>
      <c r="I185" s="3">
        <v>15705900000000</v>
      </c>
      <c r="J185" s="3">
        <v>18582700000000</v>
      </c>
      <c r="K185" s="3">
        <v>21843600000000</v>
      </c>
      <c r="L185" s="3">
        <v>25583100000000</v>
      </c>
      <c r="M185" s="3">
        <v>29888600000000</v>
      </c>
      <c r="N185" s="3">
        <v>34352200000000</v>
      </c>
      <c r="O185" s="3">
        <v>39714500000000</v>
      </c>
      <c r="P185" s="3">
        <v>40067400000000</v>
      </c>
      <c r="Q185" s="3">
        <v>39603200000000</v>
      </c>
      <c r="R185" s="3">
        <v>38352200000000</v>
      </c>
      <c r="S185" s="3">
        <v>37132200000000</v>
      </c>
      <c r="T185" s="3">
        <v>35965400000000</v>
      </c>
      <c r="U185" s="3">
        <v>34849800000000</v>
      </c>
      <c r="V185" s="3">
        <v>33761800000000</v>
      </c>
      <c r="W185" s="3">
        <v>32732000000000</v>
      </c>
      <c r="X185" s="3">
        <v>31603400000000</v>
      </c>
      <c r="Y185" s="3">
        <v>30523300000000</v>
      </c>
      <c r="Z185" s="3">
        <v>29499400000000</v>
      </c>
      <c r="AA185" s="3">
        <v>28504500000000</v>
      </c>
      <c r="AB185" s="3">
        <v>27534300000000</v>
      </c>
      <c r="AC185" s="3">
        <v>26564800000000</v>
      </c>
      <c r="AD185" s="3">
        <v>25612400000000</v>
      </c>
      <c r="AE185" s="3">
        <v>24697700000000</v>
      </c>
      <c r="AF185" s="3">
        <v>23823500000000</v>
      </c>
      <c r="AG185" s="3">
        <v>22969400000000</v>
      </c>
      <c r="AH185" s="3">
        <v>22039300000000</v>
      </c>
      <c r="AI185" s="3">
        <v>21161900000000</v>
      </c>
      <c r="AJ185" s="3">
        <v>20298200000000</v>
      </c>
      <c r="AK185" s="3">
        <v>19508800000000</v>
      </c>
      <c r="AL185" s="3">
        <v>18697700000000</v>
      </c>
      <c r="AM185" s="3">
        <v>18020600000000</v>
      </c>
      <c r="AN185" s="3">
        <v>17210300000000</v>
      </c>
      <c r="AO185" s="3">
        <v>16716200000000</v>
      </c>
      <c r="AP185" s="3">
        <v>15732700000000</v>
      </c>
      <c r="AQ185" s="3">
        <v>15699200000000</v>
      </c>
    </row>
    <row r="186" spans="1:43">
      <c r="A186" s="18" t="s">
        <v>174</v>
      </c>
      <c r="B186" s="18" t="s">
        <v>173</v>
      </c>
      <c r="C186" s="18" t="s">
        <v>125</v>
      </c>
      <c r="D186" s="18" t="s">
        <v>116</v>
      </c>
      <c r="E186" s="1" t="s">
        <v>977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</row>
    <row r="187" spans="1:43">
      <c r="A187" s="18" t="s">
        <v>174</v>
      </c>
      <c r="B187" s="18" t="s">
        <v>173</v>
      </c>
      <c r="C187" s="18" t="s">
        <v>125</v>
      </c>
      <c r="D187" s="18" t="s">
        <v>117</v>
      </c>
      <c r="E187" s="1" t="s">
        <v>978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</row>
    <row r="188" spans="1:43">
      <c r="A188" s="18" t="s">
        <v>174</v>
      </c>
      <c r="B188" s="18" t="s">
        <v>173</v>
      </c>
      <c r="C188" s="18" t="s">
        <v>125</v>
      </c>
      <c r="D188" s="18" t="s">
        <v>118</v>
      </c>
      <c r="E188" s="1" t="s">
        <v>979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</row>
    <row r="189" spans="1:43">
      <c r="A189" s="18" t="s">
        <v>174</v>
      </c>
      <c r="B189" s="18" t="s">
        <v>173</v>
      </c>
      <c r="C189" s="18" t="s">
        <v>125</v>
      </c>
      <c r="D189" s="18" t="s">
        <v>119</v>
      </c>
      <c r="E189" s="1" t="s">
        <v>980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</row>
    <row r="190" spans="1:43">
      <c r="A190" s="18" t="s">
        <v>174</v>
      </c>
      <c r="B190" s="18" t="s">
        <v>173</v>
      </c>
      <c r="C190" s="18" t="s">
        <v>125</v>
      </c>
      <c r="D190" s="18" t="s">
        <v>120</v>
      </c>
      <c r="E190" s="1" t="s">
        <v>981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</row>
    <row r="191" spans="1:43">
      <c r="A191" s="18" t="s">
        <v>174</v>
      </c>
      <c r="B191" s="18" t="s">
        <v>173</v>
      </c>
      <c r="C191" s="18" t="s">
        <v>125</v>
      </c>
      <c r="D191" s="18" t="s">
        <v>121</v>
      </c>
      <c r="E191" s="1" t="s">
        <v>982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</row>
    <row r="192" spans="1:43">
      <c r="A192" s="18" t="s">
        <v>174</v>
      </c>
      <c r="B192" s="18" t="s">
        <v>173</v>
      </c>
      <c r="C192" s="18" t="s">
        <v>126</v>
      </c>
      <c r="D192" s="18" t="s">
        <v>112</v>
      </c>
      <c r="E192" s="1" t="s">
        <v>983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</row>
    <row r="193" spans="1:43">
      <c r="A193" s="18" t="s">
        <v>174</v>
      </c>
      <c r="B193" s="18" t="s">
        <v>173</v>
      </c>
      <c r="C193" s="18" t="s">
        <v>126</v>
      </c>
      <c r="D193" s="18" t="s">
        <v>113</v>
      </c>
      <c r="E193" s="1" t="s">
        <v>984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</row>
    <row r="194" spans="1:43">
      <c r="A194" s="18" t="s">
        <v>174</v>
      </c>
      <c r="B194" s="18" t="s">
        <v>173</v>
      </c>
      <c r="C194" s="18" t="s">
        <v>126</v>
      </c>
      <c r="D194" s="18" t="s">
        <v>114</v>
      </c>
      <c r="E194" s="1" t="s">
        <v>985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</row>
    <row r="195" spans="1:43">
      <c r="A195" s="18" t="s">
        <v>174</v>
      </c>
      <c r="B195" s="18" t="s">
        <v>173</v>
      </c>
      <c r="C195" s="18" t="s">
        <v>126</v>
      </c>
      <c r="D195" s="18" t="s">
        <v>115</v>
      </c>
      <c r="E195" s="1" t="s">
        <v>986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</row>
    <row r="196" spans="1:43">
      <c r="A196" s="18" t="s">
        <v>174</v>
      </c>
      <c r="B196" s="18" t="s">
        <v>173</v>
      </c>
      <c r="C196" s="18" t="s">
        <v>126</v>
      </c>
      <c r="D196" s="18" t="s">
        <v>116</v>
      </c>
      <c r="E196" s="1" t="s">
        <v>987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</row>
    <row r="197" spans="1:43">
      <c r="A197" s="18" t="s">
        <v>174</v>
      </c>
      <c r="B197" s="18" t="s">
        <v>173</v>
      </c>
      <c r="C197" s="18" t="s">
        <v>126</v>
      </c>
      <c r="D197" s="18" t="s">
        <v>117</v>
      </c>
      <c r="E197" s="1" t="s">
        <v>988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</row>
    <row r="198" spans="1:43">
      <c r="A198" s="18" t="s">
        <v>174</v>
      </c>
      <c r="B198" s="18" t="s">
        <v>173</v>
      </c>
      <c r="C198" s="18" t="s">
        <v>126</v>
      </c>
      <c r="D198" s="18" t="s">
        <v>118</v>
      </c>
      <c r="E198" s="1" t="s">
        <v>989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</row>
    <row r="199" spans="1:43">
      <c r="A199" s="18" t="s">
        <v>174</v>
      </c>
      <c r="B199" s="18" t="s">
        <v>173</v>
      </c>
      <c r="C199" s="18" t="s">
        <v>126</v>
      </c>
      <c r="D199" s="18" t="s">
        <v>119</v>
      </c>
      <c r="E199" s="1" t="s">
        <v>990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</row>
    <row r="200" spans="1:43">
      <c r="A200" s="18" t="s">
        <v>174</v>
      </c>
      <c r="B200" s="18" t="s">
        <v>173</v>
      </c>
      <c r="C200" s="18" t="s">
        <v>126</v>
      </c>
      <c r="D200" s="18" t="s">
        <v>120</v>
      </c>
      <c r="E200" s="1" t="s">
        <v>991</v>
      </c>
      <c r="F200" s="3">
        <v>1355760000000</v>
      </c>
      <c r="G200" s="3">
        <v>2169200000000</v>
      </c>
      <c r="H200" s="3">
        <v>2333640000000</v>
      </c>
      <c r="I200" s="3">
        <v>2517200000000</v>
      </c>
      <c r="J200" s="3">
        <v>2723270000000</v>
      </c>
      <c r="K200" s="3">
        <v>2956660000000</v>
      </c>
      <c r="L200" s="3">
        <v>3221620000000</v>
      </c>
      <c r="M200" s="3">
        <v>3525770000000</v>
      </c>
      <c r="N200" s="3">
        <v>3824820000000</v>
      </c>
      <c r="O200" s="3">
        <v>4178040000000</v>
      </c>
      <c r="P200" s="3">
        <v>1375490000000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</row>
    <row r="201" spans="1:43">
      <c r="A201" s="18" t="s">
        <v>174</v>
      </c>
      <c r="B201" s="18" t="s">
        <v>173</v>
      </c>
      <c r="C201" s="18" t="s">
        <v>126</v>
      </c>
      <c r="D201" s="18" t="s">
        <v>121</v>
      </c>
      <c r="E201" s="1" t="s">
        <v>992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</row>
    <row r="202" spans="1:43">
      <c r="A202" s="18" t="s">
        <v>174</v>
      </c>
      <c r="B202" s="18" t="s">
        <v>173</v>
      </c>
      <c r="C202" s="18" t="s">
        <v>127</v>
      </c>
      <c r="D202" s="18" t="s">
        <v>112</v>
      </c>
      <c r="E202" s="1" t="s">
        <v>993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</row>
    <row r="203" spans="1:43">
      <c r="A203" s="18" t="s">
        <v>174</v>
      </c>
      <c r="B203" s="18" t="s">
        <v>173</v>
      </c>
      <c r="C203" s="18" t="s">
        <v>127</v>
      </c>
      <c r="D203" s="18" t="s">
        <v>113</v>
      </c>
      <c r="E203" s="1" t="s">
        <v>994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</row>
    <row r="204" spans="1:43">
      <c r="A204" s="18" t="s">
        <v>174</v>
      </c>
      <c r="B204" s="18" t="s">
        <v>173</v>
      </c>
      <c r="C204" s="18" t="s">
        <v>127</v>
      </c>
      <c r="D204" s="18" t="s">
        <v>114</v>
      </c>
      <c r="E204" s="1" t="s">
        <v>995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</row>
    <row r="205" spans="1:43">
      <c r="A205" s="18" t="s">
        <v>174</v>
      </c>
      <c r="B205" s="18" t="s">
        <v>173</v>
      </c>
      <c r="C205" s="18" t="s">
        <v>127</v>
      </c>
      <c r="D205" s="18" t="s">
        <v>115</v>
      </c>
      <c r="E205" s="1" t="s">
        <v>996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</row>
    <row r="206" spans="1:43">
      <c r="A206" s="18" t="s">
        <v>174</v>
      </c>
      <c r="B206" s="18" t="s">
        <v>173</v>
      </c>
      <c r="C206" s="18" t="s">
        <v>127</v>
      </c>
      <c r="D206" s="18" t="s">
        <v>116</v>
      </c>
      <c r="E206" s="1" t="s">
        <v>997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</row>
    <row r="207" spans="1:43">
      <c r="A207" s="18" t="s">
        <v>174</v>
      </c>
      <c r="B207" s="18" t="s">
        <v>173</v>
      </c>
      <c r="C207" s="18" t="s">
        <v>127</v>
      </c>
      <c r="D207" s="18" t="s">
        <v>117</v>
      </c>
      <c r="E207" s="1" t="s">
        <v>998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</row>
    <row r="208" spans="1:43">
      <c r="A208" s="18" t="s">
        <v>174</v>
      </c>
      <c r="B208" s="18" t="s">
        <v>173</v>
      </c>
      <c r="C208" s="18" t="s">
        <v>127</v>
      </c>
      <c r="D208" s="18" t="s">
        <v>118</v>
      </c>
      <c r="E208" s="1" t="s">
        <v>999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</row>
    <row r="209" spans="1:43">
      <c r="A209" s="18" t="s">
        <v>174</v>
      </c>
      <c r="B209" s="18" t="s">
        <v>173</v>
      </c>
      <c r="C209" s="18" t="s">
        <v>127</v>
      </c>
      <c r="D209" s="18" t="s">
        <v>119</v>
      </c>
      <c r="E209" s="1" t="s">
        <v>1000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</row>
    <row r="210" spans="1:43">
      <c r="A210" s="18" t="s">
        <v>174</v>
      </c>
      <c r="B210" s="18" t="s">
        <v>173</v>
      </c>
      <c r="C210" s="18" t="s">
        <v>127</v>
      </c>
      <c r="D210" s="18" t="s">
        <v>120</v>
      </c>
      <c r="E210" s="1" t="s">
        <v>1001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</row>
    <row r="211" spans="1:43">
      <c r="A211" s="18" t="s">
        <v>174</v>
      </c>
      <c r="B211" s="18" t="s">
        <v>173</v>
      </c>
      <c r="C211" s="18" t="s">
        <v>127</v>
      </c>
      <c r="D211" s="18" t="s">
        <v>121</v>
      </c>
      <c r="E211" s="1" t="s">
        <v>1002</v>
      </c>
      <c r="F211" s="3">
        <v>9538260000000</v>
      </c>
      <c r="G211" s="3">
        <v>18216500000000</v>
      </c>
      <c r="H211" s="3">
        <v>31061700000000</v>
      </c>
      <c r="I211" s="3">
        <v>46715200000000</v>
      </c>
      <c r="J211" s="3">
        <v>65843000000000</v>
      </c>
      <c r="K211" s="3">
        <v>89244000000000</v>
      </c>
      <c r="L211" s="3">
        <v>117843000000000</v>
      </c>
      <c r="M211" s="3">
        <v>153070000000000</v>
      </c>
      <c r="N211" s="3">
        <v>193526000000000</v>
      </c>
      <c r="O211" s="3">
        <v>242728000000000</v>
      </c>
      <c r="P211" s="3">
        <v>261426000000000</v>
      </c>
      <c r="Q211" s="3">
        <v>277334000000000</v>
      </c>
      <c r="R211" s="3">
        <v>289621000000000</v>
      </c>
      <c r="S211" s="3">
        <v>302132000000000</v>
      </c>
      <c r="T211" s="3">
        <v>314880000000000</v>
      </c>
      <c r="U211" s="3">
        <v>327770000000000</v>
      </c>
      <c r="V211" s="3">
        <v>340885000000000</v>
      </c>
      <c r="W211" s="3">
        <v>353969000000000</v>
      </c>
      <c r="X211" s="3">
        <v>364741000000000</v>
      </c>
      <c r="Y211" s="3">
        <v>375103000000000</v>
      </c>
      <c r="Z211" s="3">
        <v>385209000000000</v>
      </c>
      <c r="AA211" s="3">
        <v>394989000000000</v>
      </c>
      <c r="AB211" s="3">
        <v>404302000000000</v>
      </c>
      <c r="AC211" s="3">
        <v>413189000000000</v>
      </c>
      <c r="AD211" s="3">
        <v>421465000000000</v>
      </c>
      <c r="AE211" s="3">
        <v>429398000000000</v>
      </c>
      <c r="AF211" s="3">
        <v>436636000000000</v>
      </c>
      <c r="AG211" s="3">
        <v>443592000000000</v>
      </c>
      <c r="AH211" s="3">
        <v>447636000000000</v>
      </c>
      <c r="AI211" s="3">
        <v>451537000000000</v>
      </c>
      <c r="AJ211" s="3">
        <v>453978000000000</v>
      </c>
      <c r="AK211" s="3">
        <v>457003000000000</v>
      </c>
      <c r="AL211" s="3">
        <v>457365000000000</v>
      </c>
      <c r="AM211" s="3">
        <v>460650000000000</v>
      </c>
      <c r="AN211" s="3">
        <v>457323000000000</v>
      </c>
      <c r="AO211" s="3">
        <v>464362000000000</v>
      </c>
      <c r="AP211" s="3">
        <v>450513000000000</v>
      </c>
      <c r="AQ211" s="3">
        <v>474801000000000</v>
      </c>
    </row>
    <row r="212" spans="1:43">
      <c r="A212" s="18" t="s">
        <v>174</v>
      </c>
      <c r="B212" s="18" t="s">
        <v>110</v>
      </c>
      <c r="C212" s="18" t="s">
        <v>111</v>
      </c>
      <c r="D212" s="18" t="s">
        <v>112</v>
      </c>
      <c r="E212" s="1" t="s">
        <v>1003</v>
      </c>
      <c r="F212" s="3">
        <v>23781100000000</v>
      </c>
      <c r="G212" s="3">
        <v>23018500000000</v>
      </c>
      <c r="H212" s="3">
        <v>22273600000000</v>
      </c>
      <c r="I212" s="3">
        <v>21618200000000</v>
      </c>
      <c r="J212" s="3">
        <v>21078700000000</v>
      </c>
      <c r="K212" s="3">
        <v>20786600000000</v>
      </c>
      <c r="L212" s="3">
        <v>20774400000000</v>
      </c>
      <c r="M212" s="3">
        <v>21074100000000</v>
      </c>
      <c r="N212" s="3">
        <v>21684400000000</v>
      </c>
      <c r="O212" s="3">
        <v>22701400000000</v>
      </c>
      <c r="P212" s="3">
        <v>24222100000000</v>
      </c>
      <c r="Q212" s="3">
        <v>26200100000000</v>
      </c>
      <c r="R212" s="3">
        <v>28590100000000</v>
      </c>
      <c r="S212" s="3">
        <v>31351000000000</v>
      </c>
      <c r="T212" s="3">
        <v>34497200000000</v>
      </c>
      <c r="U212" s="3">
        <v>39307100000000</v>
      </c>
      <c r="V212" s="3">
        <v>44406100000000</v>
      </c>
      <c r="W212" s="3">
        <v>49686300000000</v>
      </c>
      <c r="X212" s="3">
        <v>55120700000000</v>
      </c>
      <c r="Y212" s="3">
        <v>60672500000000</v>
      </c>
      <c r="Z212" s="3">
        <v>66226000000000</v>
      </c>
      <c r="AA212" s="3">
        <v>71763300000000</v>
      </c>
      <c r="AB212" s="3">
        <v>77250500000000</v>
      </c>
      <c r="AC212" s="3">
        <v>82568100000000</v>
      </c>
      <c r="AD212" s="3">
        <v>87696800000000</v>
      </c>
      <c r="AE212" s="3">
        <v>92529300000000</v>
      </c>
      <c r="AF212" s="3">
        <v>97042300000000</v>
      </c>
      <c r="AG212" s="3">
        <v>101296000000000</v>
      </c>
      <c r="AH212" s="3">
        <v>104994000000000</v>
      </c>
      <c r="AI212" s="3">
        <v>108472000000000</v>
      </c>
      <c r="AJ212" s="3">
        <v>111680000000000</v>
      </c>
      <c r="AK212" s="3">
        <v>114710000000000</v>
      </c>
      <c r="AL212" s="3">
        <v>117721000000000</v>
      </c>
      <c r="AM212" s="3">
        <v>120467000000000</v>
      </c>
      <c r="AN212" s="3">
        <v>123137000000000</v>
      </c>
      <c r="AO212" s="3">
        <v>125849000000000</v>
      </c>
      <c r="AP212" s="3">
        <v>128457000000000</v>
      </c>
      <c r="AQ212" s="3">
        <v>131184000000000</v>
      </c>
    </row>
    <row r="213" spans="1:43">
      <c r="A213" s="18" t="s">
        <v>174</v>
      </c>
      <c r="B213" s="18" t="s">
        <v>110</v>
      </c>
      <c r="C213" s="18" t="s">
        <v>111</v>
      </c>
      <c r="D213" s="18" t="s">
        <v>113</v>
      </c>
      <c r="E213" s="1" t="s">
        <v>1004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</row>
    <row r="214" spans="1:43">
      <c r="A214" s="18" t="s">
        <v>174</v>
      </c>
      <c r="B214" s="18" t="s">
        <v>110</v>
      </c>
      <c r="C214" s="18" t="s">
        <v>111</v>
      </c>
      <c r="D214" s="18" t="s">
        <v>114</v>
      </c>
      <c r="E214" s="1" t="s">
        <v>1005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</row>
    <row r="215" spans="1:43">
      <c r="A215" s="18" t="s">
        <v>174</v>
      </c>
      <c r="B215" s="18" t="s">
        <v>110</v>
      </c>
      <c r="C215" s="18" t="s">
        <v>111</v>
      </c>
      <c r="D215" s="18" t="s">
        <v>115</v>
      </c>
      <c r="E215" s="1" t="s">
        <v>1006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</row>
    <row r="216" spans="1:43">
      <c r="A216" s="18" t="s">
        <v>174</v>
      </c>
      <c r="B216" s="18" t="s">
        <v>110</v>
      </c>
      <c r="C216" s="18" t="s">
        <v>111</v>
      </c>
      <c r="D216" s="18" t="s">
        <v>116</v>
      </c>
      <c r="E216" s="1" t="s">
        <v>1007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</row>
    <row r="217" spans="1:43">
      <c r="A217" s="18" t="s">
        <v>174</v>
      </c>
      <c r="B217" s="18" t="s">
        <v>110</v>
      </c>
      <c r="C217" s="18" t="s">
        <v>111</v>
      </c>
      <c r="D217" s="18" t="s">
        <v>117</v>
      </c>
      <c r="E217" s="1" t="s">
        <v>1008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</row>
    <row r="218" spans="1:43">
      <c r="A218" s="18" t="s">
        <v>174</v>
      </c>
      <c r="B218" s="18" t="s">
        <v>110</v>
      </c>
      <c r="C218" s="18" t="s">
        <v>111</v>
      </c>
      <c r="D218" s="18" t="s">
        <v>118</v>
      </c>
      <c r="E218" s="1" t="s">
        <v>1009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</row>
    <row r="219" spans="1:43">
      <c r="A219" s="18" t="s">
        <v>174</v>
      </c>
      <c r="B219" s="18" t="s">
        <v>110</v>
      </c>
      <c r="C219" s="18" t="s">
        <v>111</v>
      </c>
      <c r="D219" s="18" t="s">
        <v>119</v>
      </c>
      <c r="E219" s="1" t="s">
        <v>1010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</row>
    <row r="220" spans="1:43">
      <c r="A220" s="18" t="s">
        <v>174</v>
      </c>
      <c r="B220" s="18" t="s">
        <v>110</v>
      </c>
      <c r="C220" s="18" t="s">
        <v>111</v>
      </c>
      <c r="D220" s="18" t="s">
        <v>120</v>
      </c>
      <c r="E220" s="1" t="s">
        <v>1011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</row>
    <row r="221" spans="1:43">
      <c r="A221" s="18" t="s">
        <v>174</v>
      </c>
      <c r="B221" s="18" t="s">
        <v>110</v>
      </c>
      <c r="C221" s="18" t="s">
        <v>111</v>
      </c>
      <c r="D221" s="18" t="s">
        <v>121</v>
      </c>
      <c r="E221" s="1" t="s">
        <v>1012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</row>
    <row r="222" spans="1:43">
      <c r="A222" s="18" t="s">
        <v>174</v>
      </c>
      <c r="B222" s="18" t="s">
        <v>110</v>
      </c>
      <c r="C222" s="18" t="s">
        <v>122</v>
      </c>
      <c r="D222" s="18" t="s">
        <v>112</v>
      </c>
      <c r="E222" s="1" t="s">
        <v>1013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</row>
    <row r="223" spans="1:43">
      <c r="A223" s="18" t="s">
        <v>174</v>
      </c>
      <c r="B223" s="18" t="s">
        <v>110</v>
      </c>
      <c r="C223" s="18" t="s">
        <v>122</v>
      </c>
      <c r="D223" s="18" t="s">
        <v>113</v>
      </c>
      <c r="E223" s="1" t="s">
        <v>1014</v>
      </c>
      <c r="F223" s="3">
        <v>259902000000000</v>
      </c>
      <c r="G223" s="3">
        <v>254658000000000</v>
      </c>
      <c r="H223" s="3">
        <v>249494000000000</v>
      </c>
      <c r="I223" s="3">
        <v>244858000000000</v>
      </c>
      <c r="J223" s="3">
        <v>239455000000000</v>
      </c>
      <c r="K223" s="3">
        <v>234132000000000</v>
      </c>
      <c r="L223" s="3">
        <v>230895000000000</v>
      </c>
      <c r="M223" s="3">
        <v>230263000000000</v>
      </c>
      <c r="N223" s="3">
        <v>230433000000000</v>
      </c>
      <c r="O223" s="3">
        <v>234228000000000</v>
      </c>
      <c r="P223" s="3">
        <v>242038000000000</v>
      </c>
      <c r="Q223" s="3">
        <v>253773000000000</v>
      </c>
      <c r="R223" s="3">
        <v>269359000000000</v>
      </c>
      <c r="S223" s="3">
        <v>288116000000000</v>
      </c>
      <c r="T223" s="3">
        <v>310324000000000</v>
      </c>
      <c r="U223" s="3">
        <v>349282000000000</v>
      </c>
      <c r="V223" s="3">
        <v>390868000000000</v>
      </c>
      <c r="W223" s="3">
        <v>434287000000000</v>
      </c>
      <c r="X223" s="3">
        <v>479360000000000</v>
      </c>
      <c r="Y223" s="3">
        <v>527302000000000</v>
      </c>
      <c r="Z223" s="3">
        <v>577228000000000</v>
      </c>
      <c r="AA223" s="3">
        <v>627556000000000</v>
      </c>
      <c r="AB223" s="3">
        <v>677404000000000</v>
      </c>
      <c r="AC223" s="3">
        <v>726929000000000</v>
      </c>
      <c r="AD223" s="3">
        <v>775245000000000</v>
      </c>
      <c r="AE223" s="3">
        <v>821366000000000</v>
      </c>
      <c r="AF223" s="3">
        <v>865102000000000</v>
      </c>
      <c r="AG223" s="3">
        <v>906522000000000</v>
      </c>
      <c r="AH223" s="3">
        <v>943516000000000</v>
      </c>
      <c r="AI223" s="3">
        <v>978180000000000</v>
      </c>
      <c r="AJ223" s="3">
        <v>1011080000000000</v>
      </c>
      <c r="AK223" s="3">
        <v>1041670000000000</v>
      </c>
      <c r="AL223" s="3">
        <v>1072280000000000</v>
      </c>
      <c r="AM223" s="3">
        <v>1100410000000000</v>
      </c>
      <c r="AN223" s="3">
        <v>1128200000000000</v>
      </c>
      <c r="AO223" s="3">
        <v>1155730000000000</v>
      </c>
      <c r="AP223" s="3">
        <v>1182540000000000</v>
      </c>
      <c r="AQ223" s="3">
        <v>1210440000000000</v>
      </c>
    </row>
    <row r="224" spans="1:43">
      <c r="A224" s="18" t="s">
        <v>174</v>
      </c>
      <c r="B224" s="18" t="s">
        <v>110</v>
      </c>
      <c r="C224" s="18" t="s">
        <v>122</v>
      </c>
      <c r="D224" s="18" t="s">
        <v>114</v>
      </c>
      <c r="E224" s="1" t="s">
        <v>1015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</row>
    <row r="225" spans="1:43">
      <c r="A225" s="18" t="s">
        <v>174</v>
      </c>
      <c r="B225" s="18" t="s">
        <v>110</v>
      </c>
      <c r="C225" s="18" t="s">
        <v>122</v>
      </c>
      <c r="D225" s="18" t="s">
        <v>115</v>
      </c>
      <c r="E225" s="1" t="s">
        <v>1016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</row>
    <row r="226" spans="1:43">
      <c r="A226" s="18" t="s">
        <v>174</v>
      </c>
      <c r="B226" s="18" t="s">
        <v>110</v>
      </c>
      <c r="C226" s="18" t="s">
        <v>122</v>
      </c>
      <c r="D226" s="18" t="s">
        <v>116</v>
      </c>
      <c r="E226" s="1" t="s">
        <v>1017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</row>
    <row r="227" spans="1:43">
      <c r="A227" s="18" t="s">
        <v>174</v>
      </c>
      <c r="B227" s="18" t="s">
        <v>110</v>
      </c>
      <c r="C227" s="18" t="s">
        <v>122</v>
      </c>
      <c r="D227" s="18" t="s">
        <v>117</v>
      </c>
      <c r="E227" s="1" t="s">
        <v>1018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</row>
    <row r="228" spans="1:43">
      <c r="A228" s="18" t="s">
        <v>174</v>
      </c>
      <c r="B228" s="18" t="s">
        <v>110</v>
      </c>
      <c r="C228" s="18" t="s">
        <v>122</v>
      </c>
      <c r="D228" s="18" t="s">
        <v>118</v>
      </c>
      <c r="E228" s="1" t="s">
        <v>1019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</row>
    <row r="229" spans="1:43">
      <c r="A229" s="18" t="s">
        <v>174</v>
      </c>
      <c r="B229" s="18" t="s">
        <v>110</v>
      </c>
      <c r="C229" s="18" t="s">
        <v>122</v>
      </c>
      <c r="D229" s="18" t="s">
        <v>119</v>
      </c>
      <c r="E229" s="1" t="s">
        <v>1020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</row>
    <row r="230" spans="1:43">
      <c r="A230" s="18" t="s">
        <v>174</v>
      </c>
      <c r="B230" s="18" t="s">
        <v>110</v>
      </c>
      <c r="C230" s="18" t="s">
        <v>122</v>
      </c>
      <c r="D230" s="18" t="s">
        <v>120</v>
      </c>
      <c r="E230" s="1" t="s">
        <v>1021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</row>
    <row r="231" spans="1:43">
      <c r="A231" s="18" t="s">
        <v>174</v>
      </c>
      <c r="B231" s="18" t="s">
        <v>110</v>
      </c>
      <c r="C231" s="18" t="s">
        <v>122</v>
      </c>
      <c r="D231" s="18" t="s">
        <v>121</v>
      </c>
      <c r="E231" s="1" t="s">
        <v>1022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</row>
    <row r="232" spans="1:43">
      <c r="A232" s="18" t="s">
        <v>174</v>
      </c>
      <c r="B232" s="18" t="s">
        <v>110</v>
      </c>
      <c r="C232" s="18" t="s">
        <v>123</v>
      </c>
      <c r="D232" s="18" t="s">
        <v>112</v>
      </c>
      <c r="E232" s="1" t="s">
        <v>1023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</row>
    <row r="233" spans="1:43">
      <c r="A233" s="18" t="s">
        <v>174</v>
      </c>
      <c r="B233" s="18" t="s">
        <v>110</v>
      </c>
      <c r="C233" s="18" t="s">
        <v>123</v>
      </c>
      <c r="D233" s="18" t="s">
        <v>113</v>
      </c>
      <c r="E233" s="1" t="s">
        <v>1024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</row>
    <row r="234" spans="1:43">
      <c r="A234" s="18" t="s">
        <v>174</v>
      </c>
      <c r="B234" s="18" t="s">
        <v>110</v>
      </c>
      <c r="C234" s="18" t="s">
        <v>123</v>
      </c>
      <c r="D234" s="18" t="s">
        <v>114</v>
      </c>
      <c r="E234" s="1" t="s">
        <v>1025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</row>
    <row r="235" spans="1:43">
      <c r="A235" s="18" t="s">
        <v>174</v>
      </c>
      <c r="B235" s="18" t="s">
        <v>110</v>
      </c>
      <c r="C235" s="18" t="s">
        <v>123</v>
      </c>
      <c r="D235" s="18" t="s">
        <v>115</v>
      </c>
      <c r="E235" s="1" t="s">
        <v>1026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</row>
    <row r="236" spans="1:43">
      <c r="A236" s="18" t="s">
        <v>174</v>
      </c>
      <c r="B236" s="18" t="s">
        <v>110</v>
      </c>
      <c r="C236" s="18" t="s">
        <v>123</v>
      </c>
      <c r="D236" s="18" t="s">
        <v>116</v>
      </c>
      <c r="E236" s="1" t="s">
        <v>1027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</row>
    <row r="237" spans="1:43">
      <c r="A237" s="18" t="s">
        <v>174</v>
      </c>
      <c r="B237" s="18" t="s">
        <v>110</v>
      </c>
      <c r="C237" s="18" t="s">
        <v>123</v>
      </c>
      <c r="D237" s="18" t="s">
        <v>117</v>
      </c>
      <c r="E237" s="1" t="s">
        <v>1028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</row>
    <row r="238" spans="1:43">
      <c r="A238" s="18" t="s">
        <v>174</v>
      </c>
      <c r="B238" s="18" t="s">
        <v>110</v>
      </c>
      <c r="C238" s="18" t="s">
        <v>123</v>
      </c>
      <c r="D238" s="18" t="s">
        <v>118</v>
      </c>
      <c r="E238" s="1" t="s">
        <v>1029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</row>
    <row r="239" spans="1:43">
      <c r="A239" s="18" t="s">
        <v>174</v>
      </c>
      <c r="B239" s="18" t="s">
        <v>110</v>
      </c>
      <c r="C239" s="18" t="s">
        <v>123</v>
      </c>
      <c r="D239" s="18" t="s">
        <v>119</v>
      </c>
      <c r="E239" s="1" t="s">
        <v>1030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</row>
    <row r="240" spans="1:43">
      <c r="A240" s="18" t="s">
        <v>174</v>
      </c>
      <c r="B240" s="18" t="s">
        <v>110</v>
      </c>
      <c r="C240" s="18" t="s">
        <v>123</v>
      </c>
      <c r="D240" s="18" t="s">
        <v>120</v>
      </c>
      <c r="E240" s="1" t="s">
        <v>1031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</row>
    <row r="241" spans="1:43">
      <c r="A241" s="18" t="s">
        <v>174</v>
      </c>
      <c r="B241" s="18" t="s">
        <v>110</v>
      </c>
      <c r="C241" s="18" t="s">
        <v>123</v>
      </c>
      <c r="D241" s="18" t="s">
        <v>121</v>
      </c>
      <c r="E241" s="1" t="s">
        <v>1032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</row>
    <row r="242" spans="1:43">
      <c r="A242" s="18" t="s">
        <v>174</v>
      </c>
      <c r="B242" s="18" t="s">
        <v>110</v>
      </c>
      <c r="C242" s="18" t="s">
        <v>124</v>
      </c>
      <c r="D242" s="18" t="s">
        <v>112</v>
      </c>
      <c r="E242" s="1" t="s">
        <v>1033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</row>
    <row r="243" spans="1:43">
      <c r="A243" s="18" t="s">
        <v>174</v>
      </c>
      <c r="B243" s="18" t="s">
        <v>110</v>
      </c>
      <c r="C243" s="18" t="s">
        <v>124</v>
      </c>
      <c r="D243" s="18" t="s">
        <v>113</v>
      </c>
      <c r="E243" s="1" t="s">
        <v>1034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</row>
    <row r="244" spans="1:43">
      <c r="A244" s="18" t="s">
        <v>174</v>
      </c>
      <c r="B244" s="18" t="s">
        <v>110</v>
      </c>
      <c r="C244" s="18" t="s">
        <v>124</v>
      </c>
      <c r="D244" s="18" t="s">
        <v>114</v>
      </c>
      <c r="E244" s="1" t="s">
        <v>1035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</row>
    <row r="245" spans="1:43">
      <c r="A245" s="18" t="s">
        <v>174</v>
      </c>
      <c r="B245" s="18" t="s">
        <v>110</v>
      </c>
      <c r="C245" s="18" t="s">
        <v>124</v>
      </c>
      <c r="D245" s="18" t="s">
        <v>115</v>
      </c>
      <c r="E245" s="1" t="s">
        <v>1036</v>
      </c>
      <c r="F245" s="3">
        <v>6895800000000000</v>
      </c>
      <c r="G245" s="3">
        <v>7030470000000000</v>
      </c>
      <c r="H245" s="3">
        <v>7163920000000000</v>
      </c>
      <c r="I245" s="3">
        <v>7299260000000000</v>
      </c>
      <c r="J245" s="3">
        <v>7434100000000000</v>
      </c>
      <c r="K245" s="3">
        <v>7566190000000000</v>
      </c>
      <c r="L245" s="3">
        <v>7695020000000000</v>
      </c>
      <c r="M245" s="3">
        <v>7819400000000000</v>
      </c>
      <c r="N245" s="3">
        <v>7867020000000000</v>
      </c>
      <c r="O245" s="3">
        <v>7904300000000000</v>
      </c>
      <c r="P245" s="3">
        <v>7929570000000000</v>
      </c>
      <c r="Q245" s="3">
        <v>7942520000000000</v>
      </c>
      <c r="R245" s="3">
        <v>7942080000000000</v>
      </c>
      <c r="S245" s="3">
        <v>7935420000000000</v>
      </c>
      <c r="T245" s="3">
        <v>7923100000000000</v>
      </c>
      <c r="U245" s="3">
        <v>7852310000000000</v>
      </c>
      <c r="V245" s="3">
        <v>7785050000000000</v>
      </c>
      <c r="W245" s="3">
        <v>7722370000000000</v>
      </c>
      <c r="X245" s="3">
        <v>7628620000000000</v>
      </c>
      <c r="Y245" s="3">
        <v>7534370000000000</v>
      </c>
      <c r="Z245" s="3">
        <v>7442370000000000</v>
      </c>
      <c r="AA245" s="3">
        <v>7353870000000000</v>
      </c>
      <c r="AB245" s="3">
        <v>7270900000000000</v>
      </c>
      <c r="AC245" s="3">
        <v>7195760000000000</v>
      </c>
      <c r="AD245" s="3">
        <v>7130070000000000</v>
      </c>
      <c r="AE245" s="3">
        <v>7076430000000000</v>
      </c>
      <c r="AF245" s="3">
        <v>7034640000000000</v>
      </c>
      <c r="AG245" s="3">
        <v>7004030000000000</v>
      </c>
      <c r="AH245" s="3">
        <v>6932710000000000</v>
      </c>
      <c r="AI245" s="3">
        <v>6866520000000000</v>
      </c>
      <c r="AJ245" s="3">
        <v>6804970000000000</v>
      </c>
      <c r="AK245" s="3">
        <v>6747580000000000</v>
      </c>
      <c r="AL245" s="3">
        <v>6690060000000000</v>
      </c>
      <c r="AM245" s="3">
        <v>6637720000000000</v>
      </c>
      <c r="AN245" s="3">
        <v>6584450000000000</v>
      </c>
      <c r="AO245" s="3">
        <v>6533210000000000</v>
      </c>
      <c r="AP245" s="3">
        <v>6476180000000000</v>
      </c>
      <c r="AQ245" s="3">
        <v>6426740000000000</v>
      </c>
    </row>
    <row r="246" spans="1:43">
      <c r="A246" s="18" t="s">
        <v>174</v>
      </c>
      <c r="B246" s="18" t="s">
        <v>110</v>
      </c>
      <c r="C246" s="18" t="s">
        <v>124</v>
      </c>
      <c r="D246" s="18" t="s">
        <v>116</v>
      </c>
      <c r="E246" s="1" t="s">
        <v>1037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</row>
    <row r="247" spans="1:43">
      <c r="A247" s="18" t="s">
        <v>174</v>
      </c>
      <c r="B247" s="18" t="s">
        <v>110</v>
      </c>
      <c r="C247" s="18" t="s">
        <v>124</v>
      </c>
      <c r="D247" s="18" t="s">
        <v>117</v>
      </c>
      <c r="E247" s="1" t="s">
        <v>1038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</row>
    <row r="248" spans="1:43">
      <c r="A248" s="18" t="s">
        <v>174</v>
      </c>
      <c r="B248" s="18" t="s">
        <v>110</v>
      </c>
      <c r="C248" s="18" t="s">
        <v>124</v>
      </c>
      <c r="D248" s="18" t="s">
        <v>118</v>
      </c>
      <c r="E248" s="1" t="s">
        <v>1039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</row>
    <row r="249" spans="1:43">
      <c r="A249" s="18" t="s">
        <v>174</v>
      </c>
      <c r="B249" s="18" t="s">
        <v>110</v>
      </c>
      <c r="C249" s="18" t="s">
        <v>124</v>
      </c>
      <c r="D249" s="18" t="s">
        <v>119</v>
      </c>
      <c r="E249" s="1" t="s">
        <v>1040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</row>
    <row r="250" spans="1:43">
      <c r="A250" s="18" t="s">
        <v>174</v>
      </c>
      <c r="B250" s="18" t="s">
        <v>110</v>
      </c>
      <c r="C250" s="18" t="s">
        <v>124</v>
      </c>
      <c r="D250" s="18" t="s">
        <v>120</v>
      </c>
      <c r="E250" s="1" t="s">
        <v>1041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</row>
    <row r="251" spans="1:43">
      <c r="A251" s="18" t="s">
        <v>174</v>
      </c>
      <c r="B251" s="18" t="s">
        <v>110</v>
      </c>
      <c r="C251" s="18" t="s">
        <v>124</v>
      </c>
      <c r="D251" s="18" t="s">
        <v>121</v>
      </c>
      <c r="E251" s="1" t="s">
        <v>1042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</row>
    <row r="252" spans="1:43">
      <c r="A252" s="18" t="s">
        <v>174</v>
      </c>
      <c r="B252" s="18" t="s">
        <v>110</v>
      </c>
      <c r="C252" s="18" t="s">
        <v>125</v>
      </c>
      <c r="D252" s="18" t="s">
        <v>112</v>
      </c>
      <c r="E252" s="1" t="s">
        <v>1043</v>
      </c>
      <c r="F252" s="3">
        <v>2664970000000</v>
      </c>
      <c r="G252" s="3">
        <v>5438160000000</v>
      </c>
      <c r="H252" s="3">
        <v>8655940000000</v>
      </c>
      <c r="I252" s="3">
        <v>12496900000000</v>
      </c>
      <c r="J252" s="3">
        <v>17031300000000</v>
      </c>
      <c r="K252" s="3">
        <v>22534700000000</v>
      </c>
      <c r="L252" s="3">
        <v>29190100000000</v>
      </c>
      <c r="M252" s="3">
        <v>37098500000000</v>
      </c>
      <c r="N252" s="3">
        <v>46298100000000</v>
      </c>
      <c r="O252" s="3">
        <v>56857400000000</v>
      </c>
      <c r="P252" s="3">
        <v>69110200000000</v>
      </c>
      <c r="Q252" s="3">
        <v>82978800000000</v>
      </c>
      <c r="R252" s="3">
        <v>98362200000000</v>
      </c>
      <c r="S252" s="3">
        <v>115148000000000</v>
      </c>
      <c r="T252" s="3">
        <v>133273000000000</v>
      </c>
      <c r="U252" s="3">
        <v>151844000000000</v>
      </c>
      <c r="V252" s="3">
        <v>171388000000000</v>
      </c>
      <c r="W252" s="3">
        <v>191719000000000</v>
      </c>
      <c r="X252" s="3">
        <v>212108000000000</v>
      </c>
      <c r="Y252" s="3">
        <v>232736000000000</v>
      </c>
      <c r="Z252" s="3">
        <v>253243000000000</v>
      </c>
      <c r="AA252" s="3">
        <v>273409000000000</v>
      </c>
      <c r="AB252" s="3">
        <v>293098000000000</v>
      </c>
      <c r="AC252" s="3">
        <v>311891000000000</v>
      </c>
      <c r="AD252" s="3">
        <v>329697000000000</v>
      </c>
      <c r="AE252" s="3">
        <v>346127000000000</v>
      </c>
      <c r="AF252" s="3">
        <v>361177000000000</v>
      </c>
      <c r="AG252" s="3">
        <v>374849000000000</v>
      </c>
      <c r="AH252" s="3">
        <v>385707000000000</v>
      </c>
      <c r="AI252" s="3">
        <v>395418000000000</v>
      </c>
      <c r="AJ252" s="3">
        <v>403939000000000</v>
      </c>
      <c r="AK252" s="3">
        <v>411635000000000</v>
      </c>
      <c r="AL252" s="3">
        <v>418786000000000</v>
      </c>
      <c r="AM252" s="3">
        <v>425158000000000</v>
      </c>
      <c r="AN252" s="3">
        <v>431050000000000</v>
      </c>
      <c r="AO252" s="3">
        <v>436895000000000</v>
      </c>
      <c r="AP252" s="3">
        <v>442231000000000</v>
      </c>
      <c r="AQ252" s="3">
        <v>447910000000000</v>
      </c>
    </row>
    <row r="253" spans="1:43">
      <c r="A253" s="18" t="s">
        <v>174</v>
      </c>
      <c r="B253" s="18" t="s">
        <v>110</v>
      </c>
      <c r="C253" s="18" t="s">
        <v>125</v>
      </c>
      <c r="D253" s="18" t="s">
        <v>113</v>
      </c>
      <c r="E253" s="1" t="s">
        <v>1044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</row>
    <row r="254" spans="1:43">
      <c r="A254" s="18" t="s">
        <v>174</v>
      </c>
      <c r="B254" s="18" t="s">
        <v>110</v>
      </c>
      <c r="C254" s="18" t="s">
        <v>125</v>
      </c>
      <c r="D254" s="18" t="s">
        <v>114</v>
      </c>
      <c r="E254" s="1" t="s">
        <v>1045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</row>
    <row r="255" spans="1:43">
      <c r="A255" s="18" t="s">
        <v>174</v>
      </c>
      <c r="B255" s="18" t="s">
        <v>110</v>
      </c>
      <c r="C255" s="18" t="s">
        <v>125</v>
      </c>
      <c r="D255" s="18" t="s">
        <v>115</v>
      </c>
      <c r="E255" s="1" t="s">
        <v>1046</v>
      </c>
      <c r="F255" s="3">
        <v>2180430000000</v>
      </c>
      <c r="G255" s="3">
        <v>4449400000000</v>
      </c>
      <c r="H255" s="3">
        <v>7082130000000</v>
      </c>
      <c r="I255" s="3">
        <v>10224700000000</v>
      </c>
      <c r="J255" s="3">
        <v>13934700000000</v>
      </c>
      <c r="K255" s="3">
        <v>18437500000000</v>
      </c>
      <c r="L255" s="3">
        <v>23882800000000</v>
      </c>
      <c r="M255" s="3">
        <v>30353300000000</v>
      </c>
      <c r="N255" s="3">
        <v>37880300000000</v>
      </c>
      <c r="O255" s="3">
        <v>46519700000000</v>
      </c>
      <c r="P255" s="3">
        <v>56544700000000</v>
      </c>
      <c r="Q255" s="3">
        <v>67891800000000</v>
      </c>
      <c r="R255" s="3">
        <v>80478200000000</v>
      </c>
      <c r="S255" s="3">
        <v>94211800000000</v>
      </c>
      <c r="T255" s="3">
        <v>109041000000000</v>
      </c>
      <c r="U255" s="3">
        <v>124236000000000</v>
      </c>
      <c r="V255" s="3">
        <v>140226000000000</v>
      </c>
      <c r="W255" s="3">
        <v>156861000000000</v>
      </c>
      <c r="X255" s="3">
        <v>173543000000000</v>
      </c>
      <c r="Y255" s="3">
        <v>190420000000000</v>
      </c>
      <c r="Z255" s="3">
        <v>207199000000000</v>
      </c>
      <c r="AA255" s="3">
        <v>223698000000000</v>
      </c>
      <c r="AB255" s="3">
        <v>239807000000000</v>
      </c>
      <c r="AC255" s="3">
        <v>255184000000000</v>
      </c>
      <c r="AD255" s="3">
        <v>269752000000000</v>
      </c>
      <c r="AE255" s="3">
        <v>283195000000000</v>
      </c>
      <c r="AF255" s="3">
        <v>295508000000000</v>
      </c>
      <c r="AG255" s="3">
        <v>306694000000000</v>
      </c>
      <c r="AH255" s="3">
        <v>315578000000000</v>
      </c>
      <c r="AI255" s="3">
        <v>323524000000000</v>
      </c>
      <c r="AJ255" s="3">
        <v>330496000000000</v>
      </c>
      <c r="AK255" s="3">
        <v>336792000000000</v>
      </c>
      <c r="AL255" s="3">
        <v>342643000000000</v>
      </c>
      <c r="AM255" s="3">
        <v>347856000000000</v>
      </c>
      <c r="AN255" s="3">
        <v>352677000000000</v>
      </c>
      <c r="AO255" s="3">
        <v>357459000000000</v>
      </c>
      <c r="AP255" s="3">
        <v>361826000000000</v>
      </c>
      <c r="AQ255" s="3">
        <v>366472000000000</v>
      </c>
    </row>
    <row r="256" spans="1:43">
      <c r="A256" s="18" t="s">
        <v>174</v>
      </c>
      <c r="B256" s="18" t="s">
        <v>110</v>
      </c>
      <c r="C256" s="18" t="s">
        <v>125</v>
      </c>
      <c r="D256" s="18" t="s">
        <v>116</v>
      </c>
      <c r="E256" s="1" t="s">
        <v>1047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</row>
    <row r="257" spans="1:43">
      <c r="A257" s="18" t="s">
        <v>174</v>
      </c>
      <c r="B257" s="18" t="s">
        <v>110</v>
      </c>
      <c r="C257" s="18" t="s">
        <v>125</v>
      </c>
      <c r="D257" s="18" t="s">
        <v>117</v>
      </c>
      <c r="E257" s="1" t="s">
        <v>1048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</row>
    <row r="258" spans="1:43">
      <c r="A258" s="18" t="s">
        <v>174</v>
      </c>
      <c r="B258" s="18" t="s">
        <v>110</v>
      </c>
      <c r="C258" s="18" t="s">
        <v>125</v>
      </c>
      <c r="D258" s="18" t="s">
        <v>118</v>
      </c>
      <c r="E258" s="1" t="s">
        <v>1049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</row>
    <row r="259" spans="1:43">
      <c r="A259" s="18" t="s">
        <v>174</v>
      </c>
      <c r="B259" s="18" t="s">
        <v>110</v>
      </c>
      <c r="C259" s="18" t="s">
        <v>125</v>
      </c>
      <c r="D259" s="18" t="s">
        <v>119</v>
      </c>
      <c r="E259" s="1" t="s">
        <v>1050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</row>
    <row r="260" spans="1:43">
      <c r="A260" s="18" t="s">
        <v>174</v>
      </c>
      <c r="B260" s="18" t="s">
        <v>110</v>
      </c>
      <c r="C260" s="18" t="s">
        <v>125</v>
      </c>
      <c r="D260" s="18" t="s">
        <v>120</v>
      </c>
      <c r="E260" s="1" t="s">
        <v>1051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</row>
    <row r="261" spans="1:43">
      <c r="A261" s="18" t="s">
        <v>174</v>
      </c>
      <c r="B261" s="18" t="s">
        <v>110</v>
      </c>
      <c r="C261" s="18" t="s">
        <v>125</v>
      </c>
      <c r="D261" s="18" t="s">
        <v>121</v>
      </c>
      <c r="E261" s="1" t="s">
        <v>1052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</row>
    <row r="262" spans="1:43">
      <c r="A262" s="18" t="s">
        <v>174</v>
      </c>
      <c r="B262" s="18" t="s">
        <v>110</v>
      </c>
      <c r="C262" s="18" t="s">
        <v>126</v>
      </c>
      <c r="D262" s="18" t="s">
        <v>112</v>
      </c>
      <c r="E262" s="1" t="s">
        <v>1053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</row>
    <row r="263" spans="1:43">
      <c r="A263" s="18" t="s">
        <v>174</v>
      </c>
      <c r="B263" s="18" t="s">
        <v>110</v>
      </c>
      <c r="C263" s="18" t="s">
        <v>126</v>
      </c>
      <c r="D263" s="18" t="s">
        <v>113</v>
      </c>
      <c r="E263" s="1" t="s">
        <v>1054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</row>
    <row r="264" spans="1:43">
      <c r="A264" s="18" t="s">
        <v>174</v>
      </c>
      <c r="B264" s="18" t="s">
        <v>110</v>
      </c>
      <c r="C264" s="18" t="s">
        <v>126</v>
      </c>
      <c r="D264" s="18" t="s">
        <v>114</v>
      </c>
      <c r="E264" s="1" t="s">
        <v>1055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</row>
    <row r="265" spans="1:43">
      <c r="A265" s="18" t="s">
        <v>174</v>
      </c>
      <c r="B265" s="18" t="s">
        <v>110</v>
      </c>
      <c r="C265" s="18" t="s">
        <v>126</v>
      </c>
      <c r="D265" s="18" t="s">
        <v>115</v>
      </c>
      <c r="E265" s="1" t="s">
        <v>1056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</row>
    <row r="266" spans="1:43">
      <c r="A266" s="18" t="s">
        <v>174</v>
      </c>
      <c r="B266" s="18" t="s">
        <v>110</v>
      </c>
      <c r="C266" s="18" t="s">
        <v>126</v>
      </c>
      <c r="D266" s="18" t="s">
        <v>116</v>
      </c>
      <c r="E266" s="1" t="s">
        <v>1057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</row>
    <row r="267" spans="1:43">
      <c r="A267" s="18" t="s">
        <v>174</v>
      </c>
      <c r="B267" s="18" t="s">
        <v>110</v>
      </c>
      <c r="C267" s="18" t="s">
        <v>126</v>
      </c>
      <c r="D267" s="18" t="s">
        <v>117</v>
      </c>
      <c r="E267" s="1" t="s">
        <v>1058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</row>
    <row r="268" spans="1:43">
      <c r="A268" s="18" t="s">
        <v>174</v>
      </c>
      <c r="B268" s="18" t="s">
        <v>110</v>
      </c>
      <c r="C268" s="18" t="s">
        <v>126</v>
      </c>
      <c r="D268" s="18" t="s">
        <v>118</v>
      </c>
      <c r="E268" s="1" t="s">
        <v>1059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</row>
    <row r="269" spans="1:43">
      <c r="A269" s="18" t="s">
        <v>174</v>
      </c>
      <c r="B269" s="18" t="s">
        <v>110</v>
      </c>
      <c r="C269" s="18" t="s">
        <v>126</v>
      </c>
      <c r="D269" s="18" t="s">
        <v>119</v>
      </c>
      <c r="E269" s="1" t="s">
        <v>1060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</row>
    <row r="270" spans="1:43">
      <c r="A270" s="18" t="s">
        <v>174</v>
      </c>
      <c r="B270" s="18" t="s">
        <v>110</v>
      </c>
      <c r="C270" s="18" t="s">
        <v>126</v>
      </c>
      <c r="D270" s="18" t="s">
        <v>120</v>
      </c>
      <c r="E270" s="1" t="s">
        <v>1061</v>
      </c>
      <c r="F270" s="3">
        <v>2649920000000</v>
      </c>
      <c r="G270" s="3">
        <v>6248320000000</v>
      </c>
      <c r="H270" s="3">
        <v>10395600000000</v>
      </c>
      <c r="I270" s="3">
        <v>15131900000000</v>
      </c>
      <c r="J270" s="3">
        <v>20638900000000</v>
      </c>
      <c r="K270" s="3">
        <v>27037800000000</v>
      </c>
      <c r="L270" s="3">
        <v>33968200000000</v>
      </c>
      <c r="M270" s="3">
        <v>41423300000000</v>
      </c>
      <c r="N270" s="3">
        <v>48438800000000</v>
      </c>
      <c r="O270" s="3">
        <v>55640300000000</v>
      </c>
      <c r="P270" s="3">
        <v>62947700000000</v>
      </c>
      <c r="Q270" s="3">
        <v>70311600000000</v>
      </c>
      <c r="R270" s="3">
        <v>77673300000000</v>
      </c>
      <c r="S270" s="3">
        <v>84976100000000</v>
      </c>
      <c r="T270" s="3">
        <v>92130400000000</v>
      </c>
      <c r="U270" s="3">
        <v>97676800000000</v>
      </c>
      <c r="V270" s="3">
        <v>102666000000000</v>
      </c>
      <c r="W270" s="3">
        <v>107403000000000</v>
      </c>
      <c r="X270" s="3">
        <v>111802000000000</v>
      </c>
      <c r="Y270" s="3">
        <v>115892000000000</v>
      </c>
      <c r="Z270" s="3">
        <v>119571000000000</v>
      </c>
      <c r="AA270" s="3">
        <v>123323000000000</v>
      </c>
      <c r="AB270" s="3">
        <v>127016000000000</v>
      </c>
      <c r="AC270" s="3">
        <v>131204000000000</v>
      </c>
      <c r="AD270" s="3">
        <v>135335000000000</v>
      </c>
      <c r="AE270" s="3">
        <v>139620000000000</v>
      </c>
      <c r="AF270" s="3">
        <v>143984000000000</v>
      </c>
      <c r="AG270" s="3">
        <v>148457000000000</v>
      </c>
      <c r="AH270" s="3">
        <v>152411000000000</v>
      </c>
      <c r="AI270" s="3">
        <v>156562000000000</v>
      </c>
      <c r="AJ270" s="3">
        <v>160643000000000</v>
      </c>
      <c r="AK270" s="3">
        <v>164822000000000</v>
      </c>
      <c r="AL270" s="3">
        <v>169151000000000</v>
      </c>
      <c r="AM270" s="3">
        <v>173269000000000</v>
      </c>
      <c r="AN270" s="3">
        <v>177340000000000</v>
      </c>
      <c r="AO270" s="3">
        <v>181429000000000</v>
      </c>
      <c r="AP270" s="3">
        <v>185042000000000</v>
      </c>
      <c r="AQ270" s="3">
        <v>188751000000000</v>
      </c>
    </row>
    <row r="271" spans="1:43">
      <c r="A271" s="18" t="s">
        <v>174</v>
      </c>
      <c r="B271" s="18" t="s">
        <v>110</v>
      </c>
      <c r="C271" s="18" t="s">
        <v>126</v>
      </c>
      <c r="D271" s="18" t="s">
        <v>121</v>
      </c>
      <c r="E271" s="1" t="s">
        <v>1062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</row>
    <row r="272" spans="1:43">
      <c r="A272" s="18" t="s">
        <v>174</v>
      </c>
      <c r="B272" s="18" t="s">
        <v>110</v>
      </c>
      <c r="C272" s="18" t="s">
        <v>127</v>
      </c>
      <c r="D272" s="18" t="s">
        <v>112</v>
      </c>
      <c r="E272" s="1" t="s">
        <v>1063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</row>
    <row r="273" spans="1:43">
      <c r="A273" s="18" t="s">
        <v>174</v>
      </c>
      <c r="B273" s="18" t="s">
        <v>110</v>
      </c>
      <c r="C273" s="18" t="s">
        <v>127</v>
      </c>
      <c r="D273" s="18" t="s">
        <v>113</v>
      </c>
      <c r="E273" s="1" t="s">
        <v>1064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</row>
    <row r="274" spans="1:43">
      <c r="A274" s="18" t="s">
        <v>174</v>
      </c>
      <c r="B274" s="18" t="s">
        <v>110</v>
      </c>
      <c r="C274" s="18" t="s">
        <v>127</v>
      </c>
      <c r="D274" s="18" t="s">
        <v>114</v>
      </c>
      <c r="E274" s="1" t="s">
        <v>1065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</row>
    <row r="275" spans="1:43">
      <c r="A275" s="18" t="s">
        <v>174</v>
      </c>
      <c r="B275" s="18" t="s">
        <v>110</v>
      </c>
      <c r="C275" s="18" t="s">
        <v>127</v>
      </c>
      <c r="D275" s="18" t="s">
        <v>115</v>
      </c>
      <c r="E275" s="1" t="s">
        <v>1066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</row>
    <row r="276" spans="1:43">
      <c r="A276" s="18" t="s">
        <v>174</v>
      </c>
      <c r="B276" s="18" t="s">
        <v>110</v>
      </c>
      <c r="C276" s="18" t="s">
        <v>127</v>
      </c>
      <c r="D276" s="18" t="s">
        <v>116</v>
      </c>
      <c r="E276" s="1" t="s">
        <v>1067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</row>
    <row r="277" spans="1:43">
      <c r="A277" s="18" t="s">
        <v>174</v>
      </c>
      <c r="B277" s="18" t="s">
        <v>110</v>
      </c>
      <c r="C277" s="18" t="s">
        <v>127</v>
      </c>
      <c r="D277" s="18" t="s">
        <v>117</v>
      </c>
      <c r="E277" s="1" t="s">
        <v>1068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</row>
    <row r="278" spans="1:43">
      <c r="A278" s="18" t="s">
        <v>174</v>
      </c>
      <c r="B278" s="18" t="s">
        <v>110</v>
      </c>
      <c r="C278" s="18" t="s">
        <v>127</v>
      </c>
      <c r="D278" s="18" t="s">
        <v>118</v>
      </c>
      <c r="E278" s="1" t="s">
        <v>1069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</row>
    <row r="279" spans="1:43">
      <c r="A279" s="18" t="s">
        <v>174</v>
      </c>
      <c r="B279" s="18" t="s">
        <v>110</v>
      </c>
      <c r="C279" s="18" t="s">
        <v>127</v>
      </c>
      <c r="D279" s="18" t="s">
        <v>119</v>
      </c>
      <c r="E279" s="1" t="s">
        <v>1070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</row>
    <row r="280" spans="1:43">
      <c r="A280" s="18" t="s">
        <v>174</v>
      </c>
      <c r="B280" s="18" t="s">
        <v>110</v>
      </c>
      <c r="C280" s="18" t="s">
        <v>127</v>
      </c>
      <c r="D280" s="18" t="s">
        <v>120</v>
      </c>
      <c r="E280" s="1" t="s">
        <v>1071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</row>
    <row r="281" spans="1:43">
      <c r="A281" s="18" t="s">
        <v>174</v>
      </c>
      <c r="B281" s="18" t="s">
        <v>110</v>
      </c>
      <c r="C281" s="18" t="s">
        <v>127</v>
      </c>
      <c r="D281" s="18" t="s">
        <v>121</v>
      </c>
      <c r="E281" s="1" t="s">
        <v>1072</v>
      </c>
      <c r="F281" s="3">
        <v>8561890000000</v>
      </c>
      <c r="G281" s="3">
        <v>8094090000000</v>
      </c>
      <c r="H281" s="3">
        <v>7620590000000</v>
      </c>
      <c r="I281" s="3">
        <v>7157830000000</v>
      </c>
      <c r="J281" s="3">
        <v>6733010000000</v>
      </c>
      <c r="K281" s="3">
        <v>6387800000000</v>
      </c>
      <c r="L281" s="3">
        <v>6162530000000</v>
      </c>
      <c r="M281" s="3">
        <v>6121730000000</v>
      </c>
      <c r="N281" s="3">
        <v>6330110000000</v>
      </c>
      <c r="O281" s="3">
        <v>6878700000000</v>
      </c>
      <c r="P281" s="3">
        <v>7888800000000</v>
      </c>
      <c r="Q281" s="3">
        <v>9429820000000</v>
      </c>
      <c r="R281" s="3">
        <v>11584800000000</v>
      </c>
      <c r="S281" s="3">
        <v>14354600000000</v>
      </c>
      <c r="T281" s="3">
        <v>17820300000000</v>
      </c>
      <c r="U281" s="3">
        <v>22847800000000</v>
      </c>
      <c r="V281" s="3">
        <v>28839700000000</v>
      </c>
      <c r="W281" s="3">
        <v>35725100000000</v>
      </c>
      <c r="X281" s="3">
        <v>43643600000000</v>
      </c>
      <c r="Y281" s="3">
        <v>52591900000000</v>
      </c>
      <c r="Z281" s="3">
        <v>62689400000000</v>
      </c>
      <c r="AA281" s="3">
        <v>74053700000000</v>
      </c>
      <c r="AB281" s="3">
        <v>86661400000000</v>
      </c>
      <c r="AC281" s="3">
        <v>100675000000000</v>
      </c>
      <c r="AD281" s="3">
        <v>115857000000000</v>
      </c>
      <c r="AE281" s="3">
        <v>132543000000000</v>
      </c>
      <c r="AF281" s="3">
        <v>150335000000000</v>
      </c>
      <c r="AG281" s="3">
        <v>169591000000000</v>
      </c>
      <c r="AH281" s="3">
        <v>189916000000000</v>
      </c>
      <c r="AI281" s="3">
        <v>211904000000000</v>
      </c>
      <c r="AJ281" s="3">
        <v>235147000000000</v>
      </c>
      <c r="AK281" s="3">
        <v>260760000000000</v>
      </c>
      <c r="AL281" s="3">
        <v>287184000000000</v>
      </c>
      <c r="AM281" s="3">
        <v>317335000000000</v>
      </c>
      <c r="AN281" s="3">
        <v>345877000000000</v>
      </c>
      <c r="AO281" s="3">
        <v>383831000000000</v>
      </c>
      <c r="AP281" s="3">
        <v>410991000000000</v>
      </c>
      <c r="AQ281" s="3">
        <v>472473000000000</v>
      </c>
    </row>
    <row r="282" spans="1:43">
      <c r="A282" s="18" t="s">
        <v>175</v>
      </c>
      <c r="B282" s="18" t="s">
        <v>173</v>
      </c>
      <c r="C282" s="18" t="s">
        <v>111</v>
      </c>
      <c r="D282" s="18" t="s">
        <v>112</v>
      </c>
      <c r="E282" s="1" t="s">
        <v>1073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</row>
    <row r="283" spans="1:43">
      <c r="A283" s="18" t="s">
        <v>175</v>
      </c>
      <c r="B283" s="18" t="s">
        <v>173</v>
      </c>
      <c r="C283" s="18" t="s">
        <v>111</v>
      </c>
      <c r="D283" s="18" t="s">
        <v>113</v>
      </c>
      <c r="E283" s="1" t="s">
        <v>1074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</row>
    <row r="284" spans="1:43">
      <c r="A284" s="18" t="s">
        <v>175</v>
      </c>
      <c r="B284" s="18" t="s">
        <v>173</v>
      </c>
      <c r="C284" s="18" t="s">
        <v>111</v>
      </c>
      <c r="D284" s="18" t="s">
        <v>114</v>
      </c>
      <c r="E284" s="1" t="s">
        <v>1075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</row>
    <row r="285" spans="1:43">
      <c r="A285" s="18" t="s">
        <v>175</v>
      </c>
      <c r="B285" s="18" t="s">
        <v>173</v>
      </c>
      <c r="C285" s="18" t="s">
        <v>111</v>
      </c>
      <c r="D285" s="18" t="s">
        <v>115</v>
      </c>
      <c r="E285" s="1" t="s">
        <v>1076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</row>
    <row r="286" spans="1:43">
      <c r="A286" s="18" t="s">
        <v>175</v>
      </c>
      <c r="B286" s="18" t="s">
        <v>173</v>
      </c>
      <c r="C286" s="18" t="s">
        <v>111</v>
      </c>
      <c r="D286" s="18" t="s">
        <v>116</v>
      </c>
      <c r="E286" s="1" t="s">
        <v>1077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</row>
    <row r="287" spans="1:43">
      <c r="A287" s="18" t="s">
        <v>175</v>
      </c>
      <c r="B287" s="18" t="s">
        <v>173</v>
      </c>
      <c r="C287" s="18" t="s">
        <v>111</v>
      </c>
      <c r="D287" s="18" t="s">
        <v>117</v>
      </c>
      <c r="E287" s="1" t="s">
        <v>1078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</row>
    <row r="288" spans="1:43">
      <c r="A288" s="18" t="s">
        <v>175</v>
      </c>
      <c r="B288" s="18" t="s">
        <v>173</v>
      </c>
      <c r="C288" s="18" t="s">
        <v>111</v>
      </c>
      <c r="D288" s="18" t="s">
        <v>118</v>
      </c>
      <c r="E288" s="1" t="s">
        <v>1079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</row>
    <row r="289" spans="1:43">
      <c r="A289" s="18" t="s">
        <v>175</v>
      </c>
      <c r="B289" s="18" t="s">
        <v>173</v>
      </c>
      <c r="C289" s="18" t="s">
        <v>111</v>
      </c>
      <c r="D289" s="18" t="s">
        <v>119</v>
      </c>
      <c r="E289" s="1" t="s">
        <v>1080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</row>
    <row r="290" spans="1:43">
      <c r="A290" s="18" t="s">
        <v>175</v>
      </c>
      <c r="B290" s="18" t="s">
        <v>173</v>
      </c>
      <c r="C290" s="18" t="s">
        <v>111</v>
      </c>
      <c r="D290" s="18" t="s">
        <v>120</v>
      </c>
      <c r="E290" s="1" t="s">
        <v>1081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</row>
    <row r="291" spans="1:43">
      <c r="A291" s="18" t="s">
        <v>175</v>
      </c>
      <c r="B291" s="18" t="s">
        <v>173</v>
      </c>
      <c r="C291" s="18" t="s">
        <v>111</v>
      </c>
      <c r="D291" s="18" t="s">
        <v>121</v>
      </c>
      <c r="E291" s="1" t="s">
        <v>1082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</row>
    <row r="292" spans="1:43">
      <c r="A292" s="18" t="s">
        <v>175</v>
      </c>
      <c r="B292" s="18" t="s">
        <v>173</v>
      </c>
      <c r="C292" s="18" t="s">
        <v>122</v>
      </c>
      <c r="D292" s="18" t="s">
        <v>112</v>
      </c>
      <c r="E292" s="1" t="s">
        <v>1083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</row>
    <row r="293" spans="1:43">
      <c r="A293" s="18" t="s">
        <v>175</v>
      </c>
      <c r="B293" s="18" t="s">
        <v>173</v>
      </c>
      <c r="C293" s="18" t="s">
        <v>122</v>
      </c>
      <c r="D293" s="18" t="s">
        <v>113</v>
      </c>
      <c r="E293" s="1" t="s">
        <v>1084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</row>
    <row r="294" spans="1:43">
      <c r="A294" s="18" t="s">
        <v>175</v>
      </c>
      <c r="B294" s="18" t="s">
        <v>173</v>
      </c>
      <c r="C294" s="18" t="s">
        <v>122</v>
      </c>
      <c r="D294" s="18" t="s">
        <v>114</v>
      </c>
      <c r="E294" s="1" t="s">
        <v>1085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</row>
    <row r="295" spans="1:43">
      <c r="A295" s="18" t="s">
        <v>175</v>
      </c>
      <c r="B295" s="18" t="s">
        <v>173</v>
      </c>
      <c r="C295" s="18" t="s">
        <v>122</v>
      </c>
      <c r="D295" s="18" t="s">
        <v>115</v>
      </c>
      <c r="E295" s="1" t="s">
        <v>1086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</row>
    <row r="296" spans="1:43">
      <c r="A296" s="18" t="s">
        <v>175</v>
      </c>
      <c r="B296" s="18" t="s">
        <v>173</v>
      </c>
      <c r="C296" s="18" t="s">
        <v>122</v>
      </c>
      <c r="D296" s="18" t="s">
        <v>116</v>
      </c>
      <c r="E296" s="1" t="s">
        <v>1087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</row>
    <row r="297" spans="1:43">
      <c r="A297" s="18" t="s">
        <v>175</v>
      </c>
      <c r="B297" s="18" t="s">
        <v>173</v>
      </c>
      <c r="C297" s="18" t="s">
        <v>122</v>
      </c>
      <c r="D297" s="18" t="s">
        <v>117</v>
      </c>
      <c r="E297" s="1" t="s">
        <v>1088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</row>
    <row r="298" spans="1:43">
      <c r="A298" s="18" t="s">
        <v>175</v>
      </c>
      <c r="B298" s="18" t="s">
        <v>173</v>
      </c>
      <c r="C298" s="18" t="s">
        <v>122</v>
      </c>
      <c r="D298" s="18" t="s">
        <v>118</v>
      </c>
      <c r="E298" s="1" t="s">
        <v>1089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</row>
    <row r="299" spans="1:43">
      <c r="A299" s="18" t="s">
        <v>175</v>
      </c>
      <c r="B299" s="18" t="s">
        <v>173</v>
      </c>
      <c r="C299" s="18" t="s">
        <v>122</v>
      </c>
      <c r="D299" s="18" t="s">
        <v>119</v>
      </c>
      <c r="E299" s="1" t="s">
        <v>1090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</row>
    <row r="300" spans="1:43">
      <c r="A300" s="18" t="s">
        <v>175</v>
      </c>
      <c r="B300" s="18" t="s">
        <v>173</v>
      </c>
      <c r="C300" s="18" t="s">
        <v>122</v>
      </c>
      <c r="D300" s="18" t="s">
        <v>120</v>
      </c>
      <c r="E300" s="1" t="s">
        <v>1091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</row>
    <row r="301" spans="1:43">
      <c r="A301" s="18" t="s">
        <v>175</v>
      </c>
      <c r="B301" s="18" t="s">
        <v>173</v>
      </c>
      <c r="C301" s="18" t="s">
        <v>122</v>
      </c>
      <c r="D301" s="18" t="s">
        <v>121</v>
      </c>
      <c r="E301" s="1" t="s">
        <v>1092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</row>
    <row r="302" spans="1:43">
      <c r="A302" s="18" t="s">
        <v>175</v>
      </c>
      <c r="B302" s="18" t="s">
        <v>173</v>
      </c>
      <c r="C302" s="18" t="s">
        <v>123</v>
      </c>
      <c r="D302" s="18" t="s">
        <v>112</v>
      </c>
      <c r="E302" s="1" t="s">
        <v>1093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</row>
    <row r="303" spans="1:43">
      <c r="A303" s="18" t="s">
        <v>175</v>
      </c>
      <c r="B303" s="18" t="s">
        <v>173</v>
      </c>
      <c r="C303" s="18" t="s">
        <v>123</v>
      </c>
      <c r="D303" s="18" t="s">
        <v>113</v>
      </c>
      <c r="E303" s="1" t="s">
        <v>1094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</row>
    <row r="304" spans="1:43">
      <c r="A304" s="18" t="s">
        <v>175</v>
      </c>
      <c r="B304" s="18" t="s">
        <v>173</v>
      </c>
      <c r="C304" s="18" t="s">
        <v>123</v>
      </c>
      <c r="D304" s="18" t="s">
        <v>114</v>
      </c>
      <c r="E304" s="1" t="s">
        <v>1095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</row>
    <row r="305" spans="1:43">
      <c r="A305" s="18" t="s">
        <v>175</v>
      </c>
      <c r="B305" s="18" t="s">
        <v>173</v>
      </c>
      <c r="C305" s="18" t="s">
        <v>123</v>
      </c>
      <c r="D305" s="18" t="s">
        <v>115</v>
      </c>
      <c r="E305" s="1" t="s">
        <v>1096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</row>
    <row r="306" spans="1:43">
      <c r="A306" s="18" t="s">
        <v>175</v>
      </c>
      <c r="B306" s="18" t="s">
        <v>173</v>
      </c>
      <c r="C306" s="18" t="s">
        <v>123</v>
      </c>
      <c r="D306" s="18" t="s">
        <v>116</v>
      </c>
      <c r="E306" s="1" t="s">
        <v>1097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</row>
    <row r="307" spans="1:43">
      <c r="A307" s="18" t="s">
        <v>175</v>
      </c>
      <c r="B307" s="18" t="s">
        <v>173</v>
      </c>
      <c r="C307" s="18" t="s">
        <v>123</v>
      </c>
      <c r="D307" s="18" t="s">
        <v>117</v>
      </c>
      <c r="E307" s="1" t="s">
        <v>1098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</row>
    <row r="308" spans="1:43">
      <c r="A308" s="18" t="s">
        <v>175</v>
      </c>
      <c r="B308" s="18" t="s">
        <v>173</v>
      </c>
      <c r="C308" s="18" t="s">
        <v>123</v>
      </c>
      <c r="D308" s="18" t="s">
        <v>118</v>
      </c>
      <c r="E308" s="1" t="s">
        <v>1099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</row>
    <row r="309" spans="1:43">
      <c r="A309" s="18" t="s">
        <v>175</v>
      </c>
      <c r="B309" s="18" t="s">
        <v>173</v>
      </c>
      <c r="C309" s="18" t="s">
        <v>123</v>
      </c>
      <c r="D309" s="18" t="s">
        <v>119</v>
      </c>
      <c r="E309" s="1" t="s">
        <v>1100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</row>
    <row r="310" spans="1:43">
      <c r="A310" s="18" t="s">
        <v>175</v>
      </c>
      <c r="B310" s="18" t="s">
        <v>173</v>
      </c>
      <c r="C310" s="18" t="s">
        <v>123</v>
      </c>
      <c r="D310" s="18" t="s">
        <v>120</v>
      </c>
      <c r="E310" s="1" t="s">
        <v>1101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</row>
    <row r="311" spans="1:43">
      <c r="A311" s="18" t="s">
        <v>175</v>
      </c>
      <c r="B311" s="18" t="s">
        <v>173</v>
      </c>
      <c r="C311" s="18" t="s">
        <v>123</v>
      </c>
      <c r="D311" s="18" t="s">
        <v>121</v>
      </c>
      <c r="E311" s="1" t="s">
        <v>1102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</row>
    <row r="312" spans="1:43">
      <c r="A312" s="18" t="s">
        <v>175</v>
      </c>
      <c r="B312" s="18" t="s">
        <v>173</v>
      </c>
      <c r="C312" s="18" t="s">
        <v>124</v>
      </c>
      <c r="D312" s="18" t="s">
        <v>112</v>
      </c>
      <c r="E312" s="1" t="s">
        <v>1103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</row>
    <row r="313" spans="1:43">
      <c r="A313" s="18" t="s">
        <v>175</v>
      </c>
      <c r="B313" s="18" t="s">
        <v>173</v>
      </c>
      <c r="C313" s="18" t="s">
        <v>124</v>
      </c>
      <c r="D313" s="18" t="s">
        <v>113</v>
      </c>
      <c r="E313" s="1" t="s">
        <v>1104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</row>
    <row r="314" spans="1:43">
      <c r="A314" s="18" t="s">
        <v>175</v>
      </c>
      <c r="B314" s="18" t="s">
        <v>173</v>
      </c>
      <c r="C314" s="18" t="s">
        <v>124</v>
      </c>
      <c r="D314" s="18" t="s">
        <v>114</v>
      </c>
      <c r="E314" s="1" t="s">
        <v>1105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</row>
    <row r="315" spans="1:43">
      <c r="A315" s="18" t="s">
        <v>175</v>
      </c>
      <c r="B315" s="18" t="s">
        <v>173</v>
      </c>
      <c r="C315" s="18" t="s">
        <v>124</v>
      </c>
      <c r="D315" s="18" t="s">
        <v>115</v>
      </c>
      <c r="E315" s="1" t="s">
        <v>1106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</row>
    <row r="316" spans="1:43">
      <c r="A316" s="18" t="s">
        <v>175</v>
      </c>
      <c r="B316" s="18" t="s">
        <v>173</v>
      </c>
      <c r="C316" s="18" t="s">
        <v>124</v>
      </c>
      <c r="D316" s="18" t="s">
        <v>116</v>
      </c>
      <c r="E316" s="1" t="s">
        <v>1107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</row>
    <row r="317" spans="1:43">
      <c r="A317" s="18" t="s">
        <v>175</v>
      </c>
      <c r="B317" s="18" t="s">
        <v>173</v>
      </c>
      <c r="C317" s="18" t="s">
        <v>124</v>
      </c>
      <c r="D317" s="18" t="s">
        <v>117</v>
      </c>
      <c r="E317" s="1" t="s">
        <v>1108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</row>
    <row r="318" spans="1:43">
      <c r="A318" s="18" t="s">
        <v>175</v>
      </c>
      <c r="B318" s="18" t="s">
        <v>173</v>
      </c>
      <c r="C318" s="18" t="s">
        <v>124</v>
      </c>
      <c r="D318" s="18" t="s">
        <v>118</v>
      </c>
      <c r="E318" s="1" t="s">
        <v>1109</v>
      </c>
      <c r="F318" s="3">
        <v>1727990000000000</v>
      </c>
      <c r="G318" s="3">
        <v>1566450000000000</v>
      </c>
      <c r="H318" s="3">
        <v>1434340000000000</v>
      </c>
      <c r="I318" s="3">
        <v>1324510000000000</v>
      </c>
      <c r="J318" s="3">
        <v>1231090000000000</v>
      </c>
      <c r="K318" s="3">
        <v>1151160000000000</v>
      </c>
      <c r="L318" s="3">
        <v>1081950000000000</v>
      </c>
      <c r="M318" s="3">
        <v>1021220000000000</v>
      </c>
      <c r="N318" s="3">
        <v>1004240000000000</v>
      </c>
      <c r="O318" s="3">
        <v>988437000000000</v>
      </c>
      <c r="P318" s="3">
        <v>973452000000000</v>
      </c>
      <c r="Q318" s="3">
        <v>959666000000000</v>
      </c>
      <c r="R318" s="3">
        <v>947437000000000</v>
      </c>
      <c r="S318" s="3">
        <v>935696000000000</v>
      </c>
      <c r="T318" s="3">
        <v>924962000000000</v>
      </c>
      <c r="U318" s="3">
        <v>915061000000000</v>
      </c>
      <c r="V318" s="3">
        <v>906191000000000</v>
      </c>
      <c r="W318" s="3">
        <v>898128000000000</v>
      </c>
      <c r="X318" s="3">
        <v>887387000000000</v>
      </c>
      <c r="Y318" s="3">
        <v>877848000000000</v>
      </c>
      <c r="Z318" s="3">
        <v>869290000000000</v>
      </c>
      <c r="AA318" s="3">
        <v>861769000000000</v>
      </c>
      <c r="AB318" s="3">
        <v>855071000000000</v>
      </c>
      <c r="AC318" s="3">
        <v>849251000000000</v>
      </c>
      <c r="AD318" s="3">
        <v>844236000000000</v>
      </c>
      <c r="AE318" s="3">
        <v>839961000000000</v>
      </c>
      <c r="AF318" s="3">
        <v>836274000000000</v>
      </c>
      <c r="AG318" s="3">
        <v>833753000000000</v>
      </c>
      <c r="AH318" s="3">
        <v>829693000000000</v>
      </c>
      <c r="AI318" s="3">
        <v>826295000000000</v>
      </c>
      <c r="AJ318" s="3">
        <v>823348000000000</v>
      </c>
      <c r="AK318" s="3">
        <v>820884000000000</v>
      </c>
      <c r="AL318" s="3">
        <v>818863000000000</v>
      </c>
      <c r="AM318" s="3">
        <v>817329000000000</v>
      </c>
      <c r="AN318" s="3">
        <v>816165000000000</v>
      </c>
      <c r="AO318" s="3">
        <v>815336000000000</v>
      </c>
      <c r="AP318" s="3">
        <v>814769000000000</v>
      </c>
      <c r="AQ318" s="3">
        <v>814537000000000</v>
      </c>
    </row>
    <row r="319" spans="1:43">
      <c r="A319" s="18" t="s">
        <v>175</v>
      </c>
      <c r="B319" s="18" t="s">
        <v>173</v>
      </c>
      <c r="C319" s="18" t="s">
        <v>124</v>
      </c>
      <c r="D319" s="18" t="s">
        <v>119</v>
      </c>
      <c r="E319" s="1" t="s">
        <v>1110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</row>
    <row r="320" spans="1:43">
      <c r="A320" s="18" t="s">
        <v>175</v>
      </c>
      <c r="B320" s="18" t="s">
        <v>173</v>
      </c>
      <c r="C320" s="18" t="s">
        <v>124</v>
      </c>
      <c r="D320" s="18" t="s">
        <v>120</v>
      </c>
      <c r="E320" s="1" t="s">
        <v>1111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</row>
    <row r="321" spans="1:43">
      <c r="A321" s="18" t="s">
        <v>175</v>
      </c>
      <c r="B321" s="18" t="s">
        <v>173</v>
      </c>
      <c r="C321" s="18" t="s">
        <v>124</v>
      </c>
      <c r="D321" s="18" t="s">
        <v>121</v>
      </c>
      <c r="E321" s="1" t="s">
        <v>1112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</row>
    <row r="322" spans="1:43">
      <c r="A322" s="18" t="s">
        <v>175</v>
      </c>
      <c r="B322" s="18" t="s">
        <v>173</v>
      </c>
      <c r="C322" s="18" t="s">
        <v>125</v>
      </c>
      <c r="D322" s="18" t="s">
        <v>112</v>
      </c>
      <c r="E322" s="1" t="s">
        <v>1113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</row>
    <row r="323" spans="1:43">
      <c r="A323" s="18" t="s">
        <v>175</v>
      </c>
      <c r="B323" s="18" t="s">
        <v>173</v>
      </c>
      <c r="C323" s="18" t="s">
        <v>125</v>
      </c>
      <c r="D323" s="18" t="s">
        <v>113</v>
      </c>
      <c r="E323" s="1" t="s">
        <v>1114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</row>
    <row r="324" spans="1:43">
      <c r="A324" s="18" t="s">
        <v>175</v>
      </c>
      <c r="B324" s="18" t="s">
        <v>173</v>
      </c>
      <c r="C324" s="18" t="s">
        <v>125</v>
      </c>
      <c r="D324" s="18" t="s">
        <v>114</v>
      </c>
      <c r="E324" s="1" t="s">
        <v>1115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</row>
    <row r="325" spans="1:43">
      <c r="A325" s="18" t="s">
        <v>175</v>
      </c>
      <c r="B325" s="18" t="s">
        <v>173</v>
      </c>
      <c r="C325" s="18" t="s">
        <v>125</v>
      </c>
      <c r="D325" s="18" t="s">
        <v>115</v>
      </c>
      <c r="E325" s="1" t="s">
        <v>1116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</row>
    <row r="326" spans="1:43">
      <c r="A326" s="18" t="s">
        <v>175</v>
      </c>
      <c r="B326" s="18" t="s">
        <v>173</v>
      </c>
      <c r="C326" s="18" t="s">
        <v>125</v>
      </c>
      <c r="D326" s="18" t="s">
        <v>116</v>
      </c>
      <c r="E326" s="1" t="s">
        <v>1117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</row>
    <row r="327" spans="1:43">
      <c r="A327" s="18" t="s">
        <v>175</v>
      </c>
      <c r="B327" s="18" t="s">
        <v>173</v>
      </c>
      <c r="C327" s="18" t="s">
        <v>125</v>
      </c>
      <c r="D327" s="18" t="s">
        <v>117</v>
      </c>
      <c r="E327" s="1" t="s">
        <v>1118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</row>
    <row r="328" spans="1:43">
      <c r="A328" s="18" t="s">
        <v>175</v>
      </c>
      <c r="B328" s="18" t="s">
        <v>173</v>
      </c>
      <c r="C328" s="18" t="s">
        <v>125</v>
      </c>
      <c r="D328" s="18" t="s">
        <v>118</v>
      </c>
      <c r="E328" s="1" t="s">
        <v>1119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</row>
    <row r="329" spans="1:43">
      <c r="A329" s="18" t="s">
        <v>175</v>
      </c>
      <c r="B329" s="18" t="s">
        <v>173</v>
      </c>
      <c r="C329" s="18" t="s">
        <v>125</v>
      </c>
      <c r="D329" s="18" t="s">
        <v>119</v>
      </c>
      <c r="E329" s="1" t="s">
        <v>1120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</row>
    <row r="330" spans="1:43">
      <c r="A330" s="18" t="s">
        <v>175</v>
      </c>
      <c r="B330" s="18" t="s">
        <v>173</v>
      </c>
      <c r="C330" s="18" t="s">
        <v>125</v>
      </c>
      <c r="D330" s="18" t="s">
        <v>120</v>
      </c>
      <c r="E330" s="1" t="s">
        <v>1121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</row>
    <row r="331" spans="1:43">
      <c r="A331" s="18" t="s">
        <v>175</v>
      </c>
      <c r="B331" s="18" t="s">
        <v>173</v>
      </c>
      <c r="C331" s="18" t="s">
        <v>125</v>
      </c>
      <c r="D331" s="18" t="s">
        <v>121</v>
      </c>
      <c r="E331" s="1" t="s">
        <v>1122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</row>
    <row r="332" spans="1:43">
      <c r="A332" s="18" t="s">
        <v>175</v>
      </c>
      <c r="B332" s="18" t="s">
        <v>173</v>
      </c>
      <c r="C332" s="18" t="s">
        <v>126</v>
      </c>
      <c r="D332" s="18" t="s">
        <v>112</v>
      </c>
      <c r="E332" s="1" t="s">
        <v>1123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</row>
    <row r="333" spans="1:43">
      <c r="A333" s="18" t="s">
        <v>175</v>
      </c>
      <c r="B333" s="18" t="s">
        <v>173</v>
      </c>
      <c r="C333" s="18" t="s">
        <v>126</v>
      </c>
      <c r="D333" s="18" t="s">
        <v>113</v>
      </c>
      <c r="E333" s="1" t="s">
        <v>1124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</row>
    <row r="334" spans="1:43">
      <c r="A334" s="18" t="s">
        <v>175</v>
      </c>
      <c r="B334" s="18" t="s">
        <v>173</v>
      </c>
      <c r="C334" s="18" t="s">
        <v>126</v>
      </c>
      <c r="D334" s="18" t="s">
        <v>114</v>
      </c>
      <c r="E334" s="1" t="s">
        <v>1125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</row>
    <row r="335" spans="1:43">
      <c r="A335" s="18" t="s">
        <v>175</v>
      </c>
      <c r="B335" s="18" t="s">
        <v>173</v>
      </c>
      <c r="C335" s="18" t="s">
        <v>126</v>
      </c>
      <c r="D335" s="18" t="s">
        <v>115</v>
      </c>
      <c r="E335" s="1" t="s">
        <v>1126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</row>
    <row r="336" spans="1:43">
      <c r="A336" s="18" t="s">
        <v>175</v>
      </c>
      <c r="B336" s="18" t="s">
        <v>173</v>
      </c>
      <c r="C336" s="18" t="s">
        <v>126</v>
      </c>
      <c r="D336" s="18" t="s">
        <v>116</v>
      </c>
      <c r="E336" s="1" t="s">
        <v>1127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</row>
    <row r="337" spans="1:43">
      <c r="A337" s="18" t="s">
        <v>175</v>
      </c>
      <c r="B337" s="18" t="s">
        <v>173</v>
      </c>
      <c r="C337" s="18" t="s">
        <v>126</v>
      </c>
      <c r="D337" s="18" t="s">
        <v>117</v>
      </c>
      <c r="E337" s="1" t="s">
        <v>1128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</row>
    <row r="338" spans="1:43">
      <c r="A338" s="18" t="s">
        <v>175</v>
      </c>
      <c r="B338" s="18" t="s">
        <v>173</v>
      </c>
      <c r="C338" s="18" t="s">
        <v>126</v>
      </c>
      <c r="D338" s="18" t="s">
        <v>118</v>
      </c>
      <c r="E338" s="1" t="s">
        <v>1129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</row>
    <row r="339" spans="1:43">
      <c r="A339" s="18" t="s">
        <v>175</v>
      </c>
      <c r="B339" s="18" t="s">
        <v>173</v>
      </c>
      <c r="C339" s="18" t="s">
        <v>126</v>
      </c>
      <c r="D339" s="18" t="s">
        <v>119</v>
      </c>
      <c r="E339" s="1" t="s">
        <v>1130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</row>
    <row r="340" spans="1:43">
      <c r="A340" s="18" t="s">
        <v>175</v>
      </c>
      <c r="B340" s="18" t="s">
        <v>173</v>
      </c>
      <c r="C340" s="18" t="s">
        <v>126</v>
      </c>
      <c r="D340" s="18" t="s">
        <v>120</v>
      </c>
      <c r="E340" s="1" t="s">
        <v>1131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</row>
    <row r="341" spans="1:43">
      <c r="A341" s="18" t="s">
        <v>175</v>
      </c>
      <c r="B341" s="18" t="s">
        <v>173</v>
      </c>
      <c r="C341" s="18" t="s">
        <v>126</v>
      </c>
      <c r="D341" s="18" t="s">
        <v>121</v>
      </c>
      <c r="E341" s="1" t="s">
        <v>1132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</row>
    <row r="342" spans="1:43">
      <c r="A342" s="18" t="s">
        <v>175</v>
      </c>
      <c r="B342" s="18" t="s">
        <v>173</v>
      </c>
      <c r="C342" s="18" t="s">
        <v>127</v>
      </c>
      <c r="D342" s="18" t="s">
        <v>112</v>
      </c>
      <c r="E342" s="1" t="s">
        <v>1133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</row>
    <row r="343" spans="1:43">
      <c r="A343" s="18" t="s">
        <v>175</v>
      </c>
      <c r="B343" s="18" t="s">
        <v>173</v>
      </c>
      <c r="C343" s="18" t="s">
        <v>127</v>
      </c>
      <c r="D343" s="18" t="s">
        <v>113</v>
      </c>
      <c r="E343" s="1" t="s">
        <v>1134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</row>
    <row r="344" spans="1:43">
      <c r="A344" s="18" t="s">
        <v>175</v>
      </c>
      <c r="B344" s="18" t="s">
        <v>173</v>
      </c>
      <c r="C344" s="18" t="s">
        <v>127</v>
      </c>
      <c r="D344" s="18" t="s">
        <v>114</v>
      </c>
      <c r="E344" s="1" t="s">
        <v>1135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</row>
    <row r="345" spans="1:43">
      <c r="A345" s="18" t="s">
        <v>175</v>
      </c>
      <c r="B345" s="18" t="s">
        <v>173</v>
      </c>
      <c r="C345" s="18" t="s">
        <v>127</v>
      </c>
      <c r="D345" s="18" t="s">
        <v>115</v>
      </c>
      <c r="E345" s="1" t="s">
        <v>1136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</row>
    <row r="346" spans="1:43">
      <c r="A346" s="18" t="s">
        <v>175</v>
      </c>
      <c r="B346" s="18" t="s">
        <v>173</v>
      </c>
      <c r="C346" s="18" t="s">
        <v>127</v>
      </c>
      <c r="D346" s="18" t="s">
        <v>116</v>
      </c>
      <c r="E346" s="1" t="s">
        <v>1137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</row>
    <row r="347" spans="1:43">
      <c r="A347" s="18" t="s">
        <v>175</v>
      </c>
      <c r="B347" s="18" t="s">
        <v>173</v>
      </c>
      <c r="C347" s="18" t="s">
        <v>127</v>
      </c>
      <c r="D347" s="18" t="s">
        <v>117</v>
      </c>
      <c r="E347" s="1" t="s">
        <v>1138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</row>
    <row r="348" spans="1:43">
      <c r="A348" s="18" t="s">
        <v>175</v>
      </c>
      <c r="B348" s="18" t="s">
        <v>173</v>
      </c>
      <c r="C348" s="18" t="s">
        <v>127</v>
      </c>
      <c r="D348" s="18" t="s">
        <v>118</v>
      </c>
      <c r="E348" s="1" t="s">
        <v>1139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</row>
    <row r="349" spans="1:43">
      <c r="A349" s="18" t="s">
        <v>175</v>
      </c>
      <c r="B349" s="18" t="s">
        <v>173</v>
      </c>
      <c r="C349" s="18" t="s">
        <v>127</v>
      </c>
      <c r="D349" s="18" t="s">
        <v>119</v>
      </c>
      <c r="E349" s="1" t="s">
        <v>1140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</row>
    <row r="350" spans="1:43">
      <c r="A350" s="18" t="s">
        <v>175</v>
      </c>
      <c r="B350" s="18" t="s">
        <v>173</v>
      </c>
      <c r="C350" s="18" t="s">
        <v>127</v>
      </c>
      <c r="D350" s="18" t="s">
        <v>120</v>
      </c>
      <c r="E350" s="1" t="s">
        <v>1141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</row>
    <row r="351" spans="1:43">
      <c r="A351" s="18" t="s">
        <v>175</v>
      </c>
      <c r="B351" s="18" t="s">
        <v>173</v>
      </c>
      <c r="C351" s="18" t="s">
        <v>127</v>
      </c>
      <c r="D351" s="18" t="s">
        <v>121</v>
      </c>
      <c r="E351" s="1" t="s">
        <v>1142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</row>
    <row r="352" spans="1:43">
      <c r="A352" s="18" t="s">
        <v>175</v>
      </c>
      <c r="B352" s="18" t="s">
        <v>110</v>
      </c>
      <c r="C352" s="18" t="s">
        <v>111</v>
      </c>
      <c r="D352" s="18" t="s">
        <v>112</v>
      </c>
      <c r="E352" s="1" t="s">
        <v>1143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</row>
    <row r="353" spans="1:43">
      <c r="A353" s="18" t="s">
        <v>175</v>
      </c>
      <c r="B353" s="18" t="s">
        <v>110</v>
      </c>
      <c r="C353" s="18" t="s">
        <v>111</v>
      </c>
      <c r="D353" s="18" t="s">
        <v>113</v>
      </c>
      <c r="E353" s="1" t="s">
        <v>1144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</row>
    <row r="354" spans="1:43">
      <c r="A354" s="18" t="s">
        <v>175</v>
      </c>
      <c r="B354" s="18" t="s">
        <v>110</v>
      </c>
      <c r="C354" s="18" t="s">
        <v>111</v>
      </c>
      <c r="D354" s="18" t="s">
        <v>114</v>
      </c>
      <c r="E354" s="1" t="s">
        <v>1145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</row>
    <row r="355" spans="1:43">
      <c r="A355" s="18" t="s">
        <v>175</v>
      </c>
      <c r="B355" s="18" t="s">
        <v>110</v>
      </c>
      <c r="C355" s="18" t="s">
        <v>111</v>
      </c>
      <c r="D355" s="18" t="s">
        <v>115</v>
      </c>
      <c r="E355" s="1" t="s">
        <v>1146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</row>
    <row r="356" spans="1:43">
      <c r="A356" s="18" t="s">
        <v>175</v>
      </c>
      <c r="B356" s="18" t="s">
        <v>110</v>
      </c>
      <c r="C356" s="18" t="s">
        <v>111</v>
      </c>
      <c r="D356" s="18" t="s">
        <v>116</v>
      </c>
      <c r="E356" s="1" t="s">
        <v>1147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</row>
    <row r="357" spans="1:43">
      <c r="A357" s="18" t="s">
        <v>175</v>
      </c>
      <c r="B357" s="18" t="s">
        <v>110</v>
      </c>
      <c r="C357" s="18" t="s">
        <v>111</v>
      </c>
      <c r="D357" s="18" t="s">
        <v>117</v>
      </c>
      <c r="E357" s="1" t="s">
        <v>1148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</row>
    <row r="358" spans="1:43">
      <c r="A358" s="18" t="s">
        <v>175</v>
      </c>
      <c r="B358" s="18" t="s">
        <v>110</v>
      </c>
      <c r="C358" s="18" t="s">
        <v>111</v>
      </c>
      <c r="D358" s="18" t="s">
        <v>118</v>
      </c>
      <c r="E358" s="1" t="s">
        <v>1149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</row>
    <row r="359" spans="1:43">
      <c r="A359" s="18" t="s">
        <v>175</v>
      </c>
      <c r="B359" s="18" t="s">
        <v>110</v>
      </c>
      <c r="C359" s="18" t="s">
        <v>111</v>
      </c>
      <c r="D359" s="18" t="s">
        <v>119</v>
      </c>
      <c r="E359" s="1" t="s">
        <v>1150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</row>
    <row r="360" spans="1:43">
      <c r="A360" s="18" t="s">
        <v>175</v>
      </c>
      <c r="B360" s="18" t="s">
        <v>110</v>
      </c>
      <c r="C360" s="18" t="s">
        <v>111</v>
      </c>
      <c r="D360" s="18" t="s">
        <v>120</v>
      </c>
      <c r="E360" s="1" t="s">
        <v>1151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</row>
    <row r="361" spans="1:43">
      <c r="A361" s="18" t="s">
        <v>175</v>
      </c>
      <c r="B361" s="18" t="s">
        <v>110</v>
      </c>
      <c r="C361" s="18" t="s">
        <v>111</v>
      </c>
      <c r="D361" s="18" t="s">
        <v>121</v>
      </c>
      <c r="E361" s="1" t="s">
        <v>1152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</row>
    <row r="362" spans="1:43">
      <c r="A362" s="18" t="s">
        <v>175</v>
      </c>
      <c r="B362" s="18" t="s">
        <v>110</v>
      </c>
      <c r="C362" s="18" t="s">
        <v>122</v>
      </c>
      <c r="D362" s="18" t="s">
        <v>112</v>
      </c>
      <c r="E362" s="1" t="s">
        <v>1153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</row>
    <row r="363" spans="1:43">
      <c r="A363" s="18" t="s">
        <v>175</v>
      </c>
      <c r="B363" s="18" t="s">
        <v>110</v>
      </c>
      <c r="C363" s="18" t="s">
        <v>122</v>
      </c>
      <c r="D363" s="18" t="s">
        <v>113</v>
      </c>
      <c r="E363" s="1" t="s">
        <v>1154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</row>
    <row r="364" spans="1:43">
      <c r="A364" s="18" t="s">
        <v>175</v>
      </c>
      <c r="B364" s="18" t="s">
        <v>110</v>
      </c>
      <c r="C364" s="18" t="s">
        <v>122</v>
      </c>
      <c r="D364" s="18" t="s">
        <v>114</v>
      </c>
      <c r="E364" s="1" t="s">
        <v>1155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</row>
    <row r="365" spans="1:43">
      <c r="A365" s="18" t="s">
        <v>175</v>
      </c>
      <c r="B365" s="18" t="s">
        <v>110</v>
      </c>
      <c r="C365" s="18" t="s">
        <v>122</v>
      </c>
      <c r="D365" s="18" t="s">
        <v>115</v>
      </c>
      <c r="E365" s="1" t="s">
        <v>1156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</row>
    <row r="366" spans="1:43">
      <c r="A366" s="18" t="s">
        <v>175</v>
      </c>
      <c r="B366" s="18" t="s">
        <v>110</v>
      </c>
      <c r="C366" s="18" t="s">
        <v>122</v>
      </c>
      <c r="D366" s="18" t="s">
        <v>116</v>
      </c>
      <c r="E366" s="1" t="s">
        <v>1157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</row>
    <row r="367" spans="1:43">
      <c r="A367" s="18" t="s">
        <v>175</v>
      </c>
      <c r="B367" s="18" t="s">
        <v>110</v>
      </c>
      <c r="C367" s="18" t="s">
        <v>122</v>
      </c>
      <c r="D367" s="18" t="s">
        <v>117</v>
      </c>
      <c r="E367" s="1" t="s">
        <v>1158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</row>
    <row r="368" spans="1:43">
      <c r="A368" s="18" t="s">
        <v>175</v>
      </c>
      <c r="B368" s="18" t="s">
        <v>110</v>
      </c>
      <c r="C368" s="18" t="s">
        <v>122</v>
      </c>
      <c r="D368" s="18" t="s">
        <v>118</v>
      </c>
      <c r="E368" s="1" t="s">
        <v>1159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</row>
    <row r="369" spans="1:43">
      <c r="A369" s="18" t="s">
        <v>175</v>
      </c>
      <c r="B369" s="18" t="s">
        <v>110</v>
      </c>
      <c r="C369" s="18" t="s">
        <v>122</v>
      </c>
      <c r="D369" s="18" t="s">
        <v>119</v>
      </c>
      <c r="E369" s="1" t="s">
        <v>1160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</row>
    <row r="370" spans="1:43">
      <c r="A370" s="18" t="s">
        <v>175</v>
      </c>
      <c r="B370" s="18" t="s">
        <v>110</v>
      </c>
      <c r="C370" s="18" t="s">
        <v>122</v>
      </c>
      <c r="D370" s="18" t="s">
        <v>120</v>
      </c>
      <c r="E370" s="1" t="s">
        <v>1161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</row>
    <row r="371" spans="1:43">
      <c r="A371" s="18" t="s">
        <v>175</v>
      </c>
      <c r="B371" s="18" t="s">
        <v>110</v>
      </c>
      <c r="C371" s="18" t="s">
        <v>122</v>
      </c>
      <c r="D371" s="18" t="s">
        <v>121</v>
      </c>
      <c r="E371" s="1" t="s">
        <v>1162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</row>
    <row r="372" spans="1:43">
      <c r="A372" s="18" t="s">
        <v>175</v>
      </c>
      <c r="B372" s="18" t="s">
        <v>110</v>
      </c>
      <c r="C372" s="18" t="s">
        <v>123</v>
      </c>
      <c r="D372" s="18" t="s">
        <v>112</v>
      </c>
      <c r="E372" s="1" t="s">
        <v>1163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</row>
    <row r="373" spans="1:43">
      <c r="A373" s="18" t="s">
        <v>175</v>
      </c>
      <c r="B373" s="18" t="s">
        <v>110</v>
      </c>
      <c r="C373" s="18" t="s">
        <v>123</v>
      </c>
      <c r="D373" s="18" t="s">
        <v>113</v>
      </c>
      <c r="E373" s="1" t="s">
        <v>1164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</row>
    <row r="374" spans="1:43">
      <c r="A374" s="18" t="s">
        <v>175</v>
      </c>
      <c r="B374" s="18" t="s">
        <v>110</v>
      </c>
      <c r="C374" s="18" t="s">
        <v>123</v>
      </c>
      <c r="D374" s="18" t="s">
        <v>114</v>
      </c>
      <c r="E374" s="1" t="s">
        <v>1165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</row>
    <row r="375" spans="1:43">
      <c r="A375" s="18" t="s">
        <v>175</v>
      </c>
      <c r="B375" s="18" t="s">
        <v>110</v>
      </c>
      <c r="C375" s="18" t="s">
        <v>123</v>
      </c>
      <c r="D375" s="18" t="s">
        <v>115</v>
      </c>
      <c r="E375" s="1" t="s">
        <v>1166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</row>
    <row r="376" spans="1:43">
      <c r="A376" s="18" t="s">
        <v>175</v>
      </c>
      <c r="B376" s="18" t="s">
        <v>110</v>
      </c>
      <c r="C376" s="18" t="s">
        <v>123</v>
      </c>
      <c r="D376" s="18" t="s">
        <v>116</v>
      </c>
      <c r="E376" s="1" t="s">
        <v>1167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</row>
    <row r="377" spans="1:43">
      <c r="A377" s="18" t="s">
        <v>175</v>
      </c>
      <c r="B377" s="18" t="s">
        <v>110</v>
      </c>
      <c r="C377" s="18" t="s">
        <v>123</v>
      </c>
      <c r="D377" s="18" t="s">
        <v>117</v>
      </c>
      <c r="E377" s="1" t="s">
        <v>1168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</row>
    <row r="378" spans="1:43">
      <c r="A378" s="18" t="s">
        <v>175</v>
      </c>
      <c r="B378" s="18" t="s">
        <v>110</v>
      </c>
      <c r="C378" s="18" t="s">
        <v>123</v>
      </c>
      <c r="D378" s="18" t="s">
        <v>118</v>
      </c>
      <c r="E378" s="1" t="s">
        <v>1169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</row>
    <row r="379" spans="1:43">
      <c r="A379" s="18" t="s">
        <v>175</v>
      </c>
      <c r="B379" s="18" t="s">
        <v>110</v>
      </c>
      <c r="C379" s="18" t="s">
        <v>123</v>
      </c>
      <c r="D379" s="18" t="s">
        <v>119</v>
      </c>
      <c r="E379" s="1" t="s">
        <v>1170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</row>
    <row r="380" spans="1:43">
      <c r="A380" s="18" t="s">
        <v>175</v>
      </c>
      <c r="B380" s="18" t="s">
        <v>110</v>
      </c>
      <c r="C380" s="18" t="s">
        <v>123</v>
      </c>
      <c r="D380" s="18" t="s">
        <v>120</v>
      </c>
      <c r="E380" s="1" t="s">
        <v>1171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</row>
    <row r="381" spans="1:43">
      <c r="A381" s="18" t="s">
        <v>175</v>
      </c>
      <c r="B381" s="18" t="s">
        <v>110</v>
      </c>
      <c r="C381" s="18" t="s">
        <v>123</v>
      </c>
      <c r="D381" s="18" t="s">
        <v>121</v>
      </c>
      <c r="E381" s="1" t="s">
        <v>1172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</row>
    <row r="382" spans="1:43">
      <c r="A382" s="18" t="s">
        <v>175</v>
      </c>
      <c r="B382" s="18" t="s">
        <v>110</v>
      </c>
      <c r="C382" s="18" t="s">
        <v>124</v>
      </c>
      <c r="D382" s="18" t="s">
        <v>112</v>
      </c>
      <c r="E382" s="1" t="s">
        <v>1173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</row>
    <row r="383" spans="1:43">
      <c r="A383" s="18" t="s">
        <v>175</v>
      </c>
      <c r="B383" s="18" t="s">
        <v>110</v>
      </c>
      <c r="C383" s="18" t="s">
        <v>124</v>
      </c>
      <c r="D383" s="18" t="s">
        <v>113</v>
      </c>
      <c r="E383" s="1" t="s">
        <v>1174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</row>
    <row r="384" spans="1:43">
      <c r="A384" s="18" t="s">
        <v>175</v>
      </c>
      <c r="B384" s="18" t="s">
        <v>110</v>
      </c>
      <c r="C384" s="18" t="s">
        <v>124</v>
      </c>
      <c r="D384" s="18" t="s">
        <v>114</v>
      </c>
      <c r="E384" s="1" t="s">
        <v>1175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</row>
    <row r="385" spans="1:43">
      <c r="A385" s="18" t="s">
        <v>175</v>
      </c>
      <c r="B385" s="18" t="s">
        <v>110</v>
      </c>
      <c r="C385" s="18" t="s">
        <v>124</v>
      </c>
      <c r="D385" s="18" t="s">
        <v>115</v>
      </c>
      <c r="E385" s="1" t="s">
        <v>1176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</row>
    <row r="386" spans="1:43">
      <c r="A386" s="18" t="s">
        <v>175</v>
      </c>
      <c r="B386" s="18" t="s">
        <v>110</v>
      </c>
      <c r="C386" s="18" t="s">
        <v>124</v>
      </c>
      <c r="D386" s="18" t="s">
        <v>116</v>
      </c>
      <c r="E386" s="1" t="s">
        <v>1177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</row>
    <row r="387" spans="1:43">
      <c r="A387" s="18" t="s">
        <v>175</v>
      </c>
      <c r="B387" s="18" t="s">
        <v>110</v>
      </c>
      <c r="C387" s="18" t="s">
        <v>124</v>
      </c>
      <c r="D387" s="18" t="s">
        <v>117</v>
      </c>
      <c r="E387" s="1" t="s">
        <v>1178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</row>
    <row r="388" spans="1:43">
      <c r="A388" s="18" t="s">
        <v>175</v>
      </c>
      <c r="B388" s="18" t="s">
        <v>110</v>
      </c>
      <c r="C388" s="18" t="s">
        <v>124</v>
      </c>
      <c r="D388" s="18" t="s">
        <v>118</v>
      </c>
      <c r="E388" s="1" t="s">
        <v>1179</v>
      </c>
      <c r="F388" s="3">
        <v>605509000000000</v>
      </c>
      <c r="G388" s="3">
        <v>575800000000000</v>
      </c>
      <c r="H388" s="3">
        <v>550938000000000</v>
      </c>
      <c r="I388" s="3">
        <v>530658000000000</v>
      </c>
      <c r="J388" s="3">
        <v>511479000000000</v>
      </c>
      <c r="K388" s="3">
        <v>496933000000000</v>
      </c>
      <c r="L388" s="3">
        <v>486067000000000</v>
      </c>
      <c r="M388" s="3">
        <v>478162000000000</v>
      </c>
      <c r="N388" s="3">
        <v>469807000000000</v>
      </c>
      <c r="O388" s="3">
        <v>463823000000000</v>
      </c>
      <c r="P388" s="3">
        <v>459771000000000</v>
      </c>
      <c r="Q388" s="3">
        <v>457353000000000</v>
      </c>
      <c r="R388" s="3">
        <v>456503000000000</v>
      </c>
      <c r="S388" s="3">
        <v>456632000000000</v>
      </c>
      <c r="T388" s="3">
        <v>457702000000000</v>
      </c>
      <c r="U388" s="3">
        <v>459608000000000</v>
      </c>
      <c r="V388" s="3">
        <v>462240000000000</v>
      </c>
      <c r="W388" s="3">
        <v>465498000000000</v>
      </c>
      <c r="X388" s="3">
        <v>465594000000000</v>
      </c>
      <c r="Y388" s="3">
        <v>466676000000000</v>
      </c>
      <c r="Z388" s="3">
        <v>468222000000000</v>
      </c>
      <c r="AA388" s="3">
        <v>470177000000000</v>
      </c>
      <c r="AB388" s="3">
        <v>472488000000000</v>
      </c>
      <c r="AC388" s="3">
        <v>475357000000000</v>
      </c>
      <c r="AD388" s="3">
        <v>478455000000000</v>
      </c>
      <c r="AE388" s="3">
        <v>481758000000000</v>
      </c>
      <c r="AF388" s="3">
        <v>485243000000000</v>
      </c>
      <c r="AG388" s="3">
        <v>489354000000000</v>
      </c>
      <c r="AH388" s="3">
        <v>499892000000000</v>
      </c>
      <c r="AI388" s="3">
        <v>510362000000000</v>
      </c>
      <c r="AJ388" s="3">
        <v>520974000000000</v>
      </c>
      <c r="AK388" s="3">
        <v>531499000000000</v>
      </c>
      <c r="AL388" s="3">
        <v>541794000000000</v>
      </c>
      <c r="AM388" s="3">
        <v>551986000000000</v>
      </c>
      <c r="AN388" s="3">
        <v>562067000000000</v>
      </c>
      <c r="AO388" s="3">
        <v>572033000000000</v>
      </c>
      <c r="AP388" s="3">
        <v>581774000000000</v>
      </c>
      <c r="AQ388" s="3">
        <v>591406000000000</v>
      </c>
    </row>
    <row r="389" spans="1:43">
      <c r="A389" s="18" t="s">
        <v>175</v>
      </c>
      <c r="B389" s="18" t="s">
        <v>110</v>
      </c>
      <c r="C389" s="18" t="s">
        <v>124</v>
      </c>
      <c r="D389" s="18" t="s">
        <v>119</v>
      </c>
      <c r="E389" s="1" t="s">
        <v>1180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</row>
    <row r="390" spans="1:43">
      <c r="A390" s="18" t="s">
        <v>175</v>
      </c>
      <c r="B390" s="18" t="s">
        <v>110</v>
      </c>
      <c r="C390" s="18" t="s">
        <v>124</v>
      </c>
      <c r="D390" s="18" t="s">
        <v>120</v>
      </c>
      <c r="E390" s="1" t="s">
        <v>1181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</row>
    <row r="391" spans="1:43">
      <c r="A391" s="18" t="s">
        <v>175</v>
      </c>
      <c r="B391" s="18" t="s">
        <v>110</v>
      </c>
      <c r="C391" s="18" t="s">
        <v>124</v>
      </c>
      <c r="D391" s="18" t="s">
        <v>121</v>
      </c>
      <c r="E391" s="1" t="s">
        <v>1182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</row>
    <row r="392" spans="1:43">
      <c r="A392" s="18" t="s">
        <v>175</v>
      </c>
      <c r="B392" s="18" t="s">
        <v>110</v>
      </c>
      <c r="C392" s="18" t="s">
        <v>125</v>
      </c>
      <c r="D392" s="18" t="s">
        <v>112</v>
      </c>
      <c r="E392" s="1" t="s">
        <v>1183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</row>
    <row r="393" spans="1:43">
      <c r="A393" s="18" t="s">
        <v>175</v>
      </c>
      <c r="B393" s="18" t="s">
        <v>110</v>
      </c>
      <c r="C393" s="18" t="s">
        <v>125</v>
      </c>
      <c r="D393" s="18" t="s">
        <v>113</v>
      </c>
      <c r="E393" s="1" t="s">
        <v>1184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</row>
    <row r="394" spans="1:43">
      <c r="A394" s="18" t="s">
        <v>175</v>
      </c>
      <c r="B394" s="18" t="s">
        <v>110</v>
      </c>
      <c r="C394" s="18" t="s">
        <v>125</v>
      </c>
      <c r="D394" s="18" t="s">
        <v>114</v>
      </c>
      <c r="E394" s="1" t="s">
        <v>1185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</row>
    <row r="395" spans="1:43">
      <c r="A395" s="18" t="s">
        <v>175</v>
      </c>
      <c r="B395" s="18" t="s">
        <v>110</v>
      </c>
      <c r="C395" s="18" t="s">
        <v>125</v>
      </c>
      <c r="D395" s="18" t="s">
        <v>115</v>
      </c>
      <c r="E395" s="1" t="s">
        <v>1186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</row>
    <row r="396" spans="1:43">
      <c r="A396" s="18" t="s">
        <v>175</v>
      </c>
      <c r="B396" s="18" t="s">
        <v>110</v>
      </c>
      <c r="C396" s="18" t="s">
        <v>125</v>
      </c>
      <c r="D396" s="18" t="s">
        <v>116</v>
      </c>
      <c r="E396" s="1" t="s">
        <v>1187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</row>
    <row r="397" spans="1:43">
      <c r="A397" s="18" t="s">
        <v>175</v>
      </c>
      <c r="B397" s="18" t="s">
        <v>110</v>
      </c>
      <c r="C397" s="18" t="s">
        <v>125</v>
      </c>
      <c r="D397" s="18" t="s">
        <v>117</v>
      </c>
      <c r="E397" s="1" t="s">
        <v>1188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</row>
    <row r="398" spans="1:43">
      <c r="A398" s="18" t="s">
        <v>175</v>
      </c>
      <c r="B398" s="18" t="s">
        <v>110</v>
      </c>
      <c r="C398" s="18" t="s">
        <v>125</v>
      </c>
      <c r="D398" s="18" t="s">
        <v>118</v>
      </c>
      <c r="E398" s="1" t="s">
        <v>1189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</row>
    <row r="399" spans="1:43">
      <c r="A399" s="18" t="s">
        <v>175</v>
      </c>
      <c r="B399" s="18" t="s">
        <v>110</v>
      </c>
      <c r="C399" s="18" t="s">
        <v>125</v>
      </c>
      <c r="D399" s="18" t="s">
        <v>119</v>
      </c>
      <c r="E399" s="1" t="s">
        <v>1190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</row>
    <row r="400" spans="1:43">
      <c r="A400" s="18" t="s">
        <v>175</v>
      </c>
      <c r="B400" s="18" t="s">
        <v>110</v>
      </c>
      <c r="C400" s="18" t="s">
        <v>125</v>
      </c>
      <c r="D400" s="18" t="s">
        <v>120</v>
      </c>
      <c r="E400" s="1" t="s">
        <v>1191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</row>
    <row r="401" spans="1:43">
      <c r="A401" s="18" t="s">
        <v>175</v>
      </c>
      <c r="B401" s="18" t="s">
        <v>110</v>
      </c>
      <c r="C401" s="18" t="s">
        <v>125</v>
      </c>
      <c r="D401" s="18" t="s">
        <v>121</v>
      </c>
      <c r="E401" s="1" t="s">
        <v>1192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</row>
    <row r="402" spans="1:43">
      <c r="A402" s="18" t="s">
        <v>175</v>
      </c>
      <c r="B402" s="18" t="s">
        <v>110</v>
      </c>
      <c r="C402" s="18" t="s">
        <v>126</v>
      </c>
      <c r="D402" s="18" t="s">
        <v>112</v>
      </c>
      <c r="E402" s="1" t="s">
        <v>1193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</row>
    <row r="403" spans="1:43">
      <c r="A403" s="18" t="s">
        <v>175</v>
      </c>
      <c r="B403" s="18" t="s">
        <v>110</v>
      </c>
      <c r="C403" s="18" t="s">
        <v>126</v>
      </c>
      <c r="D403" s="18" t="s">
        <v>113</v>
      </c>
      <c r="E403" s="1" t="s">
        <v>1194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</row>
    <row r="404" spans="1:43">
      <c r="A404" s="18" t="s">
        <v>175</v>
      </c>
      <c r="B404" s="18" t="s">
        <v>110</v>
      </c>
      <c r="C404" s="18" t="s">
        <v>126</v>
      </c>
      <c r="D404" s="18" t="s">
        <v>114</v>
      </c>
      <c r="E404" s="1" t="s">
        <v>1195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</row>
    <row r="405" spans="1:43">
      <c r="A405" s="18" t="s">
        <v>175</v>
      </c>
      <c r="B405" s="18" t="s">
        <v>110</v>
      </c>
      <c r="C405" s="18" t="s">
        <v>126</v>
      </c>
      <c r="D405" s="18" t="s">
        <v>115</v>
      </c>
      <c r="E405" s="1" t="s">
        <v>1196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</row>
    <row r="406" spans="1:43">
      <c r="A406" s="18" t="s">
        <v>175</v>
      </c>
      <c r="B406" s="18" t="s">
        <v>110</v>
      </c>
      <c r="C406" s="18" t="s">
        <v>126</v>
      </c>
      <c r="D406" s="18" t="s">
        <v>116</v>
      </c>
      <c r="E406" s="1" t="s">
        <v>1197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</row>
    <row r="407" spans="1:43">
      <c r="A407" s="18" t="s">
        <v>175</v>
      </c>
      <c r="B407" s="18" t="s">
        <v>110</v>
      </c>
      <c r="C407" s="18" t="s">
        <v>126</v>
      </c>
      <c r="D407" s="18" t="s">
        <v>117</v>
      </c>
      <c r="E407" s="1" t="s">
        <v>1198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</row>
    <row r="408" spans="1:43">
      <c r="A408" s="18" t="s">
        <v>175</v>
      </c>
      <c r="B408" s="18" t="s">
        <v>110</v>
      </c>
      <c r="C408" s="18" t="s">
        <v>126</v>
      </c>
      <c r="D408" s="18" t="s">
        <v>118</v>
      </c>
      <c r="E408" s="1" t="s">
        <v>1199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</row>
    <row r="409" spans="1:43">
      <c r="A409" s="18" t="s">
        <v>175</v>
      </c>
      <c r="B409" s="18" t="s">
        <v>110</v>
      </c>
      <c r="C409" s="18" t="s">
        <v>126</v>
      </c>
      <c r="D409" s="18" t="s">
        <v>119</v>
      </c>
      <c r="E409" s="1" t="s">
        <v>1200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</row>
    <row r="410" spans="1:43">
      <c r="A410" s="18" t="s">
        <v>175</v>
      </c>
      <c r="B410" s="18" t="s">
        <v>110</v>
      </c>
      <c r="C410" s="18" t="s">
        <v>126</v>
      </c>
      <c r="D410" s="18" t="s">
        <v>120</v>
      </c>
      <c r="E410" s="1" t="s">
        <v>1201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</row>
    <row r="411" spans="1:43">
      <c r="A411" s="18" t="s">
        <v>175</v>
      </c>
      <c r="B411" s="18" t="s">
        <v>110</v>
      </c>
      <c r="C411" s="18" t="s">
        <v>126</v>
      </c>
      <c r="D411" s="18" t="s">
        <v>121</v>
      </c>
      <c r="E411" s="1" t="s">
        <v>1202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</row>
    <row r="412" spans="1:43">
      <c r="A412" s="18" t="s">
        <v>175</v>
      </c>
      <c r="B412" s="18" t="s">
        <v>110</v>
      </c>
      <c r="C412" s="18" t="s">
        <v>127</v>
      </c>
      <c r="D412" s="18" t="s">
        <v>112</v>
      </c>
      <c r="E412" s="1" t="s">
        <v>1203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</row>
    <row r="413" spans="1:43">
      <c r="A413" s="18" t="s">
        <v>175</v>
      </c>
      <c r="B413" s="18" t="s">
        <v>110</v>
      </c>
      <c r="C413" s="18" t="s">
        <v>127</v>
      </c>
      <c r="D413" s="18" t="s">
        <v>113</v>
      </c>
      <c r="E413" s="1" t="s">
        <v>1204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</row>
    <row r="414" spans="1:43">
      <c r="A414" s="18" t="s">
        <v>175</v>
      </c>
      <c r="B414" s="18" t="s">
        <v>110</v>
      </c>
      <c r="C414" s="18" t="s">
        <v>127</v>
      </c>
      <c r="D414" s="18" t="s">
        <v>114</v>
      </c>
      <c r="E414" s="1" t="s">
        <v>1205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</row>
    <row r="415" spans="1:43">
      <c r="A415" s="18" t="s">
        <v>175</v>
      </c>
      <c r="B415" s="18" t="s">
        <v>110</v>
      </c>
      <c r="C415" s="18" t="s">
        <v>127</v>
      </c>
      <c r="D415" s="18" t="s">
        <v>115</v>
      </c>
      <c r="E415" s="1" t="s">
        <v>1206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</row>
    <row r="416" spans="1:43">
      <c r="A416" s="18" t="s">
        <v>175</v>
      </c>
      <c r="B416" s="18" t="s">
        <v>110</v>
      </c>
      <c r="C416" s="18" t="s">
        <v>127</v>
      </c>
      <c r="D416" s="18" t="s">
        <v>116</v>
      </c>
      <c r="E416" s="1" t="s">
        <v>1207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</row>
    <row r="417" spans="1:43">
      <c r="A417" s="18" t="s">
        <v>175</v>
      </c>
      <c r="B417" s="18" t="s">
        <v>110</v>
      </c>
      <c r="C417" s="18" t="s">
        <v>127</v>
      </c>
      <c r="D417" s="18" t="s">
        <v>117</v>
      </c>
      <c r="E417" s="1" t="s">
        <v>1208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</row>
    <row r="418" spans="1:43">
      <c r="A418" s="18" t="s">
        <v>175</v>
      </c>
      <c r="B418" s="18" t="s">
        <v>110</v>
      </c>
      <c r="C418" s="18" t="s">
        <v>127</v>
      </c>
      <c r="D418" s="18" t="s">
        <v>118</v>
      </c>
      <c r="E418" s="1" t="s">
        <v>1209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</row>
    <row r="419" spans="1:43">
      <c r="A419" s="18" t="s">
        <v>175</v>
      </c>
      <c r="B419" s="18" t="s">
        <v>110</v>
      </c>
      <c r="C419" s="18" t="s">
        <v>127</v>
      </c>
      <c r="D419" s="18" t="s">
        <v>119</v>
      </c>
      <c r="E419" s="1" t="s">
        <v>1210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</row>
    <row r="420" spans="1:43">
      <c r="A420" s="18" t="s">
        <v>175</v>
      </c>
      <c r="B420" s="18" t="s">
        <v>110</v>
      </c>
      <c r="C420" s="18" t="s">
        <v>127</v>
      </c>
      <c r="D420" s="18" t="s">
        <v>120</v>
      </c>
      <c r="E420" s="1" t="s">
        <v>1211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</row>
    <row r="421" spans="1:43">
      <c r="A421" s="18" t="s">
        <v>175</v>
      </c>
      <c r="B421" s="18" t="s">
        <v>110</v>
      </c>
      <c r="C421" s="18" t="s">
        <v>127</v>
      </c>
      <c r="D421" s="18" t="s">
        <v>121</v>
      </c>
      <c r="E421" s="1" t="s">
        <v>1212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</row>
    <row r="422" spans="1:43">
      <c r="A422" s="18" t="s">
        <v>176</v>
      </c>
      <c r="B422" s="18" t="s">
        <v>173</v>
      </c>
      <c r="C422" s="18" t="s">
        <v>111</v>
      </c>
      <c r="D422" s="18" t="s">
        <v>112</v>
      </c>
      <c r="E422" s="1" t="s">
        <v>1213</v>
      </c>
      <c r="F422" s="3">
        <v>400977000000000</v>
      </c>
      <c r="G422" s="3">
        <v>390817000000000</v>
      </c>
      <c r="H422" s="3">
        <v>381106000000000</v>
      </c>
      <c r="I422" s="3">
        <v>371923000000000</v>
      </c>
      <c r="J422" s="3">
        <v>363245000000000</v>
      </c>
      <c r="K422" s="3">
        <v>355212000000000</v>
      </c>
      <c r="L422" s="3">
        <v>347439000000000</v>
      </c>
      <c r="M422" s="3">
        <v>340098000000000</v>
      </c>
      <c r="N422" s="3">
        <v>341681000000000</v>
      </c>
      <c r="O422" s="3">
        <v>342728000000000</v>
      </c>
      <c r="P422" s="3">
        <v>344044000000000</v>
      </c>
      <c r="Q422" s="3">
        <v>345438000000000</v>
      </c>
      <c r="R422" s="3">
        <v>346808000000000</v>
      </c>
      <c r="S422" s="3">
        <v>348244000000000</v>
      </c>
      <c r="T422" s="3">
        <v>349809000000000</v>
      </c>
      <c r="U422" s="3">
        <v>351545000000000</v>
      </c>
      <c r="V422" s="3">
        <v>353475000000000</v>
      </c>
      <c r="W422" s="3">
        <v>355453000000000</v>
      </c>
      <c r="X422" s="3">
        <v>356338000000000</v>
      </c>
      <c r="Y422" s="3">
        <v>357482000000000</v>
      </c>
      <c r="Z422" s="3">
        <v>358710000000000</v>
      </c>
      <c r="AA422" s="3">
        <v>360175000000000</v>
      </c>
      <c r="AB422" s="3">
        <v>361899000000000</v>
      </c>
      <c r="AC422" s="3">
        <v>363703000000000</v>
      </c>
      <c r="AD422" s="3">
        <v>365781000000000</v>
      </c>
      <c r="AE422" s="3">
        <v>368111000000000</v>
      </c>
      <c r="AF422" s="3">
        <v>373789000000000</v>
      </c>
      <c r="AG422" s="3">
        <v>379369000000000</v>
      </c>
      <c r="AH422" s="3">
        <v>384487000000000</v>
      </c>
      <c r="AI422" s="3">
        <v>389663000000000</v>
      </c>
      <c r="AJ422" s="3">
        <v>394733000000000</v>
      </c>
      <c r="AK422" s="3">
        <v>400016000000000</v>
      </c>
      <c r="AL422" s="3">
        <v>405362000000000</v>
      </c>
      <c r="AM422" s="3">
        <v>410571000000000</v>
      </c>
      <c r="AN422" s="3">
        <v>416042000000000</v>
      </c>
      <c r="AO422" s="3">
        <v>421599000000000</v>
      </c>
      <c r="AP422" s="3">
        <v>427075000000000</v>
      </c>
      <c r="AQ422" s="3">
        <v>432771000000000</v>
      </c>
    </row>
    <row r="423" spans="1:43">
      <c r="A423" s="18" t="s">
        <v>176</v>
      </c>
      <c r="B423" s="18" t="s">
        <v>173</v>
      </c>
      <c r="C423" s="18" t="s">
        <v>111</v>
      </c>
      <c r="D423" s="18" t="s">
        <v>113</v>
      </c>
      <c r="E423" s="1" t="s">
        <v>1214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</row>
    <row r="424" spans="1:43">
      <c r="A424" s="18" t="s">
        <v>176</v>
      </c>
      <c r="B424" s="18" t="s">
        <v>173</v>
      </c>
      <c r="C424" s="18" t="s">
        <v>111</v>
      </c>
      <c r="D424" s="18" t="s">
        <v>114</v>
      </c>
      <c r="E424" s="1" t="s">
        <v>1215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</row>
    <row r="425" spans="1:43">
      <c r="A425" s="18" t="s">
        <v>176</v>
      </c>
      <c r="B425" s="18" t="s">
        <v>173</v>
      </c>
      <c r="C425" s="18" t="s">
        <v>111</v>
      </c>
      <c r="D425" s="18" t="s">
        <v>115</v>
      </c>
      <c r="E425" s="1" t="s">
        <v>1216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</row>
    <row r="426" spans="1:43">
      <c r="A426" s="18" t="s">
        <v>176</v>
      </c>
      <c r="B426" s="18" t="s">
        <v>173</v>
      </c>
      <c r="C426" s="18" t="s">
        <v>111</v>
      </c>
      <c r="D426" s="18" t="s">
        <v>116</v>
      </c>
      <c r="E426" s="1" t="s">
        <v>1217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</row>
    <row r="427" spans="1:43">
      <c r="A427" s="18" t="s">
        <v>176</v>
      </c>
      <c r="B427" s="18" t="s">
        <v>173</v>
      </c>
      <c r="C427" s="18" t="s">
        <v>111</v>
      </c>
      <c r="D427" s="18" t="s">
        <v>117</v>
      </c>
      <c r="E427" s="1" t="s">
        <v>1218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</row>
    <row r="428" spans="1:43">
      <c r="A428" s="18" t="s">
        <v>176</v>
      </c>
      <c r="B428" s="18" t="s">
        <v>173</v>
      </c>
      <c r="C428" s="18" t="s">
        <v>111</v>
      </c>
      <c r="D428" s="18" t="s">
        <v>118</v>
      </c>
      <c r="E428" s="1" t="s">
        <v>1219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</row>
    <row r="429" spans="1:43">
      <c r="A429" s="18" t="s">
        <v>176</v>
      </c>
      <c r="B429" s="18" t="s">
        <v>173</v>
      </c>
      <c r="C429" s="18" t="s">
        <v>111</v>
      </c>
      <c r="D429" s="18" t="s">
        <v>119</v>
      </c>
      <c r="E429" s="1" t="s">
        <v>1220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</row>
    <row r="430" spans="1:43">
      <c r="A430" s="18" t="s">
        <v>176</v>
      </c>
      <c r="B430" s="18" t="s">
        <v>173</v>
      </c>
      <c r="C430" s="18" t="s">
        <v>111</v>
      </c>
      <c r="D430" s="18" t="s">
        <v>120</v>
      </c>
      <c r="E430" s="1" t="s">
        <v>1221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</row>
    <row r="431" spans="1:43">
      <c r="A431" s="18" t="s">
        <v>176</v>
      </c>
      <c r="B431" s="18" t="s">
        <v>173</v>
      </c>
      <c r="C431" s="18" t="s">
        <v>111</v>
      </c>
      <c r="D431" s="18" t="s">
        <v>121</v>
      </c>
      <c r="E431" s="1" t="s">
        <v>1222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</row>
    <row r="432" spans="1:43">
      <c r="A432" s="18" t="s">
        <v>176</v>
      </c>
      <c r="B432" s="18" t="s">
        <v>173</v>
      </c>
      <c r="C432" s="18" t="s">
        <v>122</v>
      </c>
      <c r="D432" s="18" t="s">
        <v>112</v>
      </c>
      <c r="E432" s="1" t="s">
        <v>1223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</row>
    <row r="433" spans="1:43">
      <c r="A433" s="18" t="s">
        <v>176</v>
      </c>
      <c r="B433" s="18" t="s">
        <v>173</v>
      </c>
      <c r="C433" s="18" t="s">
        <v>122</v>
      </c>
      <c r="D433" s="18" t="s">
        <v>113</v>
      </c>
      <c r="E433" s="1" t="s">
        <v>1224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</row>
    <row r="434" spans="1:43">
      <c r="A434" s="18" t="s">
        <v>176</v>
      </c>
      <c r="B434" s="18" t="s">
        <v>173</v>
      </c>
      <c r="C434" s="18" t="s">
        <v>122</v>
      </c>
      <c r="D434" s="18" t="s">
        <v>114</v>
      </c>
      <c r="E434" s="1" t="s">
        <v>1225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</row>
    <row r="435" spans="1:43">
      <c r="A435" s="18" t="s">
        <v>176</v>
      </c>
      <c r="B435" s="18" t="s">
        <v>173</v>
      </c>
      <c r="C435" s="18" t="s">
        <v>122</v>
      </c>
      <c r="D435" s="18" t="s">
        <v>115</v>
      </c>
      <c r="E435" s="1" t="s">
        <v>1226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</row>
    <row r="436" spans="1:43">
      <c r="A436" s="18" t="s">
        <v>176</v>
      </c>
      <c r="B436" s="18" t="s">
        <v>173</v>
      </c>
      <c r="C436" s="18" t="s">
        <v>122</v>
      </c>
      <c r="D436" s="18" t="s">
        <v>116</v>
      </c>
      <c r="E436" s="1" t="s">
        <v>1227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</row>
    <row r="437" spans="1:43">
      <c r="A437" s="18" t="s">
        <v>176</v>
      </c>
      <c r="B437" s="18" t="s">
        <v>173</v>
      </c>
      <c r="C437" s="18" t="s">
        <v>122</v>
      </c>
      <c r="D437" s="18" t="s">
        <v>117</v>
      </c>
      <c r="E437" s="1" t="s">
        <v>1228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</row>
    <row r="438" spans="1:43">
      <c r="A438" s="18" t="s">
        <v>176</v>
      </c>
      <c r="B438" s="18" t="s">
        <v>173</v>
      </c>
      <c r="C438" s="18" t="s">
        <v>122</v>
      </c>
      <c r="D438" s="18" t="s">
        <v>118</v>
      </c>
      <c r="E438" s="1" t="s">
        <v>1229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</row>
    <row r="439" spans="1:43">
      <c r="A439" s="18" t="s">
        <v>176</v>
      </c>
      <c r="B439" s="18" t="s">
        <v>173</v>
      </c>
      <c r="C439" s="18" t="s">
        <v>122</v>
      </c>
      <c r="D439" s="18" t="s">
        <v>119</v>
      </c>
      <c r="E439" s="1" t="s">
        <v>1230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</row>
    <row r="440" spans="1:43">
      <c r="A440" s="18" t="s">
        <v>176</v>
      </c>
      <c r="B440" s="18" t="s">
        <v>173</v>
      </c>
      <c r="C440" s="18" t="s">
        <v>122</v>
      </c>
      <c r="D440" s="18" t="s">
        <v>120</v>
      </c>
      <c r="E440" s="1" t="s">
        <v>1231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</row>
    <row r="441" spans="1:43">
      <c r="A441" s="18" t="s">
        <v>176</v>
      </c>
      <c r="B441" s="18" t="s">
        <v>173</v>
      </c>
      <c r="C441" s="18" t="s">
        <v>122</v>
      </c>
      <c r="D441" s="18" t="s">
        <v>121</v>
      </c>
      <c r="E441" s="1" t="s">
        <v>1232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</row>
    <row r="442" spans="1:43">
      <c r="A442" s="18" t="s">
        <v>176</v>
      </c>
      <c r="B442" s="18" t="s">
        <v>173</v>
      </c>
      <c r="C442" s="18" t="s">
        <v>123</v>
      </c>
      <c r="D442" s="18" t="s">
        <v>112</v>
      </c>
      <c r="E442" s="1" t="s">
        <v>1233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</row>
    <row r="443" spans="1:43">
      <c r="A443" s="18" t="s">
        <v>176</v>
      </c>
      <c r="B443" s="18" t="s">
        <v>173</v>
      </c>
      <c r="C443" s="18" t="s">
        <v>123</v>
      </c>
      <c r="D443" s="18" t="s">
        <v>113</v>
      </c>
      <c r="E443" s="1" t="s">
        <v>1234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</row>
    <row r="444" spans="1:43">
      <c r="A444" s="18" t="s">
        <v>176</v>
      </c>
      <c r="B444" s="18" t="s">
        <v>173</v>
      </c>
      <c r="C444" s="18" t="s">
        <v>123</v>
      </c>
      <c r="D444" s="18" t="s">
        <v>114</v>
      </c>
      <c r="E444" s="1" t="s">
        <v>1235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</row>
    <row r="445" spans="1:43">
      <c r="A445" s="18" t="s">
        <v>176</v>
      </c>
      <c r="B445" s="18" t="s">
        <v>173</v>
      </c>
      <c r="C445" s="18" t="s">
        <v>123</v>
      </c>
      <c r="D445" s="18" t="s">
        <v>115</v>
      </c>
      <c r="E445" s="1" t="s">
        <v>1236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</row>
    <row r="446" spans="1:43">
      <c r="A446" s="18" t="s">
        <v>176</v>
      </c>
      <c r="B446" s="18" t="s">
        <v>173</v>
      </c>
      <c r="C446" s="18" t="s">
        <v>123</v>
      </c>
      <c r="D446" s="18" t="s">
        <v>116</v>
      </c>
      <c r="E446" s="1" t="s">
        <v>1237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</row>
    <row r="447" spans="1:43">
      <c r="A447" s="18" t="s">
        <v>176</v>
      </c>
      <c r="B447" s="18" t="s">
        <v>173</v>
      </c>
      <c r="C447" s="18" t="s">
        <v>123</v>
      </c>
      <c r="D447" s="18" t="s">
        <v>117</v>
      </c>
      <c r="E447" s="1" t="s">
        <v>1238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</row>
    <row r="448" spans="1:43">
      <c r="A448" s="18" t="s">
        <v>176</v>
      </c>
      <c r="B448" s="18" t="s">
        <v>173</v>
      </c>
      <c r="C448" s="18" t="s">
        <v>123</v>
      </c>
      <c r="D448" s="18" t="s">
        <v>118</v>
      </c>
      <c r="E448" s="1" t="s">
        <v>1239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</row>
    <row r="449" spans="1:43">
      <c r="A449" s="18" t="s">
        <v>176</v>
      </c>
      <c r="B449" s="18" t="s">
        <v>173</v>
      </c>
      <c r="C449" s="18" t="s">
        <v>123</v>
      </c>
      <c r="D449" s="18" t="s">
        <v>119</v>
      </c>
      <c r="E449" s="1" t="s">
        <v>1240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</row>
    <row r="450" spans="1:43">
      <c r="A450" s="18" t="s">
        <v>176</v>
      </c>
      <c r="B450" s="18" t="s">
        <v>173</v>
      </c>
      <c r="C450" s="18" t="s">
        <v>123</v>
      </c>
      <c r="D450" s="18" t="s">
        <v>120</v>
      </c>
      <c r="E450" s="1" t="s">
        <v>1241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</row>
    <row r="451" spans="1:43">
      <c r="A451" s="18" t="s">
        <v>176</v>
      </c>
      <c r="B451" s="18" t="s">
        <v>173</v>
      </c>
      <c r="C451" s="18" t="s">
        <v>123</v>
      </c>
      <c r="D451" s="18" t="s">
        <v>121</v>
      </c>
      <c r="E451" s="1" t="s">
        <v>1242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</row>
    <row r="452" spans="1:43">
      <c r="A452" s="18" t="s">
        <v>176</v>
      </c>
      <c r="B452" s="18" t="s">
        <v>173</v>
      </c>
      <c r="C452" s="18" t="s">
        <v>124</v>
      </c>
      <c r="D452" s="18" t="s">
        <v>112</v>
      </c>
      <c r="E452" s="1" t="s">
        <v>1243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</row>
    <row r="453" spans="1:43">
      <c r="A453" s="18" t="s">
        <v>176</v>
      </c>
      <c r="B453" s="18" t="s">
        <v>173</v>
      </c>
      <c r="C453" s="18" t="s">
        <v>124</v>
      </c>
      <c r="D453" s="18" t="s">
        <v>113</v>
      </c>
      <c r="E453" s="1" t="s">
        <v>1244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</row>
    <row r="454" spans="1:43">
      <c r="A454" s="18" t="s">
        <v>176</v>
      </c>
      <c r="B454" s="18" t="s">
        <v>173</v>
      </c>
      <c r="C454" s="18" t="s">
        <v>124</v>
      </c>
      <c r="D454" s="18" t="s">
        <v>114</v>
      </c>
      <c r="E454" s="1" t="s">
        <v>1245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</row>
    <row r="455" spans="1:43">
      <c r="A455" s="18" t="s">
        <v>176</v>
      </c>
      <c r="B455" s="18" t="s">
        <v>173</v>
      </c>
      <c r="C455" s="18" t="s">
        <v>124</v>
      </c>
      <c r="D455" s="18" t="s">
        <v>115</v>
      </c>
      <c r="E455" s="1" t="s">
        <v>1246</v>
      </c>
      <c r="F455" s="3">
        <v>56163000000000</v>
      </c>
      <c r="G455" s="3">
        <v>64421700000000</v>
      </c>
      <c r="H455" s="3">
        <v>72532000000000</v>
      </c>
      <c r="I455" s="3">
        <v>80052100000000</v>
      </c>
      <c r="J455" s="3">
        <v>87008100000000</v>
      </c>
      <c r="K455" s="3">
        <v>93825700000000</v>
      </c>
      <c r="L455" s="3">
        <v>99959900000000</v>
      </c>
      <c r="M455" s="3">
        <v>105542000000000</v>
      </c>
      <c r="N455" s="3">
        <v>114037000000000</v>
      </c>
      <c r="O455" s="3">
        <v>122090000000000</v>
      </c>
      <c r="P455" s="3">
        <v>129999000000000</v>
      </c>
      <c r="Q455" s="3">
        <v>138120000000000</v>
      </c>
      <c r="R455" s="3">
        <v>145858000000000</v>
      </c>
      <c r="S455" s="3">
        <v>153201000000000</v>
      </c>
      <c r="T455" s="3">
        <v>160788000000000</v>
      </c>
      <c r="U455" s="3">
        <v>167977000000000</v>
      </c>
      <c r="V455" s="3">
        <v>174681000000000</v>
      </c>
      <c r="W455" s="3">
        <v>181454000000000</v>
      </c>
      <c r="X455" s="3">
        <v>187051000000000</v>
      </c>
      <c r="Y455" s="3">
        <v>192077000000000</v>
      </c>
      <c r="Z455" s="3">
        <v>197075000000000</v>
      </c>
      <c r="AA455" s="3">
        <v>201534000000000</v>
      </c>
      <c r="AB455" s="3">
        <v>205381000000000</v>
      </c>
      <c r="AC455" s="3">
        <v>209191000000000</v>
      </c>
      <c r="AD455" s="3">
        <v>212339000000000</v>
      </c>
      <c r="AE455" s="3">
        <v>214888000000000</v>
      </c>
      <c r="AF455" s="3">
        <v>207433000000000</v>
      </c>
      <c r="AG455" s="3">
        <v>200393000000000</v>
      </c>
      <c r="AH455" s="3">
        <v>192373000000000</v>
      </c>
      <c r="AI455" s="3">
        <v>184284000000000</v>
      </c>
      <c r="AJ455" s="3">
        <v>176642000000000</v>
      </c>
      <c r="AK455" s="3">
        <v>168456000000000</v>
      </c>
      <c r="AL455" s="3">
        <v>160167000000000</v>
      </c>
      <c r="AM455" s="3">
        <v>152433000000000</v>
      </c>
      <c r="AN455" s="3">
        <v>143965000000000</v>
      </c>
      <c r="AO455" s="3">
        <v>135322000000000</v>
      </c>
      <c r="AP455" s="3">
        <v>127052000000000</v>
      </c>
      <c r="AQ455" s="3">
        <v>118163000000000</v>
      </c>
    </row>
    <row r="456" spans="1:43">
      <c r="A456" s="18" t="s">
        <v>176</v>
      </c>
      <c r="B456" s="18" t="s">
        <v>173</v>
      </c>
      <c r="C456" s="18" t="s">
        <v>124</v>
      </c>
      <c r="D456" s="18" t="s">
        <v>116</v>
      </c>
      <c r="E456" s="1" t="s">
        <v>1247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</row>
    <row r="457" spans="1:43">
      <c r="A457" s="18" t="s">
        <v>176</v>
      </c>
      <c r="B457" s="18" t="s">
        <v>173</v>
      </c>
      <c r="C457" s="18" t="s">
        <v>124</v>
      </c>
      <c r="D457" s="18" t="s">
        <v>117</v>
      </c>
      <c r="E457" s="1" t="s">
        <v>1248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</row>
    <row r="458" spans="1:43">
      <c r="A458" s="18" t="s">
        <v>176</v>
      </c>
      <c r="B458" s="18" t="s">
        <v>173</v>
      </c>
      <c r="C458" s="18" t="s">
        <v>124</v>
      </c>
      <c r="D458" s="18" t="s">
        <v>118</v>
      </c>
      <c r="E458" s="1" t="s">
        <v>1249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</row>
    <row r="459" spans="1:43">
      <c r="A459" s="18" t="s">
        <v>176</v>
      </c>
      <c r="B459" s="18" t="s">
        <v>173</v>
      </c>
      <c r="C459" s="18" t="s">
        <v>124</v>
      </c>
      <c r="D459" s="18" t="s">
        <v>119</v>
      </c>
      <c r="E459" s="1" t="s">
        <v>1250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</row>
    <row r="460" spans="1:43">
      <c r="A460" s="18" t="s">
        <v>176</v>
      </c>
      <c r="B460" s="18" t="s">
        <v>173</v>
      </c>
      <c r="C460" s="18" t="s">
        <v>124</v>
      </c>
      <c r="D460" s="18" t="s">
        <v>120</v>
      </c>
      <c r="E460" s="1" t="s">
        <v>1251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</row>
    <row r="461" spans="1:43">
      <c r="A461" s="18" t="s">
        <v>176</v>
      </c>
      <c r="B461" s="18" t="s">
        <v>173</v>
      </c>
      <c r="C461" s="18" t="s">
        <v>124</v>
      </c>
      <c r="D461" s="18" t="s">
        <v>121</v>
      </c>
      <c r="E461" s="1" t="s">
        <v>1252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</row>
    <row r="462" spans="1:43">
      <c r="A462" s="18" t="s">
        <v>176</v>
      </c>
      <c r="B462" s="18" t="s">
        <v>173</v>
      </c>
      <c r="C462" s="18" t="s">
        <v>125</v>
      </c>
      <c r="D462" s="18" t="s">
        <v>112</v>
      </c>
      <c r="E462" s="1" t="s">
        <v>1253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</row>
    <row r="463" spans="1:43">
      <c r="A463" s="18" t="s">
        <v>176</v>
      </c>
      <c r="B463" s="18" t="s">
        <v>173</v>
      </c>
      <c r="C463" s="18" t="s">
        <v>125</v>
      </c>
      <c r="D463" s="18" t="s">
        <v>113</v>
      </c>
      <c r="E463" s="1" t="s">
        <v>1254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</row>
    <row r="464" spans="1:43">
      <c r="A464" s="18" t="s">
        <v>176</v>
      </c>
      <c r="B464" s="18" t="s">
        <v>173</v>
      </c>
      <c r="C464" s="18" t="s">
        <v>125</v>
      </c>
      <c r="D464" s="18" t="s">
        <v>114</v>
      </c>
      <c r="E464" s="1" t="s">
        <v>1255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</row>
    <row r="465" spans="1:43">
      <c r="A465" s="18" t="s">
        <v>176</v>
      </c>
      <c r="B465" s="18" t="s">
        <v>173</v>
      </c>
      <c r="C465" s="18" t="s">
        <v>125</v>
      </c>
      <c r="D465" s="18" t="s">
        <v>115</v>
      </c>
      <c r="E465" s="1" t="s">
        <v>1256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</row>
    <row r="466" spans="1:43">
      <c r="A466" s="18" t="s">
        <v>176</v>
      </c>
      <c r="B466" s="18" t="s">
        <v>173</v>
      </c>
      <c r="C466" s="18" t="s">
        <v>125</v>
      </c>
      <c r="D466" s="18" t="s">
        <v>116</v>
      </c>
      <c r="E466" s="1" t="s">
        <v>1257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</row>
    <row r="467" spans="1:43">
      <c r="A467" s="18" t="s">
        <v>176</v>
      </c>
      <c r="B467" s="18" t="s">
        <v>173</v>
      </c>
      <c r="C467" s="18" t="s">
        <v>125</v>
      </c>
      <c r="D467" s="18" t="s">
        <v>117</v>
      </c>
      <c r="E467" s="1" t="s">
        <v>1258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</row>
    <row r="468" spans="1:43">
      <c r="A468" s="18" t="s">
        <v>176</v>
      </c>
      <c r="B468" s="18" t="s">
        <v>173</v>
      </c>
      <c r="C468" s="18" t="s">
        <v>125</v>
      </c>
      <c r="D468" s="18" t="s">
        <v>118</v>
      </c>
      <c r="E468" s="1" t="s">
        <v>1259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</row>
    <row r="469" spans="1:43">
      <c r="A469" s="18" t="s">
        <v>176</v>
      </c>
      <c r="B469" s="18" t="s">
        <v>173</v>
      </c>
      <c r="C469" s="18" t="s">
        <v>125</v>
      </c>
      <c r="D469" s="18" t="s">
        <v>119</v>
      </c>
      <c r="E469" s="1" t="s">
        <v>1260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</row>
    <row r="470" spans="1:43">
      <c r="A470" s="18" t="s">
        <v>176</v>
      </c>
      <c r="B470" s="18" t="s">
        <v>173</v>
      </c>
      <c r="C470" s="18" t="s">
        <v>125</v>
      </c>
      <c r="D470" s="18" t="s">
        <v>120</v>
      </c>
      <c r="E470" s="1" t="s">
        <v>1261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</row>
    <row r="471" spans="1:43">
      <c r="A471" s="18" t="s">
        <v>176</v>
      </c>
      <c r="B471" s="18" t="s">
        <v>173</v>
      </c>
      <c r="C471" s="18" t="s">
        <v>125</v>
      </c>
      <c r="D471" s="18" t="s">
        <v>121</v>
      </c>
      <c r="E471" s="1" t="s">
        <v>1262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</row>
    <row r="472" spans="1:43">
      <c r="A472" s="18" t="s">
        <v>176</v>
      </c>
      <c r="B472" s="18" t="s">
        <v>173</v>
      </c>
      <c r="C472" s="18" t="s">
        <v>126</v>
      </c>
      <c r="D472" s="18" t="s">
        <v>112</v>
      </c>
      <c r="E472" s="1" t="s">
        <v>1263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</row>
    <row r="473" spans="1:43">
      <c r="A473" s="18" t="s">
        <v>176</v>
      </c>
      <c r="B473" s="18" t="s">
        <v>173</v>
      </c>
      <c r="C473" s="18" t="s">
        <v>126</v>
      </c>
      <c r="D473" s="18" t="s">
        <v>113</v>
      </c>
      <c r="E473" s="1" t="s">
        <v>1264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</row>
    <row r="474" spans="1:43">
      <c r="A474" s="18" t="s">
        <v>176</v>
      </c>
      <c r="B474" s="18" t="s">
        <v>173</v>
      </c>
      <c r="C474" s="18" t="s">
        <v>126</v>
      </c>
      <c r="D474" s="18" t="s">
        <v>114</v>
      </c>
      <c r="E474" s="1" t="s">
        <v>1265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</row>
    <row r="475" spans="1:43">
      <c r="A475" s="18" t="s">
        <v>176</v>
      </c>
      <c r="B475" s="18" t="s">
        <v>173</v>
      </c>
      <c r="C475" s="18" t="s">
        <v>126</v>
      </c>
      <c r="D475" s="18" t="s">
        <v>115</v>
      </c>
      <c r="E475" s="1" t="s">
        <v>1266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</row>
    <row r="476" spans="1:43">
      <c r="A476" s="18" t="s">
        <v>176</v>
      </c>
      <c r="B476" s="18" t="s">
        <v>173</v>
      </c>
      <c r="C476" s="18" t="s">
        <v>126</v>
      </c>
      <c r="D476" s="18" t="s">
        <v>116</v>
      </c>
      <c r="E476" s="1" t="s">
        <v>1267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</row>
    <row r="477" spans="1:43">
      <c r="A477" s="18" t="s">
        <v>176</v>
      </c>
      <c r="B477" s="18" t="s">
        <v>173</v>
      </c>
      <c r="C477" s="18" t="s">
        <v>126</v>
      </c>
      <c r="D477" s="18" t="s">
        <v>117</v>
      </c>
      <c r="E477" s="1" t="s">
        <v>1268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</row>
    <row r="478" spans="1:43">
      <c r="A478" s="18" t="s">
        <v>176</v>
      </c>
      <c r="B478" s="18" t="s">
        <v>173</v>
      </c>
      <c r="C478" s="18" t="s">
        <v>126</v>
      </c>
      <c r="D478" s="18" t="s">
        <v>118</v>
      </c>
      <c r="E478" s="1" t="s">
        <v>1269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</row>
    <row r="479" spans="1:43">
      <c r="A479" s="18" t="s">
        <v>176</v>
      </c>
      <c r="B479" s="18" t="s">
        <v>173</v>
      </c>
      <c r="C479" s="18" t="s">
        <v>126</v>
      </c>
      <c r="D479" s="18" t="s">
        <v>119</v>
      </c>
      <c r="E479" s="1" t="s">
        <v>1270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</row>
    <row r="480" spans="1:43">
      <c r="A480" s="18" t="s">
        <v>176</v>
      </c>
      <c r="B480" s="18" t="s">
        <v>173</v>
      </c>
      <c r="C480" s="18" t="s">
        <v>126</v>
      </c>
      <c r="D480" s="18" t="s">
        <v>120</v>
      </c>
      <c r="E480" s="1" t="s">
        <v>1271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</row>
    <row r="481" spans="1:43">
      <c r="A481" s="18" t="s">
        <v>176</v>
      </c>
      <c r="B481" s="18" t="s">
        <v>173</v>
      </c>
      <c r="C481" s="18" t="s">
        <v>126</v>
      </c>
      <c r="D481" s="18" t="s">
        <v>121</v>
      </c>
      <c r="E481" s="1" t="s">
        <v>1272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</row>
    <row r="482" spans="1:43">
      <c r="A482" s="18" t="s">
        <v>176</v>
      </c>
      <c r="B482" s="18" t="s">
        <v>173</v>
      </c>
      <c r="C482" s="18" t="s">
        <v>127</v>
      </c>
      <c r="D482" s="18" t="s">
        <v>112</v>
      </c>
      <c r="E482" s="1" t="s">
        <v>1273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</row>
    <row r="483" spans="1:43">
      <c r="A483" s="18" t="s">
        <v>176</v>
      </c>
      <c r="B483" s="18" t="s">
        <v>173</v>
      </c>
      <c r="C483" s="18" t="s">
        <v>127</v>
      </c>
      <c r="D483" s="18" t="s">
        <v>113</v>
      </c>
      <c r="E483" s="1" t="s">
        <v>1274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</row>
    <row r="484" spans="1:43">
      <c r="A484" s="18" t="s">
        <v>176</v>
      </c>
      <c r="B484" s="18" t="s">
        <v>173</v>
      </c>
      <c r="C484" s="18" t="s">
        <v>127</v>
      </c>
      <c r="D484" s="18" t="s">
        <v>114</v>
      </c>
      <c r="E484" s="1" t="s">
        <v>1275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</row>
    <row r="485" spans="1:43">
      <c r="A485" s="18" t="s">
        <v>176</v>
      </c>
      <c r="B485" s="18" t="s">
        <v>173</v>
      </c>
      <c r="C485" s="18" t="s">
        <v>127</v>
      </c>
      <c r="D485" s="18" t="s">
        <v>115</v>
      </c>
      <c r="E485" s="1" t="s">
        <v>1276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</row>
    <row r="486" spans="1:43">
      <c r="A486" s="18" t="s">
        <v>176</v>
      </c>
      <c r="B486" s="18" t="s">
        <v>173</v>
      </c>
      <c r="C486" s="18" t="s">
        <v>127</v>
      </c>
      <c r="D486" s="18" t="s">
        <v>116</v>
      </c>
      <c r="E486" s="1" t="s">
        <v>1277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</row>
    <row r="487" spans="1:43">
      <c r="A487" s="18" t="s">
        <v>176</v>
      </c>
      <c r="B487" s="18" t="s">
        <v>173</v>
      </c>
      <c r="C487" s="18" t="s">
        <v>127</v>
      </c>
      <c r="D487" s="18" t="s">
        <v>117</v>
      </c>
      <c r="E487" s="1" t="s">
        <v>1278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</row>
    <row r="488" spans="1:43">
      <c r="A488" s="18" t="s">
        <v>176</v>
      </c>
      <c r="B488" s="18" t="s">
        <v>173</v>
      </c>
      <c r="C488" s="18" t="s">
        <v>127</v>
      </c>
      <c r="D488" s="18" t="s">
        <v>118</v>
      </c>
      <c r="E488" s="1" t="s">
        <v>1279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</row>
    <row r="489" spans="1:43">
      <c r="A489" s="18" t="s">
        <v>176</v>
      </c>
      <c r="B489" s="18" t="s">
        <v>173</v>
      </c>
      <c r="C489" s="18" t="s">
        <v>127</v>
      </c>
      <c r="D489" s="18" t="s">
        <v>119</v>
      </c>
      <c r="E489" s="1" t="s">
        <v>1280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</row>
    <row r="490" spans="1:43">
      <c r="A490" s="18" t="s">
        <v>176</v>
      </c>
      <c r="B490" s="18" t="s">
        <v>173</v>
      </c>
      <c r="C490" s="18" t="s">
        <v>127</v>
      </c>
      <c r="D490" s="18" t="s">
        <v>120</v>
      </c>
      <c r="E490" s="1" t="s">
        <v>1281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</row>
    <row r="491" spans="1:43">
      <c r="A491" s="18" t="s">
        <v>176</v>
      </c>
      <c r="B491" s="18" t="s">
        <v>173</v>
      </c>
      <c r="C491" s="18" t="s">
        <v>127</v>
      </c>
      <c r="D491" s="18" t="s">
        <v>121</v>
      </c>
      <c r="E491" s="1" t="s">
        <v>1282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</row>
    <row r="492" spans="1:43">
      <c r="A492" s="18" t="s">
        <v>176</v>
      </c>
      <c r="B492" s="18" t="s">
        <v>110</v>
      </c>
      <c r="C492" s="18" t="s">
        <v>111</v>
      </c>
      <c r="D492" s="18" t="s">
        <v>112</v>
      </c>
      <c r="E492" s="1" t="s">
        <v>1283</v>
      </c>
      <c r="F492" s="3">
        <v>15015500000000</v>
      </c>
      <c r="G492" s="3">
        <v>33072200000000</v>
      </c>
      <c r="H492" s="3">
        <v>53906700000000</v>
      </c>
      <c r="I492" s="3">
        <v>77414800000000</v>
      </c>
      <c r="J492" s="3">
        <v>103505000000000</v>
      </c>
      <c r="K492" s="3">
        <v>131905000000000</v>
      </c>
      <c r="L492" s="3">
        <v>162257000000000</v>
      </c>
      <c r="M492" s="3">
        <v>194297000000000</v>
      </c>
      <c r="N492" s="3">
        <v>229092000000000</v>
      </c>
      <c r="O492" s="3">
        <v>265032000000000</v>
      </c>
      <c r="P492" s="3">
        <v>302071000000000</v>
      </c>
      <c r="Q492" s="3">
        <v>339937000000000</v>
      </c>
      <c r="R492" s="3">
        <v>378172000000000</v>
      </c>
      <c r="S492" s="3">
        <v>416760000000000</v>
      </c>
      <c r="T492" s="3">
        <v>455410000000000</v>
      </c>
      <c r="U492" s="3">
        <v>493928000000000</v>
      </c>
      <c r="V492" s="3">
        <v>532106000000000</v>
      </c>
      <c r="W492" s="3">
        <v>569791000000000</v>
      </c>
      <c r="X492" s="3">
        <v>609395000000000</v>
      </c>
      <c r="Y492" s="3">
        <v>648468000000000</v>
      </c>
      <c r="Z492" s="3">
        <v>686868000000000</v>
      </c>
      <c r="AA492" s="3">
        <v>724616000000000</v>
      </c>
      <c r="AB492" s="3">
        <v>761611000000000</v>
      </c>
      <c r="AC492" s="3">
        <v>781845000000000</v>
      </c>
      <c r="AD492" s="3">
        <v>801481000000000</v>
      </c>
      <c r="AE492" s="3">
        <v>821167000000000</v>
      </c>
      <c r="AF492" s="3">
        <v>841021000000000</v>
      </c>
      <c r="AG492" s="3">
        <v>860411000000000</v>
      </c>
      <c r="AH492" s="3">
        <v>872609000000000</v>
      </c>
      <c r="AI492" s="3">
        <v>884985000000000</v>
      </c>
      <c r="AJ492" s="3">
        <v>897643000000000</v>
      </c>
      <c r="AK492" s="3">
        <v>910314000000000</v>
      </c>
      <c r="AL492" s="3">
        <v>922735000000000</v>
      </c>
      <c r="AM492" s="3">
        <v>935455000000000</v>
      </c>
      <c r="AN492" s="3">
        <v>948364000000000</v>
      </c>
      <c r="AO492" s="3">
        <v>961605000000000</v>
      </c>
      <c r="AP492" s="3">
        <v>974536000000000</v>
      </c>
      <c r="AQ492" s="3">
        <v>987853000000000</v>
      </c>
    </row>
    <row r="493" spans="1:43">
      <c r="A493" s="18" t="s">
        <v>176</v>
      </c>
      <c r="B493" s="18" t="s">
        <v>110</v>
      </c>
      <c r="C493" s="18" t="s">
        <v>111</v>
      </c>
      <c r="D493" s="18" t="s">
        <v>113</v>
      </c>
      <c r="E493" s="1" t="s">
        <v>1284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</row>
    <row r="494" spans="1:43">
      <c r="A494" s="18" t="s">
        <v>176</v>
      </c>
      <c r="B494" s="18" t="s">
        <v>110</v>
      </c>
      <c r="C494" s="18" t="s">
        <v>111</v>
      </c>
      <c r="D494" s="18" t="s">
        <v>114</v>
      </c>
      <c r="E494" s="1" t="s">
        <v>1285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</row>
    <row r="495" spans="1:43">
      <c r="A495" s="18" t="s">
        <v>176</v>
      </c>
      <c r="B495" s="18" t="s">
        <v>110</v>
      </c>
      <c r="C495" s="18" t="s">
        <v>111</v>
      </c>
      <c r="D495" s="18" t="s">
        <v>115</v>
      </c>
      <c r="E495" s="1" t="s">
        <v>1286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</row>
    <row r="496" spans="1:43">
      <c r="A496" s="18" t="s">
        <v>176</v>
      </c>
      <c r="B496" s="18" t="s">
        <v>110</v>
      </c>
      <c r="C496" s="18" t="s">
        <v>111</v>
      </c>
      <c r="D496" s="18" t="s">
        <v>116</v>
      </c>
      <c r="E496" s="1" t="s">
        <v>1287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</row>
    <row r="497" spans="1:43">
      <c r="A497" s="18" t="s">
        <v>176</v>
      </c>
      <c r="B497" s="18" t="s">
        <v>110</v>
      </c>
      <c r="C497" s="18" t="s">
        <v>111</v>
      </c>
      <c r="D497" s="18" t="s">
        <v>117</v>
      </c>
      <c r="E497" s="1" t="s">
        <v>1288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</row>
    <row r="498" spans="1:43">
      <c r="A498" s="18" t="s">
        <v>176</v>
      </c>
      <c r="B498" s="18" t="s">
        <v>110</v>
      </c>
      <c r="C498" s="18" t="s">
        <v>111</v>
      </c>
      <c r="D498" s="18" t="s">
        <v>118</v>
      </c>
      <c r="E498" s="1" t="s">
        <v>1289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</row>
    <row r="499" spans="1:43">
      <c r="A499" s="18" t="s">
        <v>176</v>
      </c>
      <c r="B499" s="18" t="s">
        <v>110</v>
      </c>
      <c r="C499" s="18" t="s">
        <v>111</v>
      </c>
      <c r="D499" s="18" t="s">
        <v>119</v>
      </c>
      <c r="E499" s="1" t="s">
        <v>1290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</row>
    <row r="500" spans="1:43">
      <c r="A500" s="18" t="s">
        <v>176</v>
      </c>
      <c r="B500" s="18" t="s">
        <v>110</v>
      </c>
      <c r="C500" s="18" t="s">
        <v>111</v>
      </c>
      <c r="D500" s="18" t="s">
        <v>120</v>
      </c>
      <c r="E500" s="1" t="s">
        <v>1291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</row>
    <row r="501" spans="1:43">
      <c r="A501" s="18" t="s">
        <v>176</v>
      </c>
      <c r="B501" s="18" t="s">
        <v>110</v>
      </c>
      <c r="C501" s="18" t="s">
        <v>111</v>
      </c>
      <c r="D501" s="18" t="s">
        <v>121</v>
      </c>
      <c r="E501" s="1" t="s">
        <v>1292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</row>
    <row r="502" spans="1:43">
      <c r="A502" s="18" t="s">
        <v>176</v>
      </c>
      <c r="B502" s="18" t="s">
        <v>110</v>
      </c>
      <c r="C502" s="18" t="s">
        <v>122</v>
      </c>
      <c r="D502" s="18" t="s">
        <v>112</v>
      </c>
      <c r="E502" s="1" t="s">
        <v>1293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</row>
    <row r="503" spans="1:43">
      <c r="A503" s="18" t="s">
        <v>176</v>
      </c>
      <c r="B503" s="18" t="s">
        <v>110</v>
      </c>
      <c r="C503" s="18" t="s">
        <v>122</v>
      </c>
      <c r="D503" s="18" t="s">
        <v>113</v>
      </c>
      <c r="E503" s="1" t="s">
        <v>1294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</row>
    <row r="504" spans="1:43">
      <c r="A504" s="18" t="s">
        <v>176</v>
      </c>
      <c r="B504" s="18" t="s">
        <v>110</v>
      </c>
      <c r="C504" s="18" t="s">
        <v>122</v>
      </c>
      <c r="D504" s="18" t="s">
        <v>114</v>
      </c>
      <c r="E504" s="1" t="s">
        <v>1295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</row>
    <row r="505" spans="1:43">
      <c r="A505" s="18" t="s">
        <v>176</v>
      </c>
      <c r="B505" s="18" t="s">
        <v>110</v>
      </c>
      <c r="C505" s="18" t="s">
        <v>122</v>
      </c>
      <c r="D505" s="18" t="s">
        <v>115</v>
      </c>
      <c r="E505" s="1" t="s">
        <v>1296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</row>
    <row r="506" spans="1:43">
      <c r="A506" s="18" t="s">
        <v>176</v>
      </c>
      <c r="B506" s="18" t="s">
        <v>110</v>
      </c>
      <c r="C506" s="18" t="s">
        <v>122</v>
      </c>
      <c r="D506" s="18" t="s">
        <v>116</v>
      </c>
      <c r="E506" s="1" t="s">
        <v>1297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</row>
    <row r="507" spans="1:43">
      <c r="A507" s="18" t="s">
        <v>176</v>
      </c>
      <c r="B507" s="18" t="s">
        <v>110</v>
      </c>
      <c r="C507" s="18" t="s">
        <v>122</v>
      </c>
      <c r="D507" s="18" t="s">
        <v>117</v>
      </c>
      <c r="E507" s="1" t="s">
        <v>1298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</row>
    <row r="508" spans="1:43">
      <c r="A508" s="18" t="s">
        <v>176</v>
      </c>
      <c r="B508" s="18" t="s">
        <v>110</v>
      </c>
      <c r="C508" s="18" t="s">
        <v>122</v>
      </c>
      <c r="D508" s="18" t="s">
        <v>118</v>
      </c>
      <c r="E508" s="1" t="s">
        <v>1299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</row>
    <row r="509" spans="1:43">
      <c r="A509" s="18" t="s">
        <v>176</v>
      </c>
      <c r="B509" s="18" t="s">
        <v>110</v>
      </c>
      <c r="C509" s="18" t="s">
        <v>122</v>
      </c>
      <c r="D509" s="18" t="s">
        <v>119</v>
      </c>
      <c r="E509" s="1" t="s">
        <v>1300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</row>
    <row r="510" spans="1:43">
      <c r="A510" s="18" t="s">
        <v>176</v>
      </c>
      <c r="B510" s="18" t="s">
        <v>110</v>
      </c>
      <c r="C510" s="18" t="s">
        <v>122</v>
      </c>
      <c r="D510" s="18" t="s">
        <v>120</v>
      </c>
      <c r="E510" s="1" t="s">
        <v>1301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</row>
    <row r="511" spans="1:43">
      <c r="A511" s="18" t="s">
        <v>176</v>
      </c>
      <c r="B511" s="18" t="s">
        <v>110</v>
      </c>
      <c r="C511" s="18" t="s">
        <v>122</v>
      </c>
      <c r="D511" s="18" t="s">
        <v>121</v>
      </c>
      <c r="E511" s="1" t="s">
        <v>1302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</row>
    <row r="512" spans="1:43">
      <c r="A512" s="18" t="s">
        <v>176</v>
      </c>
      <c r="B512" s="18" t="s">
        <v>110</v>
      </c>
      <c r="C512" s="18" t="s">
        <v>123</v>
      </c>
      <c r="D512" s="18" t="s">
        <v>112</v>
      </c>
      <c r="E512" s="1" t="s">
        <v>1303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</row>
    <row r="513" spans="1:43">
      <c r="A513" s="18" t="s">
        <v>176</v>
      </c>
      <c r="B513" s="18" t="s">
        <v>110</v>
      </c>
      <c r="C513" s="18" t="s">
        <v>123</v>
      </c>
      <c r="D513" s="18" t="s">
        <v>113</v>
      </c>
      <c r="E513" s="1" t="s">
        <v>1304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</row>
    <row r="514" spans="1:43">
      <c r="A514" s="18" t="s">
        <v>176</v>
      </c>
      <c r="B514" s="18" t="s">
        <v>110</v>
      </c>
      <c r="C514" s="18" t="s">
        <v>123</v>
      </c>
      <c r="D514" s="18" t="s">
        <v>114</v>
      </c>
      <c r="E514" s="1" t="s">
        <v>1305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</row>
    <row r="515" spans="1:43">
      <c r="A515" s="18" t="s">
        <v>176</v>
      </c>
      <c r="B515" s="18" t="s">
        <v>110</v>
      </c>
      <c r="C515" s="18" t="s">
        <v>123</v>
      </c>
      <c r="D515" s="18" t="s">
        <v>115</v>
      </c>
      <c r="E515" s="1" t="s">
        <v>1306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</row>
    <row r="516" spans="1:43">
      <c r="A516" s="18" t="s">
        <v>176</v>
      </c>
      <c r="B516" s="18" t="s">
        <v>110</v>
      </c>
      <c r="C516" s="18" t="s">
        <v>123</v>
      </c>
      <c r="D516" s="18" t="s">
        <v>116</v>
      </c>
      <c r="E516" s="1" t="s">
        <v>1307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</row>
    <row r="517" spans="1:43">
      <c r="A517" s="18" t="s">
        <v>176</v>
      </c>
      <c r="B517" s="18" t="s">
        <v>110</v>
      </c>
      <c r="C517" s="18" t="s">
        <v>123</v>
      </c>
      <c r="D517" s="18" t="s">
        <v>117</v>
      </c>
      <c r="E517" s="1" t="s">
        <v>1308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</row>
    <row r="518" spans="1:43">
      <c r="A518" s="18" t="s">
        <v>176</v>
      </c>
      <c r="B518" s="18" t="s">
        <v>110</v>
      </c>
      <c r="C518" s="18" t="s">
        <v>123</v>
      </c>
      <c r="D518" s="18" t="s">
        <v>118</v>
      </c>
      <c r="E518" s="1" t="s">
        <v>1309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</row>
    <row r="519" spans="1:43">
      <c r="A519" s="18" t="s">
        <v>176</v>
      </c>
      <c r="B519" s="18" t="s">
        <v>110</v>
      </c>
      <c r="C519" s="18" t="s">
        <v>123</v>
      </c>
      <c r="D519" s="18" t="s">
        <v>119</v>
      </c>
      <c r="E519" s="1" t="s">
        <v>1310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</row>
    <row r="520" spans="1:43">
      <c r="A520" s="18" t="s">
        <v>176</v>
      </c>
      <c r="B520" s="18" t="s">
        <v>110</v>
      </c>
      <c r="C520" s="18" t="s">
        <v>123</v>
      </c>
      <c r="D520" s="18" t="s">
        <v>120</v>
      </c>
      <c r="E520" s="1" t="s">
        <v>1311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</row>
    <row r="521" spans="1:43">
      <c r="A521" s="18" t="s">
        <v>176</v>
      </c>
      <c r="B521" s="18" t="s">
        <v>110</v>
      </c>
      <c r="C521" s="18" t="s">
        <v>123</v>
      </c>
      <c r="D521" s="18" t="s">
        <v>121</v>
      </c>
      <c r="E521" s="1" t="s">
        <v>1312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</row>
    <row r="522" spans="1:43">
      <c r="A522" s="18" t="s">
        <v>176</v>
      </c>
      <c r="B522" s="18" t="s">
        <v>110</v>
      </c>
      <c r="C522" s="18" t="s">
        <v>124</v>
      </c>
      <c r="D522" s="18" t="s">
        <v>112</v>
      </c>
      <c r="E522" s="1" t="s">
        <v>1313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</row>
    <row r="523" spans="1:43">
      <c r="A523" s="18" t="s">
        <v>176</v>
      </c>
      <c r="B523" s="18" t="s">
        <v>110</v>
      </c>
      <c r="C523" s="18" t="s">
        <v>124</v>
      </c>
      <c r="D523" s="18" t="s">
        <v>113</v>
      </c>
      <c r="E523" s="1" t="s">
        <v>1314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</row>
    <row r="524" spans="1:43">
      <c r="A524" s="18" t="s">
        <v>176</v>
      </c>
      <c r="B524" s="18" t="s">
        <v>110</v>
      </c>
      <c r="C524" s="18" t="s">
        <v>124</v>
      </c>
      <c r="D524" s="18" t="s">
        <v>114</v>
      </c>
      <c r="E524" s="1" t="s">
        <v>1315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</row>
    <row r="525" spans="1:43">
      <c r="A525" s="18" t="s">
        <v>176</v>
      </c>
      <c r="B525" s="18" t="s">
        <v>110</v>
      </c>
      <c r="C525" s="18" t="s">
        <v>124</v>
      </c>
      <c r="D525" s="18" t="s">
        <v>115</v>
      </c>
      <c r="E525" s="1" t="s">
        <v>1316</v>
      </c>
      <c r="F525" s="3">
        <v>1086200000000000</v>
      </c>
      <c r="G525" s="3">
        <v>1094330000000000</v>
      </c>
      <c r="H525" s="3">
        <v>1092070000000000</v>
      </c>
      <c r="I525" s="3">
        <v>1079690000000000</v>
      </c>
      <c r="J525" s="3">
        <v>1058440000000000</v>
      </c>
      <c r="K525" s="3">
        <v>1028770000000000</v>
      </c>
      <c r="L525" s="3">
        <v>991735000000000</v>
      </c>
      <c r="M525" s="3">
        <v>948335000000000</v>
      </c>
      <c r="N525" s="3">
        <v>902858000000000</v>
      </c>
      <c r="O525" s="3">
        <v>851679000000000</v>
      </c>
      <c r="P525" s="3">
        <v>796798000000000</v>
      </c>
      <c r="Q525" s="3">
        <v>739030000000000</v>
      </c>
      <c r="R525" s="3">
        <v>679357000000000</v>
      </c>
      <c r="S525" s="3">
        <v>618733000000000</v>
      </c>
      <c r="T525" s="3">
        <v>558145000000000</v>
      </c>
      <c r="U525" s="3">
        <v>497943000000000</v>
      </c>
      <c r="V525" s="3">
        <v>438705000000000</v>
      </c>
      <c r="W525" s="3">
        <v>381289000000000</v>
      </c>
      <c r="X525" s="3">
        <v>326660000000000</v>
      </c>
      <c r="Y525" s="3">
        <v>274100000000000</v>
      </c>
      <c r="Z525" s="3">
        <v>224110000000000</v>
      </c>
      <c r="AA525" s="3">
        <v>176970000000000</v>
      </c>
      <c r="AB525" s="3">
        <v>133297000000000</v>
      </c>
      <c r="AC525" s="3">
        <v>135338000000000</v>
      </c>
      <c r="AD525" s="3">
        <v>138118000000000</v>
      </c>
      <c r="AE525" s="3">
        <v>141004000000000</v>
      </c>
      <c r="AF525" s="3">
        <v>142464000000000</v>
      </c>
      <c r="AG525" s="3">
        <v>143891000000000</v>
      </c>
      <c r="AH525" s="3">
        <v>142847000000000</v>
      </c>
      <c r="AI525" s="3">
        <v>141948000000000</v>
      </c>
      <c r="AJ525" s="3">
        <v>139598000000000</v>
      </c>
      <c r="AK525" s="3">
        <v>136030000000000</v>
      </c>
      <c r="AL525" s="3">
        <v>132647000000000</v>
      </c>
      <c r="AM525" s="3">
        <v>127847000000000</v>
      </c>
      <c r="AN525" s="3">
        <v>123131000000000</v>
      </c>
      <c r="AO525" s="3">
        <v>116937000000000</v>
      </c>
      <c r="AP525" s="3">
        <v>110609000000000</v>
      </c>
      <c r="AQ525" s="3">
        <v>102664000000000</v>
      </c>
    </row>
    <row r="526" spans="1:43">
      <c r="A526" s="18" t="s">
        <v>176</v>
      </c>
      <c r="B526" s="18" t="s">
        <v>110</v>
      </c>
      <c r="C526" s="18" t="s">
        <v>124</v>
      </c>
      <c r="D526" s="18" t="s">
        <v>116</v>
      </c>
      <c r="E526" s="1" t="s">
        <v>1317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</row>
    <row r="527" spans="1:43">
      <c r="A527" s="18" t="s">
        <v>176</v>
      </c>
      <c r="B527" s="18" t="s">
        <v>110</v>
      </c>
      <c r="C527" s="18" t="s">
        <v>124</v>
      </c>
      <c r="D527" s="18" t="s">
        <v>117</v>
      </c>
      <c r="E527" s="1" t="s">
        <v>1318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</row>
    <row r="528" spans="1:43">
      <c r="A528" s="18" t="s">
        <v>176</v>
      </c>
      <c r="B528" s="18" t="s">
        <v>110</v>
      </c>
      <c r="C528" s="18" t="s">
        <v>124</v>
      </c>
      <c r="D528" s="18" t="s">
        <v>118</v>
      </c>
      <c r="E528" s="1" t="s">
        <v>1319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</row>
    <row r="529" spans="1:43">
      <c r="A529" s="18" t="s">
        <v>176</v>
      </c>
      <c r="B529" s="18" t="s">
        <v>110</v>
      </c>
      <c r="C529" s="18" t="s">
        <v>124</v>
      </c>
      <c r="D529" s="18" t="s">
        <v>119</v>
      </c>
      <c r="E529" s="1" t="s">
        <v>1320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</row>
    <row r="530" spans="1:43">
      <c r="A530" s="18" t="s">
        <v>176</v>
      </c>
      <c r="B530" s="18" t="s">
        <v>110</v>
      </c>
      <c r="C530" s="18" t="s">
        <v>124</v>
      </c>
      <c r="D530" s="18" t="s">
        <v>120</v>
      </c>
      <c r="E530" s="1" t="s">
        <v>1321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</row>
    <row r="531" spans="1:43">
      <c r="A531" s="18" t="s">
        <v>176</v>
      </c>
      <c r="B531" s="18" t="s">
        <v>110</v>
      </c>
      <c r="C531" s="18" t="s">
        <v>124</v>
      </c>
      <c r="D531" s="18" t="s">
        <v>121</v>
      </c>
      <c r="E531" s="1" t="s">
        <v>1322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</row>
    <row r="532" spans="1:43">
      <c r="A532" s="18" t="s">
        <v>176</v>
      </c>
      <c r="B532" s="18" t="s">
        <v>110</v>
      </c>
      <c r="C532" s="18" t="s">
        <v>125</v>
      </c>
      <c r="D532" s="18" t="s">
        <v>112</v>
      </c>
      <c r="E532" s="1" t="s">
        <v>1323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</row>
    <row r="533" spans="1:43">
      <c r="A533" s="18" t="s">
        <v>176</v>
      </c>
      <c r="B533" s="18" t="s">
        <v>110</v>
      </c>
      <c r="C533" s="18" t="s">
        <v>125</v>
      </c>
      <c r="D533" s="18" t="s">
        <v>113</v>
      </c>
      <c r="E533" s="1" t="s">
        <v>1324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</row>
    <row r="534" spans="1:43">
      <c r="A534" s="18" t="s">
        <v>176</v>
      </c>
      <c r="B534" s="18" t="s">
        <v>110</v>
      </c>
      <c r="C534" s="18" t="s">
        <v>125</v>
      </c>
      <c r="D534" s="18" t="s">
        <v>114</v>
      </c>
      <c r="E534" s="1" t="s">
        <v>1325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</row>
    <row r="535" spans="1:43">
      <c r="A535" s="18" t="s">
        <v>176</v>
      </c>
      <c r="B535" s="18" t="s">
        <v>110</v>
      </c>
      <c r="C535" s="18" t="s">
        <v>125</v>
      </c>
      <c r="D535" s="18" t="s">
        <v>115</v>
      </c>
      <c r="E535" s="1" t="s">
        <v>1326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</row>
    <row r="536" spans="1:43">
      <c r="A536" s="18" t="s">
        <v>176</v>
      </c>
      <c r="B536" s="18" t="s">
        <v>110</v>
      </c>
      <c r="C536" s="18" t="s">
        <v>125</v>
      </c>
      <c r="D536" s="18" t="s">
        <v>116</v>
      </c>
      <c r="E536" s="1" t="s">
        <v>1327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</row>
    <row r="537" spans="1:43">
      <c r="A537" s="18" t="s">
        <v>176</v>
      </c>
      <c r="B537" s="18" t="s">
        <v>110</v>
      </c>
      <c r="C537" s="18" t="s">
        <v>125</v>
      </c>
      <c r="D537" s="18" t="s">
        <v>117</v>
      </c>
      <c r="E537" s="1" t="s">
        <v>1328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</row>
    <row r="538" spans="1:43">
      <c r="A538" s="18" t="s">
        <v>176</v>
      </c>
      <c r="B538" s="18" t="s">
        <v>110</v>
      </c>
      <c r="C538" s="18" t="s">
        <v>125</v>
      </c>
      <c r="D538" s="18" t="s">
        <v>118</v>
      </c>
      <c r="E538" s="1" t="s">
        <v>1329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</row>
    <row r="539" spans="1:43">
      <c r="A539" s="18" t="s">
        <v>176</v>
      </c>
      <c r="B539" s="18" t="s">
        <v>110</v>
      </c>
      <c r="C539" s="18" t="s">
        <v>125</v>
      </c>
      <c r="D539" s="18" t="s">
        <v>119</v>
      </c>
      <c r="E539" s="1" t="s">
        <v>1330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</row>
    <row r="540" spans="1:43">
      <c r="A540" s="18" t="s">
        <v>176</v>
      </c>
      <c r="B540" s="18" t="s">
        <v>110</v>
      </c>
      <c r="C540" s="18" t="s">
        <v>125</v>
      </c>
      <c r="D540" s="18" t="s">
        <v>120</v>
      </c>
      <c r="E540" s="1" t="s">
        <v>1331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</row>
    <row r="541" spans="1:43">
      <c r="A541" s="18" t="s">
        <v>176</v>
      </c>
      <c r="B541" s="18" t="s">
        <v>110</v>
      </c>
      <c r="C541" s="18" t="s">
        <v>125</v>
      </c>
      <c r="D541" s="18" t="s">
        <v>121</v>
      </c>
      <c r="E541" s="1" t="s">
        <v>1332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</row>
    <row r="542" spans="1:43">
      <c r="A542" s="18" t="s">
        <v>176</v>
      </c>
      <c r="B542" s="18" t="s">
        <v>110</v>
      </c>
      <c r="C542" s="18" t="s">
        <v>126</v>
      </c>
      <c r="D542" s="18" t="s">
        <v>112</v>
      </c>
      <c r="E542" s="1" t="s">
        <v>1333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</row>
    <row r="543" spans="1:43">
      <c r="A543" s="18" t="s">
        <v>176</v>
      </c>
      <c r="B543" s="18" t="s">
        <v>110</v>
      </c>
      <c r="C543" s="18" t="s">
        <v>126</v>
      </c>
      <c r="D543" s="18" t="s">
        <v>113</v>
      </c>
      <c r="E543" s="1" t="s">
        <v>1334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</row>
    <row r="544" spans="1:43">
      <c r="A544" s="18" t="s">
        <v>176</v>
      </c>
      <c r="B544" s="18" t="s">
        <v>110</v>
      </c>
      <c r="C544" s="18" t="s">
        <v>126</v>
      </c>
      <c r="D544" s="18" t="s">
        <v>114</v>
      </c>
      <c r="E544" s="1" t="s">
        <v>1335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</row>
    <row r="545" spans="1:43">
      <c r="A545" s="18" t="s">
        <v>176</v>
      </c>
      <c r="B545" s="18" t="s">
        <v>110</v>
      </c>
      <c r="C545" s="18" t="s">
        <v>126</v>
      </c>
      <c r="D545" s="18" t="s">
        <v>115</v>
      </c>
      <c r="E545" s="1" t="s">
        <v>1336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</row>
    <row r="546" spans="1:43">
      <c r="A546" s="18" t="s">
        <v>176</v>
      </c>
      <c r="B546" s="18" t="s">
        <v>110</v>
      </c>
      <c r="C546" s="18" t="s">
        <v>126</v>
      </c>
      <c r="D546" s="18" t="s">
        <v>116</v>
      </c>
      <c r="E546" s="1" t="s">
        <v>1337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</row>
    <row r="547" spans="1:43">
      <c r="A547" s="18" t="s">
        <v>176</v>
      </c>
      <c r="B547" s="18" t="s">
        <v>110</v>
      </c>
      <c r="C547" s="18" t="s">
        <v>126</v>
      </c>
      <c r="D547" s="18" t="s">
        <v>117</v>
      </c>
      <c r="E547" s="1" t="s">
        <v>1338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</row>
    <row r="548" spans="1:43">
      <c r="A548" s="18" t="s">
        <v>176</v>
      </c>
      <c r="B548" s="18" t="s">
        <v>110</v>
      </c>
      <c r="C548" s="18" t="s">
        <v>126</v>
      </c>
      <c r="D548" s="18" t="s">
        <v>118</v>
      </c>
      <c r="E548" s="1" t="s">
        <v>1339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</row>
    <row r="549" spans="1:43">
      <c r="A549" s="18" t="s">
        <v>176</v>
      </c>
      <c r="B549" s="18" t="s">
        <v>110</v>
      </c>
      <c r="C549" s="18" t="s">
        <v>126</v>
      </c>
      <c r="D549" s="18" t="s">
        <v>119</v>
      </c>
      <c r="E549" s="1" t="s">
        <v>1340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</row>
    <row r="550" spans="1:43">
      <c r="A550" s="18" t="s">
        <v>176</v>
      </c>
      <c r="B550" s="18" t="s">
        <v>110</v>
      </c>
      <c r="C550" s="18" t="s">
        <v>126</v>
      </c>
      <c r="D550" s="18" t="s">
        <v>120</v>
      </c>
      <c r="E550" s="1" t="s">
        <v>1341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</row>
    <row r="551" spans="1:43">
      <c r="A551" s="18" t="s">
        <v>176</v>
      </c>
      <c r="B551" s="18" t="s">
        <v>110</v>
      </c>
      <c r="C551" s="18" t="s">
        <v>126</v>
      </c>
      <c r="D551" s="18" t="s">
        <v>121</v>
      </c>
      <c r="E551" s="1" t="s">
        <v>1342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</row>
    <row r="552" spans="1:43">
      <c r="A552" s="18" t="s">
        <v>176</v>
      </c>
      <c r="B552" s="18" t="s">
        <v>110</v>
      </c>
      <c r="C552" s="18" t="s">
        <v>127</v>
      </c>
      <c r="D552" s="18" t="s">
        <v>112</v>
      </c>
      <c r="E552" s="1" t="s">
        <v>1343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</row>
    <row r="553" spans="1:43">
      <c r="A553" s="18" t="s">
        <v>176</v>
      </c>
      <c r="B553" s="18" t="s">
        <v>110</v>
      </c>
      <c r="C553" s="18" t="s">
        <v>127</v>
      </c>
      <c r="D553" s="18" t="s">
        <v>113</v>
      </c>
      <c r="E553" s="1" t="s">
        <v>1344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</row>
    <row r="554" spans="1:43">
      <c r="A554" s="18" t="s">
        <v>176</v>
      </c>
      <c r="B554" s="18" t="s">
        <v>110</v>
      </c>
      <c r="C554" s="18" t="s">
        <v>127</v>
      </c>
      <c r="D554" s="18" t="s">
        <v>114</v>
      </c>
      <c r="E554" s="1" t="s">
        <v>1345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</row>
    <row r="555" spans="1:43">
      <c r="A555" s="18" t="s">
        <v>176</v>
      </c>
      <c r="B555" s="18" t="s">
        <v>110</v>
      </c>
      <c r="C555" s="18" t="s">
        <v>127</v>
      </c>
      <c r="D555" s="18" t="s">
        <v>115</v>
      </c>
      <c r="E555" s="1" t="s">
        <v>1346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</row>
    <row r="556" spans="1:43">
      <c r="A556" s="18" t="s">
        <v>176</v>
      </c>
      <c r="B556" s="18" t="s">
        <v>110</v>
      </c>
      <c r="C556" s="18" t="s">
        <v>127</v>
      </c>
      <c r="D556" s="18" t="s">
        <v>116</v>
      </c>
      <c r="E556" s="1" t="s">
        <v>1347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</row>
    <row r="557" spans="1:43">
      <c r="A557" s="18" t="s">
        <v>176</v>
      </c>
      <c r="B557" s="18" t="s">
        <v>110</v>
      </c>
      <c r="C557" s="18" t="s">
        <v>127</v>
      </c>
      <c r="D557" s="18" t="s">
        <v>117</v>
      </c>
      <c r="E557" s="1" t="s">
        <v>1348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</row>
    <row r="558" spans="1:43">
      <c r="A558" s="18" t="s">
        <v>176</v>
      </c>
      <c r="B558" s="18" t="s">
        <v>110</v>
      </c>
      <c r="C558" s="18" t="s">
        <v>127</v>
      </c>
      <c r="D558" s="18" t="s">
        <v>118</v>
      </c>
      <c r="E558" s="1" t="s">
        <v>1349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</row>
    <row r="559" spans="1:43">
      <c r="A559" s="18" t="s">
        <v>176</v>
      </c>
      <c r="B559" s="18" t="s">
        <v>110</v>
      </c>
      <c r="C559" s="18" t="s">
        <v>127</v>
      </c>
      <c r="D559" s="18" t="s">
        <v>119</v>
      </c>
      <c r="E559" s="1" t="s">
        <v>1350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</row>
    <row r="560" spans="1:43">
      <c r="A560" s="18" t="s">
        <v>176</v>
      </c>
      <c r="B560" s="18" t="s">
        <v>110</v>
      </c>
      <c r="C560" s="18" t="s">
        <v>127</v>
      </c>
      <c r="D560" s="18" t="s">
        <v>120</v>
      </c>
      <c r="E560" s="1" t="s">
        <v>1351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</row>
    <row r="561" spans="1:43">
      <c r="A561" s="18" t="s">
        <v>176</v>
      </c>
      <c r="B561" s="18" t="s">
        <v>110</v>
      </c>
      <c r="C561" s="18" t="s">
        <v>127</v>
      </c>
      <c r="D561" s="18" t="s">
        <v>121</v>
      </c>
      <c r="E561" s="1" t="s">
        <v>1352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</row>
    <row r="562" spans="1:43">
      <c r="A562" s="18" t="s">
        <v>177</v>
      </c>
      <c r="B562" s="18" t="s">
        <v>173</v>
      </c>
      <c r="C562" s="18" t="s">
        <v>111</v>
      </c>
      <c r="D562" s="18" t="s">
        <v>112</v>
      </c>
      <c r="E562" s="1" t="s">
        <v>1353</v>
      </c>
      <c r="F562" s="3">
        <v>72783100000000</v>
      </c>
      <c r="G562" s="3">
        <v>68707900000000</v>
      </c>
      <c r="H562" s="3">
        <v>64792800000000</v>
      </c>
      <c r="I562" s="3">
        <v>61028200000000</v>
      </c>
      <c r="J562" s="3">
        <v>57336400000000</v>
      </c>
      <c r="K562" s="3">
        <v>53791800000000</v>
      </c>
      <c r="L562" s="3">
        <v>50371600000000</v>
      </c>
      <c r="M562" s="3">
        <v>47077500000000</v>
      </c>
      <c r="N562" s="3">
        <v>44913000000000</v>
      </c>
      <c r="O562" s="3">
        <v>42767000000000</v>
      </c>
      <c r="P562" s="3">
        <v>40552900000000</v>
      </c>
      <c r="Q562" s="3">
        <v>38324000000000</v>
      </c>
      <c r="R562" s="3">
        <v>36125100000000</v>
      </c>
      <c r="S562" s="3">
        <v>33897800000000</v>
      </c>
      <c r="T562" s="3">
        <v>31647900000000</v>
      </c>
      <c r="U562" s="3">
        <v>29371800000000</v>
      </c>
      <c r="V562" s="3">
        <v>27068100000000</v>
      </c>
      <c r="W562" s="3">
        <v>24735400000000</v>
      </c>
      <c r="X562" s="3">
        <v>22572200000000</v>
      </c>
      <c r="Y562" s="3">
        <v>20425500000000</v>
      </c>
      <c r="Z562" s="3">
        <v>18257800000000</v>
      </c>
      <c r="AA562" s="3">
        <v>16068000000000</v>
      </c>
      <c r="AB562" s="3">
        <v>13877100000000</v>
      </c>
      <c r="AC562" s="3">
        <v>11655200000000</v>
      </c>
      <c r="AD562" s="3">
        <v>9400000000000</v>
      </c>
      <c r="AE562" s="3">
        <v>7121650000000</v>
      </c>
      <c r="AF562" s="3">
        <v>4797890000000</v>
      </c>
      <c r="AG562" s="3">
        <v>2425270000000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</row>
    <row r="563" spans="1:43">
      <c r="A563" s="18" t="s">
        <v>177</v>
      </c>
      <c r="B563" s="18" t="s">
        <v>173</v>
      </c>
      <c r="C563" s="18" t="s">
        <v>111</v>
      </c>
      <c r="D563" s="18" t="s">
        <v>113</v>
      </c>
      <c r="E563" s="1" t="s">
        <v>1354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</row>
    <row r="564" spans="1:43">
      <c r="A564" s="18" t="s">
        <v>177</v>
      </c>
      <c r="B564" s="18" t="s">
        <v>173</v>
      </c>
      <c r="C564" s="18" t="s">
        <v>111</v>
      </c>
      <c r="D564" s="18" t="s">
        <v>114</v>
      </c>
      <c r="E564" s="1" t="s">
        <v>1355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</row>
    <row r="565" spans="1:43">
      <c r="A565" s="18" t="s">
        <v>177</v>
      </c>
      <c r="B565" s="18" t="s">
        <v>173</v>
      </c>
      <c r="C565" s="18" t="s">
        <v>111</v>
      </c>
      <c r="D565" s="18" t="s">
        <v>115</v>
      </c>
      <c r="E565" s="1" t="s">
        <v>1356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</row>
    <row r="566" spans="1:43">
      <c r="A566" s="18" t="s">
        <v>177</v>
      </c>
      <c r="B566" s="18" t="s">
        <v>173</v>
      </c>
      <c r="C566" s="18" t="s">
        <v>111</v>
      </c>
      <c r="D566" s="18" t="s">
        <v>116</v>
      </c>
      <c r="E566" s="1" t="s">
        <v>1357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</row>
    <row r="567" spans="1:43">
      <c r="A567" s="18" t="s">
        <v>177</v>
      </c>
      <c r="B567" s="18" t="s">
        <v>173</v>
      </c>
      <c r="C567" s="18" t="s">
        <v>111</v>
      </c>
      <c r="D567" s="18" t="s">
        <v>117</v>
      </c>
      <c r="E567" s="1" t="s">
        <v>1358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</row>
    <row r="568" spans="1:43">
      <c r="A568" s="18" t="s">
        <v>177</v>
      </c>
      <c r="B568" s="18" t="s">
        <v>173</v>
      </c>
      <c r="C568" s="18" t="s">
        <v>111</v>
      </c>
      <c r="D568" s="18" t="s">
        <v>118</v>
      </c>
      <c r="E568" s="1" t="s">
        <v>1359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</row>
    <row r="569" spans="1:43">
      <c r="A569" s="18" t="s">
        <v>177</v>
      </c>
      <c r="B569" s="18" t="s">
        <v>173</v>
      </c>
      <c r="C569" s="18" t="s">
        <v>111</v>
      </c>
      <c r="D569" s="18" t="s">
        <v>119</v>
      </c>
      <c r="E569" s="1" t="s">
        <v>1360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</row>
    <row r="570" spans="1:43">
      <c r="A570" s="18" t="s">
        <v>177</v>
      </c>
      <c r="B570" s="18" t="s">
        <v>173</v>
      </c>
      <c r="C570" s="18" t="s">
        <v>111</v>
      </c>
      <c r="D570" s="18" t="s">
        <v>120</v>
      </c>
      <c r="E570" s="1" t="s">
        <v>1361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</row>
    <row r="571" spans="1:43">
      <c r="A571" s="18" t="s">
        <v>177</v>
      </c>
      <c r="B571" s="18" t="s">
        <v>173</v>
      </c>
      <c r="C571" s="18" t="s">
        <v>111</v>
      </c>
      <c r="D571" s="18" t="s">
        <v>121</v>
      </c>
      <c r="E571" s="1" t="s">
        <v>1362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</row>
    <row r="572" spans="1:43">
      <c r="A572" s="18" t="s">
        <v>177</v>
      </c>
      <c r="B572" s="18" t="s">
        <v>173</v>
      </c>
      <c r="C572" s="18" t="s">
        <v>122</v>
      </c>
      <c r="D572" s="18" t="s">
        <v>112</v>
      </c>
      <c r="E572" s="1" t="s">
        <v>1363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</row>
    <row r="573" spans="1:43">
      <c r="A573" s="18" t="s">
        <v>177</v>
      </c>
      <c r="B573" s="18" t="s">
        <v>173</v>
      </c>
      <c r="C573" s="18" t="s">
        <v>122</v>
      </c>
      <c r="D573" s="18" t="s">
        <v>113</v>
      </c>
      <c r="E573" s="1" t="s">
        <v>1364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</row>
    <row r="574" spans="1:43">
      <c r="A574" s="18" t="s">
        <v>177</v>
      </c>
      <c r="B574" s="18" t="s">
        <v>173</v>
      </c>
      <c r="C574" s="18" t="s">
        <v>122</v>
      </c>
      <c r="D574" s="18" t="s">
        <v>114</v>
      </c>
      <c r="E574" s="1" t="s">
        <v>1365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</row>
    <row r="575" spans="1:43">
      <c r="A575" s="18" t="s">
        <v>177</v>
      </c>
      <c r="B575" s="18" t="s">
        <v>173</v>
      </c>
      <c r="C575" s="18" t="s">
        <v>122</v>
      </c>
      <c r="D575" s="18" t="s">
        <v>115</v>
      </c>
      <c r="E575" s="1" t="s">
        <v>1366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</row>
    <row r="576" spans="1:43">
      <c r="A576" s="18" t="s">
        <v>177</v>
      </c>
      <c r="B576" s="18" t="s">
        <v>173</v>
      </c>
      <c r="C576" s="18" t="s">
        <v>122</v>
      </c>
      <c r="D576" s="18" t="s">
        <v>116</v>
      </c>
      <c r="E576" s="1" t="s">
        <v>1367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</row>
    <row r="577" spans="1:43">
      <c r="A577" s="18" t="s">
        <v>177</v>
      </c>
      <c r="B577" s="18" t="s">
        <v>173</v>
      </c>
      <c r="C577" s="18" t="s">
        <v>122</v>
      </c>
      <c r="D577" s="18" t="s">
        <v>117</v>
      </c>
      <c r="E577" s="1" t="s">
        <v>1368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</row>
    <row r="578" spans="1:43">
      <c r="A578" s="18" t="s">
        <v>177</v>
      </c>
      <c r="B578" s="18" t="s">
        <v>173</v>
      </c>
      <c r="C578" s="18" t="s">
        <v>122</v>
      </c>
      <c r="D578" s="18" t="s">
        <v>118</v>
      </c>
      <c r="E578" s="1" t="s">
        <v>1369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</row>
    <row r="579" spans="1:43">
      <c r="A579" s="18" t="s">
        <v>177</v>
      </c>
      <c r="B579" s="18" t="s">
        <v>173</v>
      </c>
      <c r="C579" s="18" t="s">
        <v>122</v>
      </c>
      <c r="D579" s="18" t="s">
        <v>119</v>
      </c>
      <c r="E579" s="1" t="s">
        <v>1370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</row>
    <row r="580" spans="1:43">
      <c r="A580" s="18" t="s">
        <v>177</v>
      </c>
      <c r="B580" s="18" t="s">
        <v>173</v>
      </c>
      <c r="C580" s="18" t="s">
        <v>122</v>
      </c>
      <c r="D580" s="18" t="s">
        <v>120</v>
      </c>
      <c r="E580" s="1" t="s">
        <v>1371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</row>
    <row r="581" spans="1:43">
      <c r="A581" s="18" t="s">
        <v>177</v>
      </c>
      <c r="B581" s="18" t="s">
        <v>173</v>
      </c>
      <c r="C581" s="18" t="s">
        <v>122</v>
      </c>
      <c r="D581" s="18" t="s">
        <v>121</v>
      </c>
      <c r="E581" s="1" t="s">
        <v>1372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</row>
    <row r="582" spans="1:43">
      <c r="A582" s="18" t="s">
        <v>177</v>
      </c>
      <c r="B582" s="18" t="s">
        <v>173</v>
      </c>
      <c r="C582" s="18" t="s">
        <v>123</v>
      </c>
      <c r="D582" s="18" t="s">
        <v>112</v>
      </c>
      <c r="E582" s="1" t="s">
        <v>1373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</row>
    <row r="583" spans="1:43">
      <c r="A583" s="18" t="s">
        <v>177</v>
      </c>
      <c r="B583" s="18" t="s">
        <v>173</v>
      </c>
      <c r="C583" s="18" t="s">
        <v>123</v>
      </c>
      <c r="D583" s="18" t="s">
        <v>113</v>
      </c>
      <c r="E583" s="1" t="s">
        <v>1374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</row>
    <row r="584" spans="1:43">
      <c r="A584" s="18" t="s">
        <v>177</v>
      </c>
      <c r="B584" s="18" t="s">
        <v>173</v>
      </c>
      <c r="C584" s="18" t="s">
        <v>123</v>
      </c>
      <c r="D584" s="18" t="s">
        <v>114</v>
      </c>
      <c r="E584" s="1" t="s">
        <v>1375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</row>
    <row r="585" spans="1:43">
      <c r="A585" s="18" t="s">
        <v>177</v>
      </c>
      <c r="B585" s="18" t="s">
        <v>173</v>
      </c>
      <c r="C585" s="18" t="s">
        <v>123</v>
      </c>
      <c r="D585" s="18" t="s">
        <v>115</v>
      </c>
      <c r="E585" s="1" t="s">
        <v>1376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</row>
    <row r="586" spans="1:43">
      <c r="A586" s="18" t="s">
        <v>177</v>
      </c>
      <c r="B586" s="18" t="s">
        <v>173</v>
      </c>
      <c r="C586" s="18" t="s">
        <v>123</v>
      </c>
      <c r="D586" s="18" t="s">
        <v>116</v>
      </c>
      <c r="E586" s="1" t="s">
        <v>1377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</row>
    <row r="587" spans="1:43">
      <c r="A587" s="18" t="s">
        <v>177</v>
      </c>
      <c r="B587" s="18" t="s">
        <v>173</v>
      </c>
      <c r="C587" s="18" t="s">
        <v>123</v>
      </c>
      <c r="D587" s="18" t="s">
        <v>117</v>
      </c>
      <c r="E587" s="1" t="s">
        <v>1378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</row>
    <row r="588" spans="1:43">
      <c r="A588" s="18" t="s">
        <v>177</v>
      </c>
      <c r="B588" s="18" t="s">
        <v>173</v>
      </c>
      <c r="C588" s="18" t="s">
        <v>123</v>
      </c>
      <c r="D588" s="18" t="s">
        <v>118</v>
      </c>
      <c r="E588" s="1" t="s">
        <v>1379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</row>
    <row r="589" spans="1:43">
      <c r="A589" s="18" t="s">
        <v>177</v>
      </c>
      <c r="B589" s="18" t="s">
        <v>173</v>
      </c>
      <c r="C589" s="18" t="s">
        <v>123</v>
      </c>
      <c r="D589" s="18" t="s">
        <v>119</v>
      </c>
      <c r="E589" s="1" t="s">
        <v>1380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</row>
    <row r="590" spans="1:43">
      <c r="A590" s="18" t="s">
        <v>177</v>
      </c>
      <c r="B590" s="18" t="s">
        <v>173</v>
      </c>
      <c r="C590" s="18" t="s">
        <v>123</v>
      </c>
      <c r="D590" s="18" t="s">
        <v>120</v>
      </c>
      <c r="E590" s="1" t="s">
        <v>1381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</row>
    <row r="591" spans="1:43">
      <c r="A591" s="18" t="s">
        <v>177</v>
      </c>
      <c r="B591" s="18" t="s">
        <v>173</v>
      </c>
      <c r="C591" s="18" t="s">
        <v>123</v>
      </c>
      <c r="D591" s="18" t="s">
        <v>121</v>
      </c>
      <c r="E591" s="1" t="s">
        <v>1382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</row>
    <row r="592" spans="1:43">
      <c r="A592" s="18" t="s">
        <v>177</v>
      </c>
      <c r="B592" s="18" t="s">
        <v>173</v>
      </c>
      <c r="C592" s="18" t="s">
        <v>124</v>
      </c>
      <c r="D592" s="18" t="s">
        <v>112</v>
      </c>
      <c r="E592" s="1" t="s">
        <v>1383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</row>
    <row r="593" spans="1:43">
      <c r="A593" s="18" t="s">
        <v>177</v>
      </c>
      <c r="B593" s="18" t="s">
        <v>173</v>
      </c>
      <c r="C593" s="18" t="s">
        <v>124</v>
      </c>
      <c r="D593" s="18" t="s">
        <v>113</v>
      </c>
      <c r="E593" s="1" t="s">
        <v>1384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</row>
    <row r="594" spans="1:43">
      <c r="A594" s="18" t="s">
        <v>177</v>
      </c>
      <c r="B594" s="18" t="s">
        <v>173</v>
      </c>
      <c r="C594" s="18" t="s">
        <v>124</v>
      </c>
      <c r="D594" s="18" t="s">
        <v>114</v>
      </c>
      <c r="E594" s="1" t="s">
        <v>1385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</row>
    <row r="595" spans="1:43">
      <c r="A595" s="18" t="s">
        <v>177</v>
      </c>
      <c r="B595" s="18" t="s">
        <v>173</v>
      </c>
      <c r="C595" s="18" t="s">
        <v>124</v>
      </c>
      <c r="D595" s="18" t="s">
        <v>115</v>
      </c>
      <c r="E595" s="1" t="s">
        <v>1386</v>
      </c>
      <c r="F595" s="3">
        <v>538131000000000</v>
      </c>
      <c r="G595" s="3">
        <v>481220000000000</v>
      </c>
      <c r="H595" s="3">
        <v>434555000000000</v>
      </c>
      <c r="I595" s="3">
        <v>393249000000000</v>
      </c>
      <c r="J595" s="3">
        <v>356097000000000</v>
      </c>
      <c r="K595" s="3">
        <v>322997000000000</v>
      </c>
      <c r="L595" s="3">
        <v>293318000000000</v>
      </c>
      <c r="M595" s="3">
        <v>266663000000000</v>
      </c>
      <c r="N595" s="3">
        <v>247180000000000</v>
      </c>
      <c r="O595" s="3">
        <v>230521000000000</v>
      </c>
      <c r="P595" s="3">
        <v>214484000000000</v>
      </c>
      <c r="Q595" s="3">
        <v>199797000000000</v>
      </c>
      <c r="R595" s="3">
        <v>186534000000000</v>
      </c>
      <c r="S595" s="3">
        <v>174263000000000</v>
      </c>
      <c r="T595" s="3">
        <v>162905000000000</v>
      </c>
      <c r="U595" s="3">
        <v>152351000000000</v>
      </c>
      <c r="V595" s="3">
        <v>142203000000000</v>
      </c>
      <c r="W595" s="3">
        <v>132844000000000</v>
      </c>
      <c r="X595" s="3">
        <v>123726000000000</v>
      </c>
      <c r="Y595" s="3">
        <v>115450000000000</v>
      </c>
      <c r="Z595" s="3">
        <v>107753000000000</v>
      </c>
      <c r="AA595" s="3">
        <v>100575000000000</v>
      </c>
      <c r="AB595" s="3">
        <v>94085700000000</v>
      </c>
      <c r="AC595" s="3">
        <v>87932500000000</v>
      </c>
      <c r="AD595" s="3">
        <v>82088400000000</v>
      </c>
      <c r="AE595" s="3">
        <v>76661000000000</v>
      </c>
      <c r="AF595" s="3">
        <v>71485000000000</v>
      </c>
      <c r="AG595" s="3">
        <v>66541100000000</v>
      </c>
      <c r="AH595" s="3">
        <v>61839900000000</v>
      </c>
      <c r="AI595" s="3">
        <v>60058500000000</v>
      </c>
      <c r="AJ595" s="3">
        <v>58616800000000</v>
      </c>
      <c r="AK595" s="3">
        <v>57450700000000</v>
      </c>
      <c r="AL595" s="3">
        <v>56398300000000</v>
      </c>
      <c r="AM595" s="3">
        <v>55446600000000</v>
      </c>
      <c r="AN595" s="3">
        <v>54491000000000</v>
      </c>
      <c r="AO595" s="3">
        <v>53489700000000</v>
      </c>
      <c r="AP595" s="3">
        <v>52438300000000</v>
      </c>
      <c r="AQ595" s="3">
        <v>51329300000000</v>
      </c>
    </row>
    <row r="596" spans="1:43">
      <c r="A596" s="18" t="s">
        <v>177</v>
      </c>
      <c r="B596" s="18" t="s">
        <v>173</v>
      </c>
      <c r="C596" s="18" t="s">
        <v>124</v>
      </c>
      <c r="D596" s="18" t="s">
        <v>116</v>
      </c>
      <c r="E596" s="1" t="s">
        <v>1387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</row>
    <row r="597" spans="1:43">
      <c r="A597" s="18" t="s">
        <v>177</v>
      </c>
      <c r="B597" s="18" t="s">
        <v>173</v>
      </c>
      <c r="C597" s="18" t="s">
        <v>124</v>
      </c>
      <c r="D597" s="18" t="s">
        <v>117</v>
      </c>
      <c r="E597" s="1" t="s">
        <v>1388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</row>
    <row r="598" spans="1:43">
      <c r="A598" s="18" t="s">
        <v>177</v>
      </c>
      <c r="B598" s="18" t="s">
        <v>173</v>
      </c>
      <c r="C598" s="18" t="s">
        <v>124</v>
      </c>
      <c r="D598" s="18" t="s">
        <v>118</v>
      </c>
      <c r="E598" s="1" t="s">
        <v>1389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</row>
    <row r="599" spans="1:43">
      <c r="A599" s="18" t="s">
        <v>177</v>
      </c>
      <c r="B599" s="18" t="s">
        <v>173</v>
      </c>
      <c r="C599" s="18" t="s">
        <v>124</v>
      </c>
      <c r="D599" s="18" t="s">
        <v>119</v>
      </c>
      <c r="E599" s="1" t="s">
        <v>1390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</row>
    <row r="600" spans="1:43">
      <c r="A600" s="18" t="s">
        <v>177</v>
      </c>
      <c r="B600" s="18" t="s">
        <v>173</v>
      </c>
      <c r="C600" s="18" t="s">
        <v>124</v>
      </c>
      <c r="D600" s="18" t="s">
        <v>120</v>
      </c>
      <c r="E600" s="1" t="s">
        <v>1391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</row>
    <row r="601" spans="1:43">
      <c r="A601" s="18" t="s">
        <v>177</v>
      </c>
      <c r="B601" s="18" t="s">
        <v>173</v>
      </c>
      <c r="C601" s="18" t="s">
        <v>124</v>
      </c>
      <c r="D601" s="18" t="s">
        <v>121</v>
      </c>
      <c r="E601" s="1" t="s">
        <v>1392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</row>
    <row r="602" spans="1:43">
      <c r="A602" s="18" t="s">
        <v>177</v>
      </c>
      <c r="B602" s="18" t="s">
        <v>173</v>
      </c>
      <c r="C602" s="18" t="s">
        <v>125</v>
      </c>
      <c r="D602" s="18" t="s">
        <v>112</v>
      </c>
      <c r="E602" s="1" t="s">
        <v>1393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</row>
    <row r="603" spans="1:43">
      <c r="A603" s="18" t="s">
        <v>177</v>
      </c>
      <c r="B603" s="18" t="s">
        <v>173</v>
      </c>
      <c r="C603" s="18" t="s">
        <v>125</v>
      </c>
      <c r="D603" s="18" t="s">
        <v>113</v>
      </c>
      <c r="E603" s="1" t="s">
        <v>1394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</row>
    <row r="604" spans="1:43">
      <c r="A604" s="18" t="s">
        <v>177</v>
      </c>
      <c r="B604" s="18" t="s">
        <v>173</v>
      </c>
      <c r="C604" s="18" t="s">
        <v>125</v>
      </c>
      <c r="D604" s="18" t="s">
        <v>114</v>
      </c>
      <c r="E604" s="1" t="s">
        <v>1395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</row>
    <row r="605" spans="1:43">
      <c r="A605" s="18" t="s">
        <v>177</v>
      </c>
      <c r="B605" s="18" t="s">
        <v>173</v>
      </c>
      <c r="C605" s="18" t="s">
        <v>125</v>
      </c>
      <c r="D605" s="18" t="s">
        <v>115</v>
      </c>
      <c r="E605" s="1" t="s">
        <v>1396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</row>
    <row r="606" spans="1:43">
      <c r="A606" s="18" t="s">
        <v>177</v>
      </c>
      <c r="B606" s="18" t="s">
        <v>173</v>
      </c>
      <c r="C606" s="18" t="s">
        <v>125</v>
      </c>
      <c r="D606" s="18" t="s">
        <v>116</v>
      </c>
      <c r="E606" s="1" t="s">
        <v>1397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</row>
    <row r="607" spans="1:43">
      <c r="A607" s="18" t="s">
        <v>177</v>
      </c>
      <c r="B607" s="18" t="s">
        <v>173</v>
      </c>
      <c r="C607" s="18" t="s">
        <v>125</v>
      </c>
      <c r="D607" s="18" t="s">
        <v>117</v>
      </c>
      <c r="E607" s="1" t="s">
        <v>1398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</row>
    <row r="608" spans="1:43">
      <c r="A608" s="18" t="s">
        <v>177</v>
      </c>
      <c r="B608" s="18" t="s">
        <v>173</v>
      </c>
      <c r="C608" s="18" t="s">
        <v>125</v>
      </c>
      <c r="D608" s="18" t="s">
        <v>118</v>
      </c>
      <c r="E608" s="1" t="s">
        <v>1399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</row>
    <row r="609" spans="1:43">
      <c r="A609" s="18" t="s">
        <v>177</v>
      </c>
      <c r="B609" s="18" t="s">
        <v>173</v>
      </c>
      <c r="C609" s="18" t="s">
        <v>125</v>
      </c>
      <c r="D609" s="18" t="s">
        <v>119</v>
      </c>
      <c r="E609" s="1" t="s">
        <v>1400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</row>
    <row r="610" spans="1:43">
      <c r="A610" s="18" t="s">
        <v>177</v>
      </c>
      <c r="B610" s="18" t="s">
        <v>173</v>
      </c>
      <c r="C610" s="18" t="s">
        <v>125</v>
      </c>
      <c r="D610" s="18" t="s">
        <v>120</v>
      </c>
      <c r="E610" s="1" t="s">
        <v>1401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</row>
    <row r="611" spans="1:43">
      <c r="A611" s="18" t="s">
        <v>177</v>
      </c>
      <c r="B611" s="18" t="s">
        <v>173</v>
      </c>
      <c r="C611" s="18" t="s">
        <v>125</v>
      </c>
      <c r="D611" s="18" t="s">
        <v>121</v>
      </c>
      <c r="E611" s="1" t="s">
        <v>1402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</row>
    <row r="612" spans="1:43">
      <c r="A612" s="18" t="s">
        <v>177</v>
      </c>
      <c r="B612" s="18" t="s">
        <v>173</v>
      </c>
      <c r="C612" s="18" t="s">
        <v>126</v>
      </c>
      <c r="D612" s="18" t="s">
        <v>112</v>
      </c>
      <c r="E612" s="1" t="s">
        <v>1403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</row>
    <row r="613" spans="1:43">
      <c r="A613" s="18" t="s">
        <v>177</v>
      </c>
      <c r="B613" s="18" t="s">
        <v>173</v>
      </c>
      <c r="C613" s="18" t="s">
        <v>126</v>
      </c>
      <c r="D613" s="18" t="s">
        <v>113</v>
      </c>
      <c r="E613" s="1" t="s">
        <v>1404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</row>
    <row r="614" spans="1:43">
      <c r="A614" s="18" t="s">
        <v>177</v>
      </c>
      <c r="B614" s="18" t="s">
        <v>173</v>
      </c>
      <c r="C614" s="18" t="s">
        <v>126</v>
      </c>
      <c r="D614" s="18" t="s">
        <v>114</v>
      </c>
      <c r="E614" s="1" t="s">
        <v>1405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</row>
    <row r="615" spans="1:43">
      <c r="A615" s="18" t="s">
        <v>177</v>
      </c>
      <c r="B615" s="18" t="s">
        <v>173</v>
      </c>
      <c r="C615" s="18" t="s">
        <v>126</v>
      </c>
      <c r="D615" s="18" t="s">
        <v>115</v>
      </c>
      <c r="E615" s="1" t="s">
        <v>1406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</row>
    <row r="616" spans="1:43">
      <c r="A616" s="18" t="s">
        <v>177</v>
      </c>
      <c r="B616" s="18" t="s">
        <v>173</v>
      </c>
      <c r="C616" s="18" t="s">
        <v>126</v>
      </c>
      <c r="D616" s="18" t="s">
        <v>116</v>
      </c>
      <c r="E616" s="1" t="s">
        <v>1407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</row>
    <row r="617" spans="1:43">
      <c r="A617" s="18" t="s">
        <v>177</v>
      </c>
      <c r="B617" s="18" t="s">
        <v>173</v>
      </c>
      <c r="C617" s="18" t="s">
        <v>126</v>
      </c>
      <c r="D617" s="18" t="s">
        <v>117</v>
      </c>
      <c r="E617" s="1" t="s">
        <v>1408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</row>
    <row r="618" spans="1:43">
      <c r="A618" s="18" t="s">
        <v>177</v>
      </c>
      <c r="B618" s="18" t="s">
        <v>173</v>
      </c>
      <c r="C618" s="18" t="s">
        <v>126</v>
      </c>
      <c r="D618" s="18" t="s">
        <v>118</v>
      </c>
      <c r="E618" s="1" t="s">
        <v>1409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</row>
    <row r="619" spans="1:43">
      <c r="A619" s="18" t="s">
        <v>177</v>
      </c>
      <c r="B619" s="18" t="s">
        <v>173</v>
      </c>
      <c r="C619" s="18" t="s">
        <v>126</v>
      </c>
      <c r="D619" s="18" t="s">
        <v>119</v>
      </c>
      <c r="E619" s="1" t="s">
        <v>1410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</row>
    <row r="620" spans="1:43">
      <c r="A620" s="18" t="s">
        <v>177</v>
      </c>
      <c r="B620" s="18" t="s">
        <v>173</v>
      </c>
      <c r="C620" s="18" t="s">
        <v>126</v>
      </c>
      <c r="D620" s="18" t="s">
        <v>120</v>
      </c>
      <c r="E620" s="1" t="s">
        <v>1411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</row>
    <row r="621" spans="1:43">
      <c r="A621" s="18" t="s">
        <v>177</v>
      </c>
      <c r="B621" s="18" t="s">
        <v>173</v>
      </c>
      <c r="C621" s="18" t="s">
        <v>126</v>
      </c>
      <c r="D621" s="18" t="s">
        <v>121</v>
      </c>
      <c r="E621" s="1" t="s">
        <v>1412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</row>
    <row r="622" spans="1:43">
      <c r="A622" s="18" t="s">
        <v>177</v>
      </c>
      <c r="B622" s="18" t="s">
        <v>173</v>
      </c>
      <c r="C622" s="18" t="s">
        <v>127</v>
      </c>
      <c r="D622" s="18" t="s">
        <v>112</v>
      </c>
      <c r="E622" s="1" t="s">
        <v>1413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</row>
    <row r="623" spans="1:43">
      <c r="A623" s="18" t="s">
        <v>177</v>
      </c>
      <c r="B623" s="18" t="s">
        <v>173</v>
      </c>
      <c r="C623" s="18" t="s">
        <v>127</v>
      </c>
      <c r="D623" s="18" t="s">
        <v>113</v>
      </c>
      <c r="E623" s="1" t="s">
        <v>1414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</row>
    <row r="624" spans="1:43">
      <c r="A624" s="18" t="s">
        <v>177</v>
      </c>
      <c r="B624" s="18" t="s">
        <v>173</v>
      </c>
      <c r="C624" s="18" t="s">
        <v>127</v>
      </c>
      <c r="D624" s="18" t="s">
        <v>114</v>
      </c>
      <c r="E624" s="1" t="s">
        <v>1415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</row>
    <row r="625" spans="1:43">
      <c r="A625" s="18" t="s">
        <v>177</v>
      </c>
      <c r="B625" s="18" t="s">
        <v>173</v>
      </c>
      <c r="C625" s="18" t="s">
        <v>127</v>
      </c>
      <c r="D625" s="18" t="s">
        <v>115</v>
      </c>
      <c r="E625" s="1" t="s">
        <v>1416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</row>
    <row r="626" spans="1:43">
      <c r="A626" s="18" t="s">
        <v>177</v>
      </c>
      <c r="B626" s="18" t="s">
        <v>173</v>
      </c>
      <c r="C626" s="18" t="s">
        <v>127</v>
      </c>
      <c r="D626" s="18" t="s">
        <v>116</v>
      </c>
      <c r="E626" s="1" t="s">
        <v>1417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</row>
    <row r="627" spans="1:43">
      <c r="A627" s="18" t="s">
        <v>177</v>
      </c>
      <c r="B627" s="18" t="s">
        <v>173</v>
      </c>
      <c r="C627" s="18" t="s">
        <v>127</v>
      </c>
      <c r="D627" s="18" t="s">
        <v>117</v>
      </c>
      <c r="E627" s="1" t="s">
        <v>1418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</row>
    <row r="628" spans="1:43">
      <c r="A628" s="18" t="s">
        <v>177</v>
      </c>
      <c r="B628" s="18" t="s">
        <v>173</v>
      </c>
      <c r="C628" s="18" t="s">
        <v>127</v>
      </c>
      <c r="D628" s="18" t="s">
        <v>118</v>
      </c>
      <c r="E628" s="1" t="s">
        <v>1419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</row>
    <row r="629" spans="1:43">
      <c r="A629" s="18" t="s">
        <v>177</v>
      </c>
      <c r="B629" s="18" t="s">
        <v>173</v>
      </c>
      <c r="C629" s="18" t="s">
        <v>127</v>
      </c>
      <c r="D629" s="18" t="s">
        <v>119</v>
      </c>
      <c r="E629" s="1" t="s">
        <v>1420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</row>
    <row r="630" spans="1:43">
      <c r="A630" s="18" t="s">
        <v>177</v>
      </c>
      <c r="B630" s="18" t="s">
        <v>173</v>
      </c>
      <c r="C630" s="18" t="s">
        <v>127</v>
      </c>
      <c r="D630" s="18" t="s">
        <v>120</v>
      </c>
      <c r="E630" s="1" t="s">
        <v>1421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</row>
    <row r="631" spans="1:43">
      <c r="A631" s="18" t="s">
        <v>177</v>
      </c>
      <c r="B631" s="18" t="s">
        <v>173</v>
      </c>
      <c r="C631" s="18" t="s">
        <v>127</v>
      </c>
      <c r="D631" s="18" t="s">
        <v>121</v>
      </c>
      <c r="E631" s="1" t="s">
        <v>1422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</row>
    <row r="632" spans="1:43">
      <c r="A632" s="18" t="s">
        <v>177</v>
      </c>
      <c r="B632" s="18" t="s">
        <v>110</v>
      </c>
      <c r="C632" s="18" t="s">
        <v>111</v>
      </c>
      <c r="D632" s="18" t="s">
        <v>112</v>
      </c>
      <c r="E632" s="1" t="s">
        <v>1423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</row>
    <row r="633" spans="1:43">
      <c r="A633" s="18" t="s">
        <v>177</v>
      </c>
      <c r="B633" s="18" t="s">
        <v>110</v>
      </c>
      <c r="C633" s="18" t="s">
        <v>111</v>
      </c>
      <c r="D633" s="18" t="s">
        <v>113</v>
      </c>
      <c r="E633" s="1" t="s">
        <v>1424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</row>
    <row r="634" spans="1:43">
      <c r="A634" s="18" t="s">
        <v>177</v>
      </c>
      <c r="B634" s="18" t="s">
        <v>110</v>
      </c>
      <c r="C634" s="18" t="s">
        <v>111</v>
      </c>
      <c r="D634" s="18" t="s">
        <v>114</v>
      </c>
      <c r="E634" s="1" t="s">
        <v>1425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</row>
    <row r="635" spans="1:43">
      <c r="A635" s="18" t="s">
        <v>177</v>
      </c>
      <c r="B635" s="18" t="s">
        <v>110</v>
      </c>
      <c r="C635" s="18" t="s">
        <v>111</v>
      </c>
      <c r="D635" s="18" t="s">
        <v>115</v>
      </c>
      <c r="E635" s="1" t="s">
        <v>1426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</row>
    <row r="636" spans="1:43">
      <c r="A636" s="18" t="s">
        <v>177</v>
      </c>
      <c r="B636" s="18" t="s">
        <v>110</v>
      </c>
      <c r="C636" s="18" t="s">
        <v>111</v>
      </c>
      <c r="D636" s="18" t="s">
        <v>116</v>
      </c>
      <c r="E636" s="1" t="s">
        <v>1427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</row>
    <row r="637" spans="1:43">
      <c r="A637" s="18" t="s">
        <v>177</v>
      </c>
      <c r="B637" s="18" t="s">
        <v>110</v>
      </c>
      <c r="C637" s="18" t="s">
        <v>111</v>
      </c>
      <c r="D637" s="18" t="s">
        <v>117</v>
      </c>
      <c r="E637" s="1" t="s">
        <v>1428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</row>
    <row r="638" spans="1:43">
      <c r="A638" s="18" t="s">
        <v>177</v>
      </c>
      <c r="B638" s="18" t="s">
        <v>110</v>
      </c>
      <c r="C638" s="18" t="s">
        <v>111</v>
      </c>
      <c r="D638" s="18" t="s">
        <v>118</v>
      </c>
      <c r="E638" s="1" t="s">
        <v>1429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</row>
    <row r="639" spans="1:43">
      <c r="A639" s="18" t="s">
        <v>177</v>
      </c>
      <c r="B639" s="18" t="s">
        <v>110</v>
      </c>
      <c r="C639" s="18" t="s">
        <v>111</v>
      </c>
      <c r="D639" s="18" t="s">
        <v>119</v>
      </c>
      <c r="E639" s="1" t="s">
        <v>1430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</row>
    <row r="640" spans="1:43">
      <c r="A640" s="18" t="s">
        <v>177</v>
      </c>
      <c r="B640" s="18" t="s">
        <v>110</v>
      </c>
      <c r="C640" s="18" t="s">
        <v>111</v>
      </c>
      <c r="D640" s="18" t="s">
        <v>120</v>
      </c>
      <c r="E640" s="1" t="s">
        <v>1431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</row>
    <row r="641" spans="1:43">
      <c r="A641" s="18" t="s">
        <v>177</v>
      </c>
      <c r="B641" s="18" t="s">
        <v>110</v>
      </c>
      <c r="C641" s="18" t="s">
        <v>111</v>
      </c>
      <c r="D641" s="18" t="s">
        <v>121</v>
      </c>
      <c r="E641" s="1" t="s">
        <v>1432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</row>
    <row r="642" spans="1:43">
      <c r="A642" s="18" t="s">
        <v>177</v>
      </c>
      <c r="B642" s="18" t="s">
        <v>110</v>
      </c>
      <c r="C642" s="18" t="s">
        <v>122</v>
      </c>
      <c r="D642" s="18" t="s">
        <v>112</v>
      </c>
      <c r="E642" s="1" t="s">
        <v>1433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</row>
    <row r="643" spans="1:43">
      <c r="A643" s="18" t="s">
        <v>177</v>
      </c>
      <c r="B643" s="18" t="s">
        <v>110</v>
      </c>
      <c r="C643" s="18" t="s">
        <v>122</v>
      </c>
      <c r="D643" s="18" t="s">
        <v>113</v>
      </c>
      <c r="E643" s="1" t="s">
        <v>1434</v>
      </c>
      <c r="F643" s="3">
        <v>6064210000000</v>
      </c>
      <c r="G643" s="3">
        <v>5812720000000</v>
      </c>
      <c r="H643" s="3">
        <v>5550480000000</v>
      </c>
      <c r="I643" s="3">
        <v>5279480000000</v>
      </c>
      <c r="J643" s="3">
        <v>5001640000000</v>
      </c>
      <c r="K643" s="3">
        <v>4718910000000</v>
      </c>
      <c r="L643" s="3">
        <v>4433210000000</v>
      </c>
      <c r="M643" s="3">
        <v>4146330000000</v>
      </c>
      <c r="N643" s="3">
        <v>3849110000000</v>
      </c>
      <c r="O643" s="3">
        <v>3556660000000</v>
      </c>
      <c r="P643" s="3">
        <v>3270260000000</v>
      </c>
      <c r="Q643" s="3">
        <v>2991160000000</v>
      </c>
      <c r="R643" s="3">
        <v>2720770000000</v>
      </c>
      <c r="S643" s="3">
        <v>2459540000000</v>
      </c>
      <c r="T643" s="3">
        <v>2208630000000</v>
      </c>
      <c r="U643" s="3">
        <v>1968940000000</v>
      </c>
      <c r="V643" s="3">
        <v>1741210000000</v>
      </c>
      <c r="W643" s="3">
        <v>1526070000000</v>
      </c>
      <c r="X643" s="3">
        <v>1316530000000</v>
      </c>
      <c r="Y643" s="3">
        <v>1123200000000</v>
      </c>
      <c r="Z643" s="3">
        <v>945974000000</v>
      </c>
      <c r="AA643" s="3">
        <v>784723000000</v>
      </c>
      <c r="AB643" s="3">
        <v>639275000000</v>
      </c>
      <c r="AC643" s="3">
        <v>509435000000</v>
      </c>
      <c r="AD643" s="3">
        <v>394980000000</v>
      </c>
      <c r="AE643" s="3">
        <v>295669000000</v>
      </c>
      <c r="AF643" s="3">
        <v>211244000000</v>
      </c>
      <c r="AG643" s="3">
        <v>141430000000</v>
      </c>
      <c r="AH643" s="3">
        <v>85980700000</v>
      </c>
      <c r="AI643" s="3">
        <v>44508000000</v>
      </c>
      <c r="AJ643" s="3">
        <v>18147200000</v>
      </c>
      <c r="AK643" s="3">
        <v>3485500000</v>
      </c>
      <c r="AL643" s="3">
        <v>3392390000</v>
      </c>
      <c r="AM643" s="3">
        <v>3375130000</v>
      </c>
      <c r="AN643" s="3">
        <v>3359180000</v>
      </c>
      <c r="AO643" s="3">
        <v>3344460000</v>
      </c>
      <c r="AP643" s="3">
        <v>3330930000</v>
      </c>
      <c r="AQ643" s="3">
        <v>3318520000</v>
      </c>
    </row>
    <row r="644" spans="1:43">
      <c r="A644" s="18" t="s">
        <v>177</v>
      </c>
      <c r="B644" s="18" t="s">
        <v>110</v>
      </c>
      <c r="C644" s="18" t="s">
        <v>122</v>
      </c>
      <c r="D644" s="18" t="s">
        <v>114</v>
      </c>
      <c r="E644" s="1" t="s">
        <v>1435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</row>
    <row r="645" spans="1:43">
      <c r="A645" s="18" t="s">
        <v>177</v>
      </c>
      <c r="B645" s="18" t="s">
        <v>110</v>
      </c>
      <c r="C645" s="18" t="s">
        <v>122</v>
      </c>
      <c r="D645" s="18" t="s">
        <v>115</v>
      </c>
      <c r="E645" s="1" t="s">
        <v>1436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</row>
    <row r="646" spans="1:43">
      <c r="A646" s="18" t="s">
        <v>177</v>
      </c>
      <c r="B646" s="18" t="s">
        <v>110</v>
      </c>
      <c r="C646" s="18" t="s">
        <v>122</v>
      </c>
      <c r="D646" s="18" t="s">
        <v>116</v>
      </c>
      <c r="E646" s="1" t="s">
        <v>1437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</row>
    <row r="647" spans="1:43">
      <c r="A647" s="18" t="s">
        <v>177</v>
      </c>
      <c r="B647" s="18" t="s">
        <v>110</v>
      </c>
      <c r="C647" s="18" t="s">
        <v>122</v>
      </c>
      <c r="D647" s="18" t="s">
        <v>117</v>
      </c>
      <c r="E647" s="1" t="s">
        <v>1438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</row>
    <row r="648" spans="1:43">
      <c r="A648" s="18" t="s">
        <v>177</v>
      </c>
      <c r="B648" s="18" t="s">
        <v>110</v>
      </c>
      <c r="C648" s="18" t="s">
        <v>122</v>
      </c>
      <c r="D648" s="18" t="s">
        <v>118</v>
      </c>
      <c r="E648" s="1" t="s">
        <v>1439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</row>
    <row r="649" spans="1:43">
      <c r="A649" s="18" t="s">
        <v>177</v>
      </c>
      <c r="B649" s="18" t="s">
        <v>110</v>
      </c>
      <c r="C649" s="18" t="s">
        <v>122</v>
      </c>
      <c r="D649" s="18" t="s">
        <v>119</v>
      </c>
      <c r="E649" s="1" t="s">
        <v>1440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</row>
    <row r="650" spans="1:43">
      <c r="A650" s="18" t="s">
        <v>177</v>
      </c>
      <c r="B650" s="18" t="s">
        <v>110</v>
      </c>
      <c r="C650" s="18" t="s">
        <v>122</v>
      </c>
      <c r="D650" s="18" t="s">
        <v>120</v>
      </c>
      <c r="E650" s="1" t="s">
        <v>1441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</row>
    <row r="651" spans="1:43">
      <c r="A651" s="18" t="s">
        <v>177</v>
      </c>
      <c r="B651" s="18" t="s">
        <v>110</v>
      </c>
      <c r="C651" s="18" t="s">
        <v>122</v>
      </c>
      <c r="D651" s="18" t="s">
        <v>121</v>
      </c>
      <c r="E651" s="1" t="s">
        <v>1442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</row>
    <row r="652" spans="1:43">
      <c r="A652" s="18" t="s">
        <v>177</v>
      </c>
      <c r="B652" s="18" t="s">
        <v>110</v>
      </c>
      <c r="C652" s="18" t="s">
        <v>123</v>
      </c>
      <c r="D652" s="18" t="s">
        <v>112</v>
      </c>
      <c r="E652" s="1" t="s">
        <v>1443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</row>
    <row r="653" spans="1:43">
      <c r="A653" s="18" t="s">
        <v>177</v>
      </c>
      <c r="B653" s="18" t="s">
        <v>110</v>
      </c>
      <c r="C653" s="18" t="s">
        <v>123</v>
      </c>
      <c r="D653" s="18" t="s">
        <v>113</v>
      </c>
      <c r="E653" s="1" t="s">
        <v>1444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</row>
    <row r="654" spans="1:43">
      <c r="A654" s="18" t="s">
        <v>177</v>
      </c>
      <c r="B654" s="18" t="s">
        <v>110</v>
      </c>
      <c r="C654" s="18" t="s">
        <v>123</v>
      </c>
      <c r="D654" s="18" t="s">
        <v>114</v>
      </c>
      <c r="E654" s="1" t="s">
        <v>1445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</row>
    <row r="655" spans="1:43">
      <c r="A655" s="18" t="s">
        <v>177</v>
      </c>
      <c r="B655" s="18" t="s">
        <v>110</v>
      </c>
      <c r="C655" s="18" t="s">
        <v>123</v>
      </c>
      <c r="D655" s="18" t="s">
        <v>115</v>
      </c>
      <c r="E655" s="1" t="s">
        <v>1446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</row>
    <row r="656" spans="1:43">
      <c r="A656" s="18" t="s">
        <v>177</v>
      </c>
      <c r="B656" s="18" t="s">
        <v>110</v>
      </c>
      <c r="C656" s="18" t="s">
        <v>123</v>
      </c>
      <c r="D656" s="18" t="s">
        <v>116</v>
      </c>
      <c r="E656" s="1" t="s">
        <v>1447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</row>
    <row r="657" spans="1:43">
      <c r="A657" s="18" t="s">
        <v>177</v>
      </c>
      <c r="B657" s="18" t="s">
        <v>110</v>
      </c>
      <c r="C657" s="18" t="s">
        <v>123</v>
      </c>
      <c r="D657" s="18" t="s">
        <v>117</v>
      </c>
      <c r="E657" s="1" t="s">
        <v>1448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</row>
    <row r="658" spans="1:43">
      <c r="A658" s="18" t="s">
        <v>177</v>
      </c>
      <c r="B658" s="18" t="s">
        <v>110</v>
      </c>
      <c r="C658" s="18" t="s">
        <v>123</v>
      </c>
      <c r="D658" s="18" t="s">
        <v>118</v>
      </c>
      <c r="E658" s="1" t="s">
        <v>1449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</row>
    <row r="659" spans="1:43">
      <c r="A659" s="18" t="s">
        <v>177</v>
      </c>
      <c r="B659" s="18" t="s">
        <v>110</v>
      </c>
      <c r="C659" s="18" t="s">
        <v>123</v>
      </c>
      <c r="D659" s="18" t="s">
        <v>119</v>
      </c>
      <c r="E659" s="1" t="s">
        <v>1450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</row>
    <row r="660" spans="1:43">
      <c r="A660" s="18" t="s">
        <v>177</v>
      </c>
      <c r="B660" s="18" t="s">
        <v>110</v>
      </c>
      <c r="C660" s="18" t="s">
        <v>123</v>
      </c>
      <c r="D660" s="18" t="s">
        <v>120</v>
      </c>
      <c r="E660" s="1" t="s">
        <v>1451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</row>
    <row r="661" spans="1:43">
      <c r="A661" s="18" t="s">
        <v>177</v>
      </c>
      <c r="B661" s="18" t="s">
        <v>110</v>
      </c>
      <c r="C661" s="18" t="s">
        <v>123</v>
      </c>
      <c r="D661" s="18" t="s">
        <v>121</v>
      </c>
      <c r="E661" s="1" t="s">
        <v>1452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</row>
    <row r="662" spans="1:43">
      <c r="A662" s="18" t="s">
        <v>177</v>
      </c>
      <c r="B662" s="18" t="s">
        <v>110</v>
      </c>
      <c r="C662" s="18" t="s">
        <v>124</v>
      </c>
      <c r="D662" s="18" t="s">
        <v>112</v>
      </c>
      <c r="E662" s="1" t="s">
        <v>1453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</row>
    <row r="663" spans="1:43">
      <c r="A663" s="18" t="s">
        <v>177</v>
      </c>
      <c r="B663" s="18" t="s">
        <v>110</v>
      </c>
      <c r="C663" s="18" t="s">
        <v>124</v>
      </c>
      <c r="D663" s="18" t="s">
        <v>113</v>
      </c>
      <c r="E663" s="1" t="s">
        <v>1454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</row>
    <row r="664" spans="1:43">
      <c r="A664" s="18" t="s">
        <v>177</v>
      </c>
      <c r="B664" s="18" t="s">
        <v>110</v>
      </c>
      <c r="C664" s="18" t="s">
        <v>124</v>
      </c>
      <c r="D664" s="18" t="s">
        <v>114</v>
      </c>
      <c r="E664" s="1" t="s">
        <v>1455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</row>
    <row r="665" spans="1:43">
      <c r="A665" s="18" t="s">
        <v>177</v>
      </c>
      <c r="B665" s="18" t="s">
        <v>110</v>
      </c>
      <c r="C665" s="18" t="s">
        <v>124</v>
      </c>
      <c r="D665" s="18" t="s">
        <v>115</v>
      </c>
      <c r="E665" s="1" t="s">
        <v>1456</v>
      </c>
      <c r="F665" s="3">
        <v>877973000000000</v>
      </c>
      <c r="G665" s="3">
        <v>901588000000000</v>
      </c>
      <c r="H665" s="3">
        <v>925179000000000</v>
      </c>
      <c r="I665" s="3">
        <v>948746000000000</v>
      </c>
      <c r="J665" s="3">
        <v>972294000000000</v>
      </c>
      <c r="K665" s="3">
        <v>995825000000000</v>
      </c>
      <c r="L665" s="3">
        <v>1019340000000000</v>
      </c>
      <c r="M665" s="3">
        <v>1042850000000000</v>
      </c>
      <c r="N665" s="3">
        <v>1063200000000000</v>
      </c>
      <c r="O665" s="3">
        <v>1083560000000000</v>
      </c>
      <c r="P665" s="3">
        <v>1103910000000000</v>
      </c>
      <c r="Q665" s="3">
        <v>1124270000000000</v>
      </c>
      <c r="R665" s="3">
        <v>1144760000000000</v>
      </c>
      <c r="S665" s="3">
        <v>1165140000000000</v>
      </c>
      <c r="T665" s="3">
        <v>1185510000000000</v>
      </c>
      <c r="U665" s="3">
        <v>1205880000000000</v>
      </c>
      <c r="V665" s="3">
        <v>1226270000000000</v>
      </c>
      <c r="W665" s="3">
        <v>1246670000000000</v>
      </c>
      <c r="X665" s="3">
        <v>1259570000000000</v>
      </c>
      <c r="Y665" s="3">
        <v>1272490000000000</v>
      </c>
      <c r="Z665" s="3">
        <v>1285430000000000</v>
      </c>
      <c r="AA665" s="3">
        <v>1298390000000000</v>
      </c>
      <c r="AB665" s="3">
        <v>1311360000000000</v>
      </c>
      <c r="AC665" s="3">
        <v>1324350000000000</v>
      </c>
      <c r="AD665" s="3">
        <v>1337360000000000</v>
      </c>
      <c r="AE665" s="3">
        <v>1350380000000000</v>
      </c>
      <c r="AF665" s="3">
        <v>1363410000000000</v>
      </c>
      <c r="AG665" s="3">
        <v>1376460000000000</v>
      </c>
      <c r="AH665" s="3">
        <v>1390270000000000</v>
      </c>
      <c r="AI665" s="3">
        <v>1404090000000000</v>
      </c>
      <c r="AJ665" s="3">
        <v>1417920000000000</v>
      </c>
      <c r="AK665" s="3">
        <v>1431750000000000</v>
      </c>
      <c r="AL665" s="3">
        <v>1445500000000000</v>
      </c>
      <c r="AM665" s="3">
        <v>1459260000000000</v>
      </c>
      <c r="AN665" s="3">
        <v>1473030000000000</v>
      </c>
      <c r="AO665" s="3">
        <v>1486810000000000</v>
      </c>
      <c r="AP665" s="3">
        <v>1500600000000000</v>
      </c>
      <c r="AQ665" s="3">
        <v>1514390000000000</v>
      </c>
    </row>
    <row r="666" spans="1:43">
      <c r="A666" s="18" t="s">
        <v>177</v>
      </c>
      <c r="B666" s="18" t="s">
        <v>110</v>
      </c>
      <c r="C666" s="18" t="s">
        <v>124</v>
      </c>
      <c r="D666" s="18" t="s">
        <v>116</v>
      </c>
      <c r="E666" s="1" t="s">
        <v>1457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</row>
    <row r="667" spans="1:43">
      <c r="A667" s="18" t="s">
        <v>177</v>
      </c>
      <c r="B667" s="18" t="s">
        <v>110</v>
      </c>
      <c r="C667" s="18" t="s">
        <v>124</v>
      </c>
      <c r="D667" s="18" t="s">
        <v>117</v>
      </c>
      <c r="E667" s="1" t="s">
        <v>1458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</row>
    <row r="668" spans="1:43">
      <c r="A668" s="18" t="s">
        <v>177</v>
      </c>
      <c r="B668" s="18" t="s">
        <v>110</v>
      </c>
      <c r="C668" s="18" t="s">
        <v>124</v>
      </c>
      <c r="D668" s="18" t="s">
        <v>118</v>
      </c>
      <c r="E668" s="1" t="s">
        <v>1459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</row>
    <row r="669" spans="1:43">
      <c r="A669" s="18" t="s">
        <v>177</v>
      </c>
      <c r="B669" s="18" t="s">
        <v>110</v>
      </c>
      <c r="C669" s="18" t="s">
        <v>124</v>
      </c>
      <c r="D669" s="18" t="s">
        <v>119</v>
      </c>
      <c r="E669" s="1" t="s">
        <v>1460</v>
      </c>
      <c r="F669" s="3">
        <v>718341000000000</v>
      </c>
      <c r="G669" s="3">
        <v>737663000000000</v>
      </c>
      <c r="H669" s="3">
        <v>756964000000000</v>
      </c>
      <c r="I669" s="3">
        <v>776247000000000</v>
      </c>
      <c r="J669" s="3">
        <v>795513000000000</v>
      </c>
      <c r="K669" s="3">
        <v>814766000000000</v>
      </c>
      <c r="L669" s="3">
        <v>834009000000000</v>
      </c>
      <c r="M669" s="3">
        <v>853240000000000</v>
      </c>
      <c r="N669" s="3">
        <v>869893000000000</v>
      </c>
      <c r="O669" s="3">
        <v>886550000000000</v>
      </c>
      <c r="P669" s="3">
        <v>903201000000000</v>
      </c>
      <c r="Q669" s="3">
        <v>919857000000000</v>
      </c>
      <c r="R669" s="3">
        <v>936618000000000</v>
      </c>
      <c r="S669" s="3">
        <v>953299000000000</v>
      </c>
      <c r="T669" s="3">
        <v>969963000000000</v>
      </c>
      <c r="U669" s="3">
        <v>986632000000000</v>
      </c>
      <c r="V669" s="3">
        <v>1003310000000000</v>
      </c>
      <c r="W669" s="3">
        <v>1020000000000000</v>
      </c>
      <c r="X669" s="3">
        <v>1030560000000000</v>
      </c>
      <c r="Y669" s="3">
        <v>1041130000000000</v>
      </c>
      <c r="Z669" s="3">
        <v>1051720000000000</v>
      </c>
      <c r="AA669" s="3">
        <v>1062320000000000</v>
      </c>
      <c r="AB669" s="3">
        <v>1072930000000000</v>
      </c>
      <c r="AC669" s="3">
        <v>1083560000000000</v>
      </c>
      <c r="AD669" s="3">
        <v>1094200000000000</v>
      </c>
      <c r="AE669" s="3">
        <v>1104860000000000</v>
      </c>
      <c r="AF669" s="3">
        <v>1115520000000000</v>
      </c>
      <c r="AG669" s="3">
        <v>1126200000000000</v>
      </c>
      <c r="AH669" s="3">
        <v>1137490000000000</v>
      </c>
      <c r="AI669" s="3">
        <v>1148800000000000</v>
      </c>
      <c r="AJ669" s="3">
        <v>1160110000000000</v>
      </c>
      <c r="AK669" s="3">
        <v>1171430000000000</v>
      </c>
      <c r="AL669" s="3">
        <v>1182690000000000</v>
      </c>
      <c r="AM669" s="3">
        <v>1193940000000000</v>
      </c>
      <c r="AN669" s="3">
        <v>1205210000000000</v>
      </c>
      <c r="AO669" s="3">
        <v>1216480000000000</v>
      </c>
      <c r="AP669" s="3">
        <v>1227760000000000</v>
      </c>
      <c r="AQ669" s="3">
        <v>1239040000000000</v>
      </c>
    </row>
    <row r="670" spans="1:43">
      <c r="A670" s="18" t="s">
        <v>177</v>
      </c>
      <c r="B670" s="18" t="s">
        <v>110</v>
      </c>
      <c r="C670" s="18" t="s">
        <v>124</v>
      </c>
      <c r="D670" s="18" t="s">
        <v>120</v>
      </c>
      <c r="E670" s="1" t="s">
        <v>1461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</row>
    <row r="671" spans="1:43">
      <c r="A671" s="18" t="s">
        <v>177</v>
      </c>
      <c r="B671" s="18" t="s">
        <v>110</v>
      </c>
      <c r="C671" s="18" t="s">
        <v>124</v>
      </c>
      <c r="D671" s="18" t="s">
        <v>121</v>
      </c>
      <c r="E671" s="1" t="s">
        <v>1462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</row>
    <row r="672" spans="1:43">
      <c r="A672" s="18" t="s">
        <v>177</v>
      </c>
      <c r="B672" s="18" t="s">
        <v>110</v>
      </c>
      <c r="C672" s="18" t="s">
        <v>125</v>
      </c>
      <c r="D672" s="18" t="s">
        <v>112</v>
      </c>
      <c r="E672" s="1" t="s">
        <v>1463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</row>
    <row r="673" spans="1:43">
      <c r="A673" s="18" t="s">
        <v>177</v>
      </c>
      <c r="B673" s="18" t="s">
        <v>110</v>
      </c>
      <c r="C673" s="18" t="s">
        <v>125</v>
      </c>
      <c r="D673" s="18" t="s">
        <v>113</v>
      </c>
      <c r="E673" s="1" t="s">
        <v>1464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</row>
    <row r="674" spans="1:43">
      <c r="A674" s="18" t="s">
        <v>177</v>
      </c>
      <c r="B674" s="18" t="s">
        <v>110</v>
      </c>
      <c r="C674" s="18" t="s">
        <v>125</v>
      </c>
      <c r="D674" s="18" t="s">
        <v>114</v>
      </c>
      <c r="E674" s="1" t="s">
        <v>1465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</row>
    <row r="675" spans="1:43">
      <c r="A675" s="18" t="s">
        <v>177</v>
      </c>
      <c r="B675" s="18" t="s">
        <v>110</v>
      </c>
      <c r="C675" s="18" t="s">
        <v>125</v>
      </c>
      <c r="D675" s="18" t="s">
        <v>115</v>
      </c>
      <c r="E675" s="1" t="s">
        <v>1466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</row>
    <row r="676" spans="1:43">
      <c r="A676" s="18" t="s">
        <v>177</v>
      </c>
      <c r="B676" s="18" t="s">
        <v>110</v>
      </c>
      <c r="C676" s="18" t="s">
        <v>125</v>
      </c>
      <c r="D676" s="18" t="s">
        <v>116</v>
      </c>
      <c r="E676" s="1" t="s">
        <v>1467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</row>
    <row r="677" spans="1:43">
      <c r="A677" s="18" t="s">
        <v>177</v>
      </c>
      <c r="B677" s="18" t="s">
        <v>110</v>
      </c>
      <c r="C677" s="18" t="s">
        <v>125</v>
      </c>
      <c r="D677" s="18" t="s">
        <v>117</v>
      </c>
      <c r="E677" s="1" t="s">
        <v>1468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</row>
    <row r="678" spans="1:43">
      <c r="A678" s="18" t="s">
        <v>177</v>
      </c>
      <c r="B678" s="18" t="s">
        <v>110</v>
      </c>
      <c r="C678" s="18" t="s">
        <v>125</v>
      </c>
      <c r="D678" s="18" t="s">
        <v>118</v>
      </c>
      <c r="E678" s="1" t="s">
        <v>1469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</row>
    <row r="679" spans="1:43">
      <c r="A679" s="18" t="s">
        <v>177</v>
      </c>
      <c r="B679" s="18" t="s">
        <v>110</v>
      </c>
      <c r="C679" s="18" t="s">
        <v>125</v>
      </c>
      <c r="D679" s="18" t="s">
        <v>119</v>
      </c>
      <c r="E679" s="1" t="s">
        <v>1470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</row>
    <row r="680" spans="1:43">
      <c r="A680" s="18" t="s">
        <v>177</v>
      </c>
      <c r="B680" s="18" t="s">
        <v>110</v>
      </c>
      <c r="C680" s="18" t="s">
        <v>125</v>
      </c>
      <c r="D680" s="18" t="s">
        <v>120</v>
      </c>
      <c r="E680" s="1" t="s">
        <v>1471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</row>
    <row r="681" spans="1:43">
      <c r="A681" s="18" t="s">
        <v>177</v>
      </c>
      <c r="B681" s="18" t="s">
        <v>110</v>
      </c>
      <c r="C681" s="18" t="s">
        <v>125</v>
      </c>
      <c r="D681" s="18" t="s">
        <v>121</v>
      </c>
      <c r="E681" s="1" t="s">
        <v>1472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</row>
    <row r="682" spans="1:43">
      <c r="A682" s="18" t="s">
        <v>177</v>
      </c>
      <c r="B682" s="18" t="s">
        <v>110</v>
      </c>
      <c r="C682" s="18" t="s">
        <v>126</v>
      </c>
      <c r="D682" s="18" t="s">
        <v>112</v>
      </c>
      <c r="E682" s="1" t="s">
        <v>1473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</row>
    <row r="683" spans="1:43">
      <c r="A683" s="18" t="s">
        <v>177</v>
      </c>
      <c r="B683" s="18" t="s">
        <v>110</v>
      </c>
      <c r="C683" s="18" t="s">
        <v>126</v>
      </c>
      <c r="D683" s="18" t="s">
        <v>113</v>
      </c>
      <c r="E683" s="1" t="s">
        <v>1474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</row>
    <row r="684" spans="1:43">
      <c r="A684" s="18" t="s">
        <v>177</v>
      </c>
      <c r="B684" s="18" t="s">
        <v>110</v>
      </c>
      <c r="C684" s="18" t="s">
        <v>126</v>
      </c>
      <c r="D684" s="18" t="s">
        <v>114</v>
      </c>
      <c r="E684" s="1" t="s">
        <v>1475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</row>
    <row r="685" spans="1:43">
      <c r="A685" s="18" t="s">
        <v>177</v>
      </c>
      <c r="B685" s="18" t="s">
        <v>110</v>
      </c>
      <c r="C685" s="18" t="s">
        <v>126</v>
      </c>
      <c r="D685" s="18" t="s">
        <v>115</v>
      </c>
      <c r="E685" s="1" t="s">
        <v>1476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</row>
    <row r="686" spans="1:43">
      <c r="A686" s="18" t="s">
        <v>177</v>
      </c>
      <c r="B686" s="18" t="s">
        <v>110</v>
      </c>
      <c r="C686" s="18" t="s">
        <v>126</v>
      </c>
      <c r="D686" s="18" t="s">
        <v>116</v>
      </c>
      <c r="E686" s="1" t="s">
        <v>1477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</row>
    <row r="687" spans="1:43">
      <c r="A687" s="18" t="s">
        <v>177</v>
      </c>
      <c r="B687" s="18" t="s">
        <v>110</v>
      </c>
      <c r="C687" s="18" t="s">
        <v>126</v>
      </c>
      <c r="D687" s="18" t="s">
        <v>117</v>
      </c>
      <c r="E687" s="1" t="s">
        <v>1478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</row>
    <row r="688" spans="1:43">
      <c r="A688" s="18" t="s">
        <v>177</v>
      </c>
      <c r="B688" s="18" t="s">
        <v>110</v>
      </c>
      <c r="C688" s="18" t="s">
        <v>126</v>
      </c>
      <c r="D688" s="18" t="s">
        <v>118</v>
      </c>
      <c r="E688" s="1" t="s">
        <v>1479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</row>
    <row r="689" spans="1:43">
      <c r="A689" s="18" t="s">
        <v>177</v>
      </c>
      <c r="B689" s="18" t="s">
        <v>110</v>
      </c>
      <c r="C689" s="18" t="s">
        <v>126</v>
      </c>
      <c r="D689" s="18" t="s">
        <v>119</v>
      </c>
      <c r="E689" s="1" t="s">
        <v>1480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</row>
    <row r="690" spans="1:43">
      <c r="A690" s="18" t="s">
        <v>177</v>
      </c>
      <c r="B690" s="18" t="s">
        <v>110</v>
      </c>
      <c r="C690" s="18" t="s">
        <v>126</v>
      </c>
      <c r="D690" s="18" t="s">
        <v>120</v>
      </c>
      <c r="E690" s="1" t="s">
        <v>1481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</row>
    <row r="691" spans="1:43">
      <c r="A691" s="18" t="s">
        <v>177</v>
      </c>
      <c r="B691" s="18" t="s">
        <v>110</v>
      </c>
      <c r="C691" s="18" t="s">
        <v>126</v>
      </c>
      <c r="D691" s="18" t="s">
        <v>121</v>
      </c>
      <c r="E691" s="1" t="s">
        <v>1482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</row>
    <row r="692" spans="1:43">
      <c r="A692" s="18" t="s">
        <v>177</v>
      </c>
      <c r="B692" s="18" t="s">
        <v>110</v>
      </c>
      <c r="C692" s="18" t="s">
        <v>127</v>
      </c>
      <c r="D692" s="18" t="s">
        <v>112</v>
      </c>
      <c r="E692" s="1" t="s">
        <v>1483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</row>
    <row r="693" spans="1:43">
      <c r="A693" s="18" t="s">
        <v>177</v>
      </c>
      <c r="B693" s="18" t="s">
        <v>110</v>
      </c>
      <c r="C693" s="18" t="s">
        <v>127</v>
      </c>
      <c r="D693" s="18" t="s">
        <v>113</v>
      </c>
      <c r="E693" s="1" t="s">
        <v>1484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</row>
    <row r="694" spans="1:43">
      <c r="A694" s="18" t="s">
        <v>177</v>
      </c>
      <c r="B694" s="18" t="s">
        <v>110</v>
      </c>
      <c r="C694" s="18" t="s">
        <v>127</v>
      </c>
      <c r="D694" s="18" t="s">
        <v>114</v>
      </c>
      <c r="E694" s="1" t="s">
        <v>1485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</row>
    <row r="695" spans="1:43">
      <c r="A695" s="18" t="s">
        <v>177</v>
      </c>
      <c r="B695" s="18" t="s">
        <v>110</v>
      </c>
      <c r="C695" s="18" t="s">
        <v>127</v>
      </c>
      <c r="D695" s="18" t="s">
        <v>115</v>
      </c>
      <c r="E695" s="1" t="s">
        <v>1486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</row>
    <row r="696" spans="1:43">
      <c r="A696" s="18" t="s">
        <v>177</v>
      </c>
      <c r="B696" s="18" t="s">
        <v>110</v>
      </c>
      <c r="C696" s="18" t="s">
        <v>127</v>
      </c>
      <c r="D696" s="18" t="s">
        <v>116</v>
      </c>
      <c r="E696" s="1" t="s">
        <v>1487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</row>
    <row r="697" spans="1:43">
      <c r="A697" s="18" t="s">
        <v>177</v>
      </c>
      <c r="B697" s="18" t="s">
        <v>110</v>
      </c>
      <c r="C697" s="18" t="s">
        <v>127</v>
      </c>
      <c r="D697" s="18" t="s">
        <v>117</v>
      </c>
      <c r="E697" s="1" t="s">
        <v>1488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</row>
    <row r="698" spans="1:43">
      <c r="A698" s="18" t="s">
        <v>177</v>
      </c>
      <c r="B698" s="18" t="s">
        <v>110</v>
      </c>
      <c r="C698" s="18" t="s">
        <v>127</v>
      </c>
      <c r="D698" s="18" t="s">
        <v>118</v>
      </c>
      <c r="E698" s="1" t="s">
        <v>1489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</row>
    <row r="699" spans="1:43">
      <c r="A699" s="18" t="s">
        <v>177</v>
      </c>
      <c r="B699" s="18" t="s">
        <v>110</v>
      </c>
      <c r="C699" s="18" t="s">
        <v>127</v>
      </c>
      <c r="D699" s="18" t="s">
        <v>119</v>
      </c>
      <c r="E699" s="1" t="s">
        <v>1490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</row>
    <row r="700" spans="1:43">
      <c r="A700" s="18" t="s">
        <v>177</v>
      </c>
      <c r="B700" s="18" t="s">
        <v>110</v>
      </c>
      <c r="C700" s="18" t="s">
        <v>127</v>
      </c>
      <c r="D700" s="18" t="s">
        <v>120</v>
      </c>
      <c r="E700" s="1" t="s">
        <v>1491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</row>
    <row r="701" spans="1:43">
      <c r="A701" s="18" t="s">
        <v>177</v>
      </c>
      <c r="B701" s="18" t="s">
        <v>110</v>
      </c>
      <c r="C701" s="18" t="s">
        <v>127</v>
      </c>
      <c r="D701" s="18" t="s">
        <v>121</v>
      </c>
      <c r="E701" s="1" t="s">
        <v>1492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</row>
    <row r="702" spans="1:43">
      <c r="A702" s="18" t="s">
        <v>178</v>
      </c>
      <c r="B702" s="18" t="s">
        <v>173</v>
      </c>
      <c r="C702" s="18" t="s">
        <v>111</v>
      </c>
      <c r="D702" s="18" t="s">
        <v>112</v>
      </c>
      <c r="E702" s="1" t="s">
        <v>1493</v>
      </c>
      <c r="F702" s="3">
        <v>3259970000000</v>
      </c>
      <c r="G702" s="3">
        <v>6711400000000</v>
      </c>
      <c r="H702" s="3">
        <v>10692700000000</v>
      </c>
      <c r="I702" s="3">
        <v>15190900000000</v>
      </c>
      <c r="J702" s="3">
        <v>20166100000000</v>
      </c>
      <c r="K702" s="3">
        <v>25582200000000</v>
      </c>
      <c r="L702" s="3">
        <v>31370500000000</v>
      </c>
      <c r="M702" s="3">
        <v>37472700000000</v>
      </c>
      <c r="N702" s="3">
        <v>43867600000000</v>
      </c>
      <c r="O702" s="3">
        <v>50446600000000</v>
      </c>
      <c r="P702" s="3">
        <v>57208000000000</v>
      </c>
      <c r="Q702" s="3">
        <v>64122800000000</v>
      </c>
      <c r="R702" s="3">
        <v>71146200000000</v>
      </c>
      <c r="S702" s="3">
        <v>75364300000000</v>
      </c>
      <c r="T702" s="3">
        <v>78790700000000</v>
      </c>
      <c r="U702" s="3">
        <v>81722400000000</v>
      </c>
      <c r="V702" s="3">
        <v>84166300000000</v>
      </c>
      <c r="W702" s="3">
        <v>86164700000000</v>
      </c>
      <c r="X702" s="3">
        <v>87755800000000</v>
      </c>
      <c r="Y702" s="3">
        <v>89005500000000</v>
      </c>
      <c r="Z702" s="3">
        <v>89974400000000</v>
      </c>
      <c r="AA702" s="3">
        <v>90700600000000</v>
      </c>
      <c r="AB702" s="3">
        <v>91259600000000</v>
      </c>
      <c r="AC702" s="3">
        <v>91681300000000</v>
      </c>
      <c r="AD702" s="3">
        <v>91997100000000</v>
      </c>
      <c r="AE702" s="3">
        <v>92233400000000</v>
      </c>
      <c r="AF702" s="3">
        <v>92415200000000</v>
      </c>
      <c r="AG702" s="3">
        <v>92552800000000</v>
      </c>
      <c r="AH702" s="3">
        <v>92658300000000</v>
      </c>
      <c r="AI702" s="3">
        <v>92739000000000</v>
      </c>
      <c r="AJ702" s="3">
        <v>92800700000000</v>
      </c>
      <c r="AK702" s="3">
        <v>92848600000000</v>
      </c>
      <c r="AL702" s="3">
        <v>92885600000000</v>
      </c>
      <c r="AM702" s="3">
        <v>92915900000000</v>
      </c>
      <c r="AN702" s="3">
        <v>92939900000000</v>
      </c>
      <c r="AO702" s="3">
        <v>92960200000000</v>
      </c>
      <c r="AP702" s="3">
        <v>92977500000000</v>
      </c>
      <c r="AQ702" s="3">
        <v>92992400000000</v>
      </c>
    </row>
    <row r="703" spans="1:43">
      <c r="A703" s="18" t="s">
        <v>178</v>
      </c>
      <c r="B703" s="18" t="s">
        <v>173</v>
      </c>
      <c r="C703" s="18" t="s">
        <v>111</v>
      </c>
      <c r="D703" s="18" t="s">
        <v>113</v>
      </c>
      <c r="E703" s="1" t="s">
        <v>1494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</row>
    <row r="704" spans="1:43">
      <c r="A704" s="18" t="s">
        <v>178</v>
      </c>
      <c r="B704" s="18" t="s">
        <v>173</v>
      </c>
      <c r="C704" s="18" t="s">
        <v>111</v>
      </c>
      <c r="D704" s="18" t="s">
        <v>114</v>
      </c>
      <c r="E704" s="1" t="s">
        <v>1495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</row>
    <row r="705" spans="1:43">
      <c r="A705" s="18" t="s">
        <v>178</v>
      </c>
      <c r="B705" s="18" t="s">
        <v>173</v>
      </c>
      <c r="C705" s="18" t="s">
        <v>111</v>
      </c>
      <c r="D705" s="18" t="s">
        <v>115</v>
      </c>
      <c r="E705" s="1" t="s">
        <v>1496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</row>
    <row r="706" spans="1:43">
      <c r="A706" s="18" t="s">
        <v>178</v>
      </c>
      <c r="B706" s="18" t="s">
        <v>173</v>
      </c>
      <c r="C706" s="18" t="s">
        <v>111</v>
      </c>
      <c r="D706" s="18" t="s">
        <v>116</v>
      </c>
      <c r="E706" s="1" t="s">
        <v>1497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</row>
    <row r="707" spans="1:43">
      <c r="A707" s="18" t="s">
        <v>178</v>
      </c>
      <c r="B707" s="18" t="s">
        <v>173</v>
      </c>
      <c r="C707" s="18" t="s">
        <v>111</v>
      </c>
      <c r="D707" s="18" t="s">
        <v>117</v>
      </c>
      <c r="E707" s="1" t="s">
        <v>1498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</row>
    <row r="708" spans="1:43">
      <c r="A708" s="18" t="s">
        <v>178</v>
      </c>
      <c r="B708" s="18" t="s">
        <v>173</v>
      </c>
      <c r="C708" s="18" t="s">
        <v>111</v>
      </c>
      <c r="D708" s="18" t="s">
        <v>118</v>
      </c>
      <c r="E708" s="1" t="s">
        <v>1499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</row>
    <row r="709" spans="1:43">
      <c r="A709" s="18" t="s">
        <v>178</v>
      </c>
      <c r="B709" s="18" t="s">
        <v>173</v>
      </c>
      <c r="C709" s="18" t="s">
        <v>111</v>
      </c>
      <c r="D709" s="18" t="s">
        <v>119</v>
      </c>
      <c r="E709" s="1" t="s">
        <v>1500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</row>
    <row r="710" spans="1:43">
      <c r="A710" s="18" t="s">
        <v>178</v>
      </c>
      <c r="B710" s="18" t="s">
        <v>173</v>
      </c>
      <c r="C710" s="18" t="s">
        <v>111</v>
      </c>
      <c r="D710" s="18" t="s">
        <v>120</v>
      </c>
      <c r="E710" s="1" t="s">
        <v>1501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</row>
    <row r="711" spans="1:43">
      <c r="A711" s="18" t="s">
        <v>178</v>
      </c>
      <c r="B711" s="18" t="s">
        <v>173</v>
      </c>
      <c r="C711" s="18" t="s">
        <v>111</v>
      </c>
      <c r="D711" s="18" t="s">
        <v>121</v>
      </c>
      <c r="E711" s="1" t="s">
        <v>1502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</row>
    <row r="712" spans="1:43">
      <c r="A712" s="18" t="s">
        <v>178</v>
      </c>
      <c r="B712" s="18" t="s">
        <v>173</v>
      </c>
      <c r="C712" s="18" t="s">
        <v>122</v>
      </c>
      <c r="D712" s="18" t="s">
        <v>112</v>
      </c>
      <c r="E712" s="1" t="s">
        <v>1503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</row>
    <row r="713" spans="1:43">
      <c r="A713" s="18" t="s">
        <v>178</v>
      </c>
      <c r="B713" s="18" t="s">
        <v>173</v>
      </c>
      <c r="C713" s="18" t="s">
        <v>122</v>
      </c>
      <c r="D713" s="18" t="s">
        <v>113</v>
      </c>
      <c r="E713" s="1" t="s">
        <v>1504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</row>
    <row r="714" spans="1:43">
      <c r="A714" s="18" t="s">
        <v>178</v>
      </c>
      <c r="B714" s="18" t="s">
        <v>173</v>
      </c>
      <c r="C714" s="18" t="s">
        <v>122</v>
      </c>
      <c r="D714" s="18" t="s">
        <v>114</v>
      </c>
      <c r="E714" s="1" t="s">
        <v>1505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</row>
    <row r="715" spans="1:43">
      <c r="A715" s="18" t="s">
        <v>178</v>
      </c>
      <c r="B715" s="18" t="s">
        <v>173</v>
      </c>
      <c r="C715" s="18" t="s">
        <v>122</v>
      </c>
      <c r="D715" s="18" t="s">
        <v>115</v>
      </c>
      <c r="E715" s="1" t="s">
        <v>1506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</row>
    <row r="716" spans="1:43">
      <c r="A716" s="18" t="s">
        <v>178</v>
      </c>
      <c r="B716" s="18" t="s">
        <v>173</v>
      </c>
      <c r="C716" s="18" t="s">
        <v>122</v>
      </c>
      <c r="D716" s="18" t="s">
        <v>116</v>
      </c>
      <c r="E716" s="1" t="s">
        <v>1507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</row>
    <row r="717" spans="1:43">
      <c r="A717" s="18" t="s">
        <v>178</v>
      </c>
      <c r="B717" s="18" t="s">
        <v>173</v>
      </c>
      <c r="C717" s="18" t="s">
        <v>122</v>
      </c>
      <c r="D717" s="18" t="s">
        <v>117</v>
      </c>
      <c r="E717" s="1" t="s">
        <v>1508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</row>
    <row r="718" spans="1:43">
      <c r="A718" s="18" t="s">
        <v>178</v>
      </c>
      <c r="B718" s="18" t="s">
        <v>173</v>
      </c>
      <c r="C718" s="18" t="s">
        <v>122</v>
      </c>
      <c r="D718" s="18" t="s">
        <v>118</v>
      </c>
      <c r="E718" s="1" t="s">
        <v>1509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</row>
    <row r="719" spans="1:43">
      <c r="A719" s="18" t="s">
        <v>178</v>
      </c>
      <c r="B719" s="18" t="s">
        <v>173</v>
      </c>
      <c r="C719" s="18" t="s">
        <v>122</v>
      </c>
      <c r="D719" s="18" t="s">
        <v>119</v>
      </c>
      <c r="E719" s="1" t="s">
        <v>1510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</row>
    <row r="720" spans="1:43">
      <c r="A720" s="18" t="s">
        <v>178</v>
      </c>
      <c r="B720" s="18" t="s">
        <v>173</v>
      </c>
      <c r="C720" s="18" t="s">
        <v>122</v>
      </c>
      <c r="D720" s="18" t="s">
        <v>120</v>
      </c>
      <c r="E720" s="1" t="s">
        <v>1511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</row>
    <row r="721" spans="1:43">
      <c r="A721" s="18" t="s">
        <v>178</v>
      </c>
      <c r="B721" s="18" t="s">
        <v>173</v>
      </c>
      <c r="C721" s="18" t="s">
        <v>122</v>
      </c>
      <c r="D721" s="18" t="s">
        <v>121</v>
      </c>
      <c r="E721" s="1" t="s">
        <v>1512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</row>
    <row r="722" spans="1:43">
      <c r="A722" s="18" t="s">
        <v>178</v>
      </c>
      <c r="B722" s="18" t="s">
        <v>173</v>
      </c>
      <c r="C722" s="18" t="s">
        <v>123</v>
      </c>
      <c r="D722" s="18" t="s">
        <v>112</v>
      </c>
      <c r="E722" s="1" t="s">
        <v>1513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</row>
    <row r="723" spans="1:43">
      <c r="A723" s="18" t="s">
        <v>178</v>
      </c>
      <c r="B723" s="18" t="s">
        <v>173</v>
      </c>
      <c r="C723" s="18" t="s">
        <v>123</v>
      </c>
      <c r="D723" s="18" t="s">
        <v>113</v>
      </c>
      <c r="E723" s="1" t="s">
        <v>1514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</row>
    <row r="724" spans="1:43">
      <c r="A724" s="18" t="s">
        <v>178</v>
      </c>
      <c r="B724" s="18" t="s">
        <v>173</v>
      </c>
      <c r="C724" s="18" t="s">
        <v>123</v>
      </c>
      <c r="D724" s="18" t="s">
        <v>114</v>
      </c>
      <c r="E724" s="1" t="s">
        <v>1515</v>
      </c>
      <c r="F724" s="3">
        <v>13626200000000</v>
      </c>
      <c r="G724" s="3">
        <v>12621600000000</v>
      </c>
      <c r="H724" s="3">
        <v>11516000000000</v>
      </c>
      <c r="I724" s="3">
        <v>10331900000000</v>
      </c>
      <c r="J724" s="3">
        <v>9099920000000</v>
      </c>
      <c r="K724" s="3">
        <v>7850870000000</v>
      </c>
      <c r="L724" s="3">
        <v>6618020000000</v>
      </c>
      <c r="M724" s="3">
        <v>5432710000000</v>
      </c>
      <c r="N724" s="3">
        <v>4320880000000</v>
      </c>
      <c r="O724" s="3">
        <v>3304040000000</v>
      </c>
      <c r="P724" s="3">
        <v>2401830000000</v>
      </c>
      <c r="Q724" s="3">
        <v>1628400000000</v>
      </c>
      <c r="R724" s="3">
        <v>994610000000</v>
      </c>
      <c r="S724" s="3">
        <v>681980000000</v>
      </c>
      <c r="T724" s="3">
        <v>476813000000</v>
      </c>
      <c r="U724" s="3">
        <v>330125000000</v>
      </c>
      <c r="V724" s="3">
        <v>228197000000</v>
      </c>
      <c r="W724" s="3">
        <v>158786000000</v>
      </c>
      <c r="X724" s="3">
        <v>112452000000</v>
      </c>
      <c r="Y724" s="3">
        <v>81627000000</v>
      </c>
      <c r="Z724" s="3">
        <v>61107500000</v>
      </c>
      <c r="AA724" s="3">
        <v>47564700000</v>
      </c>
      <c r="AB724" s="3">
        <v>38319300000</v>
      </c>
      <c r="AC724" s="3">
        <v>31995600000</v>
      </c>
      <c r="AD724" s="3">
        <v>27608700000</v>
      </c>
      <c r="AE724" s="3">
        <v>24542800000</v>
      </c>
      <c r="AF724" s="3">
        <v>22325900000</v>
      </c>
      <c r="AG724" s="3">
        <v>20716800000</v>
      </c>
      <c r="AH724" s="3">
        <v>19525200000</v>
      </c>
      <c r="AI724" s="3">
        <v>18642700000</v>
      </c>
      <c r="AJ724" s="3">
        <v>17974400000</v>
      </c>
      <c r="AK724" s="3">
        <v>17467300000</v>
      </c>
      <c r="AL724" s="3">
        <v>17077600000</v>
      </c>
      <c r="AM724" s="3">
        <v>16765500000</v>
      </c>
      <c r="AN724" s="3">
        <v>16514600000</v>
      </c>
      <c r="AO724" s="3">
        <v>16307000000</v>
      </c>
      <c r="AP724" s="3">
        <v>16139900000</v>
      </c>
      <c r="AQ724" s="3">
        <v>15995300000</v>
      </c>
    </row>
    <row r="725" spans="1:43">
      <c r="A725" s="18" t="s">
        <v>178</v>
      </c>
      <c r="B725" s="18" t="s">
        <v>173</v>
      </c>
      <c r="C725" s="18" t="s">
        <v>123</v>
      </c>
      <c r="D725" s="18" t="s">
        <v>115</v>
      </c>
      <c r="E725" s="1" t="s">
        <v>1516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</row>
    <row r="726" spans="1:43">
      <c r="A726" s="18" t="s">
        <v>178</v>
      </c>
      <c r="B726" s="18" t="s">
        <v>173</v>
      </c>
      <c r="C726" s="18" t="s">
        <v>123</v>
      </c>
      <c r="D726" s="18" t="s">
        <v>116</v>
      </c>
      <c r="E726" s="1" t="s">
        <v>1517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</row>
    <row r="727" spans="1:43">
      <c r="A727" s="18" t="s">
        <v>178</v>
      </c>
      <c r="B727" s="18" t="s">
        <v>173</v>
      </c>
      <c r="C727" s="18" t="s">
        <v>123</v>
      </c>
      <c r="D727" s="18" t="s">
        <v>117</v>
      </c>
      <c r="E727" s="1" t="s">
        <v>1518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</row>
    <row r="728" spans="1:43">
      <c r="A728" s="18" t="s">
        <v>178</v>
      </c>
      <c r="B728" s="18" t="s">
        <v>173</v>
      </c>
      <c r="C728" s="18" t="s">
        <v>123</v>
      </c>
      <c r="D728" s="18" t="s">
        <v>118</v>
      </c>
      <c r="E728" s="1" t="s">
        <v>1519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</row>
    <row r="729" spans="1:43">
      <c r="A729" s="18" t="s">
        <v>178</v>
      </c>
      <c r="B729" s="18" t="s">
        <v>173</v>
      </c>
      <c r="C729" s="18" t="s">
        <v>123</v>
      </c>
      <c r="D729" s="18" t="s">
        <v>119</v>
      </c>
      <c r="E729" s="1" t="s">
        <v>1520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</row>
    <row r="730" spans="1:43">
      <c r="A730" s="18" t="s">
        <v>178</v>
      </c>
      <c r="B730" s="18" t="s">
        <v>173</v>
      </c>
      <c r="C730" s="18" t="s">
        <v>123</v>
      </c>
      <c r="D730" s="18" t="s">
        <v>120</v>
      </c>
      <c r="E730" s="1" t="s">
        <v>1521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</row>
    <row r="731" spans="1:43">
      <c r="A731" s="18" t="s">
        <v>178</v>
      </c>
      <c r="B731" s="18" t="s">
        <v>173</v>
      </c>
      <c r="C731" s="18" t="s">
        <v>123</v>
      </c>
      <c r="D731" s="18" t="s">
        <v>121</v>
      </c>
      <c r="E731" s="1" t="s">
        <v>1522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</row>
    <row r="732" spans="1:43">
      <c r="A732" s="18" t="s">
        <v>178</v>
      </c>
      <c r="B732" s="18" t="s">
        <v>173</v>
      </c>
      <c r="C732" s="18" t="s">
        <v>124</v>
      </c>
      <c r="D732" s="18" t="s">
        <v>112</v>
      </c>
      <c r="E732" s="1" t="s">
        <v>1523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</row>
    <row r="733" spans="1:43">
      <c r="A733" s="18" t="s">
        <v>178</v>
      </c>
      <c r="B733" s="18" t="s">
        <v>173</v>
      </c>
      <c r="C733" s="18" t="s">
        <v>124</v>
      </c>
      <c r="D733" s="18" t="s">
        <v>113</v>
      </c>
      <c r="E733" s="1" t="s">
        <v>1524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</row>
    <row r="734" spans="1:43">
      <c r="A734" s="18" t="s">
        <v>178</v>
      </c>
      <c r="B734" s="18" t="s">
        <v>173</v>
      </c>
      <c r="C734" s="18" t="s">
        <v>124</v>
      </c>
      <c r="D734" s="18" t="s">
        <v>114</v>
      </c>
      <c r="E734" s="1" t="s">
        <v>1525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</row>
    <row r="735" spans="1:43">
      <c r="A735" s="18" t="s">
        <v>178</v>
      </c>
      <c r="B735" s="18" t="s">
        <v>173</v>
      </c>
      <c r="C735" s="18" t="s">
        <v>124</v>
      </c>
      <c r="D735" s="18" t="s">
        <v>115</v>
      </c>
      <c r="E735" s="1" t="s">
        <v>1526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</row>
    <row r="736" spans="1:43">
      <c r="A736" s="18" t="s">
        <v>178</v>
      </c>
      <c r="B736" s="18" t="s">
        <v>173</v>
      </c>
      <c r="C736" s="18" t="s">
        <v>124</v>
      </c>
      <c r="D736" s="18" t="s">
        <v>116</v>
      </c>
      <c r="E736" s="1" t="s">
        <v>1527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</row>
    <row r="737" spans="1:43">
      <c r="A737" s="18" t="s">
        <v>178</v>
      </c>
      <c r="B737" s="18" t="s">
        <v>173</v>
      </c>
      <c r="C737" s="18" t="s">
        <v>124</v>
      </c>
      <c r="D737" s="18" t="s">
        <v>117</v>
      </c>
      <c r="E737" s="1" t="s">
        <v>1528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</row>
    <row r="738" spans="1:43">
      <c r="A738" s="18" t="s">
        <v>178</v>
      </c>
      <c r="B738" s="18" t="s">
        <v>173</v>
      </c>
      <c r="C738" s="18" t="s">
        <v>124</v>
      </c>
      <c r="D738" s="18" t="s">
        <v>118</v>
      </c>
      <c r="E738" s="1" t="s">
        <v>1529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</row>
    <row r="739" spans="1:43">
      <c r="A739" s="18" t="s">
        <v>178</v>
      </c>
      <c r="B739" s="18" t="s">
        <v>173</v>
      </c>
      <c r="C739" s="18" t="s">
        <v>124</v>
      </c>
      <c r="D739" s="18" t="s">
        <v>119</v>
      </c>
      <c r="E739" s="1" t="s">
        <v>1530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</row>
    <row r="740" spans="1:43">
      <c r="A740" s="18" t="s">
        <v>178</v>
      </c>
      <c r="B740" s="18" t="s">
        <v>173</v>
      </c>
      <c r="C740" s="18" t="s">
        <v>124</v>
      </c>
      <c r="D740" s="18" t="s">
        <v>120</v>
      </c>
      <c r="E740" s="1" t="s">
        <v>1531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</row>
    <row r="741" spans="1:43">
      <c r="A741" s="18" t="s">
        <v>178</v>
      </c>
      <c r="B741" s="18" t="s">
        <v>173</v>
      </c>
      <c r="C741" s="18" t="s">
        <v>124</v>
      </c>
      <c r="D741" s="18" t="s">
        <v>121</v>
      </c>
      <c r="E741" s="1" t="s">
        <v>1532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</row>
    <row r="742" spans="1:43">
      <c r="A742" s="18" t="s">
        <v>178</v>
      </c>
      <c r="B742" s="18" t="s">
        <v>173</v>
      </c>
      <c r="C742" s="18" t="s">
        <v>125</v>
      </c>
      <c r="D742" s="18" t="s">
        <v>112</v>
      </c>
      <c r="E742" s="1" t="s">
        <v>1533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</row>
    <row r="743" spans="1:43">
      <c r="A743" s="18" t="s">
        <v>178</v>
      </c>
      <c r="B743" s="18" t="s">
        <v>173</v>
      </c>
      <c r="C743" s="18" t="s">
        <v>125</v>
      </c>
      <c r="D743" s="18" t="s">
        <v>113</v>
      </c>
      <c r="E743" s="1" t="s">
        <v>1534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</row>
    <row r="744" spans="1:43">
      <c r="A744" s="18" t="s">
        <v>178</v>
      </c>
      <c r="B744" s="18" t="s">
        <v>173</v>
      </c>
      <c r="C744" s="18" t="s">
        <v>125</v>
      </c>
      <c r="D744" s="18" t="s">
        <v>114</v>
      </c>
      <c r="E744" s="1" t="s">
        <v>1535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</row>
    <row r="745" spans="1:43">
      <c r="A745" s="18" t="s">
        <v>178</v>
      </c>
      <c r="B745" s="18" t="s">
        <v>173</v>
      </c>
      <c r="C745" s="18" t="s">
        <v>125</v>
      </c>
      <c r="D745" s="18" t="s">
        <v>115</v>
      </c>
      <c r="E745" s="1" t="s">
        <v>1536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</row>
    <row r="746" spans="1:43">
      <c r="A746" s="18" t="s">
        <v>178</v>
      </c>
      <c r="B746" s="18" t="s">
        <v>173</v>
      </c>
      <c r="C746" s="18" t="s">
        <v>125</v>
      </c>
      <c r="D746" s="18" t="s">
        <v>116</v>
      </c>
      <c r="E746" s="1" t="s">
        <v>1537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</row>
    <row r="747" spans="1:43">
      <c r="A747" s="18" t="s">
        <v>178</v>
      </c>
      <c r="B747" s="18" t="s">
        <v>173</v>
      </c>
      <c r="C747" s="18" t="s">
        <v>125</v>
      </c>
      <c r="D747" s="18" t="s">
        <v>117</v>
      </c>
      <c r="E747" s="1" t="s">
        <v>1538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</row>
    <row r="748" spans="1:43">
      <c r="A748" s="18" t="s">
        <v>178</v>
      </c>
      <c r="B748" s="18" t="s">
        <v>173</v>
      </c>
      <c r="C748" s="18" t="s">
        <v>125</v>
      </c>
      <c r="D748" s="18" t="s">
        <v>118</v>
      </c>
      <c r="E748" s="1" t="s">
        <v>1539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</row>
    <row r="749" spans="1:43">
      <c r="A749" s="18" t="s">
        <v>178</v>
      </c>
      <c r="B749" s="18" t="s">
        <v>173</v>
      </c>
      <c r="C749" s="18" t="s">
        <v>125</v>
      </c>
      <c r="D749" s="18" t="s">
        <v>119</v>
      </c>
      <c r="E749" s="1" t="s">
        <v>1540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</row>
    <row r="750" spans="1:43">
      <c r="A750" s="18" t="s">
        <v>178</v>
      </c>
      <c r="B750" s="18" t="s">
        <v>173</v>
      </c>
      <c r="C750" s="18" t="s">
        <v>125</v>
      </c>
      <c r="D750" s="18" t="s">
        <v>120</v>
      </c>
      <c r="E750" s="1" t="s">
        <v>1541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</row>
    <row r="751" spans="1:43">
      <c r="A751" s="18" t="s">
        <v>178</v>
      </c>
      <c r="B751" s="18" t="s">
        <v>173</v>
      </c>
      <c r="C751" s="18" t="s">
        <v>125</v>
      </c>
      <c r="D751" s="18" t="s">
        <v>121</v>
      </c>
      <c r="E751" s="1" t="s">
        <v>1542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</row>
    <row r="752" spans="1:43">
      <c r="A752" s="18" t="s">
        <v>178</v>
      </c>
      <c r="B752" s="18" t="s">
        <v>173</v>
      </c>
      <c r="C752" s="18" t="s">
        <v>126</v>
      </c>
      <c r="D752" s="18" t="s">
        <v>112</v>
      </c>
      <c r="E752" s="1" t="s">
        <v>1543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</row>
    <row r="753" spans="1:43">
      <c r="A753" s="18" t="s">
        <v>178</v>
      </c>
      <c r="B753" s="18" t="s">
        <v>173</v>
      </c>
      <c r="C753" s="18" t="s">
        <v>126</v>
      </c>
      <c r="D753" s="18" t="s">
        <v>113</v>
      </c>
      <c r="E753" s="1" t="s">
        <v>1544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</row>
    <row r="754" spans="1:43">
      <c r="A754" s="18" t="s">
        <v>178</v>
      </c>
      <c r="B754" s="18" t="s">
        <v>173</v>
      </c>
      <c r="C754" s="18" t="s">
        <v>126</v>
      </c>
      <c r="D754" s="18" t="s">
        <v>114</v>
      </c>
      <c r="E754" s="1" t="s">
        <v>1545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</row>
    <row r="755" spans="1:43">
      <c r="A755" s="18" t="s">
        <v>178</v>
      </c>
      <c r="B755" s="18" t="s">
        <v>173</v>
      </c>
      <c r="C755" s="18" t="s">
        <v>126</v>
      </c>
      <c r="D755" s="18" t="s">
        <v>115</v>
      </c>
      <c r="E755" s="1" t="s">
        <v>1546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</row>
    <row r="756" spans="1:43">
      <c r="A756" s="18" t="s">
        <v>178</v>
      </c>
      <c r="B756" s="18" t="s">
        <v>173</v>
      </c>
      <c r="C756" s="18" t="s">
        <v>126</v>
      </c>
      <c r="D756" s="18" t="s">
        <v>116</v>
      </c>
      <c r="E756" s="1" t="s">
        <v>1547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</row>
    <row r="757" spans="1:43">
      <c r="A757" s="18" t="s">
        <v>178</v>
      </c>
      <c r="B757" s="18" t="s">
        <v>173</v>
      </c>
      <c r="C757" s="18" t="s">
        <v>126</v>
      </c>
      <c r="D757" s="18" t="s">
        <v>117</v>
      </c>
      <c r="E757" s="1" t="s">
        <v>1548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</row>
    <row r="758" spans="1:43">
      <c r="A758" s="18" t="s">
        <v>178</v>
      </c>
      <c r="B758" s="18" t="s">
        <v>173</v>
      </c>
      <c r="C758" s="18" t="s">
        <v>126</v>
      </c>
      <c r="D758" s="18" t="s">
        <v>118</v>
      </c>
      <c r="E758" s="1" t="s">
        <v>1549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</row>
    <row r="759" spans="1:43">
      <c r="A759" s="18" t="s">
        <v>178</v>
      </c>
      <c r="B759" s="18" t="s">
        <v>173</v>
      </c>
      <c r="C759" s="18" t="s">
        <v>126</v>
      </c>
      <c r="D759" s="18" t="s">
        <v>119</v>
      </c>
      <c r="E759" s="1" t="s">
        <v>1550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</row>
    <row r="760" spans="1:43">
      <c r="A760" s="18" t="s">
        <v>178</v>
      </c>
      <c r="B760" s="18" t="s">
        <v>173</v>
      </c>
      <c r="C760" s="18" t="s">
        <v>126</v>
      </c>
      <c r="D760" s="18" t="s">
        <v>120</v>
      </c>
      <c r="E760" s="1" t="s">
        <v>1551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</row>
    <row r="761" spans="1:43">
      <c r="A761" s="18" t="s">
        <v>178</v>
      </c>
      <c r="B761" s="18" t="s">
        <v>173</v>
      </c>
      <c r="C761" s="18" t="s">
        <v>126</v>
      </c>
      <c r="D761" s="18" t="s">
        <v>121</v>
      </c>
      <c r="E761" s="1" t="s">
        <v>1552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</row>
    <row r="762" spans="1:43">
      <c r="A762" s="18" t="s">
        <v>178</v>
      </c>
      <c r="B762" s="18" t="s">
        <v>173</v>
      </c>
      <c r="C762" s="18" t="s">
        <v>127</v>
      </c>
      <c r="D762" s="18" t="s">
        <v>112</v>
      </c>
      <c r="E762" s="1" t="s">
        <v>1553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</row>
    <row r="763" spans="1:43">
      <c r="A763" s="18" t="s">
        <v>178</v>
      </c>
      <c r="B763" s="18" t="s">
        <v>173</v>
      </c>
      <c r="C763" s="18" t="s">
        <v>127</v>
      </c>
      <c r="D763" s="18" t="s">
        <v>113</v>
      </c>
      <c r="E763" s="1" t="s">
        <v>1554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</row>
    <row r="764" spans="1:43">
      <c r="A764" s="18" t="s">
        <v>178</v>
      </c>
      <c r="B764" s="18" t="s">
        <v>173</v>
      </c>
      <c r="C764" s="18" t="s">
        <v>127</v>
      </c>
      <c r="D764" s="18" t="s">
        <v>114</v>
      </c>
      <c r="E764" s="1" t="s">
        <v>1555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</row>
    <row r="765" spans="1:43">
      <c r="A765" s="18" t="s">
        <v>178</v>
      </c>
      <c r="B765" s="18" t="s">
        <v>173</v>
      </c>
      <c r="C765" s="18" t="s">
        <v>127</v>
      </c>
      <c r="D765" s="18" t="s">
        <v>115</v>
      </c>
      <c r="E765" s="1" t="s">
        <v>1556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</row>
    <row r="766" spans="1:43">
      <c r="A766" s="18" t="s">
        <v>178</v>
      </c>
      <c r="B766" s="18" t="s">
        <v>173</v>
      </c>
      <c r="C766" s="18" t="s">
        <v>127</v>
      </c>
      <c r="D766" s="18" t="s">
        <v>116</v>
      </c>
      <c r="E766" s="1" t="s">
        <v>1557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</row>
    <row r="767" spans="1:43">
      <c r="A767" s="18" t="s">
        <v>178</v>
      </c>
      <c r="B767" s="18" t="s">
        <v>173</v>
      </c>
      <c r="C767" s="18" t="s">
        <v>127</v>
      </c>
      <c r="D767" s="18" t="s">
        <v>117</v>
      </c>
      <c r="E767" s="1" t="s">
        <v>1558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</row>
    <row r="768" spans="1:43">
      <c r="A768" s="18" t="s">
        <v>178</v>
      </c>
      <c r="B768" s="18" t="s">
        <v>173</v>
      </c>
      <c r="C768" s="18" t="s">
        <v>127</v>
      </c>
      <c r="D768" s="18" t="s">
        <v>118</v>
      </c>
      <c r="E768" s="1" t="s">
        <v>1559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</row>
    <row r="769" spans="1:43">
      <c r="A769" s="18" t="s">
        <v>178</v>
      </c>
      <c r="B769" s="18" t="s">
        <v>173</v>
      </c>
      <c r="C769" s="18" t="s">
        <v>127</v>
      </c>
      <c r="D769" s="18" t="s">
        <v>119</v>
      </c>
      <c r="E769" s="1" t="s">
        <v>1560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</row>
    <row r="770" spans="1:43">
      <c r="A770" s="18" t="s">
        <v>178</v>
      </c>
      <c r="B770" s="18" t="s">
        <v>173</v>
      </c>
      <c r="C770" s="18" t="s">
        <v>127</v>
      </c>
      <c r="D770" s="18" t="s">
        <v>120</v>
      </c>
      <c r="E770" s="1" t="s">
        <v>1561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</row>
    <row r="771" spans="1:43">
      <c r="A771" s="18" t="s">
        <v>178</v>
      </c>
      <c r="B771" s="18" t="s">
        <v>173</v>
      </c>
      <c r="C771" s="18" t="s">
        <v>127</v>
      </c>
      <c r="D771" s="18" t="s">
        <v>121</v>
      </c>
      <c r="E771" s="1" t="s">
        <v>1562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</row>
    <row r="772" spans="1:43">
      <c r="A772" s="18" t="s">
        <v>178</v>
      </c>
      <c r="B772" s="18" t="s">
        <v>110</v>
      </c>
      <c r="C772" s="18" t="s">
        <v>111</v>
      </c>
      <c r="D772" s="18" t="s">
        <v>112</v>
      </c>
      <c r="E772" s="1" t="s">
        <v>1563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</row>
    <row r="773" spans="1:43">
      <c r="A773" s="18" t="s">
        <v>178</v>
      </c>
      <c r="B773" s="18" t="s">
        <v>110</v>
      </c>
      <c r="C773" s="18" t="s">
        <v>111</v>
      </c>
      <c r="D773" s="18" t="s">
        <v>113</v>
      </c>
      <c r="E773" s="1" t="s">
        <v>1564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</row>
    <row r="774" spans="1:43">
      <c r="A774" s="18" t="s">
        <v>178</v>
      </c>
      <c r="B774" s="18" t="s">
        <v>110</v>
      </c>
      <c r="C774" s="18" t="s">
        <v>111</v>
      </c>
      <c r="D774" s="18" t="s">
        <v>114</v>
      </c>
      <c r="E774" s="1" t="s">
        <v>1565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</row>
    <row r="775" spans="1:43">
      <c r="A775" s="18" t="s">
        <v>178</v>
      </c>
      <c r="B775" s="18" t="s">
        <v>110</v>
      </c>
      <c r="C775" s="18" t="s">
        <v>111</v>
      </c>
      <c r="D775" s="18" t="s">
        <v>115</v>
      </c>
      <c r="E775" s="1" t="s">
        <v>1566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</row>
    <row r="776" spans="1:43">
      <c r="A776" s="18" t="s">
        <v>178</v>
      </c>
      <c r="B776" s="18" t="s">
        <v>110</v>
      </c>
      <c r="C776" s="18" t="s">
        <v>111</v>
      </c>
      <c r="D776" s="18" t="s">
        <v>116</v>
      </c>
      <c r="E776" s="1" t="s">
        <v>1567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</row>
    <row r="777" spans="1:43">
      <c r="A777" s="18" t="s">
        <v>178</v>
      </c>
      <c r="B777" s="18" t="s">
        <v>110</v>
      </c>
      <c r="C777" s="18" t="s">
        <v>111</v>
      </c>
      <c r="D777" s="18" t="s">
        <v>117</v>
      </c>
      <c r="E777" s="1" t="s">
        <v>1568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</row>
    <row r="778" spans="1:43">
      <c r="A778" s="18" t="s">
        <v>178</v>
      </c>
      <c r="B778" s="18" t="s">
        <v>110</v>
      </c>
      <c r="C778" s="18" t="s">
        <v>111</v>
      </c>
      <c r="D778" s="18" t="s">
        <v>118</v>
      </c>
      <c r="E778" s="1" t="s">
        <v>1569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</row>
    <row r="779" spans="1:43">
      <c r="A779" s="18" t="s">
        <v>178</v>
      </c>
      <c r="B779" s="18" t="s">
        <v>110</v>
      </c>
      <c r="C779" s="18" t="s">
        <v>111</v>
      </c>
      <c r="D779" s="18" t="s">
        <v>119</v>
      </c>
      <c r="E779" s="1" t="s">
        <v>1570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</row>
    <row r="780" spans="1:43">
      <c r="A780" s="18" t="s">
        <v>178</v>
      </c>
      <c r="B780" s="18" t="s">
        <v>110</v>
      </c>
      <c r="C780" s="18" t="s">
        <v>111</v>
      </c>
      <c r="D780" s="18" t="s">
        <v>120</v>
      </c>
      <c r="E780" s="1" t="s">
        <v>1571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</row>
    <row r="781" spans="1:43">
      <c r="A781" s="18" t="s">
        <v>178</v>
      </c>
      <c r="B781" s="18" t="s">
        <v>110</v>
      </c>
      <c r="C781" s="18" t="s">
        <v>111</v>
      </c>
      <c r="D781" s="18" t="s">
        <v>121</v>
      </c>
      <c r="E781" s="1" t="s">
        <v>1572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</row>
    <row r="782" spans="1:43">
      <c r="A782" s="18" t="s">
        <v>178</v>
      </c>
      <c r="B782" s="18" t="s">
        <v>110</v>
      </c>
      <c r="C782" s="18" t="s">
        <v>122</v>
      </c>
      <c r="D782" s="18" t="s">
        <v>112</v>
      </c>
      <c r="E782" s="1" t="s">
        <v>1573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</row>
    <row r="783" spans="1:43">
      <c r="A783" s="18" t="s">
        <v>178</v>
      </c>
      <c r="B783" s="18" t="s">
        <v>110</v>
      </c>
      <c r="C783" s="18" t="s">
        <v>122</v>
      </c>
      <c r="D783" s="18" t="s">
        <v>113</v>
      </c>
      <c r="E783" s="1" t="s">
        <v>1574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</row>
    <row r="784" spans="1:43">
      <c r="A784" s="18" t="s">
        <v>178</v>
      </c>
      <c r="B784" s="18" t="s">
        <v>110</v>
      </c>
      <c r="C784" s="18" t="s">
        <v>122</v>
      </c>
      <c r="D784" s="18" t="s">
        <v>114</v>
      </c>
      <c r="E784" s="1" t="s">
        <v>1575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</row>
    <row r="785" spans="1:43">
      <c r="A785" s="18" t="s">
        <v>178</v>
      </c>
      <c r="B785" s="18" t="s">
        <v>110</v>
      </c>
      <c r="C785" s="18" t="s">
        <v>122</v>
      </c>
      <c r="D785" s="18" t="s">
        <v>115</v>
      </c>
      <c r="E785" s="1" t="s">
        <v>1576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</row>
    <row r="786" spans="1:43">
      <c r="A786" s="18" t="s">
        <v>178</v>
      </c>
      <c r="B786" s="18" t="s">
        <v>110</v>
      </c>
      <c r="C786" s="18" t="s">
        <v>122</v>
      </c>
      <c r="D786" s="18" t="s">
        <v>116</v>
      </c>
      <c r="E786" s="1" t="s">
        <v>1577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</row>
    <row r="787" spans="1:43">
      <c r="A787" s="18" t="s">
        <v>178</v>
      </c>
      <c r="B787" s="18" t="s">
        <v>110</v>
      </c>
      <c r="C787" s="18" t="s">
        <v>122</v>
      </c>
      <c r="D787" s="18" t="s">
        <v>117</v>
      </c>
      <c r="E787" s="1" t="s">
        <v>1578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</row>
    <row r="788" spans="1:43">
      <c r="A788" s="18" t="s">
        <v>178</v>
      </c>
      <c r="B788" s="18" t="s">
        <v>110</v>
      </c>
      <c r="C788" s="18" t="s">
        <v>122</v>
      </c>
      <c r="D788" s="18" t="s">
        <v>118</v>
      </c>
      <c r="E788" s="1" t="s">
        <v>1579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</row>
    <row r="789" spans="1:43">
      <c r="A789" s="18" t="s">
        <v>178</v>
      </c>
      <c r="B789" s="18" t="s">
        <v>110</v>
      </c>
      <c r="C789" s="18" t="s">
        <v>122</v>
      </c>
      <c r="D789" s="18" t="s">
        <v>119</v>
      </c>
      <c r="E789" s="1" t="s">
        <v>1580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</row>
    <row r="790" spans="1:43">
      <c r="A790" s="18" t="s">
        <v>178</v>
      </c>
      <c r="B790" s="18" t="s">
        <v>110</v>
      </c>
      <c r="C790" s="18" t="s">
        <v>122</v>
      </c>
      <c r="D790" s="18" t="s">
        <v>120</v>
      </c>
      <c r="E790" s="1" t="s">
        <v>1581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</row>
    <row r="791" spans="1:43">
      <c r="A791" s="18" t="s">
        <v>178</v>
      </c>
      <c r="B791" s="18" t="s">
        <v>110</v>
      </c>
      <c r="C791" s="18" t="s">
        <v>122</v>
      </c>
      <c r="D791" s="18" t="s">
        <v>121</v>
      </c>
      <c r="E791" s="1" t="s">
        <v>1582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</row>
    <row r="792" spans="1:43">
      <c r="A792" s="18" t="s">
        <v>178</v>
      </c>
      <c r="B792" s="18" t="s">
        <v>110</v>
      </c>
      <c r="C792" s="18" t="s">
        <v>123</v>
      </c>
      <c r="D792" s="18" t="s">
        <v>112</v>
      </c>
      <c r="E792" s="1" t="s">
        <v>1583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</row>
    <row r="793" spans="1:43">
      <c r="A793" s="18" t="s">
        <v>178</v>
      </c>
      <c r="B793" s="18" t="s">
        <v>110</v>
      </c>
      <c r="C793" s="18" t="s">
        <v>123</v>
      </c>
      <c r="D793" s="18" t="s">
        <v>113</v>
      </c>
      <c r="E793" s="1" t="s">
        <v>1584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</row>
    <row r="794" spans="1:43">
      <c r="A794" s="18" t="s">
        <v>178</v>
      </c>
      <c r="B794" s="18" t="s">
        <v>110</v>
      </c>
      <c r="C794" s="18" t="s">
        <v>123</v>
      </c>
      <c r="D794" s="18" t="s">
        <v>114</v>
      </c>
      <c r="E794" s="1" t="s">
        <v>1585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</row>
    <row r="795" spans="1:43">
      <c r="A795" s="18" t="s">
        <v>178</v>
      </c>
      <c r="B795" s="18" t="s">
        <v>110</v>
      </c>
      <c r="C795" s="18" t="s">
        <v>123</v>
      </c>
      <c r="D795" s="18" t="s">
        <v>115</v>
      </c>
      <c r="E795" s="1" t="s">
        <v>1586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</row>
    <row r="796" spans="1:43">
      <c r="A796" s="18" t="s">
        <v>178</v>
      </c>
      <c r="B796" s="18" t="s">
        <v>110</v>
      </c>
      <c r="C796" s="18" t="s">
        <v>123</v>
      </c>
      <c r="D796" s="18" t="s">
        <v>116</v>
      </c>
      <c r="E796" s="1" t="s">
        <v>1587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</row>
    <row r="797" spans="1:43">
      <c r="A797" s="18" t="s">
        <v>178</v>
      </c>
      <c r="B797" s="18" t="s">
        <v>110</v>
      </c>
      <c r="C797" s="18" t="s">
        <v>123</v>
      </c>
      <c r="D797" s="18" t="s">
        <v>117</v>
      </c>
      <c r="E797" s="1" t="s">
        <v>1588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</row>
    <row r="798" spans="1:43">
      <c r="A798" s="18" t="s">
        <v>178</v>
      </c>
      <c r="B798" s="18" t="s">
        <v>110</v>
      </c>
      <c r="C798" s="18" t="s">
        <v>123</v>
      </c>
      <c r="D798" s="18" t="s">
        <v>118</v>
      </c>
      <c r="E798" s="1" t="s">
        <v>1589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</row>
    <row r="799" spans="1:43">
      <c r="A799" s="18" t="s">
        <v>178</v>
      </c>
      <c r="B799" s="18" t="s">
        <v>110</v>
      </c>
      <c r="C799" s="18" t="s">
        <v>123</v>
      </c>
      <c r="D799" s="18" t="s">
        <v>119</v>
      </c>
      <c r="E799" s="1" t="s">
        <v>1590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</row>
    <row r="800" spans="1:43">
      <c r="A800" s="18" t="s">
        <v>178</v>
      </c>
      <c r="B800" s="18" t="s">
        <v>110</v>
      </c>
      <c r="C800" s="18" t="s">
        <v>123</v>
      </c>
      <c r="D800" s="18" t="s">
        <v>120</v>
      </c>
      <c r="E800" s="1" t="s">
        <v>1591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</row>
    <row r="801" spans="1:43">
      <c r="A801" s="18" t="s">
        <v>178</v>
      </c>
      <c r="B801" s="18" t="s">
        <v>110</v>
      </c>
      <c r="C801" s="18" t="s">
        <v>123</v>
      </c>
      <c r="D801" s="18" t="s">
        <v>121</v>
      </c>
      <c r="E801" s="1" t="s">
        <v>1592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</row>
    <row r="802" spans="1:43">
      <c r="A802" s="18" t="s">
        <v>178</v>
      </c>
      <c r="B802" s="18" t="s">
        <v>110</v>
      </c>
      <c r="C802" s="18" t="s">
        <v>124</v>
      </c>
      <c r="D802" s="18" t="s">
        <v>112</v>
      </c>
      <c r="E802" s="1" t="s">
        <v>1593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</row>
    <row r="803" spans="1:43">
      <c r="A803" s="18" t="s">
        <v>178</v>
      </c>
      <c r="B803" s="18" t="s">
        <v>110</v>
      </c>
      <c r="C803" s="18" t="s">
        <v>124</v>
      </c>
      <c r="D803" s="18" t="s">
        <v>113</v>
      </c>
      <c r="E803" s="1" t="s">
        <v>1594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</row>
    <row r="804" spans="1:43">
      <c r="A804" s="18" t="s">
        <v>178</v>
      </c>
      <c r="B804" s="18" t="s">
        <v>110</v>
      </c>
      <c r="C804" s="18" t="s">
        <v>124</v>
      </c>
      <c r="D804" s="18" t="s">
        <v>114</v>
      </c>
      <c r="E804" s="1" t="s">
        <v>1595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</row>
    <row r="805" spans="1:43">
      <c r="A805" s="18" t="s">
        <v>178</v>
      </c>
      <c r="B805" s="18" t="s">
        <v>110</v>
      </c>
      <c r="C805" s="18" t="s">
        <v>124</v>
      </c>
      <c r="D805" s="18" t="s">
        <v>115</v>
      </c>
      <c r="E805" s="1" t="s">
        <v>1596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</row>
    <row r="806" spans="1:43">
      <c r="A806" s="18" t="s">
        <v>178</v>
      </c>
      <c r="B806" s="18" t="s">
        <v>110</v>
      </c>
      <c r="C806" s="18" t="s">
        <v>124</v>
      </c>
      <c r="D806" s="18" t="s">
        <v>116</v>
      </c>
      <c r="E806" s="1" t="s">
        <v>1597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</row>
    <row r="807" spans="1:43">
      <c r="A807" s="18" t="s">
        <v>178</v>
      </c>
      <c r="B807" s="18" t="s">
        <v>110</v>
      </c>
      <c r="C807" s="18" t="s">
        <v>124</v>
      </c>
      <c r="D807" s="18" t="s">
        <v>117</v>
      </c>
      <c r="E807" s="1" t="s">
        <v>1598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</row>
    <row r="808" spans="1:43">
      <c r="A808" s="18" t="s">
        <v>178</v>
      </c>
      <c r="B808" s="18" t="s">
        <v>110</v>
      </c>
      <c r="C808" s="18" t="s">
        <v>124</v>
      </c>
      <c r="D808" s="18" t="s">
        <v>118</v>
      </c>
      <c r="E808" s="1" t="s">
        <v>1599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</row>
    <row r="809" spans="1:43">
      <c r="A809" s="18" t="s">
        <v>178</v>
      </c>
      <c r="B809" s="18" t="s">
        <v>110</v>
      </c>
      <c r="C809" s="18" t="s">
        <v>124</v>
      </c>
      <c r="D809" s="18" t="s">
        <v>119</v>
      </c>
      <c r="E809" s="1" t="s">
        <v>1600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</row>
    <row r="810" spans="1:43">
      <c r="A810" s="18" t="s">
        <v>178</v>
      </c>
      <c r="B810" s="18" t="s">
        <v>110</v>
      </c>
      <c r="C810" s="18" t="s">
        <v>124</v>
      </c>
      <c r="D810" s="18" t="s">
        <v>120</v>
      </c>
      <c r="E810" s="1" t="s">
        <v>1601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</row>
    <row r="811" spans="1:43">
      <c r="A811" s="18" t="s">
        <v>178</v>
      </c>
      <c r="B811" s="18" t="s">
        <v>110</v>
      </c>
      <c r="C811" s="18" t="s">
        <v>124</v>
      </c>
      <c r="D811" s="18" t="s">
        <v>121</v>
      </c>
      <c r="E811" s="1" t="s">
        <v>1602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</row>
    <row r="812" spans="1:43">
      <c r="A812" s="18" t="s">
        <v>178</v>
      </c>
      <c r="B812" s="18" t="s">
        <v>110</v>
      </c>
      <c r="C812" s="18" t="s">
        <v>125</v>
      </c>
      <c r="D812" s="18" t="s">
        <v>112</v>
      </c>
      <c r="E812" s="1" t="s">
        <v>1603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</row>
    <row r="813" spans="1:43">
      <c r="A813" s="18" t="s">
        <v>178</v>
      </c>
      <c r="B813" s="18" t="s">
        <v>110</v>
      </c>
      <c r="C813" s="18" t="s">
        <v>125</v>
      </c>
      <c r="D813" s="18" t="s">
        <v>113</v>
      </c>
      <c r="E813" s="1" t="s">
        <v>1604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</row>
    <row r="814" spans="1:43">
      <c r="A814" s="18" t="s">
        <v>178</v>
      </c>
      <c r="B814" s="18" t="s">
        <v>110</v>
      </c>
      <c r="C814" s="18" t="s">
        <v>125</v>
      </c>
      <c r="D814" s="18" t="s">
        <v>114</v>
      </c>
      <c r="E814" s="1" t="s">
        <v>1605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</row>
    <row r="815" spans="1:43">
      <c r="A815" s="18" t="s">
        <v>178</v>
      </c>
      <c r="B815" s="18" t="s">
        <v>110</v>
      </c>
      <c r="C815" s="18" t="s">
        <v>125</v>
      </c>
      <c r="D815" s="18" t="s">
        <v>115</v>
      </c>
      <c r="E815" s="1" t="s">
        <v>1606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</row>
    <row r="816" spans="1:43">
      <c r="A816" s="18" t="s">
        <v>178</v>
      </c>
      <c r="B816" s="18" t="s">
        <v>110</v>
      </c>
      <c r="C816" s="18" t="s">
        <v>125</v>
      </c>
      <c r="D816" s="18" t="s">
        <v>116</v>
      </c>
      <c r="E816" s="1" t="s">
        <v>1607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</row>
    <row r="817" spans="1:43">
      <c r="A817" s="18" t="s">
        <v>178</v>
      </c>
      <c r="B817" s="18" t="s">
        <v>110</v>
      </c>
      <c r="C817" s="18" t="s">
        <v>125</v>
      </c>
      <c r="D817" s="18" t="s">
        <v>117</v>
      </c>
      <c r="E817" s="1" t="s">
        <v>1608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</row>
    <row r="818" spans="1:43">
      <c r="A818" s="18" t="s">
        <v>178</v>
      </c>
      <c r="B818" s="18" t="s">
        <v>110</v>
      </c>
      <c r="C818" s="18" t="s">
        <v>125</v>
      </c>
      <c r="D818" s="18" t="s">
        <v>118</v>
      </c>
      <c r="E818" s="1" t="s">
        <v>1609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</row>
    <row r="819" spans="1:43">
      <c r="A819" s="18" t="s">
        <v>178</v>
      </c>
      <c r="B819" s="18" t="s">
        <v>110</v>
      </c>
      <c r="C819" s="18" t="s">
        <v>125</v>
      </c>
      <c r="D819" s="18" t="s">
        <v>119</v>
      </c>
      <c r="E819" s="1" t="s">
        <v>1610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</row>
    <row r="820" spans="1:43">
      <c r="A820" s="18" t="s">
        <v>178</v>
      </c>
      <c r="B820" s="18" t="s">
        <v>110</v>
      </c>
      <c r="C820" s="18" t="s">
        <v>125</v>
      </c>
      <c r="D820" s="18" t="s">
        <v>120</v>
      </c>
      <c r="E820" s="1" t="s">
        <v>1611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</row>
    <row r="821" spans="1:43">
      <c r="A821" s="18" t="s">
        <v>178</v>
      </c>
      <c r="B821" s="18" t="s">
        <v>110</v>
      </c>
      <c r="C821" s="18" t="s">
        <v>125</v>
      </c>
      <c r="D821" s="18" t="s">
        <v>121</v>
      </c>
      <c r="E821" s="1" t="s">
        <v>1612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</row>
    <row r="822" spans="1:43">
      <c r="A822" s="18" t="s">
        <v>178</v>
      </c>
      <c r="B822" s="18" t="s">
        <v>110</v>
      </c>
      <c r="C822" s="18" t="s">
        <v>126</v>
      </c>
      <c r="D822" s="18" t="s">
        <v>112</v>
      </c>
      <c r="E822" s="1" t="s">
        <v>1613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</row>
    <row r="823" spans="1:43">
      <c r="A823" s="18" t="s">
        <v>178</v>
      </c>
      <c r="B823" s="18" t="s">
        <v>110</v>
      </c>
      <c r="C823" s="18" t="s">
        <v>126</v>
      </c>
      <c r="D823" s="18" t="s">
        <v>113</v>
      </c>
      <c r="E823" s="1" t="s">
        <v>1614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</row>
    <row r="824" spans="1:43">
      <c r="A824" s="18" t="s">
        <v>178</v>
      </c>
      <c r="B824" s="18" t="s">
        <v>110</v>
      </c>
      <c r="C824" s="18" t="s">
        <v>126</v>
      </c>
      <c r="D824" s="18" t="s">
        <v>114</v>
      </c>
      <c r="E824" s="1" t="s">
        <v>1615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</row>
    <row r="825" spans="1:43">
      <c r="A825" s="18" t="s">
        <v>178</v>
      </c>
      <c r="B825" s="18" t="s">
        <v>110</v>
      </c>
      <c r="C825" s="18" t="s">
        <v>126</v>
      </c>
      <c r="D825" s="18" t="s">
        <v>115</v>
      </c>
      <c r="E825" s="1" t="s">
        <v>1616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</row>
    <row r="826" spans="1:43">
      <c r="A826" s="18" t="s">
        <v>178</v>
      </c>
      <c r="B826" s="18" t="s">
        <v>110</v>
      </c>
      <c r="C826" s="18" t="s">
        <v>126</v>
      </c>
      <c r="D826" s="18" t="s">
        <v>116</v>
      </c>
      <c r="E826" s="1" t="s">
        <v>1617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</row>
    <row r="827" spans="1:43">
      <c r="A827" s="18" t="s">
        <v>178</v>
      </c>
      <c r="B827" s="18" t="s">
        <v>110</v>
      </c>
      <c r="C827" s="18" t="s">
        <v>126</v>
      </c>
      <c r="D827" s="18" t="s">
        <v>117</v>
      </c>
      <c r="E827" s="1" t="s">
        <v>1618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</row>
    <row r="828" spans="1:43">
      <c r="A828" s="18" t="s">
        <v>178</v>
      </c>
      <c r="B828" s="18" t="s">
        <v>110</v>
      </c>
      <c r="C828" s="18" t="s">
        <v>126</v>
      </c>
      <c r="D828" s="18" t="s">
        <v>118</v>
      </c>
      <c r="E828" s="1" t="s">
        <v>1619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</row>
    <row r="829" spans="1:43">
      <c r="A829" s="18" t="s">
        <v>178</v>
      </c>
      <c r="B829" s="18" t="s">
        <v>110</v>
      </c>
      <c r="C829" s="18" t="s">
        <v>126</v>
      </c>
      <c r="D829" s="18" t="s">
        <v>119</v>
      </c>
      <c r="E829" s="1" t="s">
        <v>1620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</row>
    <row r="830" spans="1:43">
      <c r="A830" s="18" t="s">
        <v>178</v>
      </c>
      <c r="B830" s="18" t="s">
        <v>110</v>
      </c>
      <c r="C830" s="18" t="s">
        <v>126</v>
      </c>
      <c r="D830" s="18" t="s">
        <v>120</v>
      </c>
      <c r="E830" s="1" t="s">
        <v>1621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</row>
    <row r="831" spans="1:43">
      <c r="A831" s="18" t="s">
        <v>178</v>
      </c>
      <c r="B831" s="18" t="s">
        <v>110</v>
      </c>
      <c r="C831" s="18" t="s">
        <v>126</v>
      </c>
      <c r="D831" s="18" t="s">
        <v>121</v>
      </c>
      <c r="E831" s="1" t="s">
        <v>1622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</row>
    <row r="832" spans="1:43">
      <c r="A832" s="18" t="s">
        <v>178</v>
      </c>
      <c r="B832" s="18" t="s">
        <v>110</v>
      </c>
      <c r="C832" s="18" t="s">
        <v>127</v>
      </c>
      <c r="D832" s="18" t="s">
        <v>112</v>
      </c>
      <c r="E832" s="1" t="s">
        <v>1623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</row>
    <row r="833" spans="1:43">
      <c r="A833" s="18" t="s">
        <v>178</v>
      </c>
      <c r="B833" s="18" t="s">
        <v>110</v>
      </c>
      <c r="C833" s="18" t="s">
        <v>127</v>
      </c>
      <c r="D833" s="18" t="s">
        <v>113</v>
      </c>
      <c r="E833" s="1" t="s">
        <v>1624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</row>
    <row r="834" spans="1:43">
      <c r="A834" s="18" t="s">
        <v>178</v>
      </c>
      <c r="B834" s="18" t="s">
        <v>110</v>
      </c>
      <c r="C834" s="18" t="s">
        <v>127</v>
      </c>
      <c r="D834" s="18" t="s">
        <v>114</v>
      </c>
      <c r="E834" s="1" t="s">
        <v>1625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</row>
    <row r="835" spans="1:43">
      <c r="A835" s="18" t="s">
        <v>178</v>
      </c>
      <c r="B835" s="18" t="s">
        <v>110</v>
      </c>
      <c r="C835" s="18" t="s">
        <v>127</v>
      </c>
      <c r="D835" s="18" t="s">
        <v>115</v>
      </c>
      <c r="E835" s="1" t="s">
        <v>1626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</row>
    <row r="836" spans="1:43">
      <c r="A836" s="18" t="s">
        <v>178</v>
      </c>
      <c r="B836" s="18" t="s">
        <v>110</v>
      </c>
      <c r="C836" s="18" t="s">
        <v>127</v>
      </c>
      <c r="D836" s="18" t="s">
        <v>116</v>
      </c>
      <c r="E836" s="1" t="s">
        <v>1627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</row>
    <row r="837" spans="1:43">
      <c r="A837" s="18" t="s">
        <v>178</v>
      </c>
      <c r="B837" s="18" t="s">
        <v>110</v>
      </c>
      <c r="C837" s="18" t="s">
        <v>127</v>
      </c>
      <c r="D837" s="18" t="s">
        <v>117</v>
      </c>
      <c r="E837" s="1" t="s">
        <v>1628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</row>
    <row r="838" spans="1:43">
      <c r="A838" s="18" t="s">
        <v>178</v>
      </c>
      <c r="B838" s="18" t="s">
        <v>110</v>
      </c>
      <c r="C838" s="18" t="s">
        <v>127</v>
      </c>
      <c r="D838" s="18" t="s">
        <v>118</v>
      </c>
      <c r="E838" s="1" t="s">
        <v>1629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</row>
    <row r="839" spans="1:43">
      <c r="A839" s="18" t="s">
        <v>178</v>
      </c>
      <c r="B839" s="18" t="s">
        <v>110</v>
      </c>
      <c r="C839" s="18" t="s">
        <v>127</v>
      </c>
      <c r="D839" s="18" t="s">
        <v>119</v>
      </c>
      <c r="E839" s="1" t="s">
        <v>1630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</row>
    <row r="840" spans="1:43">
      <c r="A840" s="18" t="s">
        <v>178</v>
      </c>
      <c r="B840" s="18" t="s">
        <v>110</v>
      </c>
      <c r="C840" s="18" t="s">
        <v>127</v>
      </c>
      <c r="D840" s="18" t="s">
        <v>120</v>
      </c>
      <c r="E840" s="1" t="s">
        <v>1631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</row>
    <row r="841" spans="1:43">
      <c r="A841" s="18" t="s">
        <v>178</v>
      </c>
      <c r="B841" s="18" t="s">
        <v>110</v>
      </c>
      <c r="C841" s="18" t="s">
        <v>127</v>
      </c>
      <c r="D841" s="18" t="s">
        <v>121</v>
      </c>
      <c r="E841" s="1" t="s">
        <v>1632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</row>
  </sheetData>
  <phoneticPr fontId="8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E5AA4-57E9-4585-A131-9CA3F4E094F8}">
  <sheetPr>
    <tabColor theme="9"/>
  </sheetPr>
  <dimension ref="A1:AO52"/>
  <sheetViews>
    <sheetView workbookViewId="0"/>
  </sheetViews>
  <sheetFormatPr defaultColWidth="9" defaultRowHeight="14.25"/>
  <cols>
    <col min="1" max="1" width="20.625" style="1" customWidth="1"/>
    <col min="2" max="3" width="11.625" style="1" customWidth="1"/>
    <col min="4" max="34" width="9.375" style="1" customWidth="1"/>
    <col min="35" max="16384" width="9" style="1"/>
  </cols>
  <sheetData>
    <row r="1" spans="1:41">
      <c r="A1" s="1" t="s">
        <v>163</v>
      </c>
      <c r="B1" s="1" t="s">
        <v>1859</v>
      </c>
      <c r="C1" s="1" t="s">
        <v>2428</v>
      </c>
      <c r="E1" s="1" t="s">
        <v>109</v>
      </c>
      <c r="F1" s="1" t="s">
        <v>225</v>
      </c>
      <c r="G1" s="1" t="s">
        <v>224</v>
      </c>
      <c r="H1" s="1" t="s">
        <v>223</v>
      </c>
      <c r="I1" s="1" t="s">
        <v>222</v>
      </c>
      <c r="J1" s="1" t="s">
        <v>220</v>
      </c>
      <c r="L1" s="1" t="s">
        <v>239</v>
      </c>
      <c r="M1" s="1" t="s">
        <v>238</v>
      </c>
      <c r="O1" s="1" t="s">
        <v>2061</v>
      </c>
    </row>
    <row r="2" spans="1:41">
      <c r="B2" s="1">
        <v>1</v>
      </c>
      <c r="C2" s="1">
        <f>10^-10</f>
        <v>1E-10</v>
      </c>
      <c r="E2" s="1" t="s">
        <v>1727</v>
      </c>
      <c r="F2" s="1" t="s">
        <v>1728</v>
      </c>
      <c r="G2" s="1" t="s">
        <v>1729</v>
      </c>
      <c r="H2" s="1" t="s">
        <v>1730</v>
      </c>
      <c r="I2" s="1" t="s">
        <v>1731</v>
      </c>
      <c r="J2" s="1" t="s">
        <v>1732</v>
      </c>
      <c r="L2" s="1" t="s">
        <v>1733</v>
      </c>
      <c r="M2" s="1" t="s">
        <v>1734</v>
      </c>
      <c r="O2" s="1" t="s">
        <v>2062</v>
      </c>
    </row>
    <row r="3" spans="1:41">
      <c r="D3" s="1">
        <v>2023</v>
      </c>
      <c r="E3" s="1">
        <f>D3+1</f>
        <v>2024</v>
      </c>
      <c r="F3" s="1">
        <f t="shared" ref="F3:AO3" si="0">E3+1</f>
        <v>2025</v>
      </c>
      <c r="G3" s="1">
        <f t="shared" si="0"/>
        <v>2026</v>
      </c>
      <c r="H3" s="1">
        <f t="shared" si="0"/>
        <v>2027</v>
      </c>
      <c r="I3" s="1">
        <f t="shared" si="0"/>
        <v>2028</v>
      </c>
      <c r="J3" s="1">
        <f t="shared" si="0"/>
        <v>2029</v>
      </c>
      <c r="K3" s="1">
        <f t="shared" si="0"/>
        <v>2030</v>
      </c>
      <c r="L3" s="1">
        <f t="shared" si="0"/>
        <v>2031</v>
      </c>
      <c r="M3" s="1">
        <f t="shared" si="0"/>
        <v>2032</v>
      </c>
      <c r="N3" s="1">
        <f t="shared" si="0"/>
        <v>2033</v>
      </c>
      <c r="O3" s="1">
        <f t="shared" si="0"/>
        <v>2034</v>
      </c>
      <c r="P3" s="1">
        <f t="shared" si="0"/>
        <v>2035</v>
      </c>
      <c r="Q3" s="1">
        <f t="shared" si="0"/>
        <v>2036</v>
      </c>
      <c r="R3" s="1">
        <f t="shared" si="0"/>
        <v>2037</v>
      </c>
      <c r="S3" s="1">
        <f t="shared" si="0"/>
        <v>2038</v>
      </c>
      <c r="T3" s="1">
        <f t="shared" si="0"/>
        <v>2039</v>
      </c>
      <c r="U3" s="1">
        <f t="shared" si="0"/>
        <v>2040</v>
      </c>
      <c r="V3" s="1">
        <f t="shared" si="0"/>
        <v>2041</v>
      </c>
      <c r="W3" s="1">
        <f t="shared" si="0"/>
        <v>2042</v>
      </c>
      <c r="X3" s="1">
        <f t="shared" si="0"/>
        <v>2043</v>
      </c>
      <c r="Y3" s="1">
        <f t="shared" si="0"/>
        <v>2044</v>
      </c>
      <c r="Z3" s="1">
        <f t="shared" si="0"/>
        <v>2045</v>
      </c>
      <c r="AA3" s="1">
        <f t="shared" si="0"/>
        <v>2046</v>
      </c>
      <c r="AB3" s="1">
        <f t="shared" si="0"/>
        <v>2047</v>
      </c>
      <c r="AC3" s="1">
        <f t="shared" si="0"/>
        <v>2048</v>
      </c>
      <c r="AD3" s="1">
        <f t="shared" si="0"/>
        <v>2049</v>
      </c>
      <c r="AE3" s="1">
        <f t="shared" si="0"/>
        <v>2050</v>
      </c>
      <c r="AF3" s="1">
        <f t="shared" si="0"/>
        <v>2051</v>
      </c>
      <c r="AG3" s="1">
        <f t="shared" si="0"/>
        <v>2052</v>
      </c>
      <c r="AH3" s="1">
        <f t="shared" si="0"/>
        <v>2053</v>
      </c>
      <c r="AI3" s="1">
        <f t="shared" si="0"/>
        <v>2054</v>
      </c>
      <c r="AJ3" s="1">
        <f t="shared" si="0"/>
        <v>2055</v>
      </c>
      <c r="AK3" s="1">
        <f t="shared" si="0"/>
        <v>2056</v>
      </c>
      <c r="AL3" s="1">
        <f t="shared" si="0"/>
        <v>2057</v>
      </c>
      <c r="AM3" s="1">
        <f t="shared" si="0"/>
        <v>2058</v>
      </c>
      <c r="AN3" s="1">
        <f t="shared" si="0"/>
        <v>2059</v>
      </c>
      <c r="AO3" s="1">
        <f t="shared" si="0"/>
        <v>2060</v>
      </c>
    </row>
    <row r="4" spans="1:41">
      <c r="A4" s="18" t="s">
        <v>109</v>
      </c>
      <c r="B4" s="18" t="s">
        <v>173</v>
      </c>
      <c r="C4" s="18" t="str">
        <f>HLOOKUP($B4,$E$1:$M$2,2,FALSE)&amp;HLOOKUP($A4,$E$1:$M$2,2,FALSE)</f>
        <v>载客轻型车</v>
      </c>
      <c r="D4" s="2">
        <f>SUMIFS(交通排放二氧化碳!D:D,交通排放二氧化碳!$A:$A,'图4-交通载具排放'!$A4,交通排放二氧化碳!$B:$B,'图4-交通载具排放'!$B4)*$C$2</f>
        <v>36766.761640000004</v>
      </c>
      <c r="E4" s="2">
        <f>SUMIFS(交通排放二氧化碳!E:E,交通排放二氧化碳!$A:$A,'图4-交通载具排放'!$A4,交通排放二氧化碳!$B:$B,'图4-交通载具排放'!$B4)*$C$2</f>
        <v>36509.012719999999</v>
      </c>
      <c r="F4" s="2">
        <f>SUMIFS(交通排放二氧化碳!F:F,交通排放二氧化碳!$A:$A,'图4-交通载具排放'!$A4,交通排放二氧化碳!$B:$B,'图4-交通载具排放'!$B4)*$C$2</f>
        <v>36126.606660000005</v>
      </c>
      <c r="G4" s="2">
        <f>SUMIFS(交通排放二氧化碳!G:G,交通排放二氧化碳!$A:$A,'图4-交通载具排放'!$A4,交通排放二氧化碳!$B:$B,'图4-交通载具排放'!$B4)*$C$2</f>
        <v>35650.453070000003</v>
      </c>
      <c r="H4" s="2">
        <f>SUMIFS(交通排放二氧化碳!H:H,交通排放二氧化碳!$A:$A,'图4-交通载具排放'!$A4,交通排放二氧化碳!$B:$B,'图4-交通载具排放'!$B4)*$C$2</f>
        <v>35081.308850000001</v>
      </c>
      <c r="I4" s="2">
        <f>SUMIFS(交通排放二氧化碳!I:I,交通排放二氧化碳!$A:$A,'图4-交通载具排放'!$A4,交通排放二氧化碳!$B:$B,'图4-交通载具排放'!$B4)*$C$2</f>
        <v>34422.099000000002</v>
      </c>
      <c r="J4" s="2">
        <f>SUMIFS(交通排放二氧化碳!J:J,交通排放二氧化碳!$A:$A,'图4-交通载具排放'!$A4,交通排放二氧化碳!$B:$B,'图4-交通载具排放'!$B4)*$C$2</f>
        <v>33673.977100000004</v>
      </c>
      <c r="K4" s="2">
        <f>SUMIFS(交通排放二氧化碳!K:K,交通排放二氧化碳!$A:$A,'图4-交通载具排放'!$A4,交通排放二氧化碳!$B:$B,'图4-交通载具排放'!$B4)*$C$2</f>
        <v>32823.209300000002</v>
      </c>
      <c r="L4" s="2">
        <f>SUMIFS(交通排放二氧化碳!L:L,交通排放二氧化碳!$A:$A,'图4-交通载具排放'!$A4,交通排放二氧化碳!$B:$B,'图4-交通载具排放'!$B4)*$C$2</f>
        <v>31389.022000000001</v>
      </c>
      <c r="M4" s="2">
        <f>SUMIFS(交通排放二氧化碳!M:M,交通排放二氧化碳!$A:$A,'图4-交通载具排放'!$A4,交通排放二氧化碳!$B:$B,'图4-交通载具排放'!$B4)*$C$2</f>
        <v>29917.2654</v>
      </c>
      <c r="N4" s="2">
        <f>SUMIFS(交通排放二氧化碳!N:N,交通排放二氧化碳!$A:$A,'图4-交通载具排放'!$A4,交通排放二氧化碳!$B:$B,'图4-交通载具排放'!$B4)*$C$2</f>
        <v>28422.9123</v>
      </c>
      <c r="O4" s="2">
        <f>SUMIFS(交通排放二氧化碳!O:O,交通排放二氧化碳!$A:$A,'图4-交通载具排放'!$A4,交通排放二氧化碳!$B:$B,'图4-交通载具排放'!$B4)*$C$2</f>
        <v>26913.429200000002</v>
      </c>
      <c r="P4" s="2">
        <f>SUMIFS(交通排放二氧化碳!P:P,交通排放二氧化碳!$A:$A,'图4-交通载具排放'!$A4,交通排放二氧化碳!$B:$B,'图4-交通载具排放'!$B4)*$C$2</f>
        <v>25395.040800000002</v>
      </c>
      <c r="Q4" s="2">
        <f>SUMIFS(交通排放二氧化碳!Q:Q,交通排放二氧化碳!$A:$A,'图4-交通载具排放'!$A4,交通排放二氧化碳!$B:$B,'图4-交通载具排放'!$B4)*$C$2</f>
        <v>23978.5664</v>
      </c>
      <c r="R4" s="2">
        <f>SUMIFS(交通排放二氧化碳!R:R,交通排放二氧化碳!$A:$A,'图4-交通载具排放'!$A4,交通排放二氧化碳!$B:$B,'图4-交通载具排放'!$B4)*$C$2</f>
        <v>22658.138900000002</v>
      </c>
      <c r="S4" s="2">
        <f>SUMIFS(交通排放二氧化碳!S:S,交通排放二氧化碳!$A:$A,'图4-交通载具排放'!$A4,交通排放二氧化碳!$B:$B,'图4-交通载具排放'!$B4)*$C$2</f>
        <v>21211.559000000001</v>
      </c>
      <c r="T4" s="2">
        <f>SUMIFS(交通排放二氧化碳!T:T,交通排放二氧化碳!$A:$A,'图4-交通载具排放'!$A4,交通排放二氧化碳!$B:$B,'图4-交通载具排放'!$B4)*$C$2</f>
        <v>19976.270700000001</v>
      </c>
      <c r="U4" s="2">
        <f>SUMIFS(交通排放二氧化碳!U:U,交通排放二氧化碳!$A:$A,'图4-交通载具排放'!$A4,交通排放二氧化碳!$B:$B,'图4-交通载具排放'!$B4)*$C$2</f>
        <v>18890.4755</v>
      </c>
      <c r="V4" s="2">
        <f>SUMIFS(交通排放二氧化碳!V:V,交通排放二氧化碳!$A:$A,'图4-交通载具排放'!$A4,交通排放二氧化碳!$B:$B,'图4-交通载具排放'!$B4)*$C$2</f>
        <v>17826.900799999999</v>
      </c>
      <c r="W4" s="2">
        <f>SUMIFS(交通排放二氧化碳!W:W,交通排放二氧化碳!$A:$A,'图4-交通载具排放'!$A4,交通排放二氧化碳!$B:$B,'图4-交通载具排放'!$B4)*$C$2</f>
        <v>16889.027900000001</v>
      </c>
      <c r="X4" s="2">
        <f>SUMIFS(交通排放二氧化碳!X:X,交通排放二氧化碳!$A:$A,'图4-交通载具排放'!$A4,交通排放二氧化碳!$B:$B,'图4-交通载具排放'!$B4)*$C$2</f>
        <v>16071.2173</v>
      </c>
      <c r="Y4" s="2">
        <f>SUMIFS(交通排放二氧化碳!Y:Y,交通排放二氧化碳!$A:$A,'图4-交通载具排放'!$A4,交通排放二氧化碳!$B:$B,'图4-交通载具排放'!$B4)*$C$2</f>
        <v>15365.491400000001</v>
      </c>
      <c r="Z4" s="2">
        <f>SUMIFS(交通排放二氧化碳!Z:Z,交通排放二氧化碳!$A:$A,'图4-交通载具排放'!$A4,交通排放二氧化碳!$B:$B,'图4-交通载具排放'!$B4)*$C$2</f>
        <v>14765.2399</v>
      </c>
      <c r="AA4" s="2">
        <f>SUMIFS(交通排放二氧化碳!AA:AA,交通排放二氧化碳!$A:$A,'图4-交通载具排放'!$A4,交通排放二氧化碳!$B:$B,'图4-交通载具排放'!$B4)*$C$2</f>
        <v>14268.4884</v>
      </c>
      <c r="AB4" s="2">
        <f>SUMIFS(交通排放二氧化碳!AB:AB,交通排放二氧化碳!$A:$A,'图4-交通载具排放'!$A4,交通排放二氧化碳!$B:$B,'图4-交通载具排放'!$B4)*$C$2</f>
        <v>13870.868200000001</v>
      </c>
      <c r="AC4" s="2">
        <f>SUMIFS(交通排放二氧化碳!AC:AC,交通排放二氧化碳!$A:$A,'图4-交通载具排放'!$A4,交通排放二氧化碳!$B:$B,'图4-交通载具排放'!$B4)*$C$2</f>
        <v>13550.948</v>
      </c>
      <c r="AD4" s="2">
        <f>SUMIFS(交通排放二氧化碳!AD:AD,交通排放二氧化碳!$A:$A,'图4-交通载具排放'!$A4,交通排放二氧化碳!$B:$B,'图4-交通载具排放'!$B4)*$C$2</f>
        <v>13291.522000000001</v>
      </c>
      <c r="AE4" s="2">
        <f>SUMIFS(交通排放二氧化碳!AE:AE,交通排放二氧化碳!$A:$A,'图4-交通载具排放'!$A4,交通排放二氧化碳!$B:$B,'图4-交通载具排放'!$B4)*$C$2</f>
        <v>13089.372500000001</v>
      </c>
      <c r="AF4" s="2">
        <f>SUMIFS(交通排放二氧化碳!AF:AF,交通排放二氧化碳!$A:$A,'图4-交通载具排放'!$A4,交通排放二氧化碳!$B:$B,'图4-交通载具排放'!$B4)*$C$2</f>
        <v>12829.641100000001</v>
      </c>
      <c r="AG4" s="2">
        <f>SUMIFS(交通排放二氧化碳!AG:AG,交通排放二氧化碳!$A:$A,'图4-交通载具排放'!$A4,交通排放二氧化碳!$B:$B,'图4-交通载具排放'!$B4)*$C$2</f>
        <v>12574.4764</v>
      </c>
      <c r="AH4" s="2">
        <f>SUMIFS(交通排放二氧化碳!AH:AH,交通排放二氧化碳!$A:$A,'图4-交通载具排放'!$A4,交通排放二氧化碳!$B:$B,'图4-交通载具排放'!$B4)*$C$2</f>
        <v>12323.0921</v>
      </c>
      <c r="AI4" s="2">
        <f>SUMIFS(交通排放二氧化碳!AI:AI,交通排放二氧化碳!$A:$A,'图4-交通载具排放'!$A4,交通排放二氧化碳!$B:$B,'图4-交通载具排放'!$B4)*$C$2</f>
        <v>12075.400800000001</v>
      </c>
      <c r="AJ4" s="2">
        <f>SUMIFS(交通排放二氧化碳!AJ:AJ,交通排放二氧化碳!$A:$A,'图4-交通载具排放'!$A4,交通排放二氧化碳!$B:$B,'图4-交通载具排放'!$B4)*$C$2</f>
        <v>11831.2232</v>
      </c>
      <c r="AK4" s="2">
        <f>SUMIFS(交通排放二氧化碳!AK:AK,交通排放二氧化碳!$A:$A,'图4-交通载具排放'!$A4,交通排放二氧化碳!$B:$B,'图4-交通载具排放'!$B4)*$C$2</f>
        <v>11594.7191</v>
      </c>
      <c r="AL4" s="2">
        <f>SUMIFS(交通排放二氧化碳!AL:AL,交通排放二氧化碳!$A:$A,'图4-交通载具排放'!$A4,交通排放二氧化碳!$B:$B,'图4-交通载具排放'!$B4)*$C$2</f>
        <v>11364.509900000001</v>
      </c>
      <c r="AM4" s="2">
        <f>SUMIFS(交通排放二氧化碳!AM:AM,交通排放二氧化碳!$A:$A,'图4-交通载具排放'!$A4,交通排放二氧化碳!$B:$B,'图4-交通载具排放'!$B4)*$C$2</f>
        <v>11138.716</v>
      </c>
      <c r="AN4" s="2">
        <f>SUMIFS(交通排放二氧化碳!AN:AN,交通排放二氧化碳!$A:$A,'图4-交通载具排放'!$A4,交通排放二氧化碳!$B:$B,'图4-交通载具排放'!$B4)*$C$2</f>
        <v>10916.6155</v>
      </c>
      <c r="AO4" s="2">
        <f>SUMIFS(交通排放二氧化碳!AO:AO,交通排放二氧化碳!$A:$A,'图4-交通载具排放'!$A4,交通排放二氧化碳!$B:$B,'图4-交通载具排放'!$B4)*$C$2</f>
        <v>10698.235200000001</v>
      </c>
    </row>
    <row r="5" spans="1:41">
      <c r="A5" s="18" t="s">
        <v>109</v>
      </c>
      <c r="B5" s="18" t="s">
        <v>110</v>
      </c>
      <c r="C5" s="18" t="str">
        <f t="shared" ref="C5:C15" si="1">HLOOKUP($B5,$E$1:$M$2,2,FALSE)&amp;HLOOKUP($A5,$E$1:$M$2,2,FALSE)</f>
        <v>载货轻型车</v>
      </c>
      <c r="D5" s="2">
        <f>SUMIFS(交通排放二氧化碳!D:D,交通排放二氧化碳!$A:$A,'图4-交通载具排放'!$A5,交通排放二氧化碳!$B:$B,'图4-交通载具排放'!$B5)*$C$2</f>
        <v>18407.132900000001</v>
      </c>
      <c r="E5" s="2">
        <f>SUMIFS(交通排放二氧化碳!E:E,交通排放二氧化碳!$A:$A,'图4-交通载具排放'!$A5,交通排放二氧化碳!$B:$B,'图4-交通载具排放'!$B5)*$C$2</f>
        <v>18631.3812</v>
      </c>
      <c r="F5" s="2">
        <f>SUMIFS(交通排放二氧化碳!F:F,交通排放二氧化碳!$A:$A,'图4-交通载具排放'!$A5,交通排放二氧化碳!$B:$B,'图4-交通载具排放'!$B5)*$C$2</f>
        <v>18827.7592</v>
      </c>
      <c r="G5" s="2">
        <f>SUMIFS(交通排放二氧化碳!G:G,交通排放二氧化碳!$A:$A,'图4-交通载具排放'!$A5,交通排放二氧化碳!$B:$B,'图4-交通载具排放'!$B5)*$C$2</f>
        <v>19004.077700000002</v>
      </c>
      <c r="H5" s="2">
        <f>SUMIFS(交通排放二氧化碳!H:H,交通排放二氧化碳!$A:$A,'图4-交通载具排放'!$A5,交通排放二氧化碳!$B:$B,'图4-交通载具排放'!$B5)*$C$2</f>
        <v>19112.624800000001</v>
      </c>
      <c r="I5" s="2">
        <f>SUMIFS(交通排放二氧化碳!I:I,交通排放二氧化碳!$A:$A,'图4-交通载具排放'!$A5,交通排放二氧化碳!$B:$B,'图4-交通载具排放'!$B5)*$C$2</f>
        <v>19170.112700000001</v>
      </c>
      <c r="J5" s="2">
        <f>SUMIFS(交通排放二氧化碳!J:J,交通排放二氧化碳!$A:$A,'图4-交通载具排放'!$A5,交通排放二氧化碳!$B:$B,'图4-交通载具排放'!$B5)*$C$2</f>
        <v>19162.6777</v>
      </c>
      <c r="K5" s="2">
        <f>SUMIFS(交通排放二氧化碳!K:K,交通排放二氧化碳!$A:$A,'图4-交通载具排放'!$A5,交通排放二氧化碳!$B:$B,'图4-交通载具排放'!$B5)*$C$2</f>
        <v>19079.786200000002</v>
      </c>
      <c r="L5" s="2">
        <f>SUMIFS(交通排放二氧化碳!L:L,交通排放二氧化碳!$A:$A,'图4-交通载具排放'!$A5,交通排放二氧化碳!$B:$B,'图4-交通载具排放'!$B5)*$C$2</f>
        <v>18759.757000000001</v>
      </c>
      <c r="M5" s="2">
        <f>SUMIFS(交通排放二氧化碳!M:M,交通排放二氧化碳!$A:$A,'图4-交通载具排放'!$A5,交通排放二氧化碳!$B:$B,'图4-交通载具排放'!$B5)*$C$2</f>
        <v>18376.919600000001</v>
      </c>
      <c r="N5" s="2">
        <f>SUMIFS(交通排放二氧化碳!N:N,交通排放二氧化碳!$A:$A,'图4-交通载具排放'!$A5,交通排放二氧化碳!$B:$B,'图4-交通载具排放'!$B5)*$C$2</f>
        <v>17922.648000000001</v>
      </c>
      <c r="O5" s="2">
        <f>SUMIFS(交通排放二氧化碳!O:O,交通排放二氧化碳!$A:$A,'图4-交通载具排放'!$A5,交通排放二氧化碳!$B:$B,'图4-交通载具排放'!$B5)*$C$2</f>
        <v>17397.339400000001</v>
      </c>
      <c r="P5" s="2">
        <f>SUMIFS(交通排放二氧化碳!P:P,交通排放二氧化碳!$A:$A,'图4-交通载具排放'!$A5,交通排放二氧化碳!$B:$B,'图4-交通载具排放'!$B5)*$C$2</f>
        <v>16804.745500000001</v>
      </c>
      <c r="Q5" s="2">
        <f>SUMIFS(交通排放二氧化碳!Q:Q,交通排放二氧化碳!$A:$A,'图4-交通载具排放'!$A5,交通排放二氧化碳!$B:$B,'图4-交通载具排放'!$B5)*$C$2</f>
        <v>16575.3737</v>
      </c>
      <c r="R5" s="2">
        <f>SUMIFS(交通排放二氧化碳!R:R,交通排放二氧化碳!$A:$A,'图4-交通载具排放'!$A5,交通排放二氧化碳!$B:$B,'图4-交通载具排放'!$B5)*$C$2</f>
        <v>15999.6638</v>
      </c>
      <c r="S5" s="2">
        <f>SUMIFS(交通排放二氧化碳!S:S,交通排放二氧化碳!$A:$A,'图4-交通载具排放'!$A5,交通排放二氧化碳!$B:$B,'图4-交通载具排放'!$B5)*$C$2</f>
        <v>15426.3927</v>
      </c>
      <c r="T5" s="2">
        <f>SUMIFS(交通排放二氧化碳!T:T,交通排放二氧化碳!$A:$A,'图4-交通载具排放'!$A5,交通排放二氧化碳!$B:$B,'图4-交通载具排放'!$B5)*$C$2</f>
        <v>14864.509700000001</v>
      </c>
      <c r="U5" s="2">
        <f>SUMIFS(交通排放二氧化碳!U:U,交通排放二氧化碳!$A:$A,'图4-交通载具排放'!$A5,交通排放二氧化碳!$B:$B,'图4-交通载具排放'!$B5)*$C$2</f>
        <v>14332.907300000001</v>
      </c>
      <c r="V5" s="2">
        <f>SUMIFS(交通排放二氧化碳!V:V,交通排放二氧化碳!$A:$A,'图4-交通载具排放'!$A5,交通排放二氧化碳!$B:$B,'图4-交通载具排放'!$B5)*$C$2</f>
        <v>13788.2194</v>
      </c>
      <c r="W5" s="2">
        <f>SUMIFS(交通排放二氧化碳!W:W,交通排放二氧化碳!$A:$A,'图4-交通载具排放'!$A5,交通排放二氧化碳!$B:$B,'图4-交通载具排放'!$B5)*$C$2</f>
        <v>13275.0049</v>
      </c>
      <c r="X5" s="2">
        <f>SUMIFS(交通排放二氧化碳!X:X,交通排放二氧化碳!$A:$A,'图4-交通载具排放'!$A5,交通排放二氧化碳!$B:$B,'图4-交通载具排放'!$B5)*$C$2</f>
        <v>12809.400300000001</v>
      </c>
      <c r="Y5" s="2">
        <f>SUMIFS(交通排放二氧化碳!Y:Y,交通排放二氧化碳!$A:$A,'图4-交通载具排放'!$A5,交通排放二氧化碳!$B:$B,'图4-交通载具排放'!$B5)*$C$2</f>
        <v>12396.0388</v>
      </c>
      <c r="Z5" s="2">
        <f>SUMIFS(交通排放二氧化碳!Z:Z,交通排放二氧化碳!$A:$A,'图4-交通载具排放'!$A5,交通排放二氧化碳!$B:$B,'图4-交通载具排放'!$B5)*$C$2</f>
        <v>12041.0643</v>
      </c>
      <c r="AA5" s="2">
        <f>SUMIFS(交通排放二氧化碳!AA:AA,交通排放二氧化碳!$A:$A,'图4-交通载具排放'!$A5,交通排放二氧化碳!$B:$B,'图4-交通载具排放'!$B5)*$C$2</f>
        <v>11728.316200000001</v>
      </c>
      <c r="AB5" s="2">
        <f>SUMIFS(交通排放二氧化碳!AB:AB,交通排放二氧化碳!$A:$A,'图4-交通载具排放'!$A5,交通排放二氧化碳!$B:$B,'图4-交通载具排放'!$B5)*$C$2</f>
        <v>11475.5633</v>
      </c>
      <c r="AC5" s="2">
        <f>SUMIFS(交通排放二氧化碳!AC:AC,交通排放二氧化碳!$A:$A,'图4-交通载具排放'!$A5,交通排放二氧化碳!$B:$B,'图4-交通载具排放'!$B5)*$C$2</f>
        <v>11285.5344</v>
      </c>
      <c r="AD5" s="2">
        <f>SUMIFS(交通排放二氧化碳!AD:AD,交通排放二氧化碳!$A:$A,'图4-交通载具排放'!$A5,交通排放二氧化碳!$B:$B,'图4-交通载具排放'!$B5)*$C$2</f>
        <v>11151.916800000001</v>
      </c>
      <c r="AE5" s="2">
        <f>SUMIFS(交通排放二氧化碳!AE:AE,交通排放二氧化碳!$A:$A,'图4-交通载具排放'!$A5,交通排放二氧化碳!$B:$B,'图4-交通载具排放'!$B5)*$C$2</f>
        <v>11011.1155</v>
      </c>
      <c r="AF5" s="2">
        <f>SUMIFS(交通排放二氧化碳!AF:AF,交通排放二氧化碳!$A:$A,'图4-交通载具排放'!$A5,交通排放二氧化碳!$B:$B,'图4-交通载具排放'!$B5)*$C$2</f>
        <v>10802.0442</v>
      </c>
      <c r="AG5" s="2">
        <f>SUMIFS(交通排放二氧化碳!AG:AG,交通排放二氧化碳!$A:$A,'图4-交通载具排放'!$A5,交通排放二氧化碳!$B:$B,'图4-交通载具排放'!$B5)*$C$2</f>
        <v>10626.9931</v>
      </c>
      <c r="AH5" s="2">
        <f>SUMIFS(交通排放二氧化碳!AH:AH,交通排放二氧化碳!$A:$A,'图4-交通载具排放'!$A5,交通排放二氧化碳!$B:$B,'图4-交通载具排放'!$B5)*$C$2</f>
        <v>10475.724200000001</v>
      </c>
      <c r="AI5" s="2">
        <f>SUMIFS(交通排放二氧化碳!AI:AI,交通排放二氧化碳!$A:$A,'图4-交通载具排放'!$A5,交通排放二氧化碳!$B:$B,'图4-交通载具排放'!$B5)*$C$2</f>
        <v>10338.957200000001</v>
      </c>
      <c r="AJ5" s="2">
        <f>SUMIFS(交通排放二氧化碳!AJ:AJ,交通排放二氧化碳!$A:$A,'图4-交通载具排放'!$A5,交通排放二氧化碳!$B:$B,'图4-交通载具排放'!$B5)*$C$2</f>
        <v>10216.595800000001</v>
      </c>
      <c r="AK5" s="2">
        <f>SUMIFS(交通排放二氧化碳!AK:AK,交通排放二氧化碳!$A:$A,'图4-交通载具排放'!$A5,交通排放二氧化碳!$B:$B,'图4-交通载具排放'!$B5)*$C$2</f>
        <v>10104.5285</v>
      </c>
      <c r="AL5" s="2">
        <f>SUMIFS(交通排放二氧化碳!AL:AL,交通排放二氧化碳!$A:$A,'图4-交通载具排放'!$A5,交通排放二氧化碳!$B:$B,'图4-交通载具排放'!$B5)*$C$2</f>
        <v>9995.0118999999995</v>
      </c>
      <c r="AM5" s="2">
        <f>SUMIFS(交通排放二氧化碳!AM:AM,交通排放二氧化碳!$A:$A,'图4-交通载具排放'!$A5,交通排放二氧化碳!$B:$B,'图4-交通载具排放'!$B5)*$C$2</f>
        <v>9887.8922000000002</v>
      </c>
      <c r="AN5" s="2">
        <f>SUMIFS(交通排放二氧化碳!AN:AN,交通排放二氧化碳!$A:$A,'图4-交通载具排放'!$A5,交通排放二氧化碳!$B:$B,'图4-交通载具排放'!$B5)*$C$2</f>
        <v>9781.4284000000007</v>
      </c>
      <c r="AO5" s="2">
        <f>SUMIFS(交通排放二氧化碳!AO:AO,交通排放二氧化碳!$A:$A,'图4-交通载具排放'!$A5,交通排放二氧化碳!$B:$B,'图4-交通载具排放'!$B5)*$C$2</f>
        <v>9677.181700000001</v>
      </c>
    </row>
    <row r="6" spans="1:41">
      <c r="A6" s="18" t="s">
        <v>174</v>
      </c>
      <c r="B6" s="18" t="s">
        <v>173</v>
      </c>
      <c r="C6" s="18" t="str">
        <f t="shared" si="1"/>
        <v>载客重型车</v>
      </c>
      <c r="D6" s="2">
        <f>SUMIFS(交通排放二氧化碳!D:D,交通排放二氧化碳!$A:$A,'图4-交通载具排放'!$A6,交通排放二氧化碳!$B:$B,'图4-交通载具排放'!$B6)*$C$2</f>
        <v>4383.3429000000006</v>
      </c>
      <c r="E6" s="2">
        <f>SUMIFS(交通排放二氧化碳!E:E,交通排放二氧化碳!$A:$A,'图4-交通载具排放'!$A6,交通排放二氧化碳!$B:$B,'图4-交通载具排放'!$B6)*$C$2</f>
        <v>4211.7956000000004</v>
      </c>
      <c r="F6" s="2">
        <f>SUMIFS(交通排放二氧化碳!F:F,交通排放二氧化碳!$A:$A,'图4-交通载具排放'!$A6,交通排放二氧化碳!$B:$B,'图4-交通载具排放'!$B6)*$C$2</f>
        <v>3955.4725000000003</v>
      </c>
      <c r="G6" s="2">
        <f>SUMIFS(交通排放二氧化碳!G:G,交通排放二氧化碳!$A:$A,'图4-交通载具排放'!$A6,交通排放二氧化碳!$B:$B,'图4-交通载具排放'!$B6)*$C$2</f>
        <v>3658.5589</v>
      </c>
      <c r="H6" s="2">
        <f>SUMIFS(交通排放二氧化碳!H:H,交通排放二氧化碳!$A:$A,'图4-交通载具排放'!$A6,交通排放二氧化碳!$B:$B,'图4-交通载具排放'!$B6)*$C$2</f>
        <v>3315.6118000000001</v>
      </c>
      <c r="I6" s="2">
        <f>SUMIFS(交通排放二氧化碳!I:I,交通排放二氧化碳!$A:$A,'图4-交通载具排放'!$A6,交通排放二氧化碳!$B:$B,'图4-交通载具排放'!$B6)*$C$2</f>
        <v>2921.0715</v>
      </c>
      <c r="J6" s="2">
        <f>SUMIFS(交通排放二氧化碳!J:J,交通排放二氧化碳!$A:$A,'图4-交通载具排放'!$A6,交通排放二氧化碳!$B:$B,'图4-交通载具排放'!$B6)*$C$2</f>
        <v>2461.6129000000001</v>
      </c>
      <c r="K6" s="2">
        <f>SUMIFS(交通排放二氧化碳!K:K,交通排放二氧化碳!$A:$A,'图4-交通载具排放'!$A6,交通排放二氧化碳!$B:$B,'图4-交通载具排放'!$B6)*$C$2</f>
        <v>1929.1842000000001</v>
      </c>
      <c r="L6" s="2">
        <f>SUMIFS(交通排放二氧化碳!L:L,交通排放二氧化碳!$A:$A,'图4-交通载具排放'!$A6,交通排放二氧化碳!$B:$B,'图4-交通载具排放'!$B6)*$C$2</f>
        <v>1293.8009</v>
      </c>
      <c r="M6" s="2">
        <f>SUMIFS(交通排放二氧化碳!M:M,交通排放二氧化碳!$A:$A,'图4-交通载具排放'!$A6,交通排放二氧化碳!$B:$B,'图4-交通载具排放'!$B6)*$C$2</f>
        <v>626.54971999999998</v>
      </c>
      <c r="N6" s="2">
        <f>SUMIFS(交通排放二氧化碳!N:N,交通排放二氧化碳!$A:$A,'图4-交通载具排放'!$A6,交通排放二氧化碳!$B:$B,'图4-交通载具排放'!$B6)*$C$2</f>
        <v>396.087783</v>
      </c>
      <c r="O6" s="2">
        <f>SUMIFS(交通排放二氧化碳!O:O,交通排放二氧化碳!$A:$A,'图4-交通载具排放'!$A6,交通排放二氧化碳!$B:$B,'图4-交通载具排放'!$B6)*$C$2</f>
        <v>303.28700000000003</v>
      </c>
      <c r="P6" s="2">
        <f>SUMIFS(交通排放二氧化碳!P:P,交通排放二氧化碳!$A:$A,'图4-交通载具排放'!$A6,交通排放二氧化碳!$B:$B,'图4-交通载具排放'!$B6)*$C$2</f>
        <v>293.70699999999999</v>
      </c>
      <c r="Q6" s="2">
        <f>SUMIFS(交通排放二氧化碳!Q:Q,交通排放二氧化碳!$A:$A,'图4-交通载具排放'!$A6,交通排放二氧化碳!$B:$B,'图4-交通载具排放'!$B6)*$C$2</f>
        <v>284.36400000000003</v>
      </c>
      <c r="R6" s="2">
        <f>SUMIFS(交通排放二氧化碳!R:R,交通排放二氧化碳!$A:$A,'图4-交通载具排放'!$A6,交通排放二氧化碳!$B:$B,'图4-交通载具排放'!$B6)*$C$2</f>
        <v>275.42900000000003</v>
      </c>
      <c r="S6" s="2">
        <f>SUMIFS(交通排放二氧化碳!S:S,交通排放二氧化碳!$A:$A,'图4-交通载具排放'!$A6,交通排放二氧化碳!$B:$B,'图4-交通载具排放'!$B6)*$C$2</f>
        <v>266.88499999999999</v>
      </c>
      <c r="T6" s="2">
        <f>SUMIFS(交通排放二氧化碳!T:T,交通排放二氧化碳!$A:$A,'图4-交通载具排放'!$A6,交通排放二氧化碳!$B:$B,'图4-交通载具排放'!$B6)*$C$2</f>
        <v>258.553</v>
      </c>
      <c r="U6" s="2">
        <f>SUMIFS(交通排放二氧化碳!U:U,交通排放二氧化碳!$A:$A,'图4-交通载具排放'!$A6,交通排放二氧化碳!$B:$B,'图4-交通载具排放'!$B6)*$C$2</f>
        <v>250.667</v>
      </c>
      <c r="V6" s="2">
        <f>SUMIFS(交通排放二氧化碳!V:V,交通排放二氧化碳!$A:$A,'图4-交通载具排放'!$A6,交通排放二氧化碳!$B:$B,'图4-交通载具排放'!$B6)*$C$2</f>
        <v>242.024</v>
      </c>
      <c r="W6" s="2">
        <f>SUMIFS(交通排放二氧化碳!W:W,交通排放二氧化碳!$A:$A,'图4-交通载具排放'!$A6,交通排放二氧化碳!$B:$B,'图4-交通载具排放'!$B6)*$C$2</f>
        <v>233.75200000000001</v>
      </c>
      <c r="X6" s="2">
        <f>SUMIFS(交通排放二氧化碳!X:X,交通排放二氧化碳!$A:$A,'图4-交通载具排放'!$A6,交通排放二氧化碳!$B:$B,'图4-交通载具排放'!$B6)*$C$2</f>
        <v>225.911</v>
      </c>
      <c r="Y6" s="2">
        <f>SUMIFS(交通排放二氧化碳!Y:Y,交通排放二氧化碳!$A:$A,'图4-交通载具排放'!$A6,交通排放二氧化碳!$B:$B,'图4-交通载具排放'!$B6)*$C$2</f>
        <v>218.292</v>
      </c>
      <c r="Z6" s="2">
        <f>SUMIFS(交通排放二氧化碳!Z:Z,交通排放二氧化碳!$A:$A,'图4-交通载具排放'!$A6,交通排放二氧化碳!$B:$B,'图4-交通载具排放'!$B6)*$C$2</f>
        <v>210.86199999999999</v>
      </c>
      <c r="AA6" s="2">
        <f>SUMIFS(交通排放二氧化碳!AA:AA,交通排放二氧化碳!$A:$A,'图4-交通载具排放'!$A6,交通排放二氧化碳!$B:$B,'图4-交通载具排放'!$B6)*$C$2</f>
        <v>203.43700000000001</v>
      </c>
      <c r="AB6" s="2">
        <f>SUMIFS(交通排放二氧化碳!AB:AB,交通排放二氧化碳!$A:$A,'图4-交通载具排放'!$A6,交通排放二氧化碳!$B:$B,'图4-交通载具排放'!$B6)*$C$2</f>
        <v>196.14400000000001</v>
      </c>
      <c r="AC6" s="2">
        <f>SUMIFS(交通排放二氧化碳!AC:AC,交通排放二氧化碳!$A:$A,'图4-交通载具排放'!$A6,交通排放二氧化碳!$B:$B,'图4-交通载具排放'!$B6)*$C$2</f>
        <v>189.13900000000001</v>
      </c>
      <c r="AD6" s="2">
        <f>SUMIFS(交通排放二氧化碳!AD:AD,交通排放二氧化碳!$A:$A,'图4-交通载具排放'!$A6,交通排放二氧化碳!$B:$B,'图4-交通载具排放'!$B6)*$C$2</f>
        <v>182.44400000000002</v>
      </c>
      <c r="AE6" s="2">
        <f>SUMIFS(交通排放二氧化碳!AE:AE,交通排放二氧化碳!$A:$A,'图4-交通载具排放'!$A6,交通排放二氧化碳!$B:$B,'图4-交通载具排放'!$B6)*$C$2</f>
        <v>175.904</v>
      </c>
      <c r="AF6" s="2">
        <f>SUMIFS(交通排放二氧化碳!AF:AF,交通排放二氧化碳!$A:$A,'图4-交通载具排放'!$A6,交通排放二氧化碳!$B:$B,'图4-交通载具排放'!$B6)*$C$2</f>
        <v>168.78100000000001</v>
      </c>
      <c r="AG6" s="2">
        <f>SUMIFS(交通排放二氧化碳!AG:AG,交通排放二氧化碳!$A:$A,'图4-交通载具排放'!$A6,交通排放二氧化碳!$B:$B,'图4-交通载具排放'!$B6)*$C$2</f>
        <v>162.06100000000001</v>
      </c>
      <c r="AH6" s="2">
        <f>SUMIFS(交通排放二氧化碳!AH:AH,交通排放二氧化碳!$A:$A,'图4-交通载具排放'!$A6,交通排放二氧化碳!$B:$B,'图4-交通载具排放'!$B6)*$C$2</f>
        <v>155.447</v>
      </c>
      <c r="AI6" s="2">
        <f>SUMIFS(交通排放二氧化碳!AI:AI,交通排放二氧化碳!$A:$A,'图4-交通载具排放'!$A6,交通排放二氧化碳!$B:$B,'图4-交通载具排放'!$B6)*$C$2</f>
        <v>149.40100000000001</v>
      </c>
      <c r="AJ6" s="2">
        <f>SUMIFS(交通排放二氧化碳!AJ:AJ,交通排放二氧化碳!$A:$A,'图4-交通载具排放'!$A6,交通排放二氧化碳!$B:$B,'图4-交通载具排放'!$B6)*$C$2</f>
        <v>143.19</v>
      </c>
      <c r="AK6" s="2">
        <f>SUMIFS(交通排放二氧化碳!AK:AK,交通排放二氧化碳!$A:$A,'图4-交通载具排放'!$A6,交通排放二氧化碳!$B:$B,'图4-交通载具排放'!$B6)*$C$2</f>
        <v>138.005</v>
      </c>
      <c r="AL6" s="2">
        <f>SUMIFS(交通排放二氧化碳!AL:AL,交通排放二氧化碳!$A:$A,'图4-交通载具排放'!$A6,交通排放二氧化碳!$B:$B,'图4-交通载具排放'!$B6)*$C$2</f>
        <v>131.79900000000001</v>
      </c>
      <c r="AM6" s="2">
        <f>SUMIFS(交通排放二氧化碳!AM:AM,交通排放二氧化碳!$A:$A,'图4-交通载具排放'!$A6,交通排放二氧化碳!$B:$B,'图4-交通载具排放'!$B6)*$C$2</f>
        <v>128.01500000000001</v>
      </c>
      <c r="AN6" s="2">
        <f>SUMIFS(交通排放二氧化碳!AN:AN,交通排放二氧化碳!$A:$A,'图4-交通载具排放'!$A6,交通排放二氧化碳!$B:$B,'图4-交通载具排放'!$B6)*$C$2</f>
        <v>120.483</v>
      </c>
      <c r="AO6" s="2">
        <f>SUMIFS(交通排放二氧化碳!AO:AO,交通排放二氧化碳!$A:$A,'图4-交通载具排放'!$A6,交通排放二氧化碳!$B:$B,'图4-交通载具排放'!$B6)*$C$2</f>
        <v>120.227</v>
      </c>
    </row>
    <row r="7" spans="1:41">
      <c r="A7" s="18" t="s">
        <v>174</v>
      </c>
      <c r="B7" s="18" t="s">
        <v>110</v>
      </c>
      <c r="C7" s="18" t="str">
        <f t="shared" si="1"/>
        <v>载货重型车</v>
      </c>
      <c r="D7" s="2">
        <f>SUMIFS(交通排放二氧化碳!D:D,交通排放二氧化碳!$A:$A,'图4-交通载具排放'!$A7,交通排放二氧化碳!$B:$B,'图4-交通载具排放'!$B7)*$C$2</f>
        <v>54350.83</v>
      </c>
      <c r="E7" s="2">
        <f>SUMIFS(交通排放二氧化碳!E:E,交通排放二氧化碳!$A:$A,'图4-交通载具排放'!$A7,交通排放二氧化碳!$B:$B,'图4-交通载具排放'!$B7)*$C$2</f>
        <v>55368.66</v>
      </c>
      <c r="F7" s="2">
        <f>SUMIFS(交通排放二氧化碳!F:F,交通排放二氧化碳!$A:$A,'图4-交通载具排放'!$A7,交通排放二氧化碳!$B:$B,'图4-交通载具排放'!$B7)*$C$2</f>
        <v>56380.560000000005</v>
      </c>
      <c r="G7" s="2">
        <f>SUMIFS(交通排放二氧化碳!G:G,交通排放二氧化碳!$A:$A,'图4-交通载具排放'!$A7,交通排放二氧化碳!$B:$B,'图4-交通载具排放'!$B7)*$C$2</f>
        <v>57413.86</v>
      </c>
      <c r="H7" s="2">
        <f>SUMIFS(交通排放二氧化碳!H:H,交通排放二氧化碳!$A:$A,'图4-交通载具排放'!$A7,交通排放二氧化碳!$B:$B,'图4-交通载具排放'!$B7)*$C$2</f>
        <v>58443.26</v>
      </c>
      <c r="I7" s="2">
        <f>SUMIFS(交通排放二氧化碳!I:I,交通排放二氧化碳!$A:$A,'图4-交通载具排放'!$A7,交通排放二氧化碳!$B:$B,'图4-交通载具排放'!$B7)*$C$2</f>
        <v>59458.03</v>
      </c>
      <c r="J7" s="2">
        <f>SUMIFS(交通排放二氧化碳!J:J,交通排放二氧化碳!$A:$A,'图4-交通载具排放'!$A7,交通排放二氧化碳!$B:$B,'图4-交通载具排放'!$B7)*$C$2</f>
        <v>60467.340000000004</v>
      </c>
      <c r="K7" s="2">
        <f>SUMIFS(交通排放二氧化碳!K:K,交通排放二氧化碳!$A:$A,'图4-交通载具排放'!$A7,交通排放二氧化碳!$B:$B,'图4-交通载具排放'!$B7)*$C$2</f>
        <v>61465.73</v>
      </c>
      <c r="L7" s="2">
        <f>SUMIFS(交通排放二氧化碳!L:L,交通排放二氧化碳!$A:$A,'图4-交通载具排放'!$A7,交通排放二氧化碳!$B:$B,'图4-交通载具排放'!$B7)*$C$2</f>
        <v>61889.03</v>
      </c>
      <c r="M7" s="2">
        <f>SUMIFS(交通排放二氧化碳!M:M,交通排放二氧化碳!$A:$A,'图4-交通载具排放'!$A7,交通排放二氧化碳!$B:$B,'图4-交通载具排放'!$B7)*$C$2</f>
        <v>62262.990000000005</v>
      </c>
      <c r="N7" s="2">
        <f>SUMIFS(交通排放二氧化碳!N:N,交通排放二氧化碳!$A:$A,'图4-交通载具排放'!$A7,交通排放二氧化碳!$B:$B,'图4-交通载具排放'!$B7)*$C$2</f>
        <v>62579.020000000004</v>
      </c>
      <c r="O7" s="2">
        <f>SUMIFS(交通排放二氧化碳!O:O,交通排放二氧化碳!$A:$A,'图4-交通载具排放'!$A7,交通排放二氧化碳!$B:$B,'图4-交通载具排放'!$B7)*$C$2</f>
        <v>62833.97</v>
      </c>
      <c r="P7" s="2">
        <f>SUMIFS(交通排放二氧化碳!P:P,交通排放二氧化碳!$A:$A,'图4-交通载具排放'!$A7,交通排放二氧化碳!$B:$B,'图4-交通载具排放'!$B7)*$C$2</f>
        <v>63018.420000000006</v>
      </c>
      <c r="Q7" s="2">
        <f>SUMIFS(交通排放二氧化碳!Q:Q,交通排放二氧化碳!$A:$A,'图4-交通载具排放'!$A7,交通排放二氧化碳!$B:$B,'图4-交通载具排放'!$B7)*$C$2</f>
        <v>63182.670000000006</v>
      </c>
      <c r="R7" s="2">
        <f>SUMIFS(交通排放二氧化碳!R:R,交通排放二氧化碳!$A:$A,'图4-交通载具排放'!$A7,交通排放二氧化碳!$B:$B,'图4-交通载具排放'!$B7)*$C$2</f>
        <v>63332.170000000006</v>
      </c>
      <c r="S7" s="2">
        <f>SUMIFS(交通排放二氧化碳!S:S,交通排放二氧化碳!$A:$A,'图4-交通载具排放'!$A7,交通排放二氧化碳!$B:$B,'图4-交通载具排放'!$B7)*$C$2</f>
        <v>63134.950000000004</v>
      </c>
      <c r="T7" s="2">
        <f>SUMIFS(交通排放二氧化碳!T:T,交通排放二氧化碳!$A:$A,'图4-交通载具排放'!$A7,交通排放二氧化碳!$B:$B,'图4-交通载具排放'!$B7)*$C$2</f>
        <v>62986.350000000006</v>
      </c>
      <c r="U7" s="2">
        <f>SUMIFS(交通排放二氧化碳!U:U,交通排放二氧化碳!$A:$A,'图4-交通载具排放'!$A7,交通排放二氧化碳!$B:$B,'图4-交通载具排放'!$B7)*$C$2</f>
        <v>62888.51</v>
      </c>
      <c r="V7" s="2">
        <f>SUMIFS(交通排放二氧化碳!V:V,交通排放二氧化碳!$A:$A,'图4-交通载具排放'!$A7,交通排放二氧化碳!$B:$B,'图4-交通载具排放'!$B7)*$C$2</f>
        <v>62562.770000000004</v>
      </c>
      <c r="W7" s="2">
        <f>SUMIFS(交通排放二氧化碳!W:W,交通排放二氧化碳!$A:$A,'图4-交通载具排放'!$A7,交通排放二氧化碳!$B:$B,'图4-交通载具排放'!$B7)*$C$2</f>
        <v>62251.560000000005</v>
      </c>
      <c r="X7" s="2">
        <f>SUMIFS(交通排放二氧化碳!X:X,交通排放二氧化碳!$A:$A,'图4-交通载具排放'!$A7,交通排放二氧化碳!$B:$B,'图4-交通载具排放'!$B7)*$C$2</f>
        <v>61968.39</v>
      </c>
      <c r="Y7" s="2">
        <f>SUMIFS(交通排放二氧化碳!Y:Y,交通排放二氧化碳!$A:$A,'图4-交通载具排放'!$A7,交通排放二氧化碳!$B:$B,'图4-交通载具排放'!$B7)*$C$2</f>
        <v>61712.28</v>
      </c>
      <c r="Z7" s="2">
        <f>SUMIFS(交通排放二氧化碳!Z:Z,交通排放二氧化碳!$A:$A,'图4-交通载具排放'!$A7,交通排放二氧化碳!$B:$B,'图4-交通载具排放'!$B7)*$C$2</f>
        <v>61492.76</v>
      </c>
      <c r="AA7" s="2">
        <f>SUMIFS(交通排放二氧化碳!AA:AA,交通排放二氧化碳!$A:$A,'图4-交通载具排放'!$A7,交通排放二氧化碳!$B:$B,'图4-交通载具排放'!$B7)*$C$2</f>
        <v>61325.64</v>
      </c>
      <c r="AB7" s="2">
        <f>SUMIFS(交通排放二氧化碳!AB:AB,交通排放二氧化碳!$A:$A,'图4-交通载具排放'!$A7,交通排放二氧化碳!$B:$B,'图4-交通载具排放'!$B7)*$C$2</f>
        <v>61217.62</v>
      </c>
      <c r="AC7" s="2">
        <f>SUMIFS(交通排放二氧化碳!AC:AC,交通排放二氧化碳!$A:$A,'图4-交通载具排放'!$A7,交通排放二氧化碳!$B:$B,'图4-交通载具排放'!$B7)*$C$2</f>
        <v>61180.43</v>
      </c>
      <c r="AD7" s="2">
        <f>SUMIFS(交通排放二氧化碳!AD:AD,交通排放二氧化碳!$A:$A,'图4-交通载具排放'!$A7,交通排放二氧化碳!$B:$B,'图4-交通载具排放'!$B7)*$C$2</f>
        <v>61211.240000000005</v>
      </c>
      <c r="AE7" s="2">
        <f>SUMIFS(交通排放二氧化碳!AE:AE,交通排放二氧化碳!$A:$A,'图4-交通载具排放'!$A7,交通排放二氧化碳!$B:$B,'图4-交通载具排放'!$B7)*$C$2</f>
        <v>61305.57</v>
      </c>
      <c r="AF7" s="2">
        <f>SUMIFS(交通排放二氧化碳!AF:AF,交通排放二氧化碳!$A:$A,'图4-交通载具排放'!$A7,交通排放二氧化碳!$B:$B,'图4-交通载具排放'!$B7)*$C$2</f>
        <v>61044.520000000004</v>
      </c>
      <c r="AG7" s="2">
        <f>SUMIFS(交通排放二氧化碳!AG:AG,交通排放二氧化碳!$A:$A,'图4-交通载具排放'!$A7,交通排放二氧化碳!$B:$B,'图4-交通载具排放'!$B7)*$C$2</f>
        <v>60801.810000000005</v>
      </c>
      <c r="AH7" s="2">
        <f>SUMIFS(交通排放二氧化碳!AH:AH,交通排放二氧化碳!$A:$A,'图4-交通载具排放'!$A7,交通排放二氧化碳!$B:$B,'图4-交通载具排放'!$B7)*$C$2</f>
        <v>60576.86</v>
      </c>
      <c r="AI7" s="2">
        <f>SUMIFS(交通排放二氧化碳!AI:AI,交通排放二氧化碳!$A:$A,'图4-交通载具排放'!$A7,交通排放二氧化碳!$B:$B,'图4-交通载具排放'!$B7)*$C$2</f>
        <v>60365.03</v>
      </c>
      <c r="AJ7" s="2">
        <f>SUMIFS(交通排放二氧化碳!AJ:AJ,交通排放二氧化碳!$A:$A,'图4-交通载具排放'!$A7,交通排放二氧化碳!$B:$B,'图4-交通载具排放'!$B7)*$C$2</f>
        <v>60148.950000000004</v>
      </c>
      <c r="AK7" s="2">
        <f>SUMIFS(交通排放二氧化碳!AK:AK,交通排放二氧化碳!$A:$A,'图4-交通载具排放'!$A7,交通排放二氧化碳!$B:$B,'图4-交通载具排放'!$B7)*$C$2</f>
        <v>59953.15</v>
      </c>
      <c r="AL7" s="2">
        <f>SUMIFS(交通排放二氧化碳!AL:AL,交通排放二氧化碳!$A:$A,'图4-交通载具排放'!$A7,交通排放二氧化碳!$B:$B,'图4-交通载具排放'!$B7)*$C$2</f>
        <v>59745.130000000005</v>
      </c>
      <c r="AM7" s="2">
        <f>SUMIFS(交通排放二氧化碳!AM:AM,交通排放二氧化碳!$A:$A,'图4-交通载具排放'!$A7,交通排放二氧化碳!$B:$B,'图4-交通载具排放'!$B7)*$C$2</f>
        <v>59550.83</v>
      </c>
      <c r="AN7" s="2">
        <f>SUMIFS(交通排放二氧化碳!AN:AN,交通排放二氧化碳!$A:$A,'图4-交通载具排放'!$A7,交通排放二氧化碳!$B:$B,'图4-交通载具排放'!$B7)*$C$2</f>
        <v>59304.97</v>
      </c>
      <c r="AO7" s="2">
        <f>SUMIFS(交通排放二氧化碳!AO:AO,交通排放二氧化碳!$A:$A,'图4-交通载具排放'!$A7,交通排放二氧化碳!$B:$B,'图4-交通载具排放'!$B7)*$C$2</f>
        <v>59125.55</v>
      </c>
    </row>
    <row r="8" spans="1:41">
      <c r="A8" s="1" t="s">
        <v>175</v>
      </c>
      <c r="B8" s="18" t="s">
        <v>173</v>
      </c>
      <c r="C8" s="18" t="str">
        <f t="shared" si="1"/>
        <v>载客飞机</v>
      </c>
      <c r="D8" s="2">
        <f>SUMIFS(交通排放二氧化碳!D:D,交通排放二氧化碳!$A:$A,'图4-交通载具排放'!$A8,交通排放二氧化碳!$B:$B,'图4-交通载具排放'!$B8)*$C$2</f>
        <v>12774.7</v>
      </c>
      <c r="E8" s="2">
        <f>SUMIFS(交通排放二氧化碳!E:E,交通排放二氧化碳!$A:$A,'图4-交通载具排放'!$A8,交通排放二氧化碳!$B:$B,'图4-交通载具排放'!$B8)*$C$2</f>
        <v>11580.4</v>
      </c>
      <c r="F8" s="2">
        <f>SUMIFS(交通排放二氧化碳!F:F,交通排放二氧化碳!$A:$A,'图4-交通载具排放'!$A8,交通排放二氧化碳!$B:$B,'图4-交通载具排放'!$B8)*$C$2</f>
        <v>10603.800000000001</v>
      </c>
      <c r="G8" s="2">
        <f>SUMIFS(交通排放二氧化碳!G:G,交通排放二氧化碳!$A:$A,'图4-交通载具排放'!$A8,交通排放二氧化碳!$B:$B,'图4-交通载具排放'!$B8)*$C$2</f>
        <v>9791.77</v>
      </c>
      <c r="H8" s="2">
        <f>SUMIFS(交通排放二氧化碳!H:H,交通排放二氧化碳!$A:$A,'图4-交通载具排放'!$A8,交通排放二氧化碳!$B:$B,'图4-交通载具排放'!$B8)*$C$2</f>
        <v>9101.19</v>
      </c>
      <c r="I8" s="2">
        <f>SUMIFS(交通排放二氧化碳!I:I,交通排放二氧化碳!$A:$A,'图4-交通载具排放'!$A8,交通排放二氧化碳!$B:$B,'图4-交通载具排放'!$B8)*$C$2</f>
        <v>8510.27</v>
      </c>
      <c r="J8" s="2">
        <f>SUMIFS(交通排放二氧化碳!J:J,交通排放二氧化碳!$A:$A,'图4-交通载具排放'!$A8,交通排放二氧化碳!$B:$B,'图4-交通载具排放'!$B8)*$C$2</f>
        <v>7998.64</v>
      </c>
      <c r="K8" s="2">
        <f>SUMIFS(交通排放二氧化碳!K:K,交通排放二氧化碳!$A:$A,'图4-交通载具排放'!$A8,交通排放二氧化碳!$B:$B,'图4-交通载具排放'!$B8)*$C$2</f>
        <v>7549.6500000000005</v>
      </c>
      <c r="L8" s="2">
        <f>SUMIFS(交通排放二氧化碳!L:L,交通排放二氧化碳!$A:$A,'图4-交通载具排放'!$A8,交通排放二氧化碳!$B:$B,'图4-交通载具排放'!$B8)*$C$2</f>
        <v>7424.1</v>
      </c>
      <c r="M8" s="2">
        <f>SUMIFS(交通排放二氧化碳!M:M,交通排放二氧化碳!$A:$A,'图4-交通载具排放'!$A8,交通排放二氧化碳!$B:$B,'图4-交通载具排放'!$B8)*$C$2</f>
        <v>7307.29</v>
      </c>
      <c r="N8" s="2">
        <f>SUMIFS(交通排放二氧化碳!N:N,交通排放二氧化碳!$A:$A,'图4-交通载具排放'!$A8,交通排放二氧化碳!$B:$B,'图4-交通载具排放'!$B8)*$C$2</f>
        <v>7196.51</v>
      </c>
      <c r="O8" s="2">
        <f>SUMIFS(交通排放二氧化碳!O:O,交通排放二氧化碳!$A:$A,'图4-交通载具排放'!$A8,交通排放二氧化碳!$B:$B,'图4-交通载具排放'!$B8)*$C$2</f>
        <v>7094.6</v>
      </c>
      <c r="P8" s="2">
        <f>SUMIFS(交通排放二氧化碳!P:P,交通排放二氧化碳!$A:$A,'图4-交通载具排放'!$A8,交通排放二氧化碳!$B:$B,'图4-交通载具排放'!$B8)*$C$2</f>
        <v>7004.1900000000005</v>
      </c>
      <c r="Q8" s="2">
        <f>SUMIFS(交通排放二氧化碳!Q:Q,交通排放二氧化碳!$A:$A,'图4-交通载具排放'!$A8,交通排放二氧化碳!$B:$B,'图4-交通载具排放'!$B8)*$C$2</f>
        <v>6917.39</v>
      </c>
      <c r="R8" s="2">
        <f>SUMIFS(交通排放二氧化碳!R:R,交通排放二氧化碳!$A:$A,'图4-交通载具排放'!$A8,交通排放二氧化碳!$B:$B,'图4-交通载具排放'!$B8)*$C$2</f>
        <v>6838.04</v>
      </c>
      <c r="S8" s="2">
        <f>SUMIFS(交通排放二氧化碳!S:S,交通排放二氧化碳!$A:$A,'图4-交通载具排放'!$A8,交通排放二氧化碳!$B:$B,'图4-交通载具排放'!$B8)*$C$2</f>
        <v>6764.84</v>
      </c>
      <c r="T8" s="2">
        <f>SUMIFS(交通排放二氧化碳!T:T,交通排放二氧化碳!$A:$A,'图4-交通载具排放'!$A8,交通排放二氧化碳!$B:$B,'图4-交通载具排放'!$B8)*$C$2</f>
        <v>6699.27</v>
      </c>
      <c r="U8" s="2">
        <f>SUMIFS(交通排放二氧化碳!U:U,交通排放二氧化碳!$A:$A,'图4-交通载具排放'!$A8,交通排放二氧化碳!$B:$B,'图4-交通载具排放'!$B8)*$C$2</f>
        <v>6639.66</v>
      </c>
      <c r="V8" s="2">
        <f>SUMIFS(交通排放二氧化碳!V:V,交通排放二氧化碳!$A:$A,'图4-交通载具排放'!$A8,交通排放二氧化碳!$B:$B,'图4-交通载具排放'!$B8)*$C$2</f>
        <v>6560.25</v>
      </c>
      <c r="W8" s="2">
        <f>SUMIFS(交通排放二氧化碳!W:W,交通排放二氧化碳!$A:$A,'图4-交通载具排放'!$A8,交通排放二氧化碳!$B:$B,'图4-交通载具排放'!$B8)*$C$2</f>
        <v>6489.7300000000005</v>
      </c>
      <c r="X8" s="2">
        <f>SUMIFS(交通排放二氧化碳!X:X,交通排放二氧化碳!$A:$A,'图4-交通载具排放'!$A8,交通排放二氧化碳!$B:$B,'图4-交通载具排放'!$B8)*$C$2</f>
        <v>6426.47</v>
      </c>
      <c r="Y8" s="2">
        <f>SUMIFS(交通排放二氧化碳!Y:Y,交通排放二氧化碳!$A:$A,'图4-交通载具排放'!$A8,交通排放二氧化碳!$B:$B,'图4-交通载具排放'!$B8)*$C$2</f>
        <v>6370.87</v>
      </c>
      <c r="Z8" s="2">
        <f>SUMIFS(交通排放二氧化碳!Z:Z,交通排放二氧化碳!$A:$A,'图4-交通载具排放'!$A8,交通排放二氧化碳!$B:$B,'图4-交通载具排放'!$B8)*$C$2</f>
        <v>6321.35</v>
      </c>
      <c r="AA8" s="2">
        <f>SUMIFS(交通排放二氧化碳!AA:AA,交通排放二氧化碳!$A:$A,'图4-交通载具排放'!$A8,交通排放二氧化碳!$B:$B,'图4-交通载具排放'!$B8)*$C$2</f>
        <v>6278.3200000000006</v>
      </c>
      <c r="AB8" s="2">
        <f>SUMIFS(交通排放二氧化碳!AB:AB,交通排放二氧化碳!$A:$A,'图4-交通载具排放'!$A8,交通排放二氧化碳!$B:$B,'图4-交通载具排放'!$B8)*$C$2</f>
        <v>6241.24</v>
      </c>
      <c r="AC8" s="2">
        <f>SUMIFS(交通排放二氧化碳!AC:AC,交通排放二氧化碳!$A:$A,'图4-交通载具排放'!$A8,交通排放二氧化碳!$B:$B,'图4-交通载具排放'!$B8)*$C$2</f>
        <v>6209.6500000000005</v>
      </c>
      <c r="AD8" s="2">
        <f>SUMIFS(交通排放二氧化碳!AD:AD,交通排放二氧化碳!$A:$A,'图4-交通载具排放'!$A8,交通排放二氧化碳!$B:$B,'图4-交通载具排放'!$B8)*$C$2</f>
        <v>6182.39</v>
      </c>
      <c r="AE8" s="2">
        <f>SUMIFS(交通排放二氧化碳!AE:AE,交通排放二氧化碳!$A:$A,'图4-交通载具排放'!$A8,交通排放二氧化碳!$B:$B,'图4-交通载具排放'!$B8)*$C$2</f>
        <v>6163.75</v>
      </c>
      <c r="AF8" s="2">
        <f>SUMIFS(交通排放二氧化碳!AF:AF,交通排放二氧化碳!$A:$A,'图4-交通载具排放'!$A8,交通排放二氧化碳!$B:$B,'图4-交通载具排放'!$B8)*$C$2</f>
        <v>6133.74</v>
      </c>
      <c r="AG8" s="2">
        <f>SUMIFS(交通排放二氧化碳!AG:AG,交通排放二氧化碳!$A:$A,'图4-交通载具排放'!$A8,交通排放二氧化碳!$B:$B,'图4-交通载具排放'!$B8)*$C$2</f>
        <v>6108.6100000000006</v>
      </c>
      <c r="AH8" s="2">
        <f>SUMIFS(交通排放二氧化碳!AH:AH,交通排放二氧化碳!$A:$A,'图4-交通载具排放'!$A8,交通排放二氧化碳!$B:$B,'图4-交通载具排放'!$B8)*$C$2</f>
        <v>6086.83</v>
      </c>
      <c r="AI8" s="2">
        <f>SUMIFS(交通排放二氧化碳!AI:AI,交通排放二氧化碳!$A:$A,'图4-交通载具排放'!$A8,交通排放二氧化碳!$B:$B,'图4-交通载具排放'!$B8)*$C$2</f>
        <v>6068.6100000000006</v>
      </c>
      <c r="AJ8" s="2">
        <f>SUMIFS(交通排放二氧化碳!AJ:AJ,交通排放二氧化碳!$A:$A,'图4-交通载具排放'!$A8,交通排放二氧化碳!$B:$B,'图4-交通载具排放'!$B8)*$C$2</f>
        <v>6053.67</v>
      </c>
      <c r="AK8" s="2">
        <f>SUMIFS(交通排放二氧化碳!AK:AK,交通排放二氧化碳!$A:$A,'图4-交通载具排放'!$A8,交通排放二氧化碳!$B:$B,'图4-交通载具排放'!$B8)*$C$2</f>
        <v>6042.33</v>
      </c>
      <c r="AL8" s="2">
        <f>SUMIFS(交通排放二氧化碳!AL:AL,交通排放二氧化碳!$A:$A,'图4-交通载具排放'!$A8,交通排放二氧化碳!$B:$B,'图4-交通载具排放'!$B8)*$C$2</f>
        <v>6033.7300000000005</v>
      </c>
      <c r="AM8" s="2">
        <f>SUMIFS(交通排放二氧化碳!AM:AM,交通排放二氧化碳!$A:$A,'图4-交通载具排放'!$A8,交通排放二氧化碳!$B:$B,'图4-交通载具排放'!$B8)*$C$2</f>
        <v>6027.6</v>
      </c>
      <c r="AN8" s="2">
        <f>SUMIFS(交通排放二氧化碳!AN:AN,交通排放二氧化碳!$A:$A,'图4-交通载具排放'!$A8,交通排放二氧化碳!$B:$B,'图4-交通载具排放'!$B8)*$C$2</f>
        <v>6023.41</v>
      </c>
      <c r="AO8" s="2">
        <f>SUMIFS(交通排放二氧化碳!AO:AO,交通排放二氧化碳!$A:$A,'图4-交通载具排放'!$A8,交通排放二氧化碳!$B:$B,'图4-交通载具排放'!$B8)*$C$2</f>
        <v>6021.6900000000005</v>
      </c>
    </row>
    <row r="9" spans="1:41">
      <c r="A9" s="1" t="s">
        <v>175</v>
      </c>
      <c r="B9" s="18" t="s">
        <v>110</v>
      </c>
      <c r="C9" s="18" t="str">
        <f t="shared" si="1"/>
        <v>载货飞机</v>
      </c>
      <c r="D9" s="2">
        <f>SUMIFS(交通排放二氧化碳!D:D,交通排放二氧化碳!$A:$A,'图4-交通载具排放'!$A9,交通排放二氧化碳!$B:$B,'图4-交通载具排放'!$B9)*$C$2</f>
        <v>4476.3900000000003</v>
      </c>
      <c r="E9" s="2">
        <f>SUMIFS(交通排放二氧化碳!E:E,交通排放二氧化碳!$A:$A,'图4-交通载具排放'!$A9,交通排放二氧化碳!$B:$B,'图4-交通载具排放'!$B9)*$C$2</f>
        <v>4256.76</v>
      </c>
      <c r="F9" s="2">
        <f>SUMIFS(交通排放二氧化碳!F:F,交通排放二氧化碳!$A:$A,'图4-交通载具排放'!$A9,交通排放二氧化碳!$B:$B,'图4-交通载具排放'!$B9)*$C$2</f>
        <v>4072.96</v>
      </c>
      <c r="G9" s="2">
        <f>SUMIFS(交通排放二氧化碳!G:G,交通排放二氧化碳!$A:$A,'图4-交通载具排放'!$A9,交通排放二氧化碳!$B:$B,'图4-交通载具排放'!$B9)*$C$2</f>
        <v>3923.04</v>
      </c>
      <c r="H9" s="2">
        <f>SUMIFS(交通排放二氧化碳!H:H,交通排放二氧化碳!$A:$A,'图4-交通载具排放'!$A9,交通排放二氧化碳!$B:$B,'图4-交通载具排放'!$B9)*$C$2</f>
        <v>3781.25</v>
      </c>
      <c r="I9" s="2">
        <f>SUMIFS(交通排放二氧化碳!I:I,交通排放二氧化碳!$A:$A,'图4-交通载具排放'!$A9,交通排放二氧化碳!$B:$B,'图4-交通载具排放'!$B9)*$C$2</f>
        <v>3673.71</v>
      </c>
      <c r="J9" s="2">
        <f>SUMIFS(交通排放二氧化碳!J:J,交通排放二氧化碳!$A:$A,'图4-交通载具排放'!$A9,交通排放二氧化碳!$B:$B,'图4-交通载具排放'!$B9)*$C$2</f>
        <v>3593.38</v>
      </c>
      <c r="K9" s="2">
        <f>SUMIFS(交通排放二氧化碳!K:K,交通排放二氧化碳!$A:$A,'图4-交通载具排放'!$A9,交通排放二氧化碳!$B:$B,'图4-交通载具排放'!$B9)*$C$2</f>
        <v>3534.94</v>
      </c>
      <c r="L9" s="2">
        <f>SUMIFS(交通排放二氧化碳!L:L,交通排放二氧化碳!$A:$A,'图4-交通载具排放'!$A9,交通排放二氧化碳!$B:$B,'图4-交通载具排放'!$B9)*$C$2</f>
        <v>3473.1800000000003</v>
      </c>
      <c r="M9" s="2">
        <f>SUMIFS(交通排放二氧化碳!M:M,交通排放二氧化碳!$A:$A,'图4-交通载具排放'!$A9,交通排放二氧化碳!$B:$B,'图4-交通载具排放'!$B9)*$C$2</f>
        <v>3428.94</v>
      </c>
      <c r="N9" s="2">
        <f>SUMIFS(交通排放二氧化碳!N:N,交通排放二氧化碳!$A:$A,'图4-交通载具排放'!$A9,交通排放二氧化碳!$B:$B,'图4-交通载具排放'!$B9)*$C$2</f>
        <v>3398.9900000000002</v>
      </c>
      <c r="O9" s="2">
        <f>SUMIFS(交通排放二氧化碳!O:O,交通排放二氧化碳!$A:$A,'图4-交通载具排放'!$A9,交通排放二氧化碳!$B:$B,'图4-交通载具排放'!$B9)*$C$2</f>
        <v>3381.11</v>
      </c>
      <c r="P9" s="2">
        <f>SUMIFS(交通排放二氧化碳!P:P,交通排放二氧化碳!$A:$A,'图4-交通载具排放'!$A9,交通排放二氧化碳!$B:$B,'图4-交通载具排放'!$B9)*$C$2</f>
        <v>3374.82</v>
      </c>
      <c r="Q9" s="2">
        <f>SUMIFS(交通排放二氧化碳!Q:Q,交通排放二氧化碳!$A:$A,'图4-交通载具排放'!$A9,交通排放二氧化碳!$B:$B,'图4-交通载具排放'!$B9)*$C$2</f>
        <v>3375.78</v>
      </c>
      <c r="R9" s="2">
        <f>SUMIFS(交通排放二氧化碳!R:R,交通排放二氧化碳!$A:$A,'图4-交通载具排放'!$A9,交通排放二氧化碳!$B:$B,'图4-交通载具排放'!$B9)*$C$2</f>
        <v>3383.69</v>
      </c>
      <c r="S9" s="2">
        <f>SUMIFS(交通排放二氧化碳!S:S,交通排放二氧化碳!$A:$A,'图4-交通载具排放'!$A9,交通排放二氧化碳!$B:$B,'图4-交通载具排放'!$B9)*$C$2</f>
        <v>3397.78</v>
      </c>
      <c r="T9" s="2">
        <f>SUMIFS(交通排放二氧化碳!T:T,交通排放二氧化碳!$A:$A,'图4-交通载具排放'!$A9,交通排放二氧化碳!$B:$B,'图4-交通载具排放'!$B9)*$C$2</f>
        <v>3417.2400000000002</v>
      </c>
      <c r="U9" s="2">
        <f>SUMIFS(交通排放二氧化碳!U:U,交通排放二氧化碳!$A:$A,'图4-交通载具排放'!$A9,交通排放二氧化碳!$B:$B,'图4-交通载具排放'!$B9)*$C$2</f>
        <v>3441.32</v>
      </c>
      <c r="V9" s="2">
        <f>SUMIFS(交通排放二氧化碳!V:V,交通排放二氧化碳!$A:$A,'图4-交通载具排放'!$A9,交通排放二氧化碳!$B:$B,'图4-交通载具排放'!$B9)*$C$2</f>
        <v>3442.03</v>
      </c>
      <c r="W9" s="2">
        <f>SUMIFS(交通排放二氧化碳!W:W,交通排放二氧化碳!$A:$A,'图4-交通载具排放'!$A9,交通排放二氧化碳!$B:$B,'图4-交通载具排放'!$B9)*$C$2</f>
        <v>3450.03</v>
      </c>
      <c r="X9" s="2">
        <f>SUMIFS(交通排放二氧化碳!X:X,交通排放二氧化碳!$A:$A,'图4-交通载具排放'!$A9,交通排放二氧化碳!$B:$B,'图4-交通载具排放'!$B9)*$C$2</f>
        <v>3461.46</v>
      </c>
      <c r="Y9" s="2">
        <f>SUMIFS(交通排放二氧化碳!Y:Y,交通排放二氧化碳!$A:$A,'图4-交通载具排放'!$A9,交通排放二氧化碳!$B:$B,'图4-交通载具排放'!$B9)*$C$2</f>
        <v>3475.9100000000003</v>
      </c>
      <c r="Z9" s="2">
        <f>SUMIFS(交通排放二氧化碳!Z:Z,交通排放二氧化碳!$A:$A,'图4-交通载具排放'!$A9,交通排放二氧化碳!$B:$B,'图4-交通载具排放'!$B9)*$C$2</f>
        <v>3493</v>
      </c>
      <c r="AA9" s="2">
        <f>SUMIFS(交通排放二氧化碳!AA:AA,交通排放二氧化碳!$A:$A,'图4-交通载具排放'!$A9,交通排放二氧化碳!$B:$B,'图4-交通载具排放'!$B9)*$C$2</f>
        <v>3514.21</v>
      </c>
      <c r="AB9" s="2">
        <f>SUMIFS(交通排放二氧化碳!AB:AB,交通排放二氧化碳!$A:$A,'图4-交通载具排放'!$A9,交通排放二氧化碳!$B:$B,'图4-交通载具排放'!$B9)*$C$2</f>
        <v>3537.11</v>
      </c>
      <c r="AC9" s="2">
        <f>SUMIFS(交通排放二氧化碳!AC:AC,交通排放二氧化碳!$A:$A,'图4-交通载具排放'!$A9,交通排放二氧化碳!$B:$B,'图4-交通载具排放'!$B9)*$C$2</f>
        <v>3561.53</v>
      </c>
      <c r="AD9" s="2">
        <f>SUMIFS(交通排放二氧化碳!AD:AD,交通排放二氧化碳!$A:$A,'图4-交通载具排放'!$A9,交通排放二氧化碳!$B:$B,'图4-交通载具排放'!$B9)*$C$2</f>
        <v>3587.29</v>
      </c>
      <c r="AE9" s="2">
        <f>SUMIFS(交通排放二氧化碳!AE:AE,交通排放二氧化碳!$A:$A,'图4-交通载具排放'!$A9,交通排放二氧化碳!$B:$B,'图4-交通载具排放'!$B9)*$C$2</f>
        <v>3617.6800000000003</v>
      </c>
      <c r="AF9" s="2">
        <f>SUMIFS(交通排放二氧化碳!AF:AF,交通排放二氧化碳!$A:$A,'图4-交通载具排放'!$A9,交通排放二氧化碳!$B:$B,'图4-交通载具排放'!$B9)*$C$2</f>
        <v>3695.59</v>
      </c>
      <c r="AG9" s="2">
        <f>SUMIFS(交通排放二氧化碳!AG:AG,交通排放二氧化碳!$A:$A,'图4-交通载具排放'!$A9,交通排放二氧化碳!$B:$B,'图4-交通载具排放'!$B9)*$C$2</f>
        <v>3772.9900000000002</v>
      </c>
      <c r="AH9" s="2">
        <f>SUMIFS(交通排放二氧化碳!AH:AH,交通排放二氧化碳!$A:$A,'图4-交通载具排放'!$A9,交通排放二氧化碳!$B:$B,'图4-交通载具排放'!$B9)*$C$2</f>
        <v>3851.44</v>
      </c>
      <c r="AI9" s="2">
        <f>SUMIFS(交通排放二氧化碳!AI:AI,交通排放二氧化碳!$A:$A,'图4-交通载具排放'!$A9,交通排放二氧化碳!$B:$B,'图4-交通载具排放'!$B9)*$C$2</f>
        <v>3929.25</v>
      </c>
      <c r="AJ9" s="2">
        <f>SUMIFS(交通排放二氧化碳!AJ:AJ,交通排放二氧化碳!$A:$A,'图4-交通载具排放'!$A9,交通排放二氧化碳!$B:$B,'图4-交通载具排放'!$B9)*$C$2</f>
        <v>4005.36</v>
      </c>
      <c r="AK9" s="2">
        <f>SUMIFS(交通排放二氧化碳!AK:AK,交通排放二氧化碳!$A:$A,'图4-交通载具排放'!$A9,交通排放二氧化碳!$B:$B,'图4-交通载具排放'!$B9)*$C$2</f>
        <v>4080.71</v>
      </c>
      <c r="AL9" s="2">
        <f>SUMIFS(交通排放二氧化碳!AL:AL,交通排放二氧化碳!$A:$A,'图4-交通载具排放'!$A9,交通排放二氧化碳!$B:$B,'图4-交通载具排放'!$B9)*$C$2</f>
        <v>4155.24</v>
      </c>
      <c r="AM9" s="2">
        <f>SUMIFS(交通排放二氧化碳!AM:AM,交通排放二氧化碳!$A:$A,'图4-交通载具排放'!$A9,交通排放二氧化碳!$B:$B,'图4-交通载具排放'!$B9)*$C$2</f>
        <v>4228.91</v>
      </c>
      <c r="AN9" s="2">
        <f>SUMIFS(交通排放二氧化碳!AN:AN,交通排放二氧化碳!$A:$A,'图4-交通载具排放'!$A9,交通排放二氧化碳!$B:$B,'图4-交通载具排放'!$B9)*$C$2</f>
        <v>4300.93</v>
      </c>
      <c r="AO9" s="2">
        <f>SUMIFS(交通排放二氧化碳!AO:AO,交通排放二氧化碳!$A:$A,'图4-交通载具排放'!$A9,交通排放二氧化碳!$B:$B,'图4-交通载具排放'!$B9)*$C$2</f>
        <v>4372.13</v>
      </c>
    </row>
    <row r="10" spans="1:41">
      <c r="A10" s="1" t="s">
        <v>176</v>
      </c>
      <c r="B10" s="18" t="s">
        <v>173</v>
      </c>
      <c r="C10" s="18" t="str">
        <f t="shared" si="1"/>
        <v>载客铁路机车</v>
      </c>
      <c r="D10" s="2">
        <f>SUMIFS(交通排放二氧化碳!D:D,交通排放二氧化碳!$A:$A,'图4-交通载具排放'!$A10,交通排放二氧化碳!$B:$B,'图4-交通载具排放'!$B10)*$C$2</f>
        <v>430.10500000000002</v>
      </c>
      <c r="E10" s="2">
        <f>SUMIFS(交通排放二氧化碳!E:E,交通排放二氧化碳!$A:$A,'图4-交通载具排放'!$A10,交通排放二氧化碳!$B:$B,'图4-交通载具排放'!$B10)*$C$2</f>
        <v>493.351</v>
      </c>
      <c r="F10" s="2">
        <f>SUMIFS(交通排放二氧化碳!F:F,交通排放二氧化碳!$A:$A,'图4-交通载具排放'!$A10,交通排放二氧化碳!$B:$B,'图4-交通载具排放'!$B10)*$C$2</f>
        <v>555.46199999999999</v>
      </c>
      <c r="G10" s="2">
        <f>SUMIFS(交通排放二氧化碳!G:G,交通排放二氧化碳!$A:$A,'图4-交通载具排放'!$A10,交通排放二氧化碳!$B:$B,'图4-交通载具排放'!$B10)*$C$2</f>
        <v>613.05200000000002</v>
      </c>
      <c r="H10" s="2">
        <f>SUMIFS(交通排放二氧化碳!H:H,交通排放二氧化碳!$A:$A,'图4-交通载具排放'!$A10,交通排放二氧化碳!$B:$B,'图4-交通载具排放'!$B10)*$C$2</f>
        <v>666.322</v>
      </c>
      <c r="I10" s="2">
        <f>SUMIFS(交通排放二氧化碳!I:I,交通排放二氧化碳!$A:$A,'图4-交通载具排放'!$A10,交通排放二氧化碳!$B:$B,'图4-交通载具排放'!$B10)*$C$2</f>
        <v>718.53200000000004</v>
      </c>
      <c r="J10" s="2">
        <f>SUMIFS(交通排放二氧化碳!J:J,交通排放二氧化碳!$A:$A,'图4-交通载具排放'!$A10,交通排放二氧化碳!$B:$B,'图4-交通载具排放'!$B10)*$C$2</f>
        <v>765.50900000000001</v>
      </c>
      <c r="K10" s="2">
        <f>SUMIFS(交通排放二氧化碳!K:K,交通排放二氧化碳!$A:$A,'图4-交通载具排放'!$A10,交通排放二氧化碳!$B:$B,'图4-交通载具排放'!$B10)*$C$2</f>
        <v>808.255</v>
      </c>
      <c r="L10" s="2">
        <f>SUMIFS(交通排放二氧化碳!L:L,交通排放二氧化碳!$A:$A,'图4-交通载具排放'!$A10,交通排放二氧化碳!$B:$B,'图4-交通载具排放'!$B10)*$C$2</f>
        <v>873.31200000000001</v>
      </c>
      <c r="M10" s="2">
        <f>SUMIFS(交通排放二氧化碳!M:M,交通排放二氧化碳!$A:$A,'图4-交通载具排放'!$A10,交通排放二氧化碳!$B:$B,'图4-交通载具排放'!$B10)*$C$2</f>
        <v>934.98400000000004</v>
      </c>
      <c r="N10" s="2">
        <f>SUMIFS(交通排放二氧化碳!N:N,交通排放二氧化碳!$A:$A,'图4-交通载具排放'!$A10,交通排放二氧化碳!$B:$B,'图4-交通载具排放'!$B10)*$C$2</f>
        <v>995.55500000000006</v>
      </c>
      <c r="O10" s="2">
        <f>SUMIFS(交通排放二氧化碳!O:O,交通排放二氧化碳!$A:$A,'图4-交通载具排放'!$A10,交通排放二氧化碳!$B:$B,'图4-交通载具排放'!$B10)*$C$2</f>
        <v>1057.74</v>
      </c>
      <c r="P10" s="2">
        <f>SUMIFS(交通排放二氧化碳!P:P,交通排放二氧化碳!$A:$A,'图4-交通载具排放'!$A10,交通排放二氧化碳!$B:$B,'图4-交通载具排放'!$B10)*$C$2</f>
        <v>1117</v>
      </c>
      <c r="Q10" s="2">
        <f>SUMIFS(交通排放二氧化碳!Q:Q,交通排放二氧化碳!$A:$A,'图4-交通载具排放'!$A10,交通排放二氧化碳!$B:$B,'图4-交通载具排放'!$B10)*$C$2</f>
        <v>1173.24</v>
      </c>
      <c r="R10" s="2">
        <f>SUMIFS(交通排放二氧化碳!R:R,交通排放二氧化碳!$A:$A,'图4-交通载具排放'!$A10,交通排放二氧化碳!$B:$B,'图4-交通载具排放'!$B10)*$C$2</f>
        <v>1231.3400000000001</v>
      </c>
      <c r="S10" s="2">
        <f>SUMIFS(交通排放二氧化碳!S:S,交通排放二氧化碳!$A:$A,'图4-交通载具排放'!$A10,交通排放二氧化碳!$B:$B,'图4-交通载具排放'!$B10)*$C$2</f>
        <v>1286.4000000000001</v>
      </c>
      <c r="T10" s="2">
        <f>SUMIFS(交通排放二氧化碳!T:T,交通排放二氧化碳!$A:$A,'图4-交通载具排放'!$A10,交通排放二氧化碳!$B:$B,'图4-交通载具排放'!$B10)*$C$2</f>
        <v>1337.73</v>
      </c>
      <c r="U10" s="2">
        <f>SUMIFS(交通排放二氧化碳!U:U,交通排放二氧化碳!$A:$A,'图4-交通载具排放'!$A10,交通排放二氧化碳!$B:$B,'图4-交通载具排放'!$B10)*$C$2</f>
        <v>1389.6100000000001</v>
      </c>
      <c r="V10" s="2">
        <f>SUMIFS(交通排放二氧化碳!V:V,交通排放二氧化碳!$A:$A,'图4-交通载具排放'!$A10,交通排放二氧化碳!$B:$B,'图4-交通载具排放'!$B10)*$C$2</f>
        <v>1432.46</v>
      </c>
      <c r="W10" s="2">
        <f>SUMIFS(交通排放二氧化碳!W:W,交通排放二氧化碳!$A:$A,'图4-交通载具排放'!$A10,交通排放二氧化碳!$B:$B,'图4-交通载具排放'!$B10)*$C$2</f>
        <v>1470.95</v>
      </c>
      <c r="X10" s="2">
        <f>SUMIFS(交通排放二氧化碳!X:X,交通排放二氧化碳!$A:$A,'图4-交通载具排放'!$A10,交通排放二氧化碳!$B:$B,'图4-交通载具排放'!$B10)*$C$2</f>
        <v>1509.23</v>
      </c>
      <c r="Y10" s="2">
        <f>SUMIFS(交通排放二氧化碳!Y:Y,交通排放二氧化碳!$A:$A,'图4-交通载具排放'!$A10,交通排放二氧化碳!$B:$B,'图4-交通载具排放'!$B10)*$C$2</f>
        <v>1543.38</v>
      </c>
      <c r="Z10" s="2">
        <f>SUMIFS(交通排放二氧化碳!Z:Z,交通排放二氧化碳!$A:$A,'图4-交通载具排放'!$A10,交通排放二氧化碳!$B:$B,'图4-交通载具排放'!$B10)*$C$2</f>
        <v>1572.8400000000001</v>
      </c>
      <c r="AA10" s="2">
        <f>SUMIFS(交通排放二氧化碳!AA:AA,交通排放二氧化碳!$A:$A,'图4-交通载具排放'!$A10,交通排放二氧化碳!$B:$B,'图4-交通载具排放'!$B10)*$C$2</f>
        <v>1602.02</v>
      </c>
      <c r="AB10" s="2">
        <f>SUMIFS(交通排放二氧化碳!AB:AB,交通排放二氧化碳!$A:$A,'图4-交通载具排放'!$A10,交通排放二氧化碳!$B:$B,'图4-交通载具排放'!$B10)*$C$2</f>
        <v>1626.1200000000001</v>
      </c>
      <c r="AC10" s="2">
        <f>SUMIFS(交通排放二氧化碳!AC:AC,交通排放二氧化碳!$A:$A,'图4-交通载具排放'!$A10,交通排放二氧化碳!$B:$B,'图4-交通载具排放'!$B10)*$C$2</f>
        <v>1645.64</v>
      </c>
      <c r="AD10" s="2">
        <f>SUMIFS(交通排放二氧化碳!AD:AD,交通排放二氧化碳!$A:$A,'图4-交通载具排放'!$A10,交通排放二氧化碳!$B:$B,'图4-交通载具排放'!$B10)*$C$2</f>
        <v>1588.55</v>
      </c>
      <c r="AE10" s="2">
        <f>SUMIFS(交通排放二氧化碳!AE:AE,交通排放二氧化碳!$A:$A,'图4-交通载具排放'!$A10,交通排放二氧化碳!$B:$B,'图4-交通载具排放'!$B10)*$C$2</f>
        <v>1534.64</v>
      </c>
      <c r="AF10" s="2">
        <f>SUMIFS(交通排放二氧化碳!AF:AF,交通排放二氧化碳!$A:$A,'图4-交通载具排放'!$A10,交通排放二氧化碳!$B:$B,'图4-交通载具排放'!$B10)*$C$2</f>
        <v>1473.22</v>
      </c>
      <c r="AG10" s="2">
        <f>SUMIFS(交通排放二氧化碳!AG:AG,交通排放二氧化碳!$A:$A,'图4-交通载具排放'!$A10,交通排放二氧化碳!$B:$B,'图4-交通载具排放'!$B10)*$C$2</f>
        <v>1411.28</v>
      </c>
      <c r="AH10" s="2">
        <f>SUMIFS(交通排放二氧化碳!AH:AH,交通排放二氧化碳!$A:$A,'图4-交通载具排放'!$A10,交通排放二氧化碳!$B:$B,'图4-交通载具排放'!$B10)*$C$2</f>
        <v>1352.76</v>
      </c>
      <c r="AI10" s="2">
        <f>SUMIFS(交通排放二氧化碳!AI:AI,交通排放二氧化碳!$A:$A,'图4-交通载具排放'!$A10,交通排放二氧化碳!$B:$B,'图4-交通载具排放'!$B10)*$C$2</f>
        <v>1290.06</v>
      </c>
      <c r="AJ10" s="2">
        <f>SUMIFS(交通排放二氧化碳!AJ:AJ,交通排放二氧化碳!$A:$A,'图4-交通载具排放'!$A10,交通排放二氧化碳!$B:$B,'图4-交通载具排放'!$B10)*$C$2</f>
        <v>1226.5900000000001</v>
      </c>
      <c r="AK10" s="2">
        <f>SUMIFS(交通排放二氧化碳!AK:AK,交通排放二氧化碳!$A:$A,'图4-交通载具排放'!$A10,交通排放二氧化碳!$B:$B,'图4-交通载具排放'!$B10)*$C$2</f>
        <v>1167.3500000000001</v>
      </c>
      <c r="AL10" s="2">
        <f>SUMIFS(交通排放二氧化碳!AL:AL,交通排放二氧化碳!$A:$A,'图4-交通载具排放'!$A10,交通排放二氧化碳!$B:$B,'图4-交通载具排放'!$B10)*$C$2</f>
        <v>1102.51</v>
      </c>
      <c r="AM10" s="2">
        <f>SUMIFS(交通排放二氧化碳!AM:AM,交通排放二氧化碳!$A:$A,'图4-交通载具排放'!$A10,交通排放二氧化碳!$B:$B,'图4-交通载具排放'!$B10)*$C$2</f>
        <v>1036.31</v>
      </c>
      <c r="AN10" s="2">
        <f>SUMIFS(交通排放二氧化碳!AN:AN,交通排放二氧化碳!$A:$A,'图4-交通载具排放'!$A10,交通排放二氧化碳!$B:$B,'图4-交通载具排放'!$B10)*$C$2</f>
        <v>972.98400000000004</v>
      </c>
      <c r="AO10" s="2">
        <f>SUMIFS(交通排放二氧化碳!AO:AO,交通排放二氧化碳!$A:$A,'图4-交通载具排放'!$A10,交通排放二氧化碳!$B:$B,'图4-交通载具排放'!$B10)*$C$2</f>
        <v>904.91000000000008</v>
      </c>
    </row>
    <row r="11" spans="1:41">
      <c r="A11" s="1" t="s">
        <v>176</v>
      </c>
      <c r="B11" s="18" t="s">
        <v>110</v>
      </c>
      <c r="C11" s="18" t="str">
        <f t="shared" si="1"/>
        <v>载货铁路机车</v>
      </c>
      <c r="D11" s="2">
        <f>SUMIFS(交通排放二氧化碳!D:D,交通排放二氧化碳!$A:$A,'图4-交通载具排放'!$A11,交通排放二氧化碳!$B:$B,'图4-交通载具排放'!$B11)*$C$2</f>
        <v>8318.33</v>
      </c>
      <c r="E11" s="2">
        <f>SUMIFS(交通排放二氧化碳!E:E,交通排放二氧化碳!$A:$A,'图4-交通载具排放'!$A11,交通排放二氧化碳!$B:$B,'图4-交通载具排放'!$B11)*$C$2</f>
        <v>8380.57</v>
      </c>
      <c r="F11" s="2">
        <f>SUMIFS(交通排放二氧化碳!F:F,交通排放二氧化碳!$A:$A,'图4-交通载具排放'!$A11,交通排放二氧化碳!$B:$B,'图4-交通载具排放'!$B11)*$C$2</f>
        <v>8363.25</v>
      </c>
      <c r="G11" s="2">
        <f>SUMIFS(交通排放二氧化碳!G:G,交通排放二氧化碳!$A:$A,'图4-交通载具排放'!$A11,交通排放二氧化碳!$B:$B,'图4-交通载具排放'!$B11)*$C$2</f>
        <v>8268.43</v>
      </c>
      <c r="H11" s="2">
        <f>SUMIFS(交通排放二氧化碳!H:H,交通排放二氧化碳!$A:$A,'图4-交通载具排放'!$A11,交通排放二氧化碳!$B:$B,'图4-交通载具排放'!$B11)*$C$2</f>
        <v>8105.7000000000007</v>
      </c>
      <c r="I11" s="2">
        <f>SUMIFS(交通排放二氧化碳!I:I,交通排放二氧化碳!$A:$A,'图4-交通载具排放'!$A11,交通排放二氧化碳!$B:$B,'图4-交通载具排放'!$B11)*$C$2</f>
        <v>7878.51</v>
      </c>
      <c r="J11" s="2">
        <f>SUMIFS(交通排放二氧化碳!J:J,交通排放二氧化碳!$A:$A,'图4-交通载具排放'!$A11,交通排放二氧化碳!$B:$B,'图4-交通载具排放'!$B11)*$C$2</f>
        <v>7594.8600000000006</v>
      </c>
      <c r="K11" s="2">
        <f>SUMIFS(交通排放二氧化碳!K:K,交通排放二氧化碳!$A:$A,'图4-交通载具排放'!$A11,交通排放二氧化碳!$B:$B,'图4-交通载具排放'!$B11)*$C$2</f>
        <v>7262.5</v>
      </c>
      <c r="L11" s="2">
        <f>SUMIFS(交通排放二氧化碳!L:L,交通排放二氧化碳!$A:$A,'图4-交通载具排放'!$A11,交通排放二氧化碳!$B:$B,'图4-交通载具排放'!$B11)*$C$2</f>
        <v>6914.2300000000005</v>
      </c>
      <c r="M11" s="2">
        <f>SUMIFS(交通排放二氧化碳!M:M,交通排放二氧化碳!$A:$A,'图4-交通载具排放'!$A11,交通排放二氧化碳!$B:$B,'图4-交通载具排放'!$B11)*$C$2</f>
        <v>6522.29</v>
      </c>
      <c r="N11" s="2">
        <f>SUMIFS(交通排放二氧化碳!N:N,交通排放二氧化碳!$A:$A,'图4-交通载具排放'!$A11,交通排放二氧化碳!$B:$B,'图4-交通载具排放'!$B11)*$C$2</f>
        <v>6102</v>
      </c>
      <c r="O11" s="2">
        <f>SUMIFS(交通排放二氧化碳!O:O,交通排放二氧化碳!$A:$A,'图4-交通载具排放'!$A11,交通排放二氧化碳!$B:$B,'图4-交通载具排放'!$B11)*$C$2</f>
        <v>5659.6100000000006</v>
      </c>
      <c r="P11" s="2">
        <f>SUMIFS(交通排放二氧化碳!P:P,交通排放二氧化碳!$A:$A,'图4-交通载具排放'!$A11,交通排放二氧化碳!$B:$B,'图4-交通载具排放'!$B11)*$C$2</f>
        <v>5202.63</v>
      </c>
      <c r="Q11" s="2">
        <f>SUMIFS(交通排放二氧化碳!Q:Q,交通排放二氧化碳!$A:$A,'图4-交通载具排放'!$A11,交通排放二氧化碳!$B:$B,'图4-交通载具排放'!$B11)*$C$2</f>
        <v>4738.3600000000006</v>
      </c>
      <c r="R11" s="2">
        <f>SUMIFS(交通排放二氧化碳!R:R,交通排放二氧化碳!$A:$A,'图4-交通载具排放'!$A11,交通排放二氧化碳!$B:$B,'图4-交通载具排放'!$B11)*$C$2</f>
        <v>4274.3600000000006</v>
      </c>
      <c r="S11" s="2">
        <f>SUMIFS(交通排放二氧化碳!S:S,交通排放二氧化碳!$A:$A,'图4-交通载具排放'!$A11,交通排放二氧化碳!$B:$B,'图4-交通载具排放'!$B11)*$C$2</f>
        <v>3813.33</v>
      </c>
      <c r="T11" s="2">
        <f>SUMIFS(交通排放二氧化碳!T:T,交通排放二氧化碳!$A:$A,'图4-交通载具排放'!$A11,交通排放二氧化碳!$B:$B,'图4-交通载具排放'!$B11)*$C$2</f>
        <v>3359.67</v>
      </c>
      <c r="U11" s="2">
        <f>SUMIFS(交通排放二氧化碳!U:U,交通排放二氧化碳!$A:$A,'图4-交通载具排放'!$A11,交通排放二氧化碳!$B:$B,'图4-交通载具排放'!$B11)*$C$2</f>
        <v>2919.9700000000003</v>
      </c>
      <c r="V11" s="2">
        <f>SUMIFS(交通排放二氧化碳!V:V,交通排放二氧化碳!$A:$A,'图4-交通载具排放'!$A11,交通排放二氧化碳!$B:$B,'图4-交通载具排放'!$B11)*$C$2</f>
        <v>2501.61</v>
      </c>
      <c r="W11" s="2">
        <f>SUMIFS(交通排放二氧化碳!W:W,交通排放二氧化碳!$A:$A,'图4-交通载具排放'!$A11,交通排放二氧化碳!$B:$B,'图4-交通载具排放'!$B11)*$C$2</f>
        <v>2099.1</v>
      </c>
      <c r="X11" s="2">
        <f>SUMIFS(交通排放二氧化碳!X:X,交通排放二氧化碳!$A:$A,'图4-交通载具排放'!$A11,交通排放二氧化碳!$B:$B,'图4-交通载具排放'!$B11)*$C$2</f>
        <v>1716.27</v>
      </c>
      <c r="Y11" s="2">
        <f>SUMIFS(交通排放二氧化碳!Y:Y,交通排放二氧化碳!$A:$A,'图4-交通载具排放'!$A11,交通排放二氧化碳!$B:$B,'图4-交通载具排放'!$B11)*$C$2</f>
        <v>1355.27</v>
      </c>
      <c r="Z11" s="2">
        <f>SUMIFS(交通排放二氧化碳!Z:Z,交通排放二氧化碳!$A:$A,'图4-交通载具排放'!$A11,交通排放二氧化碳!$B:$B,'图4-交通载具排放'!$B11)*$C$2</f>
        <v>1020.8100000000001</v>
      </c>
      <c r="AA11" s="2">
        <f>SUMIFS(交通排放二氧化碳!AA:AA,交通排放二氧化碳!$A:$A,'图4-交通载具排放'!$A11,交通排放二氧化碳!$B:$B,'图4-交通载具排放'!$B11)*$C$2</f>
        <v>1036.44</v>
      </c>
      <c r="AB11" s="2">
        <f>SUMIFS(交通排放二氧化碳!AB:AB,交通排放二氧化碳!$A:$A,'图4-交通载具排放'!$A11,交通排放二氧化碳!$B:$B,'图4-交通载具排放'!$B11)*$C$2</f>
        <v>1057.73</v>
      </c>
      <c r="AC11" s="2">
        <f>SUMIFS(交通排放二氧化碳!AC:AC,交通排放二氧化碳!$A:$A,'图4-交通载具排放'!$A11,交通排放二氧化碳!$B:$B,'图4-交通载具排放'!$B11)*$C$2</f>
        <v>1079.83</v>
      </c>
      <c r="AD11" s="2">
        <f>SUMIFS(交通排放二氧化碳!AD:AD,交通排放二氧化碳!$A:$A,'图4-交通载具排放'!$A11,交通排放二氧化碳!$B:$B,'图4-交通载具排放'!$B11)*$C$2</f>
        <v>1091.01</v>
      </c>
      <c r="AE11" s="2">
        <f>SUMIFS(交通排放二氧化碳!AE:AE,交通排放二氧化碳!$A:$A,'图4-交通载具排放'!$A11,交通排放二氧化碳!$B:$B,'图4-交通载具排放'!$B11)*$C$2</f>
        <v>1101.94</v>
      </c>
      <c r="AF11" s="2">
        <f>SUMIFS(交通排放二氧化碳!AF:AF,交通排放二氧化碳!$A:$A,'图4-交通载具排放'!$A11,交通排放二氧化碳!$B:$B,'图4-交通载具排放'!$B11)*$C$2</f>
        <v>1093.94</v>
      </c>
      <c r="AG11" s="2">
        <f>SUMIFS(交通排放二氧化碳!AG:AG,交通排放二氧化碳!$A:$A,'图4-交通载具排放'!$A11,交通排放二氧化碳!$B:$B,'图4-交通载具排放'!$B11)*$C$2</f>
        <v>1087.06</v>
      </c>
      <c r="AH11" s="2">
        <f>SUMIFS(交通排放二氧化碳!AH:AH,交通排放二氧化碳!$A:$A,'图4-交通载具排放'!$A11,交通排放二氧化碳!$B:$B,'图4-交通载具排放'!$B11)*$C$2</f>
        <v>1069.06</v>
      </c>
      <c r="AI11" s="2">
        <f>SUMIFS(交通排放二氧化碳!AI:AI,交通排放二氧化碳!$A:$A,'图4-交通载具排放'!$A11,交通排放二氧化碳!$B:$B,'图4-交通载具排放'!$B11)*$C$2</f>
        <v>1041.74</v>
      </c>
      <c r="AJ11" s="2">
        <f>SUMIFS(交通排放二氧化碳!AJ:AJ,交通排放二氧化碳!$A:$A,'图4-交通载具排放'!$A11,交通排放二氧化碳!$B:$B,'图4-交通载具排放'!$B11)*$C$2</f>
        <v>1015.83</v>
      </c>
      <c r="AK11" s="2">
        <f>SUMIFS(交通排放二氧化碳!AK:AK,交通排放二氧化碳!$A:$A,'图4-交通载具排放'!$A11,交通排放二氧化碳!$B:$B,'图4-交通载具排放'!$B11)*$C$2</f>
        <v>979.07400000000007</v>
      </c>
      <c r="AL11" s="2">
        <f>SUMIFS(交通排放二氧化碳!AL:AL,交通排放二氧化碳!$A:$A,'图4-交通载具排放'!$A11,交通排放二氧化碳!$B:$B,'图4-交通载具排放'!$B11)*$C$2</f>
        <v>942.95699999999999</v>
      </c>
      <c r="AM11" s="2">
        <f>SUMIFS(交通排放二氧化碳!AM:AM,交通排放二氧化碳!$A:$A,'图4-交通载具排放'!$A11,交通排放二氧化碳!$B:$B,'图4-交通载具排放'!$B11)*$C$2</f>
        <v>895.52499999999998</v>
      </c>
      <c r="AN11" s="2">
        <f>SUMIFS(交通排放二氧化碳!AN:AN,交通排放二氧化碳!$A:$A,'图4-交通载具排放'!$A11,交通排放二氧化碳!$B:$B,'图4-交通载具排放'!$B11)*$C$2</f>
        <v>847.06000000000006</v>
      </c>
      <c r="AO11" s="2">
        <f>SUMIFS(交通排放二氧化碳!AO:AO,交通排放二氧化碳!$A:$A,'图4-交通载具排放'!$A11,交通排放二氧化碳!$B:$B,'图4-交通载具排放'!$B11)*$C$2</f>
        <v>786.21400000000006</v>
      </c>
    </row>
    <row r="12" spans="1:41">
      <c r="A12" s="1" t="s">
        <v>177</v>
      </c>
      <c r="B12" s="18" t="s">
        <v>173</v>
      </c>
      <c r="C12" s="18" t="str">
        <f t="shared" si="1"/>
        <v>载客船只</v>
      </c>
      <c r="D12" s="2">
        <f>SUMIFS(交通排放二氧化碳!D:D,交通排放二氧化碳!$A:$A,'图4-交通载具排放'!$A12,交通排放二氧化碳!$B:$B,'图4-交通载具排放'!$B12)*$C$2</f>
        <v>4121.09</v>
      </c>
      <c r="E12" s="2">
        <f>SUMIFS(交通排放二氧化碳!E:E,交通排放二氧化碳!$A:$A,'图4-交通载具排放'!$A12,交通排放二氧化碳!$B:$B,'图4-交通载具排放'!$B12)*$C$2</f>
        <v>3685.26</v>
      </c>
      <c r="F12" s="2">
        <f>SUMIFS(交通排放二氧化碳!F:F,交通排放二氧化碳!$A:$A,'图4-交通载具排放'!$A12,交通排放二氧化碳!$B:$B,'图4-交通载具排放'!$B12)*$C$2</f>
        <v>3327.8900000000003</v>
      </c>
      <c r="G12" s="2">
        <f>SUMIFS(交通排放二氧化碳!G:G,交通排放二氧化碳!$A:$A,'图4-交通载具排放'!$A12,交通排放二氧化碳!$B:$B,'图4-交通载具排放'!$B12)*$C$2</f>
        <v>3011.56</v>
      </c>
      <c r="H12" s="2">
        <f>SUMIFS(交通排放二氧化碳!H:H,交通排放二氧化碳!$A:$A,'图4-交通载具排放'!$A12,交通排放二氧化碳!$B:$B,'图4-交通载具排放'!$B12)*$C$2</f>
        <v>2727.05</v>
      </c>
      <c r="I12" s="2">
        <f>SUMIFS(交通排放二氧化碳!I:I,交通排放二氧化碳!$A:$A,'图4-交通载具排放'!$A12,交通排放二氧化碳!$B:$B,'图4-交通载具排放'!$B12)*$C$2</f>
        <v>2473.56</v>
      </c>
      <c r="J12" s="2">
        <f>SUMIFS(交通排放二氧化碳!J:J,交通排放二氧化碳!$A:$A,'图4-交通载具排放'!$A12,交通排放二氧化碳!$B:$B,'图4-交通载具排放'!$B12)*$C$2</f>
        <v>2246.27</v>
      </c>
      <c r="K12" s="2">
        <f>SUMIFS(交通排放二氧化碳!K:K,交通排放二氧化碳!$A:$A,'图4-交通载具排放'!$A12,交通排放二氧化碳!$B:$B,'图4-交通载具排放'!$B12)*$C$2</f>
        <v>2042.15</v>
      </c>
      <c r="L12" s="2">
        <f>SUMIFS(交通排放二氧化碳!L:L,交通排放二氧化碳!$A:$A,'图4-交通载具排放'!$A12,交通排放二氧化碳!$B:$B,'图4-交通载具排放'!$B12)*$C$2</f>
        <v>1892.94</v>
      </c>
      <c r="M12" s="2">
        <f>SUMIFS(交通排放二氧化碳!M:M,交通排放二氧化碳!$A:$A,'图4-交通载具排放'!$A12,交通排放二氧化碳!$B:$B,'图4-交通载具排放'!$B12)*$C$2</f>
        <v>1765.3700000000001</v>
      </c>
      <c r="N12" s="2">
        <f>SUMIFS(交通排放二氧化碳!N:N,交通排放二氧化碳!$A:$A,'图4-交通载具排放'!$A12,交通排放二氧化碳!$B:$B,'图4-交通载具排放'!$B12)*$C$2</f>
        <v>1642.55</v>
      </c>
      <c r="O12" s="2">
        <f>SUMIFS(交通排放二氧化碳!O:O,交通排放二氧化碳!$A:$A,'图4-交通载具排放'!$A12,交通排放二氧化碳!$B:$B,'图4-交通载具排放'!$B12)*$C$2</f>
        <v>1530.0700000000002</v>
      </c>
      <c r="P12" s="2">
        <f>SUMIFS(交通排放二氧化碳!P:P,交通排放二氧化碳!$A:$A,'图4-交通载具排放'!$A12,交通排放二氧化碳!$B:$B,'图4-交通载具排放'!$B12)*$C$2</f>
        <v>1428.51</v>
      </c>
      <c r="Q12" s="2">
        <f>SUMIFS(交通排放二氧化碳!Q:Q,交通排放二氧化碳!$A:$A,'图4-交通载具排放'!$A12,交通排放二氧化碳!$B:$B,'图4-交通载具排放'!$B12)*$C$2</f>
        <v>1334.53</v>
      </c>
      <c r="R12" s="2">
        <f>SUMIFS(交通排放二氧化碳!R:R,交通排放二氧化碳!$A:$A,'图4-交通载具排放'!$A12,交通排放二氧化碳!$B:$B,'图4-交通载具排放'!$B12)*$C$2</f>
        <v>1247.55</v>
      </c>
      <c r="S12" s="2">
        <f>SUMIFS(交通排放二氧化碳!S:S,交通排放二氧化碳!$A:$A,'图4-交通载具排放'!$A12,交通排放二氧化碳!$B:$B,'图4-交通载具排放'!$B12)*$C$2</f>
        <v>1166.73</v>
      </c>
      <c r="T12" s="2">
        <f>SUMIFS(交通排放二氧化碳!T:T,交通排放二氧化碳!$A:$A,'图4-交通载具排放'!$A12,交通排放二氧化碳!$B:$B,'图4-交通载具排放'!$B12)*$C$2</f>
        <v>1089.02</v>
      </c>
      <c r="U12" s="2">
        <f>SUMIFS(交通排放二氧化碳!U:U,交通排放二氧化碳!$A:$A,'图4-交通载具排放'!$A12,交通排放二氧化碳!$B:$B,'图4-交通载具排放'!$B12)*$C$2</f>
        <v>1017.34</v>
      </c>
      <c r="V12" s="2">
        <f>SUMIFS(交通排放二氧化碳!V:V,交通排放二氧化碳!$A:$A,'图4-交通载具排放'!$A12,交通排放二氧化碳!$B:$B,'图4-交通载具排放'!$B12)*$C$2</f>
        <v>947.51</v>
      </c>
      <c r="W12" s="2">
        <f>SUMIFS(交通排放二氧化碳!W:W,交通排放二氧化碳!$A:$A,'图4-交通载具排放'!$A12,交通排放二氧化碳!$B:$B,'图4-交通载具排放'!$B12)*$C$2</f>
        <v>884.13300000000004</v>
      </c>
      <c r="X12" s="2">
        <f>SUMIFS(交通排放二氧化碳!X:X,交通排放二氧化碳!$A:$A,'图4-交通载具排放'!$A12,交通排放二氧化碳!$B:$B,'图4-交通载具排放'!$B12)*$C$2</f>
        <v>825.18700000000001</v>
      </c>
      <c r="Y12" s="2">
        <f>SUMIFS(交通排放二氧化碳!Y:Y,交通排放二氧化碳!$A:$A,'图4-交通载具排放'!$A12,交通排放二氧化碳!$B:$B,'图4-交通载具排放'!$B12)*$C$2</f>
        <v>770.21600000000001</v>
      </c>
      <c r="Z12" s="2">
        <f>SUMIFS(交通排放二氧化碳!Z:Z,交通排放二氧化碳!$A:$A,'图4-交通载具排放'!$A12,交通排放二氧化碳!$B:$B,'图4-交通载具排放'!$B12)*$C$2</f>
        <v>720.524</v>
      </c>
      <c r="AA12" s="2">
        <f>SUMIFS(交通排放二氧化碳!AA:AA,交通排放二氧化碳!$A:$A,'图4-交通载具排放'!$A12,交通排放二氧化碳!$B:$B,'图4-交通载具排放'!$B12)*$C$2</f>
        <v>673.40100000000007</v>
      </c>
      <c r="AB12" s="2">
        <f>SUMIFS(交通排放二氧化碳!AB:AB,交通排放二氧化碳!$A:$A,'图4-交通载具排放'!$A12,交通排放二氧化碳!$B:$B,'图4-交通载具排放'!$B12)*$C$2</f>
        <v>628.64600000000007</v>
      </c>
      <c r="AC12" s="2">
        <f>SUMIFS(交通排放二氧化碳!AC:AC,交通排放二氧化碳!$A:$A,'图4-交通载具排放'!$A12,交通排放二氧化碳!$B:$B,'图4-交通载具排放'!$B12)*$C$2</f>
        <v>587.08199999999999</v>
      </c>
      <c r="AD12" s="2">
        <f>SUMIFS(交通排放二氧化碳!AD:AD,交通排放二氧化碳!$A:$A,'图4-交通载具排放'!$A12,交通排放二氧化碳!$B:$B,'图4-交通载具排放'!$B12)*$C$2</f>
        <v>547.44299999999998</v>
      </c>
      <c r="AE12" s="2">
        <f>SUMIFS(交通排放二氧化碳!AE:AE,交通排放二氧化碳!$A:$A,'图4-交通载具排放'!$A12,交通排放二氧化碳!$B:$B,'图4-交通载具排放'!$B12)*$C$2</f>
        <v>509.58199999999999</v>
      </c>
      <c r="AF12" s="2">
        <f>SUMIFS(交通排放二氧化碳!AF:AF,交通排放二氧化碳!$A:$A,'图4-交通载具排放'!$A12,交通排放二氧化碳!$B:$B,'图4-交通载具排放'!$B12)*$C$2</f>
        <v>473.57900000000001</v>
      </c>
      <c r="AG12" s="2">
        <f>SUMIFS(交通排放二氧化碳!AG:AG,交通排放二氧化碳!$A:$A,'图4-交通载具排放'!$A12,交通排放二氧化碳!$B:$B,'图4-交通载具排放'!$B12)*$C$2</f>
        <v>459.93700000000001</v>
      </c>
      <c r="AH12" s="2">
        <f>SUMIFS(交通排放二氧化碳!AH:AH,交通排放二氧化碳!$A:$A,'图4-交通载具排放'!$A12,交通排放二氧化碳!$B:$B,'图4-交通载具排放'!$B12)*$C$2</f>
        <v>448.89699999999999</v>
      </c>
      <c r="AI12" s="2">
        <f>SUMIFS(交通排放二氧化碳!AI:AI,交通排放二氧化碳!$A:$A,'图4-交通载具排放'!$A12,交通排放二氧化碳!$B:$B,'图4-交通载具排放'!$B12)*$C$2</f>
        <v>439.96600000000001</v>
      </c>
      <c r="AJ12" s="2">
        <f>SUMIFS(交通排放二氧化碳!AJ:AJ,交通排放二氧化碳!$A:$A,'图4-交通载具排放'!$A12,交通排放二氧化碳!$B:$B,'图4-交通载具排放'!$B12)*$C$2</f>
        <v>431.90700000000004</v>
      </c>
      <c r="AK12" s="2">
        <f>SUMIFS(交通排放二氧化碳!AK:AK,交通排放二氧化碳!$A:$A,'图4-交通载具排放'!$A12,交通排放二氧化碳!$B:$B,'图4-交通载具排放'!$B12)*$C$2</f>
        <v>424.61799999999999</v>
      </c>
      <c r="AL12" s="2">
        <f>SUMIFS(交通排放二氧化碳!AL:AL,交通排放二氧化碳!$A:$A,'图4-交通载具排放'!$A12,交通排放二氧化碳!$B:$B,'图4-交通载具排放'!$B12)*$C$2</f>
        <v>417.30099999999999</v>
      </c>
      <c r="AM12" s="2">
        <f>SUMIFS(交通排放二氧化碳!AM:AM,交通排放二氧化碳!$A:$A,'图4-交通载具排放'!$A12,交通排放二氧化碳!$B:$B,'图4-交通载具排放'!$B12)*$C$2</f>
        <v>409.63300000000004</v>
      </c>
      <c r="AN12" s="2">
        <f>SUMIFS(交通排放二氧化碳!AN:AN,交通排放二氧化碳!$A:$A,'图4-交通载具排放'!$A12,交通排放二氧化碳!$B:$B,'图4-交通载具排放'!$B12)*$C$2</f>
        <v>401.58100000000002</v>
      </c>
      <c r="AO12" s="2">
        <f>SUMIFS(交通排放二氧化碳!AO:AO,交通排放二氧化碳!$A:$A,'图4-交通载具排放'!$A12,交通排放二氧化碳!$B:$B,'图4-交通载具排放'!$B12)*$C$2</f>
        <v>393.08800000000002</v>
      </c>
    </row>
    <row r="13" spans="1:41">
      <c r="A13" s="1" t="s">
        <v>177</v>
      </c>
      <c r="B13" s="18" t="s">
        <v>110</v>
      </c>
      <c r="C13" s="18" t="str">
        <f t="shared" si="1"/>
        <v>载货船只</v>
      </c>
      <c r="D13" s="2">
        <f>SUMIFS(交通排放二氧化碳!D:D,交通排放二氧化碳!$A:$A,'图4-交通载具排放'!$A13,交通排放二氧化碳!$B:$B,'图4-交通载具排放'!$B13)*$C$2</f>
        <v>12233.1708</v>
      </c>
      <c r="E13" s="2">
        <f>SUMIFS(交通排放二氧化碳!E:E,交通排放二氧化碳!$A:$A,'图4-交通载具排放'!$A13,交通排放二氧化碳!$B:$B,'图4-交通载具排放'!$B13)*$C$2</f>
        <v>12559.7952</v>
      </c>
      <c r="F13" s="2">
        <f>SUMIFS(交通排放二氧化碳!F:F,交通排放二氧化碳!$A:$A,'图4-交通载具排放'!$A13,交通排放二氧化碳!$B:$B,'图4-交通载具排放'!$B13)*$C$2</f>
        <v>12885.976500000001</v>
      </c>
      <c r="G13" s="2">
        <f>SUMIFS(交通排放二氧化碳!G:G,交通排放二氧化碳!$A:$A,'图4-交通载具排放'!$A13,交通排放二氧化碳!$B:$B,'图4-交通载具排放'!$B13)*$C$2</f>
        <v>13211.816500000001</v>
      </c>
      <c r="H13" s="2">
        <f>SUMIFS(交通排放二氧化碳!H:H,交通排放二氧化碳!$A:$A,'图4-交通载具排放'!$A13,交通排放二氧化碳!$B:$B,'图4-交通载具排放'!$B13)*$C$2</f>
        <v>13537.336300000001</v>
      </c>
      <c r="I13" s="2">
        <f>SUMIFS(交通排放二氧化碳!I:I,交通排放二氧化碳!$A:$A,'图4-交通载具排放'!$A13,交通排放二氧化碳!$B:$B,'图4-交通载具排放'!$B13)*$C$2</f>
        <v>13862.5774</v>
      </c>
      <c r="J13" s="2">
        <f>SUMIFS(交通排放二氧化碳!J:J,交通排放二氧化碳!$A:$A,'图4-交通载具排放'!$A13,交通排放二氧化碳!$B:$B,'图4-交通载具排放'!$B13)*$C$2</f>
        <v>14187.661100000001</v>
      </c>
      <c r="K13" s="2">
        <f>SUMIFS(交通排放二氧化碳!K:K,交通排放二氧化碳!$A:$A,'图4-交通载具排放'!$A13,交通排放二氧化碳!$B:$B,'图4-交通载具排放'!$B13)*$C$2</f>
        <v>14512.537900000001</v>
      </c>
      <c r="L13" s="2">
        <f>SUMIFS(交通排放二氧化碳!L:L,交通排放二氧化碳!$A:$A,'图4-交通载具排放'!$A13,交通排放二氧化碳!$B:$B,'图4-交通载具排放'!$B13)*$C$2</f>
        <v>14793.564</v>
      </c>
      <c r="M13" s="2">
        <f>SUMIFS(交通排放二氧化碳!M:M,交通排放二氧化碳!$A:$A,'图4-交通载具排放'!$A13,交通排放二氧化碳!$B:$B,'图4-交通载具排放'!$B13)*$C$2</f>
        <v>15074.688100000001</v>
      </c>
      <c r="N13" s="2">
        <f>SUMIFS(交通排放二氧化碳!N:N,交通排放二氧化碳!$A:$A,'图4-交通载具排放'!$A13,交通排放二氧化碳!$B:$B,'图4-交通载具排放'!$B13)*$C$2</f>
        <v>15355.727700000001</v>
      </c>
      <c r="O13" s="2">
        <f>SUMIFS(交通排放二氧化碳!O:O,交通排放二氧化碳!$A:$A,'图4-交通载具排放'!$A13,交通排放二氧化碳!$B:$B,'图4-交通载具排放'!$B13)*$C$2</f>
        <v>15636.910100000001</v>
      </c>
      <c r="P13" s="2">
        <f>SUMIFS(交通排放二氧化碳!P:P,交通排放二氧化碳!$A:$A,'图4-交通载具排放'!$A13,交通排放二氧化碳!$B:$B,'图4-交通载具排放'!$B13)*$C$2</f>
        <v>15919.9437</v>
      </c>
      <c r="Q13" s="2">
        <f>SUMIFS(交通排放二氧化碳!Q:Q,交通排放二氧化碳!$A:$A,'图4-交通载具排放'!$A13,交通排放二氧化碳!$B:$B,'图4-交通载具排放'!$B13)*$C$2</f>
        <v>16201.651</v>
      </c>
      <c r="R13" s="2">
        <f>SUMIFS(交通排放二氧化碳!R:R,交通排放二氧化碳!$A:$A,'图4-交通载具排放'!$A13,交通排放二氧化碳!$B:$B,'图4-交通载具排放'!$B13)*$C$2</f>
        <v>16483.128800000002</v>
      </c>
      <c r="S13" s="2">
        <f>SUMIFS(交通排放二氧化碳!S:S,交通排放二氧化碳!$A:$A,'图4-交通载具排放'!$A13,交通排放二氧化碳!$B:$B,'图4-交通载具排放'!$B13)*$C$2</f>
        <v>16764.772499999999</v>
      </c>
      <c r="T13" s="2">
        <f>SUMIFS(交通排放二氧化碳!T:T,交通排放二氧化碳!$A:$A,'图4-交通载具排放'!$A13,交通排放二氧化碳!$B:$B,'图4-交通载具排放'!$B13)*$C$2</f>
        <v>17046.656300000002</v>
      </c>
      <c r="U13" s="2">
        <f>SUMIFS(交通排放二氧化碳!U:U,交通排放二氧化碳!$A:$A,'图4-交通载具排放'!$A13,交通排放二氧化碳!$B:$B,'图4-交通载具排放'!$B13)*$C$2</f>
        <v>17328.79393</v>
      </c>
      <c r="V13" s="2">
        <f>SUMIFS(交通排放二氧化碳!V:V,交通排放二氧化碳!$A:$A,'图4-交通载具排放'!$A13,交通排放二氧化碳!$B:$B,'图4-交通载具排放'!$B13)*$C$2</f>
        <v>17506.7945</v>
      </c>
      <c r="W13" s="2">
        <f>SUMIFS(交通排放二氧化碳!W:W,交通排放二氧化碳!$A:$A,'图4-交通载具排放'!$A13,交通排放二氧化碳!$B:$B,'图4-交通载具排放'!$B13)*$C$2</f>
        <v>17685.190170000002</v>
      </c>
      <c r="X13" s="2">
        <f>SUMIFS(交通排放二氧化碳!X:X,交通排放二氧化碳!$A:$A,'图4-交通载具排放'!$A13,交通排放二氧化碳!$B:$B,'图4-交通载具排放'!$B13)*$C$2</f>
        <v>17863.910350000002</v>
      </c>
      <c r="Y13" s="2">
        <f>SUMIFS(交通排放二氧化碳!Y:Y,交通排放二氧化碳!$A:$A,'图4-交通载具排放'!$A13,交通排放二氧化碳!$B:$B,'图4-交通载具排放'!$B13)*$C$2</f>
        <v>18042.964230000001</v>
      </c>
      <c r="Z13" s="2">
        <f>SUMIFS(交通排放二氧化碳!Z:Z,交通排放二氧化碳!$A:$A,'图4-交通载具排放'!$A13,交通排放二氧化碳!$B:$B,'图4-交通载具排放'!$B13)*$C$2</f>
        <v>18222.350839999999</v>
      </c>
      <c r="AA13" s="2">
        <f>SUMIFS(交通排放二氧化碳!AA:AA,交通排放二氧化碳!$A:$A,'图4-交通载具排放'!$A13,交通排放二氧化碳!$B:$B,'图4-交通载具排放'!$B13)*$C$2</f>
        <v>18402.089029999999</v>
      </c>
      <c r="AB13" s="2">
        <f>SUMIFS(交通排放二氧化碳!AB:AB,交通排放二氧化碳!$A:$A,'图4-交通载具排放'!$A13,交通排放二氧化碳!$B:$B,'图4-交通载具排放'!$B13)*$C$2</f>
        <v>18582.107480000002</v>
      </c>
      <c r="AC13" s="2">
        <f>SUMIFS(交通排放二氧化碳!AC:AC,交通排放二氧化碳!$A:$A,'图4-交通载具排放'!$A13,交通排放二氧化碳!$B:$B,'图4-交通载具排放'!$B13)*$C$2</f>
        <v>18762.404790000001</v>
      </c>
      <c r="AD13" s="2">
        <f>SUMIFS(交通排放二氧化碳!AD:AD,交通排放二氧化碳!$A:$A,'图4-交通载具排放'!$A13,交通排放二氧化碳!$B:$B,'图4-交通载具排放'!$B13)*$C$2</f>
        <v>18942.989440000001</v>
      </c>
      <c r="AE13" s="2">
        <f>SUMIFS(交通排放二氧化碳!AE:AE,交通排放二氧化碳!$A:$A,'图4-交通载具排放'!$A13,交通排放二氧化碳!$B:$B,'图4-交通载具排放'!$B13)*$C$2</f>
        <v>19123.929815</v>
      </c>
      <c r="AF13" s="2">
        <f>SUMIFS(交通排放二氧化碳!AF:AF,交通排放二氧化碳!$A:$A,'图4-交通载具排放'!$A13,交通排放二氧化碳!$B:$B,'图4-交通载具排放'!$B13)*$C$2</f>
        <v>19315.394478000002</v>
      </c>
      <c r="AG13" s="2">
        <f>SUMIFS(交通排放二氧化碳!AG:AG,交通排放二氧化碳!$A:$A,'图4-交通载具排放'!$A13,交通排放二氧化碳!$B:$B,'图4-交通载具排放'!$B13)*$C$2</f>
        <v>19507.221143999999</v>
      </c>
      <c r="AH13" s="2">
        <f>SUMIFS(交通排放二氧化碳!AH:AH,交通排放二氧化碳!$A:$A,'图4-交通载具排放'!$A13,交通排放二氧化碳!$B:$B,'图4-交通载具排放'!$B13)*$C$2</f>
        <v>19699.066476</v>
      </c>
      <c r="AI13" s="2">
        <f>SUMIFS(交通排放二氧化碳!AI:AI,交通排放二氧化碳!$A:$A,'图4-交通载具排放'!$A13,交通排放二氧化碳!$B:$B,'图4-交通载具排放'!$B13)*$C$2</f>
        <v>19891.240450600002</v>
      </c>
      <c r="AJ13" s="2">
        <f>SUMIFS(交通排放二氧化碳!AJ:AJ,交通排放二氧化碳!$A:$A,'图4-交通载具排放'!$A13,交通排放二氧化碳!$B:$B,'图4-交通载具排放'!$B13)*$C$2</f>
        <v>20082.279904300001</v>
      </c>
      <c r="AK13" s="2">
        <f>SUMIFS(交通排放二氧化碳!AK:AK,交通排放二氧化碳!$A:$A,'图4-交通载具排放'!$A13,交通排放二氧化碳!$B:$B,'图4-交通载具排放'!$B13)*$C$2</f>
        <v>20273.459803000002</v>
      </c>
      <c r="AL13" s="2">
        <f>SUMIFS(交通排放二氧化碳!AL:AL,交通排放二氧化碳!$A:$A,'图4-交通载具排放'!$A13,交通排放二氧化碳!$B:$B,'图4-交通载具排放'!$B13)*$C$2</f>
        <v>20464.709709400002</v>
      </c>
      <c r="AM13" s="2">
        <f>SUMIFS(交通排放二氧化碳!AM:AM,交通排放二氧化碳!$A:$A,'图4-交通载具排放'!$A13,交通排放二氧化碳!$B:$B,'图4-交通载具排放'!$B13)*$C$2</f>
        <v>20656.099623099999</v>
      </c>
      <c r="AN13" s="2">
        <f>SUMIFS(交通排放二氧化碳!AN:AN,交通排放二氧化碳!$A:$A,'图4-交通载具排放'!$A13,交通排放二氧化碳!$B:$B,'图4-交通载具排放'!$B13)*$C$2</f>
        <v>20847.669543700002</v>
      </c>
      <c r="AO13" s="2">
        <f>SUMIFS(交通排放二氧化碳!AO:AO,交通排放二氧化碳!$A:$A,'图4-交通载具排放'!$A13,交通排放二氧化碳!$B:$B,'图4-交通载具排放'!$B13)*$C$2</f>
        <v>21039.2394709</v>
      </c>
    </row>
    <row r="14" spans="1:41">
      <c r="A14" s="1" t="s">
        <v>1737</v>
      </c>
      <c r="B14" s="18" t="s">
        <v>173</v>
      </c>
      <c r="C14" s="18" t="str">
        <f t="shared" si="1"/>
        <v>载客摩托车</v>
      </c>
      <c r="D14" s="2">
        <f>SUMIFS(交通排放二氧化碳!D:D,交通排放二氧化碳!$A:$A,'图4-交通载具排放'!$A14,交通排放二氧化碳!$B:$B,'图4-交通载具排放'!$B14)*$C$2</f>
        <v>97.636200000000002</v>
      </c>
      <c r="E14" s="2">
        <f>SUMIFS(交通排放二氧化碳!E:E,交通排放二氧化碳!$A:$A,'图4-交通载具排放'!$A14,交通排放二氧化碳!$B:$B,'图4-交通载具排放'!$B14)*$C$2</f>
        <v>90.43780000000001</v>
      </c>
      <c r="F14" s="2">
        <f>SUMIFS(交通排放二氧化碳!F:F,交通排放二氧化碳!$A:$A,'图4-交通载具排放'!$A14,交通排放二氧化碳!$B:$B,'图4-交通载具排放'!$B14)*$C$2</f>
        <v>82.515600000000006</v>
      </c>
      <c r="G14" s="2">
        <f>SUMIFS(交通排放二氧化碳!G:G,交通排放二氧化碳!$A:$A,'图4-交通载具排放'!$A14,交通排放二氧化碳!$B:$B,'图4-交通载具排放'!$B14)*$C$2</f>
        <v>74.031300000000002</v>
      </c>
      <c r="H14" s="2">
        <f>SUMIFS(交通排放二氧化碳!H:H,交通排放二氧化碳!$A:$A,'图4-交通载具排放'!$A14,交通排放二氧化碳!$B:$B,'图4-交通载具排放'!$B14)*$C$2</f>
        <v>65.203699999999998</v>
      </c>
      <c r="I14" s="2">
        <f>SUMIFS(交通排放二氧化碳!I:I,交通排放二氧化碳!$A:$A,'图4-交通载具排放'!$A14,交通排放二氧化碳!$B:$B,'图4-交通载具排放'!$B14)*$C$2</f>
        <v>56.253900000000002</v>
      </c>
      <c r="J14" s="2">
        <f>SUMIFS(交通排放二氧化碳!J:J,交通排放二氧化碳!$A:$A,'图4-交通载具排放'!$A14,交通排放二氧化碳!$B:$B,'图4-交通载具排放'!$B14)*$C$2</f>
        <v>47.420100000000005</v>
      </c>
      <c r="K14" s="2">
        <f>SUMIFS(交通排放二氧化碳!K:K,交通排放二氧化碳!$A:$A,'图4-交通载具排放'!$A14,交通排放二氧化碳!$B:$B,'图4-交通载具排放'!$B14)*$C$2</f>
        <v>38.927</v>
      </c>
      <c r="L14" s="2">
        <f>SUMIFS(交通排放二氧化碳!L:L,交通排放二氧化碳!$A:$A,'图4-交通载具排放'!$A14,交通排放二氧化碳!$B:$B,'图4-交通载具排放'!$B14)*$C$2</f>
        <v>30.9604</v>
      </c>
      <c r="M14" s="2">
        <f>SUMIFS(交通排放二氧化碳!M:M,交通排放二氧化碳!$A:$A,'图4-交通载具排放'!$A14,交通排放二氧化碳!$B:$B,'图4-交通载具排放'!$B14)*$C$2</f>
        <v>23.674400000000002</v>
      </c>
      <c r="N14" s="2">
        <f>SUMIFS(交通排放二氧化碳!N:N,交通排放二氧化碳!$A:$A,'图4-交通载具排放'!$A14,交通排放二氧化碳!$B:$B,'图4-交通载具排放'!$B14)*$C$2</f>
        <v>17.209800000000001</v>
      </c>
      <c r="O14" s="2">
        <f>SUMIFS(交通排放二氧化碳!O:O,交通排放二氧化碳!$A:$A,'图4-交通载具排放'!$A14,交通排放二氧化碳!$B:$B,'图4-交通载具排放'!$B14)*$C$2</f>
        <v>11.668000000000001</v>
      </c>
      <c r="P14" s="2">
        <f>SUMIFS(交通排放二氧化碳!P:P,交通排放二氧化碳!$A:$A,'图4-交通载具排放'!$A14,交通排放二氧化碳!$B:$B,'图4-交通载具排放'!$B14)*$C$2</f>
        <v>7.12669</v>
      </c>
      <c r="Q14" s="2">
        <f>SUMIFS(交通排放二氧化碳!Q:Q,交通排放二氧化碳!$A:$A,'图4-交通载具排放'!$A14,交通排放二氧化碳!$B:$B,'图4-交通载具排放'!$B14)*$C$2</f>
        <v>4.8866000000000005</v>
      </c>
      <c r="R14" s="2">
        <f>SUMIFS(交通排放二氧化碳!R:R,交通排放二氧化碳!$A:$A,'图4-交通载具排放'!$A14,交通排放二氧化碳!$B:$B,'图4-交通载具排放'!$B14)*$C$2</f>
        <v>3.4165100000000002</v>
      </c>
      <c r="S14" s="2">
        <f>SUMIFS(交通排放二氧化碳!S:S,交通排放二氧化碳!$A:$A,'图4-交通载具排放'!$A14,交通排放二氧化碳!$B:$B,'图4-交通载具排放'!$B14)*$C$2</f>
        <v>2.36544</v>
      </c>
      <c r="T14" s="2">
        <f>SUMIFS(交通排放二氧化碳!T:T,交通排放二氧化碳!$A:$A,'图4-交通载具排放'!$A14,交通排放二氧化碳!$B:$B,'图4-交通载具排放'!$B14)*$C$2</f>
        <v>1.6351</v>
      </c>
      <c r="U14" s="2">
        <f>SUMIFS(交通排放二氧化碳!U:U,交通排放二氧化碳!$A:$A,'图4-交通载具排放'!$A14,交通排放二氧化碳!$B:$B,'图4-交通载具排放'!$B14)*$C$2</f>
        <v>1.13775</v>
      </c>
      <c r="V14" s="2">
        <f>SUMIFS(交通排放二氧化碳!V:V,交通排放二氧化碳!$A:$A,'图4-交通载具排放'!$A14,交通排放二氧化碳!$B:$B,'图4-交通载具排放'!$B14)*$C$2</f>
        <v>0.805751</v>
      </c>
      <c r="W14" s="2">
        <f>SUMIFS(交通排放二氧化碳!W:W,交通排放二氧化碳!$A:$A,'图4-交通载具排放'!$A14,交通排放二氧化碳!$B:$B,'图4-交通载具排放'!$B14)*$C$2</f>
        <v>0.58488300000000004</v>
      </c>
      <c r="X14" s="2">
        <f>SUMIFS(交通排放二氧化碳!X:X,交通排放二氧化碳!$A:$A,'图4-交通载具排放'!$A14,交通排放二氧化碳!$B:$B,'图4-交通载具排放'!$B14)*$C$2</f>
        <v>0.43785400000000002</v>
      </c>
      <c r="Y14" s="2">
        <f>SUMIFS(交通排放二氧化碳!Y:Y,交通排放二氧化碳!$A:$A,'图4-交通载具排放'!$A14,交通排放二氧化碳!$B:$B,'图4-交通载具排放'!$B14)*$C$2</f>
        <v>0.34081500000000003</v>
      </c>
      <c r="Z14" s="2">
        <f>SUMIFS(交通排放二氧化碳!Z:Z,交通排放二氧化碳!$A:$A,'图4-交通载具排放'!$A14,交通排放二氧化碳!$B:$B,'图4-交通载具排放'!$B14)*$C$2</f>
        <v>0.27456900000000001</v>
      </c>
      <c r="AA14" s="2">
        <f>SUMIFS(交通排放二氧化碳!AA:AA,交通排放二氧化碳!$A:$A,'图4-交通载具排放'!$A14,交通排放二氧化碳!$B:$B,'图4-交通载具排放'!$B14)*$C$2</f>
        <v>0.22925900000000002</v>
      </c>
      <c r="AB14" s="2">
        <f>SUMIFS(交通排放二氧化碳!AB:AB,交通排放二氧化碳!$A:$A,'图4-交通载具排放'!$A14,交通排放二氧化碳!$B:$B,'图4-交通载具排放'!$B14)*$C$2</f>
        <v>0.197825</v>
      </c>
      <c r="AC14" s="2">
        <f>SUMIFS(交通排放二氧化碳!AC:AC,交通排放二氧化碳!$A:$A,'图4-交通载具排放'!$A14,交通排放二氧化碳!$B:$B,'图4-交通载具排放'!$B14)*$C$2</f>
        <v>0.17585700000000001</v>
      </c>
      <c r="AD14" s="2">
        <f>SUMIFS(交通排放二氧化碳!AD:AD,交通排放二氧化碳!$A:$A,'图4-交通载具排放'!$A14,交通排放二氧化碳!$B:$B,'图4-交通载具排放'!$B14)*$C$2</f>
        <v>0.159972</v>
      </c>
      <c r="AE14" s="2">
        <f>SUMIFS(交通排放二氧化碳!AE:AE,交通排放二氧化碳!$A:$A,'图4-交通载具排放'!$A14,交通排放二氧化碳!$B:$B,'图4-交通载具排放'!$B14)*$C$2</f>
        <v>0.14844200000000002</v>
      </c>
      <c r="AF14" s="2">
        <f>SUMIFS(交通排放二氧化碳!AF:AF,交通排放二氧化碳!$A:$A,'图4-交通载具排放'!$A14,交通排放二氧化碳!$B:$B,'图4-交通载具排放'!$B14)*$C$2</f>
        <v>0.139904</v>
      </c>
      <c r="AG14" s="2">
        <f>SUMIFS(交通排放二氧化碳!AG:AG,交通排放二氧化碳!$A:$A,'图4-交通载具排放'!$A14,交通排放二氧化碳!$B:$B,'图4-交通载具排放'!$B14)*$C$2</f>
        <v>0.13358100000000001</v>
      </c>
      <c r="AH14" s="2">
        <f>SUMIFS(交通排放二氧化碳!AH:AH,交通排放二氧化碳!$A:$A,'图4-交通载具排放'!$A14,交通排放二氧化碳!$B:$B,'图4-交通载具排放'!$B14)*$C$2</f>
        <v>0.12879200000000002</v>
      </c>
      <c r="AI14" s="2">
        <f>SUMIFS(交通排放二氧化碳!AI:AI,交通排放二氧化碳!$A:$A,'图4-交通载具排放'!$A14,交通排放二氧化碳!$B:$B,'图4-交通载具排放'!$B14)*$C$2</f>
        <v>0.12515899999999999</v>
      </c>
      <c r="AJ14" s="2">
        <f>SUMIFS(交通排放二氧化碳!AJ:AJ,交通排放二氧化碳!$A:$A,'图4-交通载具排放'!$A14,交通排放二氧化碳!$B:$B,'图4-交通载具排放'!$B14)*$C$2</f>
        <v>0.122366</v>
      </c>
      <c r="AK14" s="2">
        <f>SUMIFS(交通排放二氧化碳!AK:AK,交通排放二氧化碳!$A:$A,'图4-交通载具排放'!$A14,交通排放二氧化碳!$B:$B,'图4-交通载具排放'!$B14)*$C$2</f>
        <v>0.12013</v>
      </c>
      <c r="AL14" s="2">
        <f>SUMIFS(交通排放二氧化碳!AL:AL,交通排放二氧化碳!$A:$A,'图4-交通载具排放'!$A14,交通排放二氧化碳!$B:$B,'图4-交通载具排放'!$B14)*$C$2</f>
        <v>0.11833200000000001</v>
      </c>
      <c r="AM14" s="2">
        <f>SUMIFS(交通排放二氧化碳!AM:AM,交通排放二氧化碳!$A:$A,'图4-交通载具排放'!$A14,交通排放二氧化碳!$B:$B,'图4-交通载具排放'!$B14)*$C$2</f>
        <v>0.116845</v>
      </c>
      <c r="AN14" s="2">
        <f>SUMIFS(交通排放二氧化碳!AN:AN,交通排放二氧化碳!$A:$A,'图4-交通载具排放'!$A14,交通排放二氧化碳!$B:$B,'图4-交通载具排放'!$B14)*$C$2</f>
        <v>0.115647</v>
      </c>
      <c r="AO14" s="2">
        <f>SUMIFS(交通排放二氧化碳!AO:AO,交通排放二氧化碳!$A:$A,'图4-交通载具排放'!$A14,交通排放二氧化碳!$B:$B,'图4-交通载具排放'!$B14)*$C$2</f>
        <v>0.114611</v>
      </c>
    </row>
    <row r="15" spans="1:41">
      <c r="A15" s="1" t="s">
        <v>1737</v>
      </c>
      <c r="B15" s="18" t="s">
        <v>110</v>
      </c>
      <c r="C15" s="18" t="str">
        <f t="shared" si="1"/>
        <v>载货摩托车</v>
      </c>
      <c r="D15" s="2">
        <f>SUMIFS(交通排放二氧化碳!D:D,交通排放二氧化碳!$A:$A,'图4-交通载具排放'!$A15,交通排放二氧化碳!$B:$B,'图4-交通载具排放'!$B15)*$C$2</f>
        <v>0</v>
      </c>
      <c r="E15" s="2">
        <f>SUMIFS(交通排放二氧化碳!E:E,交通排放二氧化碳!$A:$A,'图4-交通载具排放'!$A15,交通排放二氧化碳!$B:$B,'图4-交通载具排放'!$B15)*$C$2</f>
        <v>0</v>
      </c>
      <c r="F15" s="2">
        <f>SUMIFS(交通排放二氧化碳!F:F,交通排放二氧化碳!$A:$A,'图4-交通载具排放'!$A15,交通排放二氧化碳!$B:$B,'图4-交通载具排放'!$B15)*$C$2</f>
        <v>0</v>
      </c>
      <c r="G15" s="2">
        <f>SUMIFS(交通排放二氧化碳!G:G,交通排放二氧化碳!$A:$A,'图4-交通载具排放'!$A15,交通排放二氧化碳!$B:$B,'图4-交通载具排放'!$B15)*$C$2</f>
        <v>0</v>
      </c>
      <c r="H15" s="2">
        <f>SUMIFS(交通排放二氧化碳!H:H,交通排放二氧化碳!$A:$A,'图4-交通载具排放'!$A15,交通排放二氧化碳!$B:$B,'图4-交通载具排放'!$B15)*$C$2</f>
        <v>0</v>
      </c>
      <c r="I15" s="2">
        <f>SUMIFS(交通排放二氧化碳!I:I,交通排放二氧化碳!$A:$A,'图4-交通载具排放'!$A15,交通排放二氧化碳!$B:$B,'图4-交通载具排放'!$B15)*$C$2</f>
        <v>0</v>
      </c>
      <c r="J15" s="2">
        <f>SUMIFS(交通排放二氧化碳!J:J,交通排放二氧化碳!$A:$A,'图4-交通载具排放'!$A15,交通排放二氧化碳!$B:$B,'图4-交通载具排放'!$B15)*$C$2</f>
        <v>0</v>
      </c>
      <c r="K15" s="2">
        <f>SUMIFS(交通排放二氧化碳!K:K,交通排放二氧化碳!$A:$A,'图4-交通载具排放'!$A15,交通排放二氧化碳!$B:$B,'图4-交通载具排放'!$B15)*$C$2</f>
        <v>0</v>
      </c>
      <c r="L15" s="2">
        <f>SUMIFS(交通排放二氧化碳!L:L,交通排放二氧化碳!$A:$A,'图4-交通载具排放'!$A15,交通排放二氧化碳!$B:$B,'图4-交通载具排放'!$B15)*$C$2</f>
        <v>0</v>
      </c>
      <c r="M15" s="2">
        <f>SUMIFS(交通排放二氧化碳!M:M,交通排放二氧化碳!$A:$A,'图4-交通载具排放'!$A15,交通排放二氧化碳!$B:$B,'图4-交通载具排放'!$B15)*$C$2</f>
        <v>0</v>
      </c>
      <c r="N15" s="2">
        <f>SUMIFS(交通排放二氧化碳!N:N,交通排放二氧化碳!$A:$A,'图4-交通载具排放'!$A15,交通排放二氧化碳!$B:$B,'图4-交通载具排放'!$B15)*$C$2</f>
        <v>0</v>
      </c>
      <c r="O15" s="2">
        <f>SUMIFS(交通排放二氧化碳!O:O,交通排放二氧化碳!$A:$A,'图4-交通载具排放'!$A15,交通排放二氧化碳!$B:$B,'图4-交通载具排放'!$B15)*$C$2</f>
        <v>0</v>
      </c>
      <c r="P15" s="2">
        <f>SUMIFS(交通排放二氧化碳!P:P,交通排放二氧化碳!$A:$A,'图4-交通载具排放'!$A15,交通排放二氧化碳!$B:$B,'图4-交通载具排放'!$B15)*$C$2</f>
        <v>0</v>
      </c>
      <c r="Q15" s="2">
        <f>SUMIFS(交通排放二氧化碳!Q:Q,交通排放二氧化碳!$A:$A,'图4-交通载具排放'!$A15,交通排放二氧化碳!$B:$B,'图4-交通载具排放'!$B15)*$C$2</f>
        <v>0</v>
      </c>
      <c r="R15" s="2">
        <f>SUMIFS(交通排放二氧化碳!R:R,交通排放二氧化碳!$A:$A,'图4-交通载具排放'!$A15,交通排放二氧化碳!$B:$B,'图4-交通载具排放'!$B15)*$C$2</f>
        <v>0</v>
      </c>
      <c r="S15" s="2">
        <f>SUMIFS(交通排放二氧化碳!S:S,交通排放二氧化碳!$A:$A,'图4-交通载具排放'!$A15,交通排放二氧化碳!$B:$B,'图4-交通载具排放'!$B15)*$C$2</f>
        <v>0</v>
      </c>
      <c r="T15" s="2">
        <f>SUMIFS(交通排放二氧化碳!T:T,交通排放二氧化碳!$A:$A,'图4-交通载具排放'!$A15,交通排放二氧化碳!$B:$B,'图4-交通载具排放'!$B15)*$C$2</f>
        <v>0</v>
      </c>
      <c r="U15" s="2">
        <f>SUMIFS(交通排放二氧化碳!U:U,交通排放二氧化碳!$A:$A,'图4-交通载具排放'!$A15,交通排放二氧化碳!$B:$B,'图4-交通载具排放'!$B15)*$C$2</f>
        <v>0</v>
      </c>
      <c r="V15" s="2">
        <f>SUMIFS(交通排放二氧化碳!V:V,交通排放二氧化碳!$A:$A,'图4-交通载具排放'!$A15,交通排放二氧化碳!$B:$B,'图4-交通载具排放'!$B15)*$C$2</f>
        <v>0</v>
      </c>
      <c r="W15" s="2">
        <f>SUMIFS(交通排放二氧化碳!W:W,交通排放二氧化碳!$A:$A,'图4-交通载具排放'!$A15,交通排放二氧化碳!$B:$B,'图4-交通载具排放'!$B15)*$C$2</f>
        <v>0</v>
      </c>
      <c r="X15" s="2">
        <f>SUMIFS(交通排放二氧化碳!X:X,交通排放二氧化碳!$A:$A,'图4-交通载具排放'!$A15,交通排放二氧化碳!$B:$B,'图4-交通载具排放'!$B15)*$C$2</f>
        <v>0</v>
      </c>
      <c r="Y15" s="2">
        <f>SUMIFS(交通排放二氧化碳!Y:Y,交通排放二氧化碳!$A:$A,'图4-交通载具排放'!$A15,交通排放二氧化碳!$B:$B,'图4-交通载具排放'!$B15)*$C$2</f>
        <v>0</v>
      </c>
      <c r="Z15" s="2">
        <f>SUMIFS(交通排放二氧化碳!Z:Z,交通排放二氧化碳!$A:$A,'图4-交通载具排放'!$A15,交通排放二氧化碳!$B:$B,'图4-交通载具排放'!$B15)*$C$2</f>
        <v>0</v>
      </c>
      <c r="AA15" s="2">
        <f>SUMIFS(交通排放二氧化碳!AA:AA,交通排放二氧化碳!$A:$A,'图4-交通载具排放'!$A15,交通排放二氧化碳!$B:$B,'图4-交通载具排放'!$B15)*$C$2</f>
        <v>0</v>
      </c>
      <c r="AB15" s="2">
        <f>SUMIFS(交通排放二氧化碳!AB:AB,交通排放二氧化碳!$A:$A,'图4-交通载具排放'!$A15,交通排放二氧化碳!$B:$B,'图4-交通载具排放'!$B15)*$C$2</f>
        <v>0</v>
      </c>
      <c r="AC15" s="2">
        <f>SUMIFS(交通排放二氧化碳!AC:AC,交通排放二氧化碳!$A:$A,'图4-交通载具排放'!$A15,交通排放二氧化碳!$B:$B,'图4-交通载具排放'!$B15)*$C$2</f>
        <v>0</v>
      </c>
      <c r="AD15" s="2">
        <f>SUMIFS(交通排放二氧化碳!AD:AD,交通排放二氧化碳!$A:$A,'图4-交通载具排放'!$A15,交通排放二氧化碳!$B:$B,'图4-交通载具排放'!$B15)*$C$2</f>
        <v>0</v>
      </c>
      <c r="AE15" s="2">
        <f>SUMIFS(交通排放二氧化碳!AE:AE,交通排放二氧化碳!$A:$A,'图4-交通载具排放'!$A15,交通排放二氧化碳!$B:$B,'图4-交通载具排放'!$B15)*$C$2</f>
        <v>0</v>
      </c>
      <c r="AF15" s="2">
        <f>SUMIFS(交通排放二氧化碳!AF:AF,交通排放二氧化碳!$A:$A,'图4-交通载具排放'!$A15,交通排放二氧化碳!$B:$B,'图4-交通载具排放'!$B15)*$C$2</f>
        <v>0</v>
      </c>
      <c r="AG15" s="2">
        <f>SUMIFS(交通排放二氧化碳!AG:AG,交通排放二氧化碳!$A:$A,'图4-交通载具排放'!$A15,交通排放二氧化碳!$B:$B,'图4-交通载具排放'!$B15)*$C$2</f>
        <v>0</v>
      </c>
      <c r="AH15" s="2">
        <f>SUMIFS(交通排放二氧化碳!AH:AH,交通排放二氧化碳!$A:$A,'图4-交通载具排放'!$A15,交通排放二氧化碳!$B:$B,'图4-交通载具排放'!$B15)*$C$2</f>
        <v>0</v>
      </c>
      <c r="AI15" s="2">
        <f>SUMIFS(交通排放二氧化碳!AI:AI,交通排放二氧化碳!$A:$A,'图4-交通载具排放'!$A15,交通排放二氧化碳!$B:$B,'图4-交通载具排放'!$B15)*$C$2</f>
        <v>0</v>
      </c>
      <c r="AJ15" s="2">
        <f>SUMIFS(交通排放二氧化碳!AJ:AJ,交通排放二氧化碳!$A:$A,'图4-交通载具排放'!$A15,交通排放二氧化碳!$B:$B,'图4-交通载具排放'!$B15)*$C$2</f>
        <v>0</v>
      </c>
      <c r="AK15" s="2">
        <f>SUMIFS(交通排放二氧化碳!AK:AK,交通排放二氧化碳!$A:$A,'图4-交通载具排放'!$A15,交通排放二氧化碳!$B:$B,'图4-交通载具排放'!$B15)*$C$2</f>
        <v>0</v>
      </c>
      <c r="AL15" s="2">
        <f>SUMIFS(交通排放二氧化碳!AL:AL,交通排放二氧化碳!$A:$A,'图4-交通载具排放'!$A15,交通排放二氧化碳!$B:$B,'图4-交通载具排放'!$B15)*$C$2</f>
        <v>0</v>
      </c>
      <c r="AM15" s="2">
        <f>SUMIFS(交通排放二氧化碳!AM:AM,交通排放二氧化碳!$A:$A,'图4-交通载具排放'!$A15,交通排放二氧化碳!$B:$B,'图4-交通载具排放'!$B15)*$C$2</f>
        <v>0</v>
      </c>
      <c r="AN15" s="2">
        <f>SUMIFS(交通排放二氧化碳!AN:AN,交通排放二氧化碳!$A:$A,'图4-交通载具排放'!$A15,交通排放二氧化碳!$B:$B,'图4-交通载具排放'!$B15)*$C$2</f>
        <v>0</v>
      </c>
      <c r="AO15" s="2">
        <f>SUMIFS(交通排放二氧化碳!AO:AO,交通排放二氧化碳!$A:$A,'图4-交通载具排放'!$A15,交通排放二氧化碳!$B:$B,'图4-交通载具排放'!$B15)*$C$2</f>
        <v>0</v>
      </c>
    </row>
    <row r="37" spans="1:41">
      <c r="A37" s="16" t="s">
        <v>1648</v>
      </c>
    </row>
    <row r="38" spans="1:41">
      <c r="A38" s="1" t="s">
        <v>212</v>
      </c>
      <c r="B38" s="1" t="s">
        <v>1859</v>
      </c>
      <c r="C38" s="1" t="s">
        <v>2499</v>
      </c>
      <c r="O38" s="1" t="s">
        <v>2539</v>
      </c>
    </row>
    <row r="39" spans="1:41">
      <c r="B39" s="1">
        <v>1</v>
      </c>
      <c r="C39" s="1">
        <v>9.9999999999999998E-13</v>
      </c>
      <c r="O39" s="1" t="s">
        <v>2540</v>
      </c>
    </row>
    <row r="40" spans="1:41">
      <c r="D40" s="1">
        <f>D$3</f>
        <v>2023</v>
      </c>
      <c r="E40" s="1">
        <f t="shared" ref="E40:AO40" si="2">E$3</f>
        <v>2024</v>
      </c>
      <c r="F40" s="1">
        <f t="shared" si="2"/>
        <v>2025</v>
      </c>
      <c r="G40" s="1">
        <f t="shared" si="2"/>
        <v>2026</v>
      </c>
      <c r="H40" s="1">
        <f t="shared" si="2"/>
        <v>2027</v>
      </c>
      <c r="I40" s="1">
        <f t="shared" si="2"/>
        <v>2028</v>
      </c>
      <c r="J40" s="1">
        <f t="shared" si="2"/>
        <v>2029</v>
      </c>
      <c r="K40" s="1">
        <f t="shared" si="2"/>
        <v>2030</v>
      </c>
      <c r="L40" s="1">
        <f t="shared" si="2"/>
        <v>2031</v>
      </c>
      <c r="M40" s="1">
        <f t="shared" si="2"/>
        <v>2032</v>
      </c>
      <c r="N40" s="1">
        <f t="shared" si="2"/>
        <v>2033</v>
      </c>
      <c r="O40" s="1">
        <f t="shared" si="2"/>
        <v>2034</v>
      </c>
      <c r="P40" s="1">
        <f t="shared" si="2"/>
        <v>2035</v>
      </c>
      <c r="Q40" s="1">
        <f t="shared" si="2"/>
        <v>2036</v>
      </c>
      <c r="R40" s="1">
        <f t="shared" si="2"/>
        <v>2037</v>
      </c>
      <c r="S40" s="1">
        <f t="shared" si="2"/>
        <v>2038</v>
      </c>
      <c r="T40" s="1">
        <f t="shared" si="2"/>
        <v>2039</v>
      </c>
      <c r="U40" s="1">
        <f t="shared" si="2"/>
        <v>2040</v>
      </c>
      <c r="V40" s="1">
        <f t="shared" si="2"/>
        <v>2041</v>
      </c>
      <c r="W40" s="1">
        <f t="shared" si="2"/>
        <v>2042</v>
      </c>
      <c r="X40" s="1">
        <f t="shared" si="2"/>
        <v>2043</v>
      </c>
      <c r="Y40" s="1">
        <f t="shared" si="2"/>
        <v>2044</v>
      </c>
      <c r="Z40" s="1">
        <f t="shared" si="2"/>
        <v>2045</v>
      </c>
      <c r="AA40" s="1">
        <f t="shared" si="2"/>
        <v>2046</v>
      </c>
      <c r="AB40" s="1">
        <f t="shared" si="2"/>
        <v>2047</v>
      </c>
      <c r="AC40" s="1">
        <f t="shared" si="2"/>
        <v>2048</v>
      </c>
      <c r="AD40" s="1">
        <f t="shared" si="2"/>
        <v>2049</v>
      </c>
      <c r="AE40" s="1">
        <f t="shared" si="2"/>
        <v>2050</v>
      </c>
      <c r="AF40" s="1">
        <f t="shared" si="2"/>
        <v>2051</v>
      </c>
      <c r="AG40" s="1">
        <f t="shared" si="2"/>
        <v>2052</v>
      </c>
      <c r="AH40" s="1">
        <f t="shared" si="2"/>
        <v>2053</v>
      </c>
      <c r="AI40" s="1">
        <f t="shared" si="2"/>
        <v>2054</v>
      </c>
      <c r="AJ40" s="1">
        <f t="shared" si="2"/>
        <v>2055</v>
      </c>
      <c r="AK40" s="1">
        <f t="shared" si="2"/>
        <v>2056</v>
      </c>
      <c r="AL40" s="1">
        <f t="shared" si="2"/>
        <v>2057</v>
      </c>
      <c r="AM40" s="1">
        <f t="shared" si="2"/>
        <v>2058</v>
      </c>
      <c r="AN40" s="1">
        <f t="shared" si="2"/>
        <v>2059</v>
      </c>
      <c r="AO40" s="1">
        <f t="shared" si="2"/>
        <v>2060</v>
      </c>
    </row>
    <row r="41" spans="1:41">
      <c r="A41" s="1" t="s">
        <v>109</v>
      </c>
      <c r="B41" s="1" t="s">
        <v>128</v>
      </c>
      <c r="C41" s="1" t="s">
        <v>2541</v>
      </c>
      <c r="D41" s="29">
        <f>D4*$C$39/$C$2</f>
        <v>367.66761640000004</v>
      </c>
      <c r="E41" s="29">
        <f t="shared" ref="E41:AO47" si="3">E4*$C$39/$C$2</f>
        <v>365.09012719999998</v>
      </c>
      <c r="F41" s="29">
        <f t="shared" si="3"/>
        <v>361.26606659999999</v>
      </c>
      <c r="G41" s="29">
        <f t="shared" si="3"/>
        <v>356.50453069999998</v>
      </c>
      <c r="H41" s="29">
        <f t="shared" si="3"/>
        <v>350.81308849999999</v>
      </c>
      <c r="I41" s="29">
        <f t="shared" si="3"/>
        <v>344.22099000000003</v>
      </c>
      <c r="J41" s="29">
        <f t="shared" si="3"/>
        <v>336.73977100000002</v>
      </c>
      <c r="K41" s="29">
        <f t="shared" si="3"/>
        <v>328.23209300000002</v>
      </c>
      <c r="L41" s="29">
        <f t="shared" si="3"/>
        <v>313.89021999999994</v>
      </c>
      <c r="M41" s="29">
        <f t="shared" si="3"/>
        <v>299.17265399999997</v>
      </c>
      <c r="N41" s="29">
        <f t="shared" si="3"/>
        <v>284.22912299999996</v>
      </c>
      <c r="O41" s="29">
        <f t="shared" si="3"/>
        <v>269.13429200000002</v>
      </c>
      <c r="P41" s="29">
        <f t="shared" si="3"/>
        <v>253.95040800000001</v>
      </c>
      <c r="Q41" s="29">
        <f t="shared" si="3"/>
        <v>239.785664</v>
      </c>
      <c r="R41" s="29">
        <f t="shared" si="3"/>
        <v>226.581389</v>
      </c>
      <c r="S41" s="29">
        <f t="shared" si="3"/>
        <v>212.11559</v>
      </c>
      <c r="T41" s="29">
        <f t="shared" si="3"/>
        <v>199.76270700000001</v>
      </c>
      <c r="U41" s="29">
        <f t="shared" si="3"/>
        <v>188.90475499999999</v>
      </c>
      <c r="V41" s="29">
        <f t="shared" si="3"/>
        <v>178.26900799999999</v>
      </c>
      <c r="W41" s="29">
        <f t="shared" si="3"/>
        <v>168.89027899999999</v>
      </c>
      <c r="X41" s="29">
        <f t="shared" si="3"/>
        <v>160.71217300000001</v>
      </c>
      <c r="Y41" s="29">
        <f t="shared" si="3"/>
        <v>153.65491399999999</v>
      </c>
      <c r="Z41" s="29">
        <f t="shared" si="3"/>
        <v>147.652399</v>
      </c>
      <c r="AA41" s="29">
        <f t="shared" si="3"/>
        <v>142.68488399999998</v>
      </c>
      <c r="AB41" s="29">
        <f t="shared" si="3"/>
        <v>138.70868199999998</v>
      </c>
      <c r="AC41" s="29">
        <f t="shared" si="3"/>
        <v>135.50948</v>
      </c>
      <c r="AD41" s="29">
        <f t="shared" si="3"/>
        <v>132.91522000000001</v>
      </c>
      <c r="AE41" s="29">
        <f t="shared" si="3"/>
        <v>130.89372499999999</v>
      </c>
      <c r="AF41" s="29">
        <f t="shared" si="3"/>
        <v>128.29641100000001</v>
      </c>
      <c r="AG41" s="29">
        <f t="shared" si="3"/>
        <v>125.74476399999998</v>
      </c>
      <c r="AH41" s="29">
        <f t="shared" si="3"/>
        <v>123.230921</v>
      </c>
      <c r="AI41" s="29">
        <f t="shared" si="3"/>
        <v>120.754008</v>
      </c>
      <c r="AJ41" s="29">
        <f t="shared" si="3"/>
        <v>118.31223199999999</v>
      </c>
      <c r="AK41" s="29">
        <f t="shared" si="3"/>
        <v>115.947191</v>
      </c>
      <c r="AL41" s="29">
        <f t="shared" si="3"/>
        <v>113.645099</v>
      </c>
      <c r="AM41" s="29">
        <f t="shared" si="3"/>
        <v>111.38715999999999</v>
      </c>
      <c r="AN41" s="29">
        <f t="shared" si="3"/>
        <v>109.16615499999999</v>
      </c>
      <c r="AO41" s="29">
        <f t="shared" si="3"/>
        <v>106.98235200000001</v>
      </c>
    </row>
    <row r="42" spans="1:41">
      <c r="A42" s="1" t="s">
        <v>109</v>
      </c>
      <c r="B42" s="1" t="s">
        <v>110</v>
      </c>
      <c r="C42" s="1" t="s">
        <v>2542</v>
      </c>
      <c r="D42" s="29">
        <f t="shared" ref="D42:S52" si="4">D5*$C$39/$C$2</f>
        <v>184.07132900000002</v>
      </c>
      <c r="E42" s="29">
        <f t="shared" si="4"/>
        <v>186.31381199999998</v>
      </c>
      <c r="F42" s="29">
        <f t="shared" si="4"/>
        <v>188.277592</v>
      </c>
      <c r="G42" s="29">
        <f t="shared" si="4"/>
        <v>190.04077700000002</v>
      </c>
      <c r="H42" s="29">
        <f t="shared" si="4"/>
        <v>191.126248</v>
      </c>
      <c r="I42" s="29">
        <f t="shared" si="4"/>
        <v>191.70112699999999</v>
      </c>
      <c r="J42" s="29">
        <f t="shared" si="4"/>
        <v>191.62677699999998</v>
      </c>
      <c r="K42" s="29">
        <f t="shared" si="4"/>
        <v>190.79786200000001</v>
      </c>
      <c r="L42" s="29">
        <f t="shared" si="4"/>
        <v>187.59757000000002</v>
      </c>
      <c r="M42" s="29">
        <f t="shared" si="4"/>
        <v>183.76919599999999</v>
      </c>
      <c r="N42" s="29">
        <f t="shared" si="4"/>
        <v>179.22648000000001</v>
      </c>
      <c r="O42" s="29">
        <f t="shared" si="4"/>
        <v>173.97339399999998</v>
      </c>
      <c r="P42" s="29">
        <f t="shared" si="4"/>
        <v>168.04745499999999</v>
      </c>
      <c r="Q42" s="29">
        <f t="shared" si="4"/>
        <v>165.753737</v>
      </c>
      <c r="R42" s="29">
        <f t="shared" si="4"/>
        <v>159.99663799999999</v>
      </c>
      <c r="S42" s="29">
        <f t="shared" si="4"/>
        <v>154.263927</v>
      </c>
      <c r="T42" s="29">
        <f t="shared" si="3"/>
        <v>148.64509699999999</v>
      </c>
      <c r="U42" s="29">
        <f t="shared" si="3"/>
        <v>143.32907299999999</v>
      </c>
      <c r="V42" s="29">
        <f t="shared" si="3"/>
        <v>137.882194</v>
      </c>
      <c r="W42" s="29">
        <f t="shared" si="3"/>
        <v>132.75004899999999</v>
      </c>
      <c r="X42" s="29">
        <f t="shared" si="3"/>
        <v>128.09400300000001</v>
      </c>
      <c r="Y42" s="29">
        <f t="shared" si="3"/>
        <v>123.96038799999999</v>
      </c>
      <c r="Z42" s="29">
        <f t="shared" si="3"/>
        <v>120.41064299999999</v>
      </c>
      <c r="AA42" s="29">
        <f t="shared" si="3"/>
        <v>117.283162</v>
      </c>
      <c r="AB42" s="29">
        <f t="shared" si="3"/>
        <v>114.75563299999999</v>
      </c>
      <c r="AC42" s="29">
        <f t="shared" si="3"/>
        <v>112.85534399999999</v>
      </c>
      <c r="AD42" s="29">
        <f t="shared" si="3"/>
        <v>111.51916800000001</v>
      </c>
      <c r="AE42" s="29">
        <f t="shared" si="3"/>
        <v>110.11115499999998</v>
      </c>
      <c r="AF42" s="29">
        <f t="shared" si="3"/>
        <v>108.020442</v>
      </c>
      <c r="AG42" s="29">
        <f t="shared" si="3"/>
        <v>106.26993099999999</v>
      </c>
      <c r="AH42" s="29">
        <f t="shared" si="3"/>
        <v>104.75724200000001</v>
      </c>
      <c r="AI42" s="29">
        <f t="shared" si="3"/>
        <v>103.389572</v>
      </c>
      <c r="AJ42" s="29">
        <f t="shared" si="3"/>
        <v>102.16595799999999</v>
      </c>
      <c r="AK42" s="29">
        <f t="shared" si="3"/>
        <v>101.04528500000001</v>
      </c>
      <c r="AL42" s="29">
        <f t="shared" si="3"/>
        <v>99.950119000000001</v>
      </c>
      <c r="AM42" s="29">
        <f t="shared" si="3"/>
        <v>98.878921999999989</v>
      </c>
      <c r="AN42" s="29">
        <f t="shared" si="3"/>
        <v>97.814284000000001</v>
      </c>
      <c r="AO42" s="29">
        <f t="shared" si="3"/>
        <v>96.771817000000013</v>
      </c>
    </row>
    <row r="43" spans="1:41">
      <c r="A43" s="1" t="s">
        <v>225</v>
      </c>
      <c r="B43" s="1" t="s">
        <v>128</v>
      </c>
      <c r="C43" s="1" t="s">
        <v>2543</v>
      </c>
      <c r="D43" s="29">
        <f t="shared" si="4"/>
        <v>43.833429000000002</v>
      </c>
      <c r="E43" s="29">
        <f t="shared" si="3"/>
        <v>42.117956</v>
      </c>
      <c r="F43" s="29">
        <f t="shared" si="3"/>
        <v>39.554725000000005</v>
      </c>
      <c r="G43" s="29">
        <f t="shared" si="3"/>
        <v>36.585588999999999</v>
      </c>
      <c r="H43" s="29">
        <f t="shared" si="3"/>
        <v>33.156117999999999</v>
      </c>
      <c r="I43" s="29">
        <f t="shared" si="3"/>
        <v>29.210714999999997</v>
      </c>
      <c r="J43" s="29">
        <f t="shared" si="3"/>
        <v>24.616128999999997</v>
      </c>
      <c r="K43" s="29">
        <f t="shared" si="3"/>
        <v>19.291842000000003</v>
      </c>
      <c r="L43" s="29">
        <f t="shared" si="3"/>
        <v>12.938008999999999</v>
      </c>
      <c r="M43" s="29">
        <f t="shared" si="3"/>
        <v>6.2654971999999995</v>
      </c>
      <c r="N43" s="29">
        <f t="shared" si="3"/>
        <v>3.9608778299999998</v>
      </c>
      <c r="O43" s="29">
        <f t="shared" si="3"/>
        <v>3.03287</v>
      </c>
      <c r="P43" s="29">
        <f t="shared" si="3"/>
        <v>2.9370699999999998</v>
      </c>
      <c r="Q43" s="29">
        <f t="shared" si="3"/>
        <v>2.8436400000000002</v>
      </c>
      <c r="R43" s="29">
        <f t="shared" si="3"/>
        <v>2.7542900000000001</v>
      </c>
      <c r="S43" s="29">
        <f t="shared" si="3"/>
        <v>2.6688499999999999</v>
      </c>
      <c r="T43" s="29">
        <f t="shared" si="3"/>
        <v>2.5855299999999994</v>
      </c>
      <c r="U43" s="29">
        <f t="shared" si="3"/>
        <v>2.5066699999999997</v>
      </c>
      <c r="V43" s="29">
        <f t="shared" si="3"/>
        <v>2.4202399999999997</v>
      </c>
      <c r="W43" s="29">
        <f t="shared" si="3"/>
        <v>2.33752</v>
      </c>
      <c r="X43" s="29">
        <f t="shared" si="3"/>
        <v>2.2591100000000002</v>
      </c>
      <c r="Y43" s="29">
        <f t="shared" si="3"/>
        <v>2.1829199999999997</v>
      </c>
      <c r="Z43" s="29">
        <f t="shared" si="3"/>
        <v>2.1086199999999997</v>
      </c>
      <c r="AA43" s="29">
        <f t="shared" si="3"/>
        <v>2.03437</v>
      </c>
      <c r="AB43" s="29">
        <f t="shared" si="3"/>
        <v>1.9614399999999999</v>
      </c>
      <c r="AC43" s="29">
        <f t="shared" si="3"/>
        <v>1.8913899999999999</v>
      </c>
      <c r="AD43" s="29">
        <f t="shared" si="3"/>
        <v>1.8244399999999998</v>
      </c>
      <c r="AE43" s="29">
        <f t="shared" si="3"/>
        <v>1.7590399999999999</v>
      </c>
      <c r="AF43" s="29">
        <f t="shared" si="3"/>
        <v>1.6878099999999998</v>
      </c>
      <c r="AG43" s="29">
        <f t="shared" si="3"/>
        <v>1.6206100000000001</v>
      </c>
      <c r="AH43" s="29">
        <f t="shared" si="3"/>
        <v>1.5544699999999998</v>
      </c>
      <c r="AI43" s="29">
        <f t="shared" si="3"/>
        <v>1.4940100000000001</v>
      </c>
      <c r="AJ43" s="29">
        <f t="shared" si="3"/>
        <v>1.4319</v>
      </c>
      <c r="AK43" s="29">
        <f t="shared" si="3"/>
        <v>1.3800499999999998</v>
      </c>
      <c r="AL43" s="29">
        <f t="shared" si="3"/>
        <v>1.3179899999999998</v>
      </c>
      <c r="AM43" s="29">
        <f t="shared" si="3"/>
        <v>1.2801500000000001</v>
      </c>
      <c r="AN43" s="29">
        <f t="shared" si="3"/>
        <v>1.2048300000000001</v>
      </c>
      <c r="AO43" s="29">
        <f t="shared" si="3"/>
        <v>1.2022699999999999</v>
      </c>
    </row>
    <row r="44" spans="1:41">
      <c r="A44" s="1" t="s">
        <v>225</v>
      </c>
      <c r="B44" s="1" t="s">
        <v>110</v>
      </c>
      <c r="C44" s="1" t="s">
        <v>2544</v>
      </c>
      <c r="D44" s="29">
        <f t="shared" si="4"/>
        <v>543.50829999999996</v>
      </c>
      <c r="E44" s="29">
        <f t="shared" si="3"/>
        <v>553.6866</v>
      </c>
      <c r="F44" s="29">
        <f t="shared" si="3"/>
        <v>563.80560000000003</v>
      </c>
      <c r="G44" s="29">
        <f t="shared" si="3"/>
        <v>574.1386</v>
      </c>
      <c r="H44" s="29">
        <f t="shared" si="3"/>
        <v>584.43259999999998</v>
      </c>
      <c r="I44" s="29">
        <f t="shared" si="3"/>
        <v>594.58029999999997</v>
      </c>
      <c r="J44" s="29">
        <f t="shared" si="3"/>
        <v>604.6733999999999</v>
      </c>
      <c r="K44" s="29">
        <f t="shared" si="3"/>
        <v>614.65729999999996</v>
      </c>
      <c r="L44" s="29">
        <f t="shared" si="3"/>
        <v>618.89029999999991</v>
      </c>
      <c r="M44" s="29">
        <f t="shared" si="3"/>
        <v>622.62990000000002</v>
      </c>
      <c r="N44" s="29">
        <f t="shared" si="3"/>
        <v>625.79020000000003</v>
      </c>
      <c r="O44" s="29">
        <f t="shared" si="3"/>
        <v>628.33969999999999</v>
      </c>
      <c r="P44" s="29">
        <f t="shared" si="3"/>
        <v>630.18420000000003</v>
      </c>
      <c r="Q44" s="29">
        <f t="shared" si="3"/>
        <v>631.82669999999996</v>
      </c>
      <c r="R44" s="29">
        <f t="shared" si="3"/>
        <v>633.32170000000008</v>
      </c>
      <c r="S44" s="29">
        <f t="shared" si="3"/>
        <v>631.34950000000003</v>
      </c>
      <c r="T44" s="29">
        <f t="shared" si="3"/>
        <v>629.86350000000004</v>
      </c>
      <c r="U44" s="29">
        <f t="shared" si="3"/>
        <v>628.88509999999997</v>
      </c>
      <c r="V44" s="29">
        <f t="shared" si="3"/>
        <v>625.6277</v>
      </c>
      <c r="W44" s="29">
        <f t="shared" si="3"/>
        <v>622.51559999999995</v>
      </c>
      <c r="X44" s="29">
        <f t="shared" si="3"/>
        <v>619.68389999999999</v>
      </c>
      <c r="Y44" s="29">
        <f t="shared" si="3"/>
        <v>617.12279999999998</v>
      </c>
      <c r="Z44" s="29">
        <f t="shared" si="3"/>
        <v>614.92759999999998</v>
      </c>
      <c r="AA44" s="29">
        <f t="shared" si="3"/>
        <v>613.25639999999987</v>
      </c>
      <c r="AB44" s="29">
        <f t="shared" si="3"/>
        <v>612.17619999999999</v>
      </c>
      <c r="AC44" s="29">
        <f t="shared" si="3"/>
        <v>611.8042999999999</v>
      </c>
      <c r="AD44" s="29">
        <f t="shared" si="3"/>
        <v>612.11239999999998</v>
      </c>
      <c r="AE44" s="29">
        <f t="shared" si="3"/>
        <v>613.05569999999989</v>
      </c>
      <c r="AF44" s="29">
        <f t="shared" si="3"/>
        <v>610.4452</v>
      </c>
      <c r="AG44" s="29">
        <f t="shared" si="3"/>
        <v>608.0181</v>
      </c>
      <c r="AH44" s="29">
        <f t="shared" si="3"/>
        <v>605.76859999999988</v>
      </c>
      <c r="AI44" s="29">
        <f t="shared" si="3"/>
        <v>603.65030000000002</v>
      </c>
      <c r="AJ44" s="29">
        <f t="shared" si="3"/>
        <v>601.48950000000002</v>
      </c>
      <c r="AK44" s="29">
        <f t="shared" si="3"/>
        <v>599.53149999999994</v>
      </c>
      <c r="AL44" s="29">
        <f t="shared" si="3"/>
        <v>597.45130000000006</v>
      </c>
      <c r="AM44" s="29">
        <f t="shared" si="3"/>
        <v>595.50829999999996</v>
      </c>
      <c r="AN44" s="29">
        <f t="shared" si="3"/>
        <v>593.04969999999992</v>
      </c>
      <c r="AO44" s="29">
        <f t="shared" si="3"/>
        <v>591.25549999999998</v>
      </c>
    </row>
    <row r="45" spans="1:41">
      <c r="A45" s="1" t="s">
        <v>224</v>
      </c>
      <c r="B45" s="1" t="s">
        <v>128</v>
      </c>
      <c r="C45" s="1" t="s">
        <v>2545</v>
      </c>
      <c r="D45" s="29">
        <f t="shared" si="4"/>
        <v>127.747</v>
      </c>
      <c r="E45" s="29">
        <f t="shared" si="3"/>
        <v>115.80399999999999</v>
      </c>
      <c r="F45" s="29">
        <f t="shared" si="3"/>
        <v>106.03800000000001</v>
      </c>
      <c r="G45" s="29">
        <f t="shared" si="3"/>
        <v>97.917699999999996</v>
      </c>
      <c r="H45" s="29">
        <f t="shared" si="3"/>
        <v>91.011900000000011</v>
      </c>
      <c r="I45" s="29">
        <f t="shared" si="3"/>
        <v>85.102699999999999</v>
      </c>
      <c r="J45" s="29">
        <f t="shared" si="3"/>
        <v>79.986400000000003</v>
      </c>
      <c r="K45" s="29">
        <f t="shared" si="3"/>
        <v>75.496499999999997</v>
      </c>
      <c r="L45" s="29">
        <f t="shared" si="3"/>
        <v>74.241</v>
      </c>
      <c r="M45" s="29">
        <f t="shared" si="3"/>
        <v>73.07289999999999</v>
      </c>
      <c r="N45" s="29">
        <f t="shared" si="3"/>
        <v>71.965099999999993</v>
      </c>
      <c r="O45" s="29">
        <f t="shared" si="3"/>
        <v>70.945999999999998</v>
      </c>
      <c r="P45" s="29">
        <f t="shared" si="3"/>
        <v>70.041899999999998</v>
      </c>
      <c r="Q45" s="29">
        <f t="shared" si="3"/>
        <v>69.173900000000003</v>
      </c>
      <c r="R45" s="29">
        <f t="shared" si="3"/>
        <v>68.380399999999995</v>
      </c>
      <c r="S45" s="29">
        <f t="shared" si="3"/>
        <v>67.648399999999995</v>
      </c>
      <c r="T45" s="29">
        <f t="shared" si="3"/>
        <v>66.992699999999999</v>
      </c>
      <c r="U45" s="29">
        <f t="shared" si="3"/>
        <v>66.396599999999992</v>
      </c>
      <c r="V45" s="29">
        <f t="shared" si="3"/>
        <v>65.602499999999992</v>
      </c>
      <c r="W45" s="29">
        <f t="shared" si="3"/>
        <v>64.897300000000001</v>
      </c>
      <c r="X45" s="29">
        <f t="shared" si="3"/>
        <v>64.264700000000005</v>
      </c>
      <c r="Y45" s="29">
        <f t="shared" si="3"/>
        <v>63.708699999999993</v>
      </c>
      <c r="Z45" s="29">
        <f t="shared" si="3"/>
        <v>63.213499999999996</v>
      </c>
      <c r="AA45" s="29">
        <f t="shared" si="3"/>
        <v>62.783200000000001</v>
      </c>
      <c r="AB45" s="29">
        <f t="shared" si="3"/>
        <v>62.412399999999998</v>
      </c>
      <c r="AC45" s="29">
        <f t="shared" si="3"/>
        <v>62.096500000000006</v>
      </c>
      <c r="AD45" s="29">
        <f t="shared" si="3"/>
        <v>61.823900000000002</v>
      </c>
      <c r="AE45" s="29">
        <f t="shared" si="3"/>
        <v>61.637499999999996</v>
      </c>
      <c r="AF45" s="29">
        <f t="shared" si="3"/>
        <v>61.337399999999995</v>
      </c>
      <c r="AG45" s="29">
        <f t="shared" si="3"/>
        <v>61.086100000000002</v>
      </c>
      <c r="AH45" s="29">
        <f t="shared" si="3"/>
        <v>60.868299999999998</v>
      </c>
      <c r="AI45" s="29">
        <f t="shared" si="3"/>
        <v>60.686100000000003</v>
      </c>
      <c r="AJ45" s="29">
        <f t="shared" si="3"/>
        <v>60.536699999999996</v>
      </c>
      <c r="AK45" s="29">
        <f t="shared" si="3"/>
        <v>60.423299999999998</v>
      </c>
      <c r="AL45" s="29">
        <f t="shared" si="3"/>
        <v>60.337299999999999</v>
      </c>
      <c r="AM45" s="29">
        <f t="shared" si="3"/>
        <v>60.275999999999996</v>
      </c>
      <c r="AN45" s="29">
        <f t="shared" si="3"/>
        <v>60.234099999999991</v>
      </c>
      <c r="AO45" s="29">
        <f t="shared" si="3"/>
        <v>60.216900000000003</v>
      </c>
    </row>
    <row r="46" spans="1:41">
      <c r="A46" s="1" t="s">
        <v>224</v>
      </c>
      <c r="B46" s="1" t="s">
        <v>110</v>
      </c>
      <c r="C46" s="1" t="s">
        <v>2546</v>
      </c>
      <c r="D46" s="29">
        <f t="shared" si="4"/>
        <v>44.7639</v>
      </c>
      <c r="E46" s="29">
        <f t="shared" si="3"/>
        <v>42.567599999999999</v>
      </c>
      <c r="F46" s="29">
        <f t="shared" si="3"/>
        <v>40.729599999999998</v>
      </c>
      <c r="G46" s="29">
        <f t="shared" si="3"/>
        <v>39.230400000000003</v>
      </c>
      <c r="H46" s="29">
        <f t="shared" si="3"/>
        <v>37.812499999999993</v>
      </c>
      <c r="I46" s="29">
        <f t="shared" si="3"/>
        <v>36.737099999999998</v>
      </c>
      <c r="J46" s="29">
        <f t="shared" si="3"/>
        <v>35.933799999999998</v>
      </c>
      <c r="K46" s="29">
        <f t="shared" si="3"/>
        <v>35.349399999999996</v>
      </c>
      <c r="L46" s="29">
        <f t="shared" si="3"/>
        <v>34.7318</v>
      </c>
      <c r="M46" s="29">
        <f t="shared" si="3"/>
        <v>34.289400000000001</v>
      </c>
      <c r="N46" s="29">
        <f t="shared" si="3"/>
        <v>33.989899999999999</v>
      </c>
      <c r="O46" s="29">
        <f t="shared" si="3"/>
        <v>33.811100000000003</v>
      </c>
      <c r="P46" s="29">
        <f t="shared" si="3"/>
        <v>33.748199999999997</v>
      </c>
      <c r="Q46" s="29">
        <f t="shared" si="3"/>
        <v>33.757800000000003</v>
      </c>
      <c r="R46" s="29">
        <f t="shared" si="3"/>
        <v>33.8369</v>
      </c>
      <c r="S46" s="29">
        <f t="shared" si="3"/>
        <v>33.977800000000002</v>
      </c>
      <c r="T46" s="29">
        <f t="shared" si="3"/>
        <v>34.172399999999996</v>
      </c>
      <c r="U46" s="29">
        <f t="shared" si="3"/>
        <v>34.413200000000003</v>
      </c>
      <c r="V46" s="29">
        <f t="shared" si="3"/>
        <v>34.420299999999997</v>
      </c>
      <c r="W46" s="29">
        <f t="shared" si="3"/>
        <v>34.500299999999996</v>
      </c>
      <c r="X46" s="29">
        <f t="shared" si="3"/>
        <v>34.614600000000003</v>
      </c>
      <c r="Y46" s="29">
        <f t="shared" si="3"/>
        <v>34.759100000000004</v>
      </c>
      <c r="Z46" s="29">
        <f t="shared" si="3"/>
        <v>34.93</v>
      </c>
      <c r="AA46" s="29">
        <f t="shared" si="3"/>
        <v>35.142099999999999</v>
      </c>
      <c r="AB46" s="29">
        <f t="shared" si="3"/>
        <v>35.371099999999998</v>
      </c>
      <c r="AC46" s="29">
        <f t="shared" si="3"/>
        <v>35.615299999999998</v>
      </c>
      <c r="AD46" s="29">
        <f t="shared" si="3"/>
        <v>35.872900000000001</v>
      </c>
      <c r="AE46" s="29">
        <f t="shared" si="3"/>
        <v>36.1768</v>
      </c>
      <c r="AF46" s="29">
        <f t="shared" si="3"/>
        <v>36.9559</v>
      </c>
      <c r="AG46" s="29">
        <f t="shared" si="3"/>
        <v>37.729900000000001</v>
      </c>
      <c r="AH46" s="29">
        <f t="shared" si="3"/>
        <v>38.514399999999995</v>
      </c>
      <c r="AI46" s="29">
        <f t="shared" si="3"/>
        <v>39.292500000000004</v>
      </c>
      <c r="AJ46" s="29">
        <f t="shared" si="3"/>
        <v>40.053599999999996</v>
      </c>
      <c r="AK46" s="29">
        <f t="shared" si="3"/>
        <v>40.807099999999998</v>
      </c>
      <c r="AL46" s="29">
        <f t="shared" si="3"/>
        <v>41.552399999999992</v>
      </c>
      <c r="AM46" s="29">
        <f t="shared" si="3"/>
        <v>42.289099999999998</v>
      </c>
      <c r="AN46" s="29">
        <f t="shared" si="3"/>
        <v>43.009299999999996</v>
      </c>
      <c r="AO46" s="29">
        <f t="shared" si="3"/>
        <v>43.721299999999999</v>
      </c>
    </row>
    <row r="47" spans="1:41">
      <c r="A47" s="1" t="s">
        <v>223</v>
      </c>
      <c r="B47" s="1" t="s">
        <v>128</v>
      </c>
      <c r="C47" s="1" t="s">
        <v>2547</v>
      </c>
      <c r="D47" s="29">
        <f t="shared" si="4"/>
        <v>4.30105</v>
      </c>
      <c r="E47" s="29">
        <f t="shared" si="3"/>
        <v>4.9335099999999992</v>
      </c>
      <c r="F47" s="29">
        <f t="shared" si="3"/>
        <v>5.5546199999999999</v>
      </c>
      <c r="G47" s="29">
        <f t="shared" si="3"/>
        <v>6.1305199999999997</v>
      </c>
      <c r="H47" s="29">
        <f t="shared" si="3"/>
        <v>6.663219999999999</v>
      </c>
      <c r="I47" s="29">
        <f t="shared" si="3"/>
        <v>7.1853199999999999</v>
      </c>
      <c r="J47" s="29">
        <f t="shared" si="3"/>
        <v>7.6550899999999995</v>
      </c>
      <c r="K47" s="29">
        <f t="shared" si="3"/>
        <v>8.0825499999999995</v>
      </c>
      <c r="L47" s="29">
        <f t="shared" si="3"/>
        <v>8.7331199999999995</v>
      </c>
      <c r="M47" s="29">
        <f t="shared" si="3"/>
        <v>9.3498400000000004</v>
      </c>
      <c r="N47" s="29">
        <f t="shared" si="3"/>
        <v>9.9555500000000006</v>
      </c>
      <c r="O47" s="29">
        <f t="shared" si="3"/>
        <v>10.577399999999999</v>
      </c>
      <c r="P47" s="29">
        <f t="shared" si="3"/>
        <v>11.17</v>
      </c>
      <c r="Q47" s="29">
        <f t="shared" si="3"/>
        <v>11.7324</v>
      </c>
      <c r="R47" s="29">
        <f t="shared" si="3"/>
        <v>12.313400000000001</v>
      </c>
      <c r="S47" s="29">
        <f t="shared" si="3"/>
        <v>12.863999999999999</v>
      </c>
      <c r="T47" s="29">
        <f t="shared" si="3"/>
        <v>13.3773</v>
      </c>
      <c r="U47" s="29">
        <f t="shared" si="3"/>
        <v>13.896100000000001</v>
      </c>
      <c r="V47" s="29">
        <f t="shared" si="3"/>
        <v>14.3246</v>
      </c>
      <c r="W47" s="29">
        <f t="shared" si="3"/>
        <v>14.709499999999998</v>
      </c>
      <c r="X47" s="29">
        <f t="shared" si="3"/>
        <v>15.0923</v>
      </c>
      <c r="Y47" s="29">
        <f t="shared" si="3"/>
        <v>15.4338</v>
      </c>
      <c r="Z47" s="29">
        <f t="shared" si="3"/>
        <v>15.728400000000001</v>
      </c>
      <c r="AA47" s="29">
        <f t="shared" si="3"/>
        <v>16.020199999999999</v>
      </c>
      <c r="AB47" s="29">
        <f t="shared" si="3"/>
        <v>16.261200000000002</v>
      </c>
      <c r="AC47" s="29">
        <f t="shared" si="3"/>
        <v>16.456400000000002</v>
      </c>
      <c r="AD47" s="29">
        <f t="shared" si="3"/>
        <v>15.885499999999999</v>
      </c>
      <c r="AE47" s="29">
        <f t="shared" si="3"/>
        <v>15.346399999999999</v>
      </c>
      <c r="AF47" s="29">
        <f t="shared" si="3"/>
        <v>14.732199999999999</v>
      </c>
      <c r="AG47" s="29">
        <f t="shared" si="3"/>
        <v>14.112799999999998</v>
      </c>
      <c r="AH47" s="29">
        <f t="shared" si="3"/>
        <v>13.5276</v>
      </c>
      <c r="AI47" s="29">
        <f t="shared" ref="E47:AO52" si="5">AI10*$C$39/$C$2</f>
        <v>12.900599999999999</v>
      </c>
      <c r="AJ47" s="29">
        <f t="shared" si="5"/>
        <v>12.265900000000002</v>
      </c>
      <c r="AK47" s="29">
        <f t="shared" si="5"/>
        <v>11.673500000000001</v>
      </c>
      <c r="AL47" s="29">
        <f t="shared" si="5"/>
        <v>11.025099999999998</v>
      </c>
      <c r="AM47" s="29">
        <f t="shared" si="5"/>
        <v>10.363099999999999</v>
      </c>
      <c r="AN47" s="29">
        <f t="shared" si="5"/>
        <v>9.7298399999999994</v>
      </c>
      <c r="AO47" s="29">
        <f t="shared" si="5"/>
        <v>9.0490999999999993</v>
      </c>
    </row>
    <row r="48" spans="1:41">
      <c r="A48" s="1" t="s">
        <v>223</v>
      </c>
      <c r="B48" s="1" t="s">
        <v>110</v>
      </c>
      <c r="C48" s="1" t="s">
        <v>2548</v>
      </c>
      <c r="D48" s="29">
        <f t="shared" si="4"/>
        <v>83.183299999999988</v>
      </c>
      <c r="E48" s="29">
        <f t="shared" si="5"/>
        <v>83.805699999999987</v>
      </c>
      <c r="F48" s="29">
        <f t="shared" si="5"/>
        <v>83.632500000000007</v>
      </c>
      <c r="G48" s="29">
        <f t="shared" si="5"/>
        <v>82.684299999999993</v>
      </c>
      <c r="H48" s="29">
        <f t="shared" si="5"/>
        <v>81.057000000000002</v>
      </c>
      <c r="I48" s="29">
        <f t="shared" si="5"/>
        <v>78.7851</v>
      </c>
      <c r="J48" s="29">
        <f t="shared" si="5"/>
        <v>75.948600000000013</v>
      </c>
      <c r="K48" s="29">
        <f t="shared" si="5"/>
        <v>72.625</v>
      </c>
      <c r="L48" s="29">
        <f t="shared" si="5"/>
        <v>69.142300000000006</v>
      </c>
      <c r="M48" s="29">
        <f t="shared" si="5"/>
        <v>65.222899999999996</v>
      </c>
      <c r="N48" s="29">
        <f t="shared" si="5"/>
        <v>61.019999999999996</v>
      </c>
      <c r="O48" s="29">
        <f t="shared" si="5"/>
        <v>56.5961</v>
      </c>
      <c r="P48" s="29">
        <f t="shared" si="5"/>
        <v>52.026299999999999</v>
      </c>
      <c r="Q48" s="29">
        <f t="shared" si="5"/>
        <v>47.383600000000001</v>
      </c>
      <c r="R48" s="29">
        <f t="shared" si="5"/>
        <v>42.743600000000001</v>
      </c>
      <c r="S48" s="29">
        <f t="shared" si="5"/>
        <v>38.133299999999998</v>
      </c>
      <c r="T48" s="29">
        <f t="shared" si="5"/>
        <v>33.596699999999998</v>
      </c>
      <c r="U48" s="29">
        <f t="shared" si="5"/>
        <v>29.1997</v>
      </c>
      <c r="V48" s="29">
        <f t="shared" si="5"/>
        <v>25.016099999999998</v>
      </c>
      <c r="W48" s="29">
        <f t="shared" si="5"/>
        <v>20.991</v>
      </c>
      <c r="X48" s="29">
        <f t="shared" si="5"/>
        <v>17.162699999999997</v>
      </c>
      <c r="Y48" s="29">
        <f t="shared" si="5"/>
        <v>13.5527</v>
      </c>
      <c r="Z48" s="29">
        <f t="shared" si="5"/>
        <v>10.2081</v>
      </c>
      <c r="AA48" s="29">
        <f t="shared" si="5"/>
        <v>10.3644</v>
      </c>
      <c r="AB48" s="29">
        <f t="shared" si="5"/>
        <v>10.577299999999999</v>
      </c>
      <c r="AC48" s="29">
        <f t="shared" si="5"/>
        <v>10.798299999999999</v>
      </c>
      <c r="AD48" s="29">
        <f t="shared" si="5"/>
        <v>10.910099999999998</v>
      </c>
      <c r="AE48" s="29">
        <f t="shared" si="5"/>
        <v>11.019399999999999</v>
      </c>
      <c r="AF48" s="29">
        <f t="shared" si="5"/>
        <v>10.939400000000001</v>
      </c>
      <c r="AG48" s="29">
        <f t="shared" si="5"/>
        <v>10.8706</v>
      </c>
      <c r="AH48" s="29">
        <f t="shared" si="5"/>
        <v>10.690599999999998</v>
      </c>
      <c r="AI48" s="29">
        <f t="shared" si="5"/>
        <v>10.417399999999999</v>
      </c>
      <c r="AJ48" s="29">
        <f t="shared" si="5"/>
        <v>10.158299999999999</v>
      </c>
      <c r="AK48" s="29">
        <f t="shared" si="5"/>
        <v>9.7907399999999996</v>
      </c>
      <c r="AL48" s="29">
        <f t="shared" si="5"/>
        <v>9.4295699999999982</v>
      </c>
      <c r="AM48" s="29">
        <f t="shared" si="5"/>
        <v>8.9552499999999995</v>
      </c>
      <c r="AN48" s="29">
        <f t="shared" si="5"/>
        <v>8.470600000000001</v>
      </c>
      <c r="AO48" s="29">
        <f t="shared" si="5"/>
        <v>7.8621400000000001</v>
      </c>
    </row>
    <row r="49" spans="1:41">
      <c r="A49" s="1" t="s">
        <v>222</v>
      </c>
      <c r="B49" s="1" t="s">
        <v>128</v>
      </c>
      <c r="C49" s="1" t="s">
        <v>2549</v>
      </c>
      <c r="D49" s="29">
        <f t="shared" si="4"/>
        <v>41.210899999999995</v>
      </c>
      <c r="E49" s="29">
        <f t="shared" si="5"/>
        <v>36.852600000000002</v>
      </c>
      <c r="F49" s="29">
        <f t="shared" si="5"/>
        <v>33.2789</v>
      </c>
      <c r="G49" s="29">
        <f t="shared" si="5"/>
        <v>30.115599999999997</v>
      </c>
      <c r="H49" s="29">
        <f t="shared" si="5"/>
        <v>27.270499999999998</v>
      </c>
      <c r="I49" s="29">
        <f t="shared" si="5"/>
        <v>24.735599999999998</v>
      </c>
      <c r="J49" s="29">
        <f t="shared" si="5"/>
        <v>22.462699999999998</v>
      </c>
      <c r="K49" s="29">
        <f t="shared" si="5"/>
        <v>20.421499999999998</v>
      </c>
      <c r="L49" s="29">
        <f t="shared" si="5"/>
        <v>18.929399999999998</v>
      </c>
      <c r="M49" s="29">
        <f t="shared" si="5"/>
        <v>17.653700000000001</v>
      </c>
      <c r="N49" s="29">
        <f t="shared" si="5"/>
        <v>16.4255</v>
      </c>
      <c r="O49" s="29">
        <f t="shared" si="5"/>
        <v>15.300700000000001</v>
      </c>
      <c r="P49" s="29">
        <f t="shared" si="5"/>
        <v>14.2851</v>
      </c>
      <c r="Q49" s="29">
        <f t="shared" si="5"/>
        <v>13.345299999999998</v>
      </c>
      <c r="R49" s="29">
        <f t="shared" si="5"/>
        <v>12.475499999999998</v>
      </c>
      <c r="S49" s="29">
        <f t="shared" si="5"/>
        <v>11.667299999999999</v>
      </c>
      <c r="T49" s="29">
        <f t="shared" si="5"/>
        <v>10.8902</v>
      </c>
      <c r="U49" s="29">
        <f t="shared" si="5"/>
        <v>10.173399999999999</v>
      </c>
      <c r="V49" s="29">
        <f t="shared" si="5"/>
        <v>9.4750999999999994</v>
      </c>
      <c r="W49" s="29">
        <f t="shared" si="5"/>
        <v>8.841330000000001</v>
      </c>
      <c r="X49" s="29">
        <f t="shared" si="5"/>
        <v>8.2518700000000003</v>
      </c>
      <c r="Y49" s="29">
        <f t="shared" si="5"/>
        <v>7.7021600000000001</v>
      </c>
      <c r="Z49" s="29">
        <f t="shared" si="5"/>
        <v>7.205239999999999</v>
      </c>
      <c r="AA49" s="29">
        <f t="shared" si="5"/>
        <v>6.7340100000000005</v>
      </c>
      <c r="AB49" s="29">
        <f t="shared" si="5"/>
        <v>6.2864600000000008</v>
      </c>
      <c r="AC49" s="29">
        <f t="shared" si="5"/>
        <v>5.8708200000000001</v>
      </c>
      <c r="AD49" s="29">
        <f t="shared" si="5"/>
        <v>5.474429999999999</v>
      </c>
      <c r="AE49" s="29">
        <f t="shared" si="5"/>
        <v>5.0958199999999998</v>
      </c>
      <c r="AF49" s="29">
        <f t="shared" si="5"/>
        <v>4.7357899999999997</v>
      </c>
      <c r="AG49" s="29">
        <f t="shared" si="5"/>
        <v>4.5993699999999995</v>
      </c>
      <c r="AH49" s="29">
        <f t="shared" si="5"/>
        <v>4.4889700000000001</v>
      </c>
      <c r="AI49" s="29">
        <f t="shared" si="5"/>
        <v>4.3996599999999999</v>
      </c>
      <c r="AJ49" s="29">
        <f t="shared" si="5"/>
        <v>4.31907</v>
      </c>
      <c r="AK49" s="29">
        <f t="shared" si="5"/>
        <v>4.2461799999999998</v>
      </c>
      <c r="AL49" s="29">
        <f t="shared" si="5"/>
        <v>4.1730099999999997</v>
      </c>
      <c r="AM49" s="29">
        <f t="shared" si="5"/>
        <v>4.09633</v>
      </c>
      <c r="AN49" s="29">
        <f t="shared" si="5"/>
        <v>4.0158100000000001</v>
      </c>
      <c r="AO49" s="29">
        <f t="shared" si="5"/>
        <v>3.9308800000000002</v>
      </c>
    </row>
    <row r="50" spans="1:41">
      <c r="A50" s="1" t="s">
        <v>222</v>
      </c>
      <c r="B50" s="1" t="s">
        <v>110</v>
      </c>
      <c r="C50" s="1" t="s">
        <v>2550</v>
      </c>
      <c r="D50" s="29">
        <f t="shared" si="4"/>
        <v>122.33170799999999</v>
      </c>
      <c r="E50" s="29">
        <f t="shared" si="5"/>
        <v>125.59795200000001</v>
      </c>
      <c r="F50" s="29">
        <f t="shared" si="5"/>
        <v>128.85976500000001</v>
      </c>
      <c r="G50" s="29">
        <f t="shared" si="5"/>
        <v>132.118165</v>
      </c>
      <c r="H50" s="29">
        <f t="shared" si="5"/>
        <v>135.37336300000001</v>
      </c>
      <c r="I50" s="29">
        <f t="shared" si="5"/>
        <v>138.62577399999998</v>
      </c>
      <c r="J50" s="29">
        <f t="shared" si="5"/>
        <v>141.876611</v>
      </c>
      <c r="K50" s="29">
        <f t="shared" si="5"/>
        <v>145.12537900000001</v>
      </c>
      <c r="L50" s="29">
        <f t="shared" si="5"/>
        <v>147.93564000000001</v>
      </c>
      <c r="M50" s="29">
        <f t="shared" si="5"/>
        <v>150.74688100000003</v>
      </c>
      <c r="N50" s="29">
        <f t="shared" si="5"/>
        <v>153.557277</v>
      </c>
      <c r="O50" s="29">
        <f t="shared" si="5"/>
        <v>156.36910099999997</v>
      </c>
      <c r="P50" s="29">
        <f t="shared" si="5"/>
        <v>159.19943699999999</v>
      </c>
      <c r="Q50" s="29">
        <f t="shared" si="5"/>
        <v>162.01650999999998</v>
      </c>
      <c r="R50" s="29">
        <f t="shared" si="5"/>
        <v>164.831288</v>
      </c>
      <c r="S50" s="29">
        <f t="shared" si="5"/>
        <v>167.64772500000001</v>
      </c>
      <c r="T50" s="29">
        <f t="shared" si="5"/>
        <v>170.46656300000001</v>
      </c>
      <c r="U50" s="29">
        <f t="shared" si="5"/>
        <v>173.28793929999998</v>
      </c>
      <c r="V50" s="29">
        <f t="shared" si="5"/>
        <v>175.06794499999998</v>
      </c>
      <c r="W50" s="29">
        <f t="shared" si="5"/>
        <v>176.85190170000001</v>
      </c>
      <c r="X50" s="29">
        <f t="shared" si="5"/>
        <v>178.6391035</v>
      </c>
      <c r="Y50" s="29">
        <f t="shared" si="5"/>
        <v>180.42964230000001</v>
      </c>
      <c r="Z50" s="29">
        <f t="shared" si="5"/>
        <v>182.22350839999999</v>
      </c>
      <c r="AA50" s="29">
        <f t="shared" si="5"/>
        <v>184.02089029999996</v>
      </c>
      <c r="AB50" s="29">
        <f t="shared" si="5"/>
        <v>185.82107479999999</v>
      </c>
      <c r="AC50" s="29">
        <f t="shared" si="5"/>
        <v>187.62404789999999</v>
      </c>
      <c r="AD50" s="29">
        <f t="shared" si="5"/>
        <v>189.42989440000002</v>
      </c>
      <c r="AE50" s="29">
        <f t="shared" si="5"/>
        <v>191.23929814999997</v>
      </c>
      <c r="AF50" s="29">
        <f t="shared" si="5"/>
        <v>193.15394478000002</v>
      </c>
      <c r="AG50" s="29">
        <f t="shared" si="5"/>
        <v>195.07221143999999</v>
      </c>
      <c r="AH50" s="29">
        <f t="shared" si="5"/>
        <v>196.99066475999999</v>
      </c>
      <c r="AI50" s="29">
        <f t="shared" si="5"/>
        <v>198.912404506</v>
      </c>
      <c r="AJ50" s="29">
        <f t="shared" si="5"/>
        <v>200.822799043</v>
      </c>
      <c r="AK50" s="29">
        <f t="shared" si="5"/>
        <v>202.73459803</v>
      </c>
      <c r="AL50" s="29">
        <f t="shared" si="5"/>
        <v>204.647097094</v>
      </c>
      <c r="AM50" s="29">
        <f t="shared" si="5"/>
        <v>206.56099623099999</v>
      </c>
      <c r="AN50" s="29">
        <f t="shared" si="5"/>
        <v>208.47669543700002</v>
      </c>
      <c r="AO50" s="29">
        <f t="shared" si="5"/>
        <v>210.392394709</v>
      </c>
    </row>
    <row r="51" spans="1:41">
      <c r="A51" s="1" t="s">
        <v>1737</v>
      </c>
      <c r="B51" s="1" t="s">
        <v>128</v>
      </c>
      <c r="C51" s="1" t="s">
        <v>2551</v>
      </c>
      <c r="D51" s="29">
        <f t="shared" si="4"/>
        <v>0.97636199999999995</v>
      </c>
      <c r="E51" s="29">
        <f t="shared" si="5"/>
        <v>0.90437800000000002</v>
      </c>
      <c r="F51" s="29">
        <f t="shared" si="5"/>
        <v>0.82515600000000011</v>
      </c>
      <c r="G51" s="29">
        <f t="shared" si="5"/>
        <v>0.740313</v>
      </c>
      <c r="H51" s="29">
        <f t="shared" si="5"/>
        <v>0.65203699999999998</v>
      </c>
      <c r="I51" s="29">
        <f t="shared" si="5"/>
        <v>0.56253900000000001</v>
      </c>
      <c r="J51" s="29">
        <f t="shared" si="5"/>
        <v>0.47420099999999998</v>
      </c>
      <c r="K51" s="29">
        <f t="shared" si="5"/>
        <v>0.38927</v>
      </c>
      <c r="L51" s="29">
        <f t="shared" si="5"/>
        <v>0.30960399999999999</v>
      </c>
      <c r="M51" s="29">
        <f t="shared" si="5"/>
        <v>0.23674400000000001</v>
      </c>
      <c r="N51" s="29">
        <f t="shared" si="5"/>
        <v>0.172098</v>
      </c>
      <c r="O51" s="29">
        <f t="shared" si="5"/>
        <v>0.11668000000000001</v>
      </c>
      <c r="P51" s="29">
        <f t="shared" si="5"/>
        <v>7.1266899999999994E-2</v>
      </c>
      <c r="Q51" s="29">
        <f t="shared" si="5"/>
        <v>4.8866000000000007E-2</v>
      </c>
      <c r="R51" s="29">
        <f t="shared" si="5"/>
        <v>3.4165099999999997E-2</v>
      </c>
      <c r="S51" s="29">
        <f t="shared" si="5"/>
        <v>2.3654399999999999E-2</v>
      </c>
      <c r="T51" s="29">
        <f t="shared" si="5"/>
        <v>1.6350999999999997E-2</v>
      </c>
      <c r="U51" s="29">
        <f t="shared" si="5"/>
        <v>1.13775E-2</v>
      </c>
      <c r="V51" s="29">
        <f t="shared" si="5"/>
        <v>8.0575099999999986E-3</v>
      </c>
      <c r="W51" s="29">
        <f t="shared" si="5"/>
        <v>5.8488300000000002E-3</v>
      </c>
      <c r="X51" s="29">
        <f t="shared" si="5"/>
        <v>4.3785400000000002E-3</v>
      </c>
      <c r="Y51" s="29">
        <f t="shared" si="5"/>
        <v>3.4081500000000004E-3</v>
      </c>
      <c r="Z51" s="29">
        <f t="shared" si="5"/>
        <v>2.7456899999999998E-3</v>
      </c>
      <c r="AA51" s="29">
        <f t="shared" si="5"/>
        <v>2.2925899999999997E-3</v>
      </c>
      <c r="AB51" s="29">
        <f t="shared" si="5"/>
        <v>1.97825E-3</v>
      </c>
      <c r="AC51" s="29">
        <f t="shared" si="5"/>
        <v>1.7585699999999999E-3</v>
      </c>
      <c r="AD51" s="29">
        <f t="shared" si="5"/>
        <v>1.5997199999999998E-3</v>
      </c>
      <c r="AE51" s="29">
        <f t="shared" si="5"/>
        <v>1.4844200000000002E-3</v>
      </c>
      <c r="AF51" s="29">
        <f t="shared" si="5"/>
        <v>1.39904E-3</v>
      </c>
      <c r="AG51" s="29">
        <f t="shared" si="5"/>
        <v>1.33581E-3</v>
      </c>
      <c r="AH51" s="29">
        <f t="shared" si="5"/>
        <v>1.2879200000000001E-3</v>
      </c>
      <c r="AI51" s="29">
        <f t="shared" si="5"/>
        <v>1.2515899999999999E-3</v>
      </c>
      <c r="AJ51" s="29">
        <f t="shared" si="5"/>
        <v>1.2236599999999999E-3</v>
      </c>
      <c r="AK51" s="29">
        <f t="shared" si="5"/>
        <v>1.2012999999999998E-3</v>
      </c>
      <c r="AL51" s="29">
        <f t="shared" si="5"/>
        <v>1.1833200000000001E-3</v>
      </c>
      <c r="AM51" s="29">
        <f t="shared" si="5"/>
        <v>1.1684499999999999E-3</v>
      </c>
      <c r="AN51" s="29">
        <f t="shared" si="5"/>
        <v>1.1564699999999999E-3</v>
      </c>
      <c r="AO51" s="29">
        <f t="shared" si="5"/>
        <v>1.1461099999999999E-3</v>
      </c>
    </row>
    <row r="52" spans="1:41">
      <c r="A52" s="1" t="s">
        <v>1737</v>
      </c>
      <c r="B52" s="1" t="s">
        <v>110</v>
      </c>
      <c r="C52" s="1" t="s">
        <v>2552</v>
      </c>
      <c r="D52" s="29">
        <f t="shared" si="4"/>
        <v>0</v>
      </c>
      <c r="E52" s="29">
        <f t="shared" si="5"/>
        <v>0</v>
      </c>
      <c r="F52" s="29">
        <f t="shared" si="5"/>
        <v>0</v>
      </c>
      <c r="G52" s="29">
        <f t="shared" si="5"/>
        <v>0</v>
      </c>
      <c r="H52" s="29">
        <f t="shared" si="5"/>
        <v>0</v>
      </c>
      <c r="I52" s="29">
        <f t="shared" si="5"/>
        <v>0</v>
      </c>
      <c r="J52" s="29">
        <f t="shared" si="5"/>
        <v>0</v>
      </c>
      <c r="K52" s="29">
        <f t="shared" si="5"/>
        <v>0</v>
      </c>
      <c r="L52" s="29">
        <f t="shared" si="5"/>
        <v>0</v>
      </c>
      <c r="M52" s="29">
        <f t="shared" si="5"/>
        <v>0</v>
      </c>
      <c r="N52" s="29">
        <f t="shared" si="5"/>
        <v>0</v>
      </c>
      <c r="O52" s="29">
        <f t="shared" si="5"/>
        <v>0</v>
      </c>
      <c r="P52" s="29">
        <f t="shared" si="5"/>
        <v>0</v>
      </c>
      <c r="Q52" s="29">
        <f t="shared" si="5"/>
        <v>0</v>
      </c>
      <c r="R52" s="29">
        <f t="shared" si="5"/>
        <v>0</v>
      </c>
      <c r="S52" s="29">
        <f t="shared" si="5"/>
        <v>0</v>
      </c>
      <c r="T52" s="29">
        <f t="shared" si="5"/>
        <v>0</v>
      </c>
      <c r="U52" s="29">
        <f t="shared" si="5"/>
        <v>0</v>
      </c>
      <c r="V52" s="29">
        <f t="shared" si="5"/>
        <v>0</v>
      </c>
      <c r="W52" s="29">
        <f t="shared" si="5"/>
        <v>0</v>
      </c>
      <c r="X52" s="29">
        <f t="shared" si="5"/>
        <v>0</v>
      </c>
      <c r="Y52" s="29">
        <f t="shared" si="5"/>
        <v>0</v>
      </c>
      <c r="Z52" s="29">
        <f t="shared" si="5"/>
        <v>0</v>
      </c>
      <c r="AA52" s="29">
        <f t="shared" si="5"/>
        <v>0</v>
      </c>
      <c r="AB52" s="29">
        <f t="shared" si="5"/>
        <v>0</v>
      </c>
      <c r="AC52" s="29">
        <f t="shared" si="5"/>
        <v>0</v>
      </c>
      <c r="AD52" s="29">
        <f t="shared" si="5"/>
        <v>0</v>
      </c>
      <c r="AE52" s="29">
        <f t="shared" si="5"/>
        <v>0</v>
      </c>
      <c r="AF52" s="29">
        <f t="shared" si="5"/>
        <v>0</v>
      </c>
      <c r="AG52" s="29">
        <f t="shared" si="5"/>
        <v>0</v>
      </c>
      <c r="AH52" s="29">
        <f t="shared" si="5"/>
        <v>0</v>
      </c>
      <c r="AI52" s="29">
        <f t="shared" si="5"/>
        <v>0</v>
      </c>
      <c r="AJ52" s="29">
        <f t="shared" si="5"/>
        <v>0</v>
      </c>
      <c r="AK52" s="29">
        <f t="shared" si="5"/>
        <v>0</v>
      </c>
      <c r="AL52" s="29">
        <f t="shared" si="5"/>
        <v>0</v>
      </c>
      <c r="AM52" s="29">
        <f t="shared" si="5"/>
        <v>0</v>
      </c>
      <c r="AN52" s="29">
        <f t="shared" si="5"/>
        <v>0</v>
      </c>
      <c r="AO52" s="29">
        <f t="shared" si="5"/>
        <v>0</v>
      </c>
    </row>
  </sheetData>
  <phoneticPr fontId="8" type="noConversion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32ED2-0BFA-4C43-AE1D-8981CF5F4E45}">
  <dimension ref="A1:AO121"/>
  <sheetViews>
    <sheetView workbookViewId="0"/>
  </sheetViews>
  <sheetFormatPr defaultColWidth="9" defaultRowHeight="14.25"/>
  <cols>
    <col min="1" max="2" width="10.75" style="32" customWidth="1"/>
    <col min="3" max="3" width="58.375" style="1" customWidth="1"/>
    <col min="4" max="4" width="16.625" style="1" customWidth="1"/>
    <col min="5" max="5" width="13.375" style="1" customWidth="1"/>
    <col min="6" max="16384" width="9" style="1"/>
  </cols>
  <sheetData>
    <row r="1" spans="1:41">
      <c r="C1" s="1" t="s">
        <v>3323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</row>
    <row r="2" spans="1:41">
      <c r="A2" s="32" t="s">
        <v>109</v>
      </c>
      <c r="B2" s="32" t="s">
        <v>128</v>
      </c>
      <c r="C2" s="66" t="s">
        <v>1858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</row>
    <row r="3" spans="1:41">
      <c r="A3" s="32" t="s">
        <v>109</v>
      </c>
      <c r="B3" s="32" t="s">
        <v>128</v>
      </c>
      <c r="C3" s="1" t="s">
        <v>1857</v>
      </c>
      <c r="D3" s="3">
        <v>61946400000</v>
      </c>
      <c r="E3" s="3">
        <v>71177200000</v>
      </c>
      <c r="F3" s="3">
        <v>80256600000</v>
      </c>
      <c r="G3" s="3">
        <v>89250700000</v>
      </c>
      <c r="H3" s="3">
        <v>98108500000</v>
      </c>
      <c r="I3" s="3">
        <v>106970000000</v>
      </c>
      <c r="J3" s="3">
        <v>116031000000</v>
      </c>
      <c r="K3" s="3">
        <v>125383000000</v>
      </c>
      <c r="L3" s="3">
        <v>132940000000</v>
      </c>
      <c r="M3" s="3">
        <v>140534000000</v>
      </c>
      <c r="N3" s="3">
        <v>148253000000</v>
      </c>
      <c r="O3" s="3">
        <v>156062000000</v>
      </c>
      <c r="P3" s="3">
        <v>163898000000</v>
      </c>
      <c r="Q3" s="3">
        <v>172444000000</v>
      </c>
      <c r="R3" s="3">
        <v>181689000000</v>
      </c>
      <c r="S3" s="3">
        <v>185700000000</v>
      </c>
      <c r="T3" s="3">
        <v>190407000000</v>
      </c>
      <c r="U3" s="3">
        <v>195955000000</v>
      </c>
      <c r="V3" s="3">
        <v>200898000000</v>
      </c>
      <c r="W3" s="3">
        <v>206269000000</v>
      </c>
      <c r="X3" s="3">
        <v>211853000000</v>
      </c>
      <c r="Y3" s="3">
        <v>217434000000</v>
      </c>
      <c r="Z3" s="3">
        <v>222889000000</v>
      </c>
      <c r="AA3" s="3">
        <v>228044000000</v>
      </c>
      <c r="AB3" s="3">
        <v>232892000000</v>
      </c>
      <c r="AC3" s="3">
        <v>237350000000</v>
      </c>
      <c r="AD3" s="3">
        <v>241450000000</v>
      </c>
      <c r="AE3" s="3">
        <v>245235000000</v>
      </c>
      <c r="AF3" s="3">
        <v>247251000000</v>
      </c>
      <c r="AG3" s="3">
        <v>248384000000</v>
      </c>
      <c r="AH3" s="3">
        <v>248731000000</v>
      </c>
      <c r="AI3" s="3">
        <v>248388000000</v>
      </c>
      <c r="AJ3" s="3">
        <v>247532000000</v>
      </c>
      <c r="AK3" s="3">
        <v>246331000000</v>
      </c>
      <c r="AL3" s="3">
        <v>244869000000</v>
      </c>
      <c r="AM3" s="3">
        <v>243230000000</v>
      </c>
      <c r="AN3" s="3">
        <v>241465000000</v>
      </c>
      <c r="AO3" s="3">
        <v>239642000000</v>
      </c>
    </row>
    <row r="4" spans="1:41">
      <c r="A4" s="32" t="s">
        <v>109</v>
      </c>
      <c r="B4" s="32" t="s">
        <v>128</v>
      </c>
      <c r="C4" s="1" t="s">
        <v>1856</v>
      </c>
      <c r="D4" s="3">
        <v>364995000000000</v>
      </c>
      <c r="E4" s="3">
        <v>362403000000000</v>
      </c>
      <c r="F4" s="3">
        <v>358556000000000</v>
      </c>
      <c r="G4" s="3">
        <v>353763000000000</v>
      </c>
      <c r="H4" s="3">
        <v>348032000000000</v>
      </c>
      <c r="I4" s="3">
        <v>341394000000000</v>
      </c>
      <c r="J4" s="3">
        <v>333863000000000</v>
      </c>
      <c r="K4" s="3">
        <v>325305000000000</v>
      </c>
      <c r="L4" s="3">
        <v>310960000000000</v>
      </c>
      <c r="M4" s="3">
        <v>296243000000000</v>
      </c>
      <c r="N4" s="3">
        <v>281304000000000</v>
      </c>
      <c r="O4" s="3">
        <v>266218000000000</v>
      </c>
      <c r="P4" s="3">
        <v>251048000000000</v>
      </c>
      <c r="Q4" s="3">
        <v>236883000000000</v>
      </c>
      <c r="R4" s="3">
        <v>223665000000000</v>
      </c>
      <c r="S4" s="3">
        <v>209184000000000</v>
      </c>
      <c r="T4" s="3">
        <v>196816000000000</v>
      </c>
      <c r="U4" s="3">
        <v>185938000000000</v>
      </c>
      <c r="V4" s="3">
        <v>175296000000000</v>
      </c>
      <c r="W4" s="3">
        <v>165907000000000</v>
      </c>
      <c r="X4" s="3">
        <v>157714000000000</v>
      </c>
      <c r="Y4" s="3">
        <v>150636000000000</v>
      </c>
      <c r="Z4" s="3">
        <v>144606000000000</v>
      </c>
      <c r="AA4" s="3">
        <v>139604000000000</v>
      </c>
      <c r="AB4" s="3">
        <v>135584000000000</v>
      </c>
      <c r="AC4" s="3">
        <v>132331000000000</v>
      </c>
      <c r="AD4" s="3">
        <v>129672000000000</v>
      </c>
      <c r="AE4" s="3">
        <v>127579000000000</v>
      </c>
      <c r="AF4" s="3">
        <v>124930000000000</v>
      </c>
      <c r="AG4" s="3">
        <v>122331000000000</v>
      </c>
      <c r="AH4" s="3">
        <v>119774000000000</v>
      </c>
      <c r="AI4" s="3">
        <v>117258000000000</v>
      </c>
      <c r="AJ4" s="3">
        <v>114781000000000</v>
      </c>
      <c r="AK4" s="3">
        <v>112383000000000</v>
      </c>
      <c r="AL4" s="3">
        <v>110051000000000</v>
      </c>
      <c r="AM4" s="3">
        <v>107766000000000</v>
      </c>
      <c r="AN4" s="3">
        <v>105521000000000</v>
      </c>
      <c r="AO4" s="3">
        <v>103316000000000</v>
      </c>
    </row>
    <row r="5" spans="1:41">
      <c r="A5" s="32" t="s">
        <v>109</v>
      </c>
      <c r="B5" s="32" t="s">
        <v>128</v>
      </c>
      <c r="C5" s="1" t="s">
        <v>1855</v>
      </c>
      <c r="D5" s="3">
        <v>2610670000000</v>
      </c>
      <c r="E5" s="3">
        <v>2615950000000</v>
      </c>
      <c r="F5" s="3">
        <v>2629810000000</v>
      </c>
      <c r="G5" s="3">
        <v>2652280000000</v>
      </c>
      <c r="H5" s="3">
        <v>2682980000000</v>
      </c>
      <c r="I5" s="3">
        <v>2720020000000</v>
      </c>
      <c r="J5" s="3">
        <v>2760740000000</v>
      </c>
      <c r="K5" s="3">
        <v>2801710000000</v>
      </c>
      <c r="L5" s="3">
        <v>2797280000000</v>
      </c>
      <c r="M5" s="3">
        <v>2789120000000</v>
      </c>
      <c r="N5" s="3">
        <v>2776870000000</v>
      </c>
      <c r="O5" s="3">
        <v>2760230000000</v>
      </c>
      <c r="P5" s="3">
        <v>2738510000000</v>
      </c>
      <c r="Q5" s="3">
        <v>2730220000000</v>
      </c>
      <c r="R5" s="3">
        <v>2734700000000</v>
      </c>
      <c r="S5" s="3">
        <v>2745890000000</v>
      </c>
      <c r="T5" s="3">
        <v>2756300000000</v>
      </c>
      <c r="U5" s="3">
        <v>2770800000000</v>
      </c>
      <c r="V5" s="3">
        <v>2772110000000</v>
      </c>
      <c r="W5" s="3">
        <v>2777010000000</v>
      </c>
      <c r="X5" s="3">
        <v>2786320000000</v>
      </c>
      <c r="Y5" s="3">
        <v>2801480000000</v>
      </c>
      <c r="Z5" s="3">
        <v>2823510000000</v>
      </c>
      <c r="AA5" s="3">
        <v>2852840000000</v>
      </c>
      <c r="AB5" s="3">
        <v>2891790000000</v>
      </c>
      <c r="AC5" s="3">
        <v>2941130000000</v>
      </c>
      <c r="AD5" s="3">
        <v>3001770000000</v>
      </c>
      <c r="AE5" s="3">
        <v>3069490000000</v>
      </c>
      <c r="AF5" s="3">
        <v>3119160000000</v>
      </c>
      <c r="AG5" s="3">
        <v>3165380000000</v>
      </c>
      <c r="AH5" s="3">
        <v>3208190000000</v>
      </c>
      <c r="AI5" s="3">
        <v>3247620000000</v>
      </c>
      <c r="AJ5" s="3">
        <v>3283700000000</v>
      </c>
      <c r="AK5" s="3">
        <v>3317860000000</v>
      </c>
      <c r="AL5" s="3">
        <v>3349230000000</v>
      </c>
      <c r="AM5" s="3">
        <v>3377930000000</v>
      </c>
      <c r="AN5" s="3">
        <v>3403690000000</v>
      </c>
      <c r="AO5" s="3">
        <v>3426710000000</v>
      </c>
    </row>
    <row r="6" spans="1:41">
      <c r="A6" s="32" t="s">
        <v>109</v>
      </c>
      <c r="B6" s="32" t="s">
        <v>128</v>
      </c>
      <c r="C6" s="1" t="s">
        <v>1854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</row>
    <row r="7" spans="1:41">
      <c r="A7" s="32" t="s">
        <v>109</v>
      </c>
      <c r="B7" s="32" t="s">
        <v>128</v>
      </c>
      <c r="C7" s="1" t="s">
        <v>1853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</row>
    <row r="8" spans="1:41">
      <c r="A8" s="32" t="s">
        <v>109</v>
      </c>
      <c r="B8" s="32" t="s">
        <v>128</v>
      </c>
      <c r="C8" s="1" t="s">
        <v>1852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</row>
    <row r="9" spans="1:41">
      <c r="A9" s="32" t="s">
        <v>109</v>
      </c>
      <c r="B9" s="32" t="s">
        <v>128</v>
      </c>
      <c r="C9" s="1" t="s">
        <v>1851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</row>
    <row r="10" spans="1:41">
      <c r="A10" s="32" t="s">
        <v>109</v>
      </c>
      <c r="B10" s="32" t="s">
        <v>128</v>
      </c>
      <c r="C10" s="1" t="s">
        <v>1850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</row>
    <row r="11" spans="1:41">
      <c r="A11" s="32" t="s">
        <v>109</v>
      </c>
      <c r="B11" s="32" t="s">
        <v>128</v>
      </c>
      <c r="C11" s="1" t="s">
        <v>1849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</row>
    <row r="12" spans="1:41">
      <c r="A12" s="32" t="s">
        <v>109</v>
      </c>
      <c r="B12" s="32" t="s">
        <v>110</v>
      </c>
      <c r="C12" s="1" t="s">
        <v>1848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</row>
    <row r="13" spans="1:41">
      <c r="A13" s="32" t="s">
        <v>109</v>
      </c>
      <c r="B13" s="32" t="s">
        <v>110</v>
      </c>
      <c r="C13" s="1" t="s">
        <v>1847</v>
      </c>
      <c r="D13" s="3">
        <v>540229000000</v>
      </c>
      <c r="E13" s="3">
        <v>524812000000</v>
      </c>
      <c r="F13" s="3">
        <v>506692000000</v>
      </c>
      <c r="G13" s="3">
        <v>485877000000</v>
      </c>
      <c r="H13" s="3">
        <v>460948000000</v>
      </c>
      <c r="I13" s="3">
        <v>433027000000</v>
      </c>
      <c r="J13" s="3">
        <v>403677000000</v>
      </c>
      <c r="K13" s="3">
        <v>373062000000</v>
      </c>
      <c r="L13" s="3">
        <v>338470000000</v>
      </c>
      <c r="M13" s="3">
        <v>303496000000</v>
      </c>
      <c r="N13" s="3">
        <v>268280000000</v>
      </c>
      <c r="O13" s="3">
        <v>232794000000</v>
      </c>
      <c r="P13" s="3">
        <v>197255000000</v>
      </c>
      <c r="Q13" s="3">
        <v>195937000000</v>
      </c>
      <c r="R13" s="3">
        <v>189038000000</v>
      </c>
      <c r="S13" s="3">
        <v>181727000000</v>
      </c>
      <c r="T13" s="3">
        <v>174997000000</v>
      </c>
      <c r="U13" s="3">
        <v>168873000000</v>
      </c>
      <c r="V13" s="3">
        <v>164294000000</v>
      </c>
      <c r="W13" s="3">
        <v>161049000000</v>
      </c>
      <c r="X13" s="3">
        <v>157903000000</v>
      </c>
      <c r="Y13" s="3">
        <v>154988000000</v>
      </c>
      <c r="Z13" s="3">
        <v>152543000000</v>
      </c>
      <c r="AA13" s="3">
        <v>150562000000</v>
      </c>
      <c r="AB13" s="3">
        <v>149133000000</v>
      </c>
      <c r="AC13" s="3">
        <v>148344000000</v>
      </c>
      <c r="AD13" s="3">
        <v>148168000000</v>
      </c>
      <c r="AE13" s="3">
        <v>148055000000</v>
      </c>
      <c r="AF13" s="3">
        <v>146942000000</v>
      </c>
      <c r="AG13" s="3">
        <v>146131000000</v>
      </c>
      <c r="AH13" s="3">
        <v>145542000000</v>
      </c>
      <c r="AI13" s="3">
        <v>145172000000</v>
      </c>
      <c r="AJ13" s="3">
        <v>144958000000</v>
      </c>
      <c r="AK13" s="3">
        <v>144785000000</v>
      </c>
      <c r="AL13" s="3">
        <v>144719000000</v>
      </c>
      <c r="AM13" s="3">
        <v>144622000000</v>
      </c>
      <c r="AN13" s="3">
        <v>144584000000</v>
      </c>
      <c r="AO13" s="3">
        <v>144517000000</v>
      </c>
    </row>
    <row r="14" spans="1:41">
      <c r="A14" s="32" t="s">
        <v>109</v>
      </c>
      <c r="B14" s="32" t="s">
        <v>110</v>
      </c>
      <c r="C14" s="1" t="s">
        <v>1846</v>
      </c>
      <c r="D14" s="3">
        <v>104671000000000</v>
      </c>
      <c r="E14" s="3">
        <v>107446000000000</v>
      </c>
      <c r="F14" s="3">
        <v>110221000000000</v>
      </c>
      <c r="G14" s="3">
        <v>112967000000000</v>
      </c>
      <c r="H14" s="3">
        <v>115325000000000</v>
      </c>
      <c r="I14" s="3">
        <v>117328000000000</v>
      </c>
      <c r="J14" s="3">
        <v>118904000000000</v>
      </c>
      <c r="K14" s="3">
        <v>119974000000000</v>
      </c>
      <c r="L14" s="3">
        <v>119422000000000</v>
      </c>
      <c r="M14" s="3">
        <v>118471000000000</v>
      </c>
      <c r="N14" s="3">
        <v>117014000000000</v>
      </c>
      <c r="O14" s="3">
        <v>115041000000000</v>
      </c>
      <c r="P14" s="3">
        <v>112542000000000</v>
      </c>
      <c r="Q14" s="3">
        <v>110979000000000</v>
      </c>
      <c r="R14" s="3">
        <v>107244000000000</v>
      </c>
      <c r="S14" s="3">
        <v>103284000000000</v>
      </c>
      <c r="T14" s="3">
        <v>99298100000000</v>
      </c>
      <c r="U14" s="3">
        <v>95449100000000</v>
      </c>
      <c r="V14" s="3">
        <v>91523000000000</v>
      </c>
      <c r="W14" s="3">
        <v>87822600000000</v>
      </c>
      <c r="X14" s="3">
        <v>84468400000000</v>
      </c>
      <c r="Y14" s="3">
        <v>81490700000000</v>
      </c>
      <c r="Z14" s="3">
        <v>78993500000000</v>
      </c>
      <c r="AA14" s="3">
        <v>76728500000000</v>
      </c>
      <c r="AB14" s="3">
        <v>74861300000000</v>
      </c>
      <c r="AC14" s="3">
        <v>73428800000000</v>
      </c>
      <c r="AD14" s="3">
        <v>72402100000000</v>
      </c>
      <c r="AE14" s="3">
        <v>71304100000000</v>
      </c>
      <c r="AF14" s="3">
        <v>69808100000000</v>
      </c>
      <c r="AG14" s="3">
        <v>68547900000000</v>
      </c>
      <c r="AH14" s="3">
        <v>67462300000000</v>
      </c>
      <c r="AI14" s="3">
        <v>66490800000000</v>
      </c>
      <c r="AJ14" s="3">
        <v>65604600000000</v>
      </c>
      <c r="AK14" s="3">
        <v>64805900000000</v>
      </c>
      <c r="AL14" s="3">
        <v>64022300000000</v>
      </c>
      <c r="AM14" s="3">
        <v>63264700000000</v>
      </c>
      <c r="AN14" s="3">
        <v>62521800000000</v>
      </c>
      <c r="AO14" s="3">
        <v>61806300000000</v>
      </c>
    </row>
    <row r="15" spans="1:41">
      <c r="A15" s="32" t="s">
        <v>109</v>
      </c>
      <c r="B15" s="32" t="s">
        <v>110</v>
      </c>
      <c r="C15" s="1" t="s">
        <v>1845</v>
      </c>
      <c r="D15" s="3">
        <v>78860100000000</v>
      </c>
      <c r="E15" s="3">
        <v>78343000000000</v>
      </c>
      <c r="F15" s="3">
        <v>77549900000000</v>
      </c>
      <c r="G15" s="3">
        <v>76587900000000</v>
      </c>
      <c r="H15" s="3">
        <v>75340300000000</v>
      </c>
      <c r="I15" s="3">
        <v>73940100000000</v>
      </c>
      <c r="J15" s="3">
        <v>72319100000000</v>
      </c>
      <c r="K15" s="3">
        <v>70450800000000</v>
      </c>
      <c r="L15" s="3">
        <v>67837100000000</v>
      </c>
      <c r="M15" s="3">
        <v>64994700000000</v>
      </c>
      <c r="N15" s="3">
        <v>61944200000000</v>
      </c>
      <c r="O15" s="3">
        <v>58699600000000</v>
      </c>
      <c r="P15" s="3">
        <v>55308200000000</v>
      </c>
      <c r="Q15" s="3">
        <v>54578800000000</v>
      </c>
      <c r="R15" s="3">
        <v>52563600000000</v>
      </c>
      <c r="S15" s="3">
        <v>50798200000000</v>
      </c>
      <c r="T15" s="3">
        <v>49172000000000</v>
      </c>
      <c r="U15" s="3">
        <v>47711100000000</v>
      </c>
      <c r="V15" s="3">
        <v>46194900000000</v>
      </c>
      <c r="W15" s="3">
        <v>44766400000000</v>
      </c>
      <c r="X15" s="3">
        <v>43467700000000</v>
      </c>
      <c r="Y15" s="3">
        <v>42314700000000</v>
      </c>
      <c r="Z15" s="3">
        <v>41264600000000</v>
      </c>
      <c r="AA15" s="3">
        <v>40404100000000</v>
      </c>
      <c r="AB15" s="3">
        <v>39745200000000</v>
      </c>
      <c r="AC15" s="3">
        <v>39278200000000</v>
      </c>
      <c r="AD15" s="3">
        <v>38968900000000</v>
      </c>
      <c r="AE15" s="3">
        <v>38659000000000</v>
      </c>
      <c r="AF15" s="3">
        <v>38065400000000</v>
      </c>
      <c r="AG15" s="3">
        <v>37575900000000</v>
      </c>
      <c r="AH15" s="3">
        <v>37149400000000</v>
      </c>
      <c r="AI15" s="3">
        <v>36753600000000</v>
      </c>
      <c r="AJ15" s="3">
        <v>36416400000000</v>
      </c>
      <c r="AK15" s="3">
        <v>36094600000000</v>
      </c>
      <c r="AL15" s="3">
        <v>35783100000000</v>
      </c>
      <c r="AM15" s="3">
        <v>35469600000000</v>
      </c>
      <c r="AN15" s="3">
        <v>35147900000000</v>
      </c>
      <c r="AO15" s="3">
        <v>34821000000000</v>
      </c>
    </row>
    <row r="16" spans="1:41">
      <c r="A16" s="32" t="s">
        <v>109</v>
      </c>
      <c r="B16" s="32" t="s">
        <v>110</v>
      </c>
      <c r="C16" s="1" t="s">
        <v>1844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</row>
    <row r="17" spans="1:41">
      <c r="A17" s="32" t="s">
        <v>109</v>
      </c>
      <c r="B17" s="32" t="s">
        <v>110</v>
      </c>
      <c r="C17" s="1" t="s">
        <v>1843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</row>
    <row r="18" spans="1:41">
      <c r="A18" s="32" t="s">
        <v>109</v>
      </c>
      <c r="B18" s="32" t="s">
        <v>110</v>
      </c>
      <c r="C18" s="1" t="s">
        <v>1842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</row>
    <row r="19" spans="1:41">
      <c r="A19" s="32" t="s">
        <v>109</v>
      </c>
      <c r="B19" s="32" t="s">
        <v>110</v>
      </c>
      <c r="C19" s="1" t="s">
        <v>1841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</row>
    <row r="20" spans="1:41">
      <c r="A20" s="32" t="s">
        <v>109</v>
      </c>
      <c r="B20" s="32" t="s">
        <v>110</v>
      </c>
      <c r="C20" s="1" t="s">
        <v>1840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</row>
    <row r="21" spans="1:41">
      <c r="A21" s="32" t="s">
        <v>109</v>
      </c>
      <c r="B21" s="32" t="s">
        <v>110</v>
      </c>
      <c r="C21" s="1" t="s">
        <v>1839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</row>
    <row r="22" spans="1:41">
      <c r="A22" s="32" t="s">
        <v>225</v>
      </c>
      <c r="B22" s="32" t="s">
        <v>128</v>
      </c>
      <c r="C22" s="1" t="s">
        <v>1838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</row>
    <row r="23" spans="1:41">
      <c r="A23" s="32" t="s">
        <v>225</v>
      </c>
      <c r="B23" s="32" t="s">
        <v>128</v>
      </c>
      <c r="C23" s="1" t="s">
        <v>1837</v>
      </c>
      <c r="D23" s="3">
        <v>308529000000</v>
      </c>
      <c r="E23" s="3">
        <v>369756000000</v>
      </c>
      <c r="F23" s="3">
        <v>373225000000</v>
      </c>
      <c r="G23" s="3">
        <v>376089000000</v>
      </c>
      <c r="H23" s="3">
        <v>378218000000</v>
      </c>
      <c r="I23" s="3">
        <v>379515000000</v>
      </c>
      <c r="J23" s="3">
        <v>379619000000</v>
      </c>
      <c r="K23" s="3">
        <v>378352000000</v>
      </c>
      <c r="L23" s="3">
        <v>370189000000</v>
      </c>
      <c r="M23" s="3">
        <v>360405000000</v>
      </c>
      <c r="N23" s="3">
        <v>118366000000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</row>
    <row r="24" spans="1:41">
      <c r="A24" s="32" t="s">
        <v>225</v>
      </c>
      <c r="B24" s="32" t="s">
        <v>128</v>
      </c>
      <c r="C24" s="1" t="s">
        <v>1836</v>
      </c>
      <c r="D24" s="3">
        <v>17681900000000</v>
      </c>
      <c r="E24" s="3">
        <v>16650100000000</v>
      </c>
      <c r="F24" s="3">
        <v>15412500000000</v>
      </c>
      <c r="G24" s="3">
        <v>13979600000000</v>
      </c>
      <c r="H24" s="3">
        <v>12318200000000</v>
      </c>
      <c r="I24" s="3">
        <v>10416900000000</v>
      </c>
      <c r="J24" s="3">
        <v>8225610000000</v>
      </c>
      <c r="K24" s="3">
        <v>5695390000000</v>
      </c>
      <c r="L24" s="3">
        <v>2765980000000</v>
      </c>
      <c r="M24" s="3">
        <v>23802200000</v>
      </c>
      <c r="N24" s="3">
        <v>2611830000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</row>
    <row r="25" spans="1:41">
      <c r="A25" s="32" t="s">
        <v>225</v>
      </c>
      <c r="B25" s="32" t="s">
        <v>128</v>
      </c>
      <c r="C25" s="1" t="s">
        <v>1835</v>
      </c>
      <c r="D25" s="3">
        <v>25843000000000</v>
      </c>
      <c r="E25" s="3">
        <v>25098100000000</v>
      </c>
      <c r="F25" s="3">
        <v>23769000000000</v>
      </c>
      <c r="G25" s="3">
        <v>22229900000000</v>
      </c>
      <c r="H25" s="3">
        <v>20459700000000</v>
      </c>
      <c r="I25" s="3">
        <v>18414300000000</v>
      </c>
      <c r="J25" s="3">
        <v>16010900000000</v>
      </c>
      <c r="K25" s="3">
        <v>13218100000000</v>
      </c>
      <c r="L25" s="3">
        <v>9801840000000</v>
      </c>
      <c r="M25" s="3">
        <v>5881290000000</v>
      </c>
      <c r="N25" s="3">
        <v>3839900000000</v>
      </c>
      <c r="O25" s="3">
        <v>3032870000000</v>
      </c>
      <c r="P25" s="3">
        <v>2937070000000</v>
      </c>
      <c r="Q25" s="3">
        <v>2843640000000</v>
      </c>
      <c r="R25" s="3">
        <v>2754290000000</v>
      </c>
      <c r="S25" s="3">
        <v>2668850000000</v>
      </c>
      <c r="T25" s="3">
        <v>2585530000000</v>
      </c>
      <c r="U25" s="3">
        <v>2506670000000</v>
      </c>
      <c r="V25" s="3">
        <v>2420240000000</v>
      </c>
      <c r="W25" s="3">
        <v>2337520000000</v>
      </c>
      <c r="X25" s="3">
        <v>2259110000000</v>
      </c>
      <c r="Y25" s="3">
        <v>2182920000000</v>
      </c>
      <c r="Z25" s="3">
        <v>2108620000000</v>
      </c>
      <c r="AA25" s="3">
        <v>2034370000000</v>
      </c>
      <c r="AB25" s="3">
        <v>1961440000000</v>
      </c>
      <c r="AC25" s="3">
        <v>1891390000000</v>
      </c>
      <c r="AD25" s="3">
        <v>1824440000000</v>
      </c>
      <c r="AE25" s="3">
        <v>1759040000000</v>
      </c>
      <c r="AF25" s="3">
        <v>1687810000000</v>
      </c>
      <c r="AG25" s="3">
        <v>1620610000000</v>
      </c>
      <c r="AH25" s="3">
        <v>1554470000000</v>
      </c>
      <c r="AI25" s="3">
        <v>1494010000000</v>
      </c>
      <c r="AJ25" s="3">
        <v>1431900000000</v>
      </c>
      <c r="AK25" s="3">
        <v>1380050000000</v>
      </c>
      <c r="AL25" s="3">
        <v>1317990000000</v>
      </c>
      <c r="AM25" s="3">
        <v>1280150000000</v>
      </c>
      <c r="AN25" s="3">
        <v>1204830000000</v>
      </c>
      <c r="AO25" s="3">
        <v>1202270000000</v>
      </c>
    </row>
    <row r="26" spans="1:41">
      <c r="A26" s="32" t="s">
        <v>225</v>
      </c>
      <c r="B26" s="32" t="s">
        <v>128</v>
      </c>
      <c r="C26" s="1" t="s">
        <v>1834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</row>
    <row r="27" spans="1:41">
      <c r="A27" s="32" t="s">
        <v>225</v>
      </c>
      <c r="B27" s="32" t="s">
        <v>128</v>
      </c>
      <c r="C27" s="1" t="s">
        <v>1833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</row>
    <row r="28" spans="1:41">
      <c r="A28" s="32" t="s">
        <v>225</v>
      </c>
      <c r="B28" s="32" t="s">
        <v>128</v>
      </c>
      <c r="C28" s="1" t="s">
        <v>1832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</row>
    <row r="29" spans="1:41">
      <c r="A29" s="32" t="s">
        <v>225</v>
      </c>
      <c r="B29" s="32" t="s">
        <v>128</v>
      </c>
      <c r="C29" s="1" t="s">
        <v>1831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</row>
    <row r="30" spans="1:41">
      <c r="A30" s="32" t="s">
        <v>225</v>
      </c>
      <c r="B30" s="32" t="s">
        <v>128</v>
      </c>
      <c r="C30" s="1" t="s">
        <v>1830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1:41">
      <c r="A31" s="32" t="s">
        <v>225</v>
      </c>
      <c r="B31" s="32" t="s">
        <v>128</v>
      </c>
      <c r="C31" s="1" t="s">
        <v>1829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</row>
    <row r="32" spans="1:41">
      <c r="A32" s="32" t="s">
        <v>225</v>
      </c>
      <c r="B32" s="32" t="s">
        <v>110</v>
      </c>
      <c r="C32" s="1" t="s">
        <v>1828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</row>
    <row r="33" spans="1:41">
      <c r="A33" s="32" t="s">
        <v>225</v>
      </c>
      <c r="B33" s="32" t="s">
        <v>110</v>
      </c>
      <c r="C33" s="1" t="s">
        <v>1827</v>
      </c>
      <c r="D33" s="3">
        <v>15249300000000</v>
      </c>
      <c r="E33" s="3">
        <v>14941600000000</v>
      </c>
      <c r="F33" s="3">
        <v>14638600000000</v>
      </c>
      <c r="G33" s="3">
        <v>14366600000000</v>
      </c>
      <c r="H33" s="3">
        <v>14049600000000</v>
      </c>
      <c r="I33" s="3">
        <v>13737300000000</v>
      </c>
      <c r="J33" s="3">
        <v>13547400000000</v>
      </c>
      <c r="K33" s="3">
        <v>13510300000000</v>
      </c>
      <c r="L33" s="3">
        <v>13520300000000</v>
      </c>
      <c r="M33" s="3">
        <v>13742900000000</v>
      </c>
      <c r="N33" s="3">
        <v>14201200000000</v>
      </c>
      <c r="O33" s="3">
        <v>14889700000000</v>
      </c>
      <c r="P33" s="3">
        <v>15804200000000</v>
      </c>
      <c r="Q33" s="3">
        <v>16904700000000</v>
      </c>
      <c r="R33" s="3">
        <v>18207700000000</v>
      </c>
      <c r="S33" s="3">
        <v>20493500000000</v>
      </c>
      <c r="T33" s="3">
        <v>22933500000000</v>
      </c>
      <c r="U33" s="3">
        <v>25481100000000</v>
      </c>
      <c r="V33" s="3">
        <v>28125700000000</v>
      </c>
      <c r="W33" s="3">
        <v>30938600000000</v>
      </c>
      <c r="X33" s="3">
        <v>33867900000000</v>
      </c>
      <c r="Y33" s="3">
        <v>36820800000000</v>
      </c>
      <c r="Z33" s="3">
        <v>39745600000000</v>
      </c>
      <c r="AA33" s="3">
        <v>42651400000000</v>
      </c>
      <c r="AB33" s="3">
        <v>45486200000000</v>
      </c>
      <c r="AC33" s="3">
        <v>48192300000000</v>
      </c>
      <c r="AD33" s="3">
        <v>50758400000000</v>
      </c>
      <c r="AE33" s="3">
        <v>53188700000000</v>
      </c>
      <c r="AF33" s="3">
        <v>55359200000000</v>
      </c>
      <c r="AG33" s="3">
        <v>57393100000000</v>
      </c>
      <c r="AH33" s="3">
        <v>59323600000000</v>
      </c>
      <c r="AI33" s="3">
        <v>61118300000000</v>
      </c>
      <c r="AJ33" s="3">
        <v>62914500000000</v>
      </c>
      <c r="AK33" s="3">
        <v>64564500000000</v>
      </c>
      <c r="AL33" s="3">
        <v>66195300000000</v>
      </c>
      <c r="AM33" s="3">
        <v>67810300000000</v>
      </c>
      <c r="AN33" s="3">
        <v>69383700000000</v>
      </c>
      <c r="AO33" s="3">
        <v>71020500000000</v>
      </c>
    </row>
    <row r="34" spans="1:41">
      <c r="A34" s="32" t="s">
        <v>225</v>
      </c>
      <c r="B34" s="32" t="s">
        <v>110</v>
      </c>
      <c r="C34" s="1" t="s">
        <v>1826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1:41">
      <c r="A35" s="32" t="s">
        <v>225</v>
      </c>
      <c r="B35" s="32" t="s">
        <v>110</v>
      </c>
      <c r="C35" s="1" t="s">
        <v>1825</v>
      </c>
      <c r="D35" s="3">
        <v>528259000000000</v>
      </c>
      <c r="E35" s="3">
        <v>538745000000000</v>
      </c>
      <c r="F35" s="3">
        <v>549167000000000</v>
      </c>
      <c r="G35" s="3">
        <v>559772000000000</v>
      </c>
      <c r="H35" s="3">
        <v>570383000000000</v>
      </c>
      <c r="I35" s="3">
        <v>580843000000000</v>
      </c>
      <c r="J35" s="3">
        <v>591126000000000</v>
      </c>
      <c r="K35" s="3">
        <v>601147000000000</v>
      </c>
      <c r="L35" s="3">
        <v>605370000000000</v>
      </c>
      <c r="M35" s="3">
        <v>608887000000000</v>
      </c>
      <c r="N35" s="3">
        <v>611589000000000</v>
      </c>
      <c r="O35" s="3">
        <v>613450000000000</v>
      </c>
      <c r="P35" s="3">
        <v>614380000000000</v>
      </c>
      <c r="Q35" s="3">
        <v>614922000000000</v>
      </c>
      <c r="R35" s="3">
        <v>615114000000000</v>
      </c>
      <c r="S35" s="3">
        <v>610856000000000</v>
      </c>
      <c r="T35" s="3">
        <v>606930000000000</v>
      </c>
      <c r="U35" s="3">
        <v>603404000000000</v>
      </c>
      <c r="V35" s="3">
        <v>597502000000000</v>
      </c>
      <c r="W35" s="3">
        <v>591577000000000</v>
      </c>
      <c r="X35" s="3">
        <v>585816000000000</v>
      </c>
      <c r="Y35" s="3">
        <v>580302000000000</v>
      </c>
      <c r="Z35" s="3">
        <v>575182000000000</v>
      </c>
      <c r="AA35" s="3">
        <v>570605000000000</v>
      </c>
      <c r="AB35" s="3">
        <v>566690000000000</v>
      </c>
      <c r="AC35" s="3">
        <v>563612000000000</v>
      </c>
      <c r="AD35" s="3">
        <v>561354000000000</v>
      </c>
      <c r="AE35" s="3">
        <v>559867000000000</v>
      </c>
      <c r="AF35" s="3">
        <v>555086000000000</v>
      </c>
      <c r="AG35" s="3">
        <v>550625000000000</v>
      </c>
      <c r="AH35" s="3">
        <v>546445000000000</v>
      </c>
      <c r="AI35" s="3">
        <v>542532000000000</v>
      </c>
      <c r="AJ35" s="3">
        <v>538575000000000</v>
      </c>
      <c r="AK35" s="3">
        <v>534967000000000</v>
      </c>
      <c r="AL35" s="3">
        <v>531256000000000</v>
      </c>
      <c r="AM35" s="3">
        <v>527698000000000</v>
      </c>
      <c r="AN35" s="3">
        <v>523666000000000</v>
      </c>
      <c r="AO35" s="3">
        <v>520235000000000</v>
      </c>
    </row>
    <row r="36" spans="1:41">
      <c r="A36" s="32" t="s">
        <v>225</v>
      </c>
      <c r="B36" s="32" t="s">
        <v>110</v>
      </c>
      <c r="C36" s="1" t="s">
        <v>1824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</row>
    <row r="37" spans="1:41">
      <c r="A37" s="32" t="s">
        <v>225</v>
      </c>
      <c r="B37" s="32" t="s">
        <v>110</v>
      </c>
      <c r="C37" s="1" t="s">
        <v>1823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</row>
    <row r="38" spans="1:41">
      <c r="A38" s="32" t="s">
        <v>225</v>
      </c>
      <c r="B38" s="32" t="s">
        <v>110</v>
      </c>
      <c r="C38" s="1" t="s">
        <v>1822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</row>
    <row r="39" spans="1:41">
      <c r="A39" s="32" t="s">
        <v>225</v>
      </c>
      <c r="B39" s="32" t="s">
        <v>110</v>
      </c>
      <c r="C39" s="1" t="s">
        <v>1821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</row>
    <row r="40" spans="1:41">
      <c r="A40" s="32" t="s">
        <v>225</v>
      </c>
      <c r="B40" s="32" t="s">
        <v>110</v>
      </c>
      <c r="C40" s="1" t="s">
        <v>1820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</row>
    <row r="41" spans="1:41">
      <c r="A41" s="32" t="s">
        <v>225</v>
      </c>
      <c r="B41" s="32" t="s">
        <v>110</v>
      </c>
      <c r="C41" s="1" t="s">
        <v>1819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</row>
    <row r="42" spans="1:41">
      <c r="A42" s="32" t="s">
        <v>1799</v>
      </c>
      <c r="B42" s="32" t="s">
        <v>128</v>
      </c>
      <c r="C42" s="1" t="s">
        <v>1818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</row>
    <row r="43" spans="1:41">
      <c r="A43" s="32" t="s">
        <v>1799</v>
      </c>
      <c r="B43" s="32" t="s">
        <v>128</v>
      </c>
      <c r="C43" s="1" t="s">
        <v>1817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</row>
    <row r="44" spans="1:41">
      <c r="A44" s="32" t="s">
        <v>1799</v>
      </c>
      <c r="B44" s="32" t="s">
        <v>128</v>
      </c>
      <c r="C44" s="1" t="s">
        <v>1816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</row>
    <row r="45" spans="1:41">
      <c r="A45" s="32" t="s">
        <v>1799</v>
      </c>
      <c r="B45" s="32" t="s">
        <v>128</v>
      </c>
      <c r="C45" s="1" t="s">
        <v>1815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</row>
    <row r="46" spans="1:41">
      <c r="A46" s="32" t="s">
        <v>1799</v>
      </c>
      <c r="B46" s="32" t="s">
        <v>128</v>
      </c>
      <c r="C46" s="1" t="s">
        <v>1814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</row>
    <row r="47" spans="1:41">
      <c r="A47" s="32" t="s">
        <v>1799</v>
      </c>
      <c r="B47" s="32" t="s">
        <v>128</v>
      </c>
      <c r="C47" s="1" t="s">
        <v>1813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</row>
    <row r="48" spans="1:41">
      <c r="A48" s="32" t="s">
        <v>1799</v>
      </c>
      <c r="B48" s="32" t="s">
        <v>128</v>
      </c>
      <c r="C48" s="1" t="s">
        <v>1812</v>
      </c>
      <c r="D48" s="3">
        <v>127747000000000</v>
      </c>
      <c r="E48" s="3">
        <v>115804000000000</v>
      </c>
      <c r="F48" s="3">
        <v>106038000000000</v>
      </c>
      <c r="G48" s="3">
        <v>97917700000000</v>
      </c>
      <c r="H48" s="3">
        <v>91011900000000</v>
      </c>
      <c r="I48" s="3">
        <v>85102700000000</v>
      </c>
      <c r="J48" s="3">
        <v>79986400000000</v>
      </c>
      <c r="K48" s="3">
        <v>75496500000000</v>
      </c>
      <c r="L48" s="3">
        <v>74241000000000</v>
      </c>
      <c r="M48" s="3">
        <v>73072900000000</v>
      </c>
      <c r="N48" s="3">
        <v>71965100000000</v>
      </c>
      <c r="O48" s="3">
        <v>70946000000000</v>
      </c>
      <c r="P48" s="3">
        <v>70041900000000</v>
      </c>
      <c r="Q48" s="3">
        <v>69173900000000</v>
      </c>
      <c r="R48" s="3">
        <v>68380400000000</v>
      </c>
      <c r="S48" s="3">
        <v>67648400000000</v>
      </c>
      <c r="T48" s="3">
        <v>66992700000000</v>
      </c>
      <c r="U48" s="3">
        <v>66396600000000</v>
      </c>
      <c r="V48" s="3">
        <v>65602500000000</v>
      </c>
      <c r="W48" s="3">
        <v>64897300000000</v>
      </c>
      <c r="X48" s="3">
        <v>64264700000000</v>
      </c>
      <c r="Y48" s="3">
        <v>63708700000000</v>
      </c>
      <c r="Z48" s="3">
        <v>63213500000000</v>
      </c>
      <c r="AA48" s="3">
        <v>62783200000000</v>
      </c>
      <c r="AB48" s="3">
        <v>62412400000000</v>
      </c>
      <c r="AC48" s="3">
        <v>62096500000000</v>
      </c>
      <c r="AD48" s="3">
        <v>61823900000000</v>
      </c>
      <c r="AE48" s="3">
        <v>61637500000000</v>
      </c>
      <c r="AF48" s="3">
        <v>61337400000000</v>
      </c>
      <c r="AG48" s="3">
        <v>61086100000000</v>
      </c>
      <c r="AH48" s="3">
        <v>60868300000000</v>
      </c>
      <c r="AI48" s="3">
        <v>60686100000000</v>
      </c>
      <c r="AJ48" s="3">
        <v>60536700000000</v>
      </c>
      <c r="AK48" s="3">
        <v>60423300000000</v>
      </c>
      <c r="AL48" s="3">
        <v>60337300000000</v>
      </c>
      <c r="AM48" s="3">
        <v>60276000000000</v>
      </c>
      <c r="AN48" s="3">
        <v>60234100000000</v>
      </c>
      <c r="AO48" s="3">
        <v>60216900000000</v>
      </c>
    </row>
    <row r="49" spans="1:41">
      <c r="A49" s="32" t="s">
        <v>1799</v>
      </c>
      <c r="B49" s="32" t="s">
        <v>128</v>
      </c>
      <c r="C49" s="1" t="s">
        <v>1811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</row>
    <row r="50" spans="1:41">
      <c r="A50" s="32" t="s">
        <v>1799</v>
      </c>
      <c r="B50" s="32" t="s">
        <v>128</v>
      </c>
      <c r="C50" s="1" t="s">
        <v>1810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</row>
    <row r="51" spans="1:41">
      <c r="A51" s="32" t="s">
        <v>1799</v>
      </c>
      <c r="B51" s="32" t="s">
        <v>128</v>
      </c>
      <c r="C51" s="1" t="s">
        <v>1809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</row>
    <row r="52" spans="1:41">
      <c r="A52" s="32" t="s">
        <v>1799</v>
      </c>
      <c r="B52" s="32" t="s">
        <v>110</v>
      </c>
      <c r="C52" s="1" t="s">
        <v>1808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</row>
    <row r="53" spans="1:41">
      <c r="A53" s="32" t="s">
        <v>1799</v>
      </c>
      <c r="B53" s="32" t="s">
        <v>110</v>
      </c>
      <c r="C53" s="1" t="s">
        <v>1807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</row>
    <row r="54" spans="1:41">
      <c r="A54" s="32" t="s">
        <v>1799</v>
      </c>
      <c r="B54" s="32" t="s">
        <v>110</v>
      </c>
      <c r="C54" s="1" t="s">
        <v>1806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</row>
    <row r="55" spans="1:41">
      <c r="A55" s="32" t="s">
        <v>1799</v>
      </c>
      <c r="B55" s="32" t="s">
        <v>110</v>
      </c>
      <c r="C55" s="1" t="s">
        <v>1805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</row>
    <row r="56" spans="1:41">
      <c r="A56" s="32" t="s">
        <v>1799</v>
      </c>
      <c r="B56" s="32" t="s">
        <v>110</v>
      </c>
      <c r="C56" s="1" t="s">
        <v>1804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</row>
    <row r="57" spans="1:41">
      <c r="A57" s="32" t="s">
        <v>1799</v>
      </c>
      <c r="B57" s="32" t="s">
        <v>110</v>
      </c>
      <c r="C57" s="1" t="s">
        <v>1803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</row>
    <row r="58" spans="1:41">
      <c r="A58" s="32" t="s">
        <v>1799</v>
      </c>
      <c r="B58" s="32" t="s">
        <v>110</v>
      </c>
      <c r="C58" s="1" t="s">
        <v>1802</v>
      </c>
      <c r="D58" s="3">
        <v>44763900000000</v>
      </c>
      <c r="E58" s="3">
        <v>42567600000000</v>
      </c>
      <c r="F58" s="3">
        <v>40729600000000</v>
      </c>
      <c r="G58" s="3">
        <v>39230400000000</v>
      </c>
      <c r="H58" s="3">
        <v>37812500000000</v>
      </c>
      <c r="I58" s="3">
        <v>36737100000000</v>
      </c>
      <c r="J58" s="3">
        <v>35933800000000</v>
      </c>
      <c r="K58" s="3">
        <v>35349400000000</v>
      </c>
      <c r="L58" s="3">
        <v>34731800000000</v>
      </c>
      <c r="M58" s="3">
        <v>34289400000000</v>
      </c>
      <c r="N58" s="3">
        <v>33989900000000</v>
      </c>
      <c r="O58" s="3">
        <v>33811100000000</v>
      </c>
      <c r="P58" s="3">
        <v>33748200000000</v>
      </c>
      <c r="Q58" s="3">
        <v>33757800000000</v>
      </c>
      <c r="R58" s="3">
        <v>33836900000000</v>
      </c>
      <c r="S58" s="3">
        <v>33977800000000</v>
      </c>
      <c r="T58" s="3">
        <v>34172400000000</v>
      </c>
      <c r="U58" s="3">
        <v>34413200000000</v>
      </c>
      <c r="V58" s="3">
        <v>34420300000000</v>
      </c>
      <c r="W58" s="3">
        <v>34500300000000</v>
      </c>
      <c r="X58" s="3">
        <v>34614600000000</v>
      </c>
      <c r="Y58" s="3">
        <v>34759100000000</v>
      </c>
      <c r="Z58" s="3">
        <v>34930000000000</v>
      </c>
      <c r="AA58" s="3">
        <v>35142100000000</v>
      </c>
      <c r="AB58" s="3">
        <v>35371100000000</v>
      </c>
      <c r="AC58" s="3">
        <v>35615300000000</v>
      </c>
      <c r="AD58" s="3">
        <v>35872900000000</v>
      </c>
      <c r="AE58" s="3">
        <v>36176800000000</v>
      </c>
      <c r="AF58" s="3">
        <v>36955900000000</v>
      </c>
      <c r="AG58" s="3">
        <v>37729900000000</v>
      </c>
      <c r="AH58" s="3">
        <v>38514400000000</v>
      </c>
      <c r="AI58" s="3">
        <v>39292500000000</v>
      </c>
      <c r="AJ58" s="3">
        <v>40053600000000</v>
      </c>
      <c r="AK58" s="3">
        <v>40807100000000</v>
      </c>
      <c r="AL58" s="3">
        <v>41552400000000</v>
      </c>
      <c r="AM58" s="3">
        <v>42289100000000</v>
      </c>
      <c r="AN58" s="3">
        <v>43009300000000</v>
      </c>
      <c r="AO58" s="3">
        <v>43721300000000</v>
      </c>
    </row>
    <row r="59" spans="1:41">
      <c r="A59" s="32" t="s">
        <v>1799</v>
      </c>
      <c r="B59" s="32" t="s">
        <v>110</v>
      </c>
      <c r="C59" s="1" t="s">
        <v>1801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</row>
    <row r="60" spans="1:41">
      <c r="A60" s="32" t="s">
        <v>1799</v>
      </c>
      <c r="B60" s="32" t="s">
        <v>110</v>
      </c>
      <c r="C60" s="1" t="s">
        <v>1800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</row>
    <row r="61" spans="1:41">
      <c r="A61" s="32" t="s">
        <v>1799</v>
      </c>
      <c r="B61" s="32" t="s">
        <v>110</v>
      </c>
      <c r="C61" s="1" t="s">
        <v>1798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</row>
    <row r="62" spans="1:41">
      <c r="A62" s="32" t="s">
        <v>2060</v>
      </c>
      <c r="B62" s="32" t="s">
        <v>128</v>
      </c>
      <c r="C62" s="1" t="s">
        <v>1797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</row>
    <row r="63" spans="1:41">
      <c r="A63" s="32" t="s">
        <v>2060</v>
      </c>
      <c r="B63" s="32" t="s">
        <v>128</v>
      </c>
      <c r="C63" s="1" t="s">
        <v>1796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</row>
    <row r="64" spans="1:41">
      <c r="A64" s="32" t="s">
        <v>2060</v>
      </c>
      <c r="B64" s="32" t="s">
        <v>128</v>
      </c>
      <c r="C64" s="1" t="s">
        <v>1795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</row>
    <row r="65" spans="1:41">
      <c r="A65" s="32" t="s">
        <v>2060</v>
      </c>
      <c r="B65" s="32" t="s">
        <v>128</v>
      </c>
      <c r="C65" s="1" t="s">
        <v>1794</v>
      </c>
      <c r="D65" s="3">
        <v>4301050000000</v>
      </c>
      <c r="E65" s="3">
        <v>4933510000000</v>
      </c>
      <c r="F65" s="3">
        <v>5554620000000</v>
      </c>
      <c r="G65" s="3">
        <v>6130520000000</v>
      </c>
      <c r="H65" s="3">
        <v>6663220000000</v>
      </c>
      <c r="I65" s="3">
        <v>7185320000000</v>
      </c>
      <c r="J65" s="3">
        <v>7655090000000</v>
      </c>
      <c r="K65" s="3">
        <v>8082550000000</v>
      </c>
      <c r="L65" s="3">
        <v>8733120000000</v>
      </c>
      <c r="M65" s="3">
        <v>9349840000000</v>
      </c>
      <c r="N65" s="3">
        <v>9955550000000</v>
      </c>
      <c r="O65" s="3">
        <v>10577400000000</v>
      </c>
      <c r="P65" s="3">
        <v>11170000000000</v>
      </c>
      <c r="Q65" s="3">
        <v>11732400000000</v>
      </c>
      <c r="R65" s="3">
        <v>12313400000000</v>
      </c>
      <c r="S65" s="3">
        <v>12864000000000</v>
      </c>
      <c r="T65" s="3">
        <v>13377300000000</v>
      </c>
      <c r="U65" s="3">
        <v>13896100000000</v>
      </c>
      <c r="V65" s="3">
        <v>14324600000000</v>
      </c>
      <c r="W65" s="3">
        <v>14709500000000</v>
      </c>
      <c r="X65" s="3">
        <v>15092300000000</v>
      </c>
      <c r="Y65" s="3">
        <v>15433800000000</v>
      </c>
      <c r="Z65" s="3">
        <v>15728400000000</v>
      </c>
      <c r="AA65" s="3">
        <v>16020200000000</v>
      </c>
      <c r="AB65" s="3">
        <v>16261200000000</v>
      </c>
      <c r="AC65" s="3">
        <v>16456400000000</v>
      </c>
      <c r="AD65" s="3">
        <v>15885500000000</v>
      </c>
      <c r="AE65" s="3">
        <v>15346400000000</v>
      </c>
      <c r="AF65" s="3">
        <v>14732200000000</v>
      </c>
      <c r="AG65" s="3">
        <v>14112800000000</v>
      </c>
      <c r="AH65" s="3">
        <v>13527600000000</v>
      </c>
      <c r="AI65" s="3">
        <v>12900600000000</v>
      </c>
      <c r="AJ65" s="3">
        <v>12265900000000</v>
      </c>
      <c r="AK65" s="3">
        <v>11673500000000</v>
      </c>
      <c r="AL65" s="3">
        <v>11025100000000</v>
      </c>
      <c r="AM65" s="3">
        <v>10363100000000</v>
      </c>
      <c r="AN65" s="3">
        <v>9729840000000</v>
      </c>
      <c r="AO65" s="3">
        <v>9049100000000</v>
      </c>
    </row>
    <row r="66" spans="1:41">
      <c r="A66" s="32" t="s">
        <v>2060</v>
      </c>
      <c r="B66" s="32" t="s">
        <v>128</v>
      </c>
      <c r="C66" s="1" t="s">
        <v>1793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</row>
    <row r="67" spans="1:41">
      <c r="A67" s="32" t="s">
        <v>2060</v>
      </c>
      <c r="B67" s="32" t="s">
        <v>128</v>
      </c>
      <c r="C67" s="1" t="s">
        <v>1792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</row>
    <row r="68" spans="1:41">
      <c r="A68" s="32" t="s">
        <v>2060</v>
      </c>
      <c r="B68" s="32" t="s">
        <v>128</v>
      </c>
      <c r="C68" s="1" t="s">
        <v>1791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</row>
    <row r="69" spans="1:41">
      <c r="A69" s="32" t="s">
        <v>2060</v>
      </c>
      <c r="B69" s="32" t="s">
        <v>128</v>
      </c>
      <c r="C69" s="1" t="s">
        <v>1790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</row>
    <row r="70" spans="1:41">
      <c r="A70" s="32" t="s">
        <v>2060</v>
      </c>
      <c r="B70" s="32" t="s">
        <v>128</v>
      </c>
      <c r="C70" s="1" t="s">
        <v>1789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</row>
    <row r="71" spans="1:41">
      <c r="A71" s="32" t="s">
        <v>2060</v>
      </c>
      <c r="B71" s="32" t="s">
        <v>128</v>
      </c>
      <c r="C71" s="1" t="s">
        <v>1788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</row>
    <row r="72" spans="1:41">
      <c r="A72" s="32" t="s">
        <v>2060</v>
      </c>
      <c r="B72" s="32" t="s">
        <v>110</v>
      </c>
      <c r="C72" s="1" t="s">
        <v>1787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</row>
    <row r="73" spans="1:41">
      <c r="A73" s="32" t="s">
        <v>2060</v>
      </c>
      <c r="B73" s="32" t="s">
        <v>110</v>
      </c>
      <c r="C73" s="1" t="s">
        <v>1786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</row>
    <row r="74" spans="1:41">
      <c r="A74" s="32" t="s">
        <v>2060</v>
      </c>
      <c r="B74" s="32" t="s">
        <v>110</v>
      </c>
      <c r="C74" s="1" t="s">
        <v>1785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</row>
    <row r="75" spans="1:41">
      <c r="A75" s="32" t="s">
        <v>2060</v>
      </c>
      <c r="B75" s="32" t="s">
        <v>110</v>
      </c>
      <c r="C75" s="1" t="s">
        <v>1784</v>
      </c>
      <c r="D75" s="3">
        <v>83183300000000</v>
      </c>
      <c r="E75" s="3">
        <v>83805700000000</v>
      </c>
      <c r="F75" s="3">
        <v>83632500000000</v>
      </c>
      <c r="G75" s="3">
        <v>82684300000000</v>
      </c>
      <c r="H75" s="3">
        <v>81057000000000</v>
      </c>
      <c r="I75" s="3">
        <v>78785100000000</v>
      </c>
      <c r="J75" s="3">
        <v>75948600000000</v>
      </c>
      <c r="K75" s="3">
        <v>72625000000000</v>
      </c>
      <c r="L75" s="3">
        <v>69142300000000</v>
      </c>
      <c r="M75" s="3">
        <v>65222900000000</v>
      </c>
      <c r="N75" s="3">
        <v>61020000000000</v>
      </c>
      <c r="O75" s="3">
        <v>56596100000000</v>
      </c>
      <c r="P75" s="3">
        <v>52026300000000</v>
      </c>
      <c r="Q75" s="3">
        <v>47383600000000</v>
      </c>
      <c r="R75" s="3">
        <v>42743600000000</v>
      </c>
      <c r="S75" s="3">
        <v>38133300000000</v>
      </c>
      <c r="T75" s="3">
        <v>33596700000000</v>
      </c>
      <c r="U75" s="3">
        <v>29199700000000</v>
      </c>
      <c r="V75" s="3">
        <v>25016100000000</v>
      </c>
      <c r="W75" s="3">
        <v>20991000000000</v>
      </c>
      <c r="X75" s="3">
        <v>17162700000000</v>
      </c>
      <c r="Y75" s="3">
        <v>13552700000000</v>
      </c>
      <c r="Z75" s="3">
        <v>10208100000000</v>
      </c>
      <c r="AA75" s="3">
        <v>10364400000000</v>
      </c>
      <c r="AB75" s="3">
        <v>10577300000000</v>
      </c>
      <c r="AC75" s="3">
        <v>10798300000000</v>
      </c>
      <c r="AD75" s="3">
        <v>10910100000000</v>
      </c>
      <c r="AE75" s="3">
        <v>11019400000000</v>
      </c>
      <c r="AF75" s="3">
        <v>10939400000000</v>
      </c>
      <c r="AG75" s="3">
        <v>10870600000000</v>
      </c>
      <c r="AH75" s="3">
        <v>10690600000000</v>
      </c>
      <c r="AI75" s="3">
        <v>10417400000000</v>
      </c>
      <c r="AJ75" s="3">
        <v>10158300000000</v>
      </c>
      <c r="AK75" s="3">
        <v>9790740000000</v>
      </c>
      <c r="AL75" s="3">
        <v>9429570000000</v>
      </c>
      <c r="AM75" s="3">
        <v>8955250000000</v>
      </c>
      <c r="AN75" s="3">
        <v>8470600000000</v>
      </c>
      <c r="AO75" s="3">
        <v>7862140000000</v>
      </c>
    </row>
    <row r="76" spans="1:41">
      <c r="A76" s="32" t="s">
        <v>2060</v>
      </c>
      <c r="B76" s="32" t="s">
        <v>110</v>
      </c>
      <c r="C76" s="1" t="s">
        <v>1783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</row>
    <row r="77" spans="1:41">
      <c r="A77" s="32" t="s">
        <v>2060</v>
      </c>
      <c r="B77" s="32" t="s">
        <v>110</v>
      </c>
      <c r="C77" s="1" t="s">
        <v>1782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</row>
    <row r="78" spans="1:41">
      <c r="A78" s="32" t="s">
        <v>2060</v>
      </c>
      <c r="B78" s="32" t="s">
        <v>110</v>
      </c>
      <c r="C78" s="1" t="s">
        <v>1781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</row>
    <row r="79" spans="1:41">
      <c r="A79" s="32" t="s">
        <v>2060</v>
      </c>
      <c r="B79" s="32" t="s">
        <v>110</v>
      </c>
      <c r="C79" s="1" t="s">
        <v>1780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</row>
    <row r="80" spans="1:41">
      <c r="A80" s="32" t="s">
        <v>2060</v>
      </c>
      <c r="B80" s="32" t="s">
        <v>110</v>
      </c>
      <c r="C80" s="1" t="s">
        <v>1779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</row>
    <row r="81" spans="1:41">
      <c r="A81" s="32" t="s">
        <v>2060</v>
      </c>
      <c r="B81" s="32" t="s">
        <v>110</v>
      </c>
      <c r="C81" s="1" t="s">
        <v>1778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</row>
    <row r="82" spans="1:41">
      <c r="A82" s="32" t="s">
        <v>1758</v>
      </c>
      <c r="B82" s="32" t="s">
        <v>128</v>
      </c>
      <c r="C82" s="1" t="s">
        <v>1777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</row>
    <row r="83" spans="1:41">
      <c r="A83" s="32" t="s">
        <v>1758</v>
      </c>
      <c r="B83" s="32" t="s">
        <v>128</v>
      </c>
      <c r="C83" s="1" t="s">
        <v>1776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</row>
    <row r="84" spans="1:41">
      <c r="A84" s="32" t="s">
        <v>1758</v>
      </c>
      <c r="B84" s="32" t="s">
        <v>128</v>
      </c>
      <c r="C84" s="1" t="s">
        <v>1775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1:41">
      <c r="A85" s="32" t="s">
        <v>1758</v>
      </c>
      <c r="B85" s="32" t="s">
        <v>128</v>
      </c>
      <c r="C85" s="1" t="s">
        <v>1774</v>
      </c>
      <c r="D85" s="3">
        <v>41210900000000</v>
      </c>
      <c r="E85" s="3">
        <v>36852600000000</v>
      </c>
      <c r="F85" s="3">
        <v>33278900000000</v>
      </c>
      <c r="G85" s="3">
        <v>30115600000000</v>
      </c>
      <c r="H85" s="3">
        <v>27270500000000</v>
      </c>
      <c r="I85" s="3">
        <v>24735600000000</v>
      </c>
      <c r="J85" s="3">
        <v>22462700000000</v>
      </c>
      <c r="K85" s="3">
        <v>20421500000000</v>
      </c>
      <c r="L85" s="3">
        <v>18929400000000</v>
      </c>
      <c r="M85" s="3">
        <v>17653700000000</v>
      </c>
      <c r="N85" s="3">
        <v>16425500000000</v>
      </c>
      <c r="O85" s="3">
        <v>15300700000000</v>
      </c>
      <c r="P85" s="3">
        <v>14285100000000</v>
      </c>
      <c r="Q85" s="3">
        <v>13345300000000</v>
      </c>
      <c r="R85" s="3">
        <v>12475500000000</v>
      </c>
      <c r="S85" s="3">
        <v>11667300000000</v>
      </c>
      <c r="T85" s="3">
        <v>10890200000000</v>
      </c>
      <c r="U85" s="3">
        <v>10173400000000</v>
      </c>
      <c r="V85" s="3">
        <v>9475100000000</v>
      </c>
      <c r="W85" s="3">
        <v>8841330000000</v>
      </c>
      <c r="X85" s="3">
        <v>8251870000000</v>
      </c>
      <c r="Y85" s="3">
        <v>7702160000000</v>
      </c>
      <c r="Z85" s="3">
        <v>7205240000000</v>
      </c>
      <c r="AA85" s="3">
        <v>6734010000000</v>
      </c>
      <c r="AB85" s="3">
        <v>6286460000000</v>
      </c>
      <c r="AC85" s="3">
        <v>5870820000000</v>
      </c>
      <c r="AD85" s="3">
        <v>5474430000000</v>
      </c>
      <c r="AE85" s="3">
        <v>5095820000000</v>
      </c>
      <c r="AF85" s="3">
        <v>4735790000000</v>
      </c>
      <c r="AG85" s="3">
        <v>4599370000000</v>
      </c>
      <c r="AH85" s="3">
        <v>4488970000000</v>
      </c>
      <c r="AI85" s="3">
        <v>4399660000000</v>
      </c>
      <c r="AJ85" s="3">
        <v>4319070000000</v>
      </c>
      <c r="AK85" s="3">
        <v>4246180000000</v>
      </c>
      <c r="AL85" s="3">
        <v>4173010000000</v>
      </c>
      <c r="AM85" s="3">
        <v>4096330000000</v>
      </c>
      <c r="AN85" s="3">
        <v>4015810000000</v>
      </c>
      <c r="AO85" s="3">
        <v>3930880000000</v>
      </c>
    </row>
    <row r="86" spans="1:41">
      <c r="A86" s="32" t="s">
        <v>1758</v>
      </c>
      <c r="B86" s="32" t="s">
        <v>128</v>
      </c>
      <c r="C86" s="1" t="s">
        <v>1773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</row>
    <row r="87" spans="1:41">
      <c r="A87" s="32" t="s">
        <v>1758</v>
      </c>
      <c r="B87" s="32" t="s">
        <v>128</v>
      </c>
      <c r="C87" s="1" t="s">
        <v>1772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</row>
    <row r="88" spans="1:41">
      <c r="A88" s="32" t="s">
        <v>1758</v>
      </c>
      <c r="B88" s="32" t="s">
        <v>128</v>
      </c>
      <c r="C88" s="1" t="s">
        <v>1771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</row>
    <row r="89" spans="1:41">
      <c r="A89" s="32" t="s">
        <v>1758</v>
      </c>
      <c r="B89" s="32" t="s">
        <v>128</v>
      </c>
      <c r="C89" s="1" t="s">
        <v>1770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</row>
    <row r="90" spans="1:41">
      <c r="A90" s="32" t="s">
        <v>1758</v>
      </c>
      <c r="B90" s="32" t="s">
        <v>128</v>
      </c>
      <c r="C90" s="1" t="s">
        <v>1769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</row>
    <row r="91" spans="1:41">
      <c r="A91" s="32" t="s">
        <v>1758</v>
      </c>
      <c r="B91" s="32" t="s">
        <v>128</v>
      </c>
      <c r="C91" s="1" t="s">
        <v>1768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</row>
    <row r="92" spans="1:41">
      <c r="A92" s="32" t="s">
        <v>1758</v>
      </c>
      <c r="B92" s="32" t="s">
        <v>110</v>
      </c>
      <c r="C92" s="1" t="s">
        <v>1767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</row>
    <row r="93" spans="1:41">
      <c r="A93" s="32" t="s">
        <v>1758</v>
      </c>
      <c r="B93" s="32" t="s">
        <v>110</v>
      </c>
      <c r="C93" s="1" t="s">
        <v>1766</v>
      </c>
      <c r="D93" s="3">
        <v>355808000000</v>
      </c>
      <c r="E93" s="3">
        <v>341052000000</v>
      </c>
      <c r="F93" s="3">
        <v>325665000000</v>
      </c>
      <c r="G93" s="3">
        <v>309765000000</v>
      </c>
      <c r="H93" s="3">
        <v>293463000000</v>
      </c>
      <c r="I93" s="3">
        <v>276874000000</v>
      </c>
      <c r="J93" s="3">
        <v>260111000000</v>
      </c>
      <c r="K93" s="3">
        <v>243279000000</v>
      </c>
      <c r="L93" s="3">
        <v>225840000000</v>
      </c>
      <c r="M93" s="3">
        <v>208681000000</v>
      </c>
      <c r="N93" s="3">
        <v>191877000000</v>
      </c>
      <c r="O93" s="3">
        <v>175501000000</v>
      </c>
      <c r="P93" s="3">
        <v>159637000000</v>
      </c>
      <c r="Q93" s="3">
        <v>144310000000</v>
      </c>
      <c r="R93" s="3">
        <v>129588000000</v>
      </c>
      <c r="S93" s="3">
        <v>115525000000</v>
      </c>
      <c r="T93" s="3">
        <v>102163000000</v>
      </c>
      <c r="U93" s="3">
        <v>89539300000</v>
      </c>
      <c r="V93" s="3">
        <v>77245000000</v>
      </c>
      <c r="W93" s="3">
        <v>65901700000</v>
      </c>
      <c r="X93" s="3">
        <v>55503500000</v>
      </c>
      <c r="Y93" s="3">
        <v>46042300000</v>
      </c>
      <c r="Z93" s="3">
        <v>37508400000</v>
      </c>
      <c r="AA93" s="3">
        <v>29890300000</v>
      </c>
      <c r="AB93" s="3">
        <v>23174800000</v>
      </c>
      <c r="AC93" s="3">
        <v>17347900000</v>
      </c>
      <c r="AD93" s="3">
        <v>12394400000</v>
      </c>
      <c r="AE93" s="3">
        <v>8298150000</v>
      </c>
      <c r="AF93" s="3">
        <v>5044780000</v>
      </c>
      <c r="AG93" s="3">
        <v>2611440000</v>
      </c>
      <c r="AH93" s="3">
        <v>1064760000</v>
      </c>
      <c r="AI93" s="3">
        <v>204506000</v>
      </c>
      <c r="AJ93" s="3">
        <v>199043000</v>
      </c>
      <c r="AK93" s="3">
        <v>198030000</v>
      </c>
      <c r="AL93" s="3">
        <v>197094000</v>
      </c>
      <c r="AM93" s="3">
        <v>196231000</v>
      </c>
      <c r="AN93" s="3">
        <v>195437000</v>
      </c>
      <c r="AO93" s="3">
        <v>194709000</v>
      </c>
    </row>
    <row r="94" spans="1:41">
      <c r="A94" s="32" t="s">
        <v>1758</v>
      </c>
      <c r="B94" s="32" t="s">
        <v>110</v>
      </c>
      <c r="C94" s="1" t="s">
        <v>1765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</row>
    <row r="95" spans="1:41">
      <c r="A95" s="32" t="s">
        <v>1758</v>
      </c>
      <c r="B95" s="32" t="s">
        <v>110</v>
      </c>
      <c r="C95" s="1" t="s">
        <v>1764</v>
      </c>
      <c r="D95" s="3">
        <v>67236500000000</v>
      </c>
      <c r="E95" s="3">
        <v>69045100000000</v>
      </c>
      <c r="F95" s="3">
        <v>70851600000000</v>
      </c>
      <c r="G95" s="3">
        <v>72656500000000</v>
      </c>
      <c r="H95" s="3">
        <v>74459800000000</v>
      </c>
      <c r="I95" s="3">
        <v>76261800000000</v>
      </c>
      <c r="J95" s="3">
        <v>78063000000000</v>
      </c>
      <c r="K95" s="3">
        <v>79863100000000</v>
      </c>
      <c r="L95" s="3">
        <v>81421800000000</v>
      </c>
      <c r="M95" s="3">
        <v>82980900000000</v>
      </c>
      <c r="N95" s="3">
        <v>84539300000000</v>
      </c>
      <c r="O95" s="3">
        <v>86098300000000</v>
      </c>
      <c r="P95" s="3">
        <v>87667200000000</v>
      </c>
      <c r="Q95" s="3">
        <v>89228500000000</v>
      </c>
      <c r="R95" s="3">
        <v>90788200000000</v>
      </c>
      <c r="S95" s="3">
        <v>92348400000000</v>
      </c>
      <c r="T95" s="3">
        <v>93909600000000</v>
      </c>
      <c r="U95" s="3">
        <v>95471800000000</v>
      </c>
      <c r="V95" s="3">
        <v>96459800000000</v>
      </c>
      <c r="W95" s="3">
        <v>97449400000000</v>
      </c>
      <c r="X95" s="3">
        <v>98440300000000</v>
      </c>
      <c r="Y95" s="3">
        <v>99432500000000</v>
      </c>
      <c r="Z95" s="3">
        <v>100426000000000</v>
      </c>
      <c r="AA95" s="3">
        <v>101421000000000</v>
      </c>
      <c r="AB95" s="3">
        <v>102417000000000</v>
      </c>
      <c r="AC95" s="3">
        <v>103414000000000</v>
      </c>
      <c r="AD95" s="3">
        <v>104412000000000</v>
      </c>
      <c r="AE95" s="3">
        <v>105412000000000</v>
      </c>
      <c r="AF95" s="3">
        <v>106469000000000</v>
      </c>
      <c r="AG95" s="3">
        <v>107528000000000</v>
      </c>
      <c r="AH95" s="3">
        <v>108586000000000</v>
      </c>
      <c r="AI95" s="3">
        <v>109646000000000</v>
      </c>
      <c r="AJ95" s="3">
        <v>110699000000000</v>
      </c>
      <c r="AK95" s="3">
        <v>111753000000000</v>
      </c>
      <c r="AL95" s="3">
        <v>112807000000000</v>
      </c>
      <c r="AM95" s="3">
        <v>113862000000000</v>
      </c>
      <c r="AN95" s="3">
        <v>114918000000000</v>
      </c>
      <c r="AO95" s="3">
        <v>115974000000000</v>
      </c>
    </row>
    <row r="96" spans="1:41">
      <c r="A96" s="32" t="s">
        <v>1758</v>
      </c>
      <c r="B96" s="32" t="s">
        <v>110</v>
      </c>
      <c r="C96" s="1" t="s">
        <v>1763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</row>
    <row r="97" spans="1:41">
      <c r="A97" s="32" t="s">
        <v>1758</v>
      </c>
      <c r="B97" s="32" t="s">
        <v>110</v>
      </c>
      <c r="C97" s="1" t="s">
        <v>1762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</row>
    <row r="98" spans="1:41">
      <c r="A98" s="32" t="s">
        <v>1758</v>
      </c>
      <c r="B98" s="32" t="s">
        <v>110</v>
      </c>
      <c r="C98" s="1" t="s">
        <v>1761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</row>
    <row r="99" spans="1:41">
      <c r="A99" s="32" t="s">
        <v>1758</v>
      </c>
      <c r="B99" s="32" t="s">
        <v>110</v>
      </c>
      <c r="C99" s="1" t="s">
        <v>1760</v>
      </c>
      <c r="D99" s="3">
        <v>54739400000000</v>
      </c>
      <c r="E99" s="3">
        <v>56211800000000</v>
      </c>
      <c r="F99" s="3">
        <v>57682500000000</v>
      </c>
      <c r="G99" s="3">
        <v>59151900000000</v>
      </c>
      <c r="H99" s="3">
        <v>60620100000000</v>
      </c>
      <c r="I99" s="3">
        <v>62087100000000</v>
      </c>
      <c r="J99" s="3">
        <v>63553500000000</v>
      </c>
      <c r="K99" s="3">
        <v>65019000000000</v>
      </c>
      <c r="L99" s="3">
        <v>66288000000000</v>
      </c>
      <c r="M99" s="3">
        <v>67557300000000</v>
      </c>
      <c r="N99" s="3">
        <v>68826100000000</v>
      </c>
      <c r="O99" s="3">
        <v>70095300000000</v>
      </c>
      <c r="P99" s="3">
        <v>71372600000000</v>
      </c>
      <c r="Q99" s="3">
        <v>72643700000000</v>
      </c>
      <c r="R99" s="3">
        <v>73913500000000</v>
      </c>
      <c r="S99" s="3">
        <v>75183800000000</v>
      </c>
      <c r="T99" s="3">
        <v>76454800000000</v>
      </c>
      <c r="U99" s="3">
        <v>77726600000000</v>
      </c>
      <c r="V99" s="3">
        <v>78530900000000</v>
      </c>
      <c r="W99" s="3">
        <v>79336600000000</v>
      </c>
      <c r="X99" s="3">
        <v>80143300000000</v>
      </c>
      <c r="Y99" s="3">
        <v>80951100000000</v>
      </c>
      <c r="Z99" s="3">
        <v>81760000000000</v>
      </c>
      <c r="AA99" s="3">
        <v>82570000000000</v>
      </c>
      <c r="AB99" s="3">
        <v>83380900000000</v>
      </c>
      <c r="AC99" s="3">
        <v>84192700000000</v>
      </c>
      <c r="AD99" s="3">
        <v>85005500000000</v>
      </c>
      <c r="AE99" s="3">
        <v>85819000000000</v>
      </c>
      <c r="AF99" s="3">
        <v>86679900000000</v>
      </c>
      <c r="AG99" s="3">
        <v>87541600000000</v>
      </c>
      <c r="AH99" s="3">
        <v>88403600000000</v>
      </c>
      <c r="AI99" s="3">
        <v>89266200000000</v>
      </c>
      <c r="AJ99" s="3">
        <v>90123600000000</v>
      </c>
      <c r="AK99" s="3">
        <v>90981400000000</v>
      </c>
      <c r="AL99" s="3">
        <v>91839900000000</v>
      </c>
      <c r="AM99" s="3">
        <v>92698800000000</v>
      </c>
      <c r="AN99" s="3">
        <v>93558500000000</v>
      </c>
      <c r="AO99" s="3">
        <v>94418200000000</v>
      </c>
    </row>
    <row r="100" spans="1:41">
      <c r="A100" s="32" t="s">
        <v>1758</v>
      </c>
      <c r="B100" s="32" t="s">
        <v>110</v>
      </c>
      <c r="C100" s="1" t="s">
        <v>1759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</row>
    <row r="101" spans="1:41">
      <c r="A101" s="32" t="s">
        <v>1758</v>
      </c>
      <c r="B101" s="32" t="s">
        <v>110</v>
      </c>
      <c r="C101" s="1" t="s">
        <v>1757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</row>
    <row r="102" spans="1:41">
      <c r="A102" s="32" t="s">
        <v>1737</v>
      </c>
      <c r="B102" s="32" t="s">
        <v>128</v>
      </c>
      <c r="C102" s="1" t="s">
        <v>1756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</row>
    <row r="103" spans="1:41">
      <c r="A103" s="32" t="s">
        <v>1737</v>
      </c>
      <c r="B103" s="32" t="s">
        <v>128</v>
      </c>
      <c r="C103" s="1" t="s">
        <v>1755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</row>
    <row r="104" spans="1:41">
      <c r="A104" s="32" t="s">
        <v>1737</v>
      </c>
      <c r="B104" s="32" t="s">
        <v>128</v>
      </c>
      <c r="C104" s="1" t="s">
        <v>1754</v>
      </c>
      <c r="D104" s="3">
        <v>976362000000</v>
      </c>
      <c r="E104" s="3">
        <v>904378000000</v>
      </c>
      <c r="F104" s="3">
        <v>825156000000</v>
      </c>
      <c r="G104" s="3">
        <v>740313000000</v>
      </c>
      <c r="H104" s="3">
        <v>652037000000</v>
      </c>
      <c r="I104" s="3">
        <v>562539000000</v>
      </c>
      <c r="J104" s="3">
        <v>474201000000</v>
      </c>
      <c r="K104" s="3">
        <v>389270000000</v>
      </c>
      <c r="L104" s="3">
        <v>309604000000</v>
      </c>
      <c r="M104" s="3">
        <v>236744000000</v>
      </c>
      <c r="N104" s="3">
        <v>172098000000</v>
      </c>
      <c r="O104" s="3">
        <v>116680000000</v>
      </c>
      <c r="P104" s="3">
        <v>71266900000</v>
      </c>
      <c r="Q104" s="3">
        <v>48866000000</v>
      </c>
      <c r="R104" s="3">
        <v>34165100000</v>
      </c>
      <c r="S104" s="3">
        <v>23654400000</v>
      </c>
      <c r="T104" s="3">
        <v>16351000000</v>
      </c>
      <c r="U104" s="3">
        <v>11377500000</v>
      </c>
      <c r="V104" s="3">
        <v>8057510000</v>
      </c>
      <c r="W104" s="3">
        <v>5848830000</v>
      </c>
      <c r="X104" s="3">
        <v>4378540000</v>
      </c>
      <c r="Y104" s="3">
        <v>3408150000</v>
      </c>
      <c r="Z104" s="3">
        <v>2745690000</v>
      </c>
      <c r="AA104" s="3">
        <v>2292590000</v>
      </c>
      <c r="AB104" s="3">
        <v>1978250000</v>
      </c>
      <c r="AC104" s="3">
        <v>1758570000</v>
      </c>
      <c r="AD104" s="3">
        <v>1599720000</v>
      </c>
      <c r="AE104" s="3">
        <v>1484420000</v>
      </c>
      <c r="AF104" s="3">
        <v>1399040000</v>
      </c>
      <c r="AG104" s="3">
        <v>1335810000</v>
      </c>
      <c r="AH104" s="3">
        <v>1287920000</v>
      </c>
      <c r="AI104" s="3">
        <v>1251590000</v>
      </c>
      <c r="AJ104" s="3">
        <v>1223660000</v>
      </c>
      <c r="AK104" s="3">
        <v>1201300000</v>
      </c>
      <c r="AL104" s="3">
        <v>1183320000</v>
      </c>
      <c r="AM104" s="3">
        <v>1168450000</v>
      </c>
      <c r="AN104" s="3">
        <v>1156470000</v>
      </c>
      <c r="AO104" s="3">
        <v>1146110000</v>
      </c>
    </row>
    <row r="105" spans="1:41">
      <c r="A105" s="32" t="s">
        <v>1737</v>
      </c>
      <c r="B105" s="32" t="s">
        <v>128</v>
      </c>
      <c r="C105" s="1" t="s">
        <v>1753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</row>
    <row r="106" spans="1:41">
      <c r="A106" s="32" t="s">
        <v>1737</v>
      </c>
      <c r="B106" s="32" t="s">
        <v>128</v>
      </c>
      <c r="C106" s="1" t="s">
        <v>1752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</row>
    <row r="107" spans="1:41">
      <c r="A107" s="32" t="s">
        <v>1737</v>
      </c>
      <c r="B107" s="32" t="s">
        <v>128</v>
      </c>
      <c r="C107" s="1" t="s">
        <v>1751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</row>
    <row r="108" spans="1:41">
      <c r="A108" s="32" t="s">
        <v>1737</v>
      </c>
      <c r="B108" s="32" t="s">
        <v>128</v>
      </c>
      <c r="C108" s="1" t="s">
        <v>1750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</row>
    <row r="109" spans="1:41">
      <c r="A109" s="32" t="s">
        <v>1737</v>
      </c>
      <c r="B109" s="32" t="s">
        <v>128</v>
      </c>
      <c r="C109" s="1" t="s">
        <v>1749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</row>
    <row r="110" spans="1:41">
      <c r="A110" s="32" t="s">
        <v>1737</v>
      </c>
      <c r="B110" s="32" t="s">
        <v>128</v>
      </c>
      <c r="C110" s="1" t="s">
        <v>1748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</row>
    <row r="111" spans="1:41">
      <c r="A111" s="32" t="s">
        <v>1737</v>
      </c>
      <c r="B111" s="32" t="s">
        <v>128</v>
      </c>
      <c r="C111" s="1" t="s">
        <v>1747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</row>
    <row r="112" spans="1:41">
      <c r="A112" s="32" t="s">
        <v>1737</v>
      </c>
      <c r="B112" s="32" t="s">
        <v>110</v>
      </c>
      <c r="C112" s="1" t="s">
        <v>1746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</row>
    <row r="113" spans="1:41">
      <c r="A113" s="32" t="s">
        <v>1737</v>
      </c>
      <c r="B113" s="32" t="s">
        <v>110</v>
      </c>
      <c r="C113" s="1" t="s">
        <v>1745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</row>
    <row r="114" spans="1:41">
      <c r="A114" s="32" t="s">
        <v>1737</v>
      </c>
      <c r="B114" s="32" t="s">
        <v>110</v>
      </c>
      <c r="C114" s="1" t="s">
        <v>1744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</row>
    <row r="115" spans="1:41">
      <c r="A115" s="32" t="s">
        <v>1737</v>
      </c>
      <c r="B115" s="32" t="s">
        <v>110</v>
      </c>
      <c r="C115" s="1" t="s">
        <v>1743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</row>
    <row r="116" spans="1:41">
      <c r="A116" s="32" t="s">
        <v>1737</v>
      </c>
      <c r="B116" s="32" t="s">
        <v>110</v>
      </c>
      <c r="C116" s="1" t="s">
        <v>1742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</row>
    <row r="117" spans="1:41">
      <c r="A117" s="32" t="s">
        <v>1737</v>
      </c>
      <c r="B117" s="32" t="s">
        <v>110</v>
      </c>
      <c r="C117" s="1" t="s">
        <v>1741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</row>
    <row r="118" spans="1:41">
      <c r="A118" s="32" t="s">
        <v>1737</v>
      </c>
      <c r="B118" s="32" t="s">
        <v>110</v>
      </c>
      <c r="C118" s="1" t="s">
        <v>1740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</row>
    <row r="119" spans="1:41">
      <c r="A119" s="32" t="s">
        <v>1737</v>
      </c>
      <c r="B119" s="32" t="s">
        <v>110</v>
      </c>
      <c r="C119" s="1" t="s">
        <v>1739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</row>
    <row r="120" spans="1:41">
      <c r="A120" s="32" t="s">
        <v>1737</v>
      </c>
      <c r="B120" s="32" t="s">
        <v>110</v>
      </c>
      <c r="C120" s="1" t="s">
        <v>1738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</row>
    <row r="121" spans="1:41">
      <c r="A121" s="32" t="s">
        <v>1737</v>
      </c>
      <c r="B121" s="32" t="s">
        <v>110</v>
      </c>
      <c r="C121" s="1" t="s">
        <v>1736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3CB7F-5AF3-4698-BC1D-117796D54464}">
  <sheetPr>
    <tabColor theme="9"/>
  </sheetPr>
  <dimension ref="A1:AN52"/>
  <sheetViews>
    <sheetView workbookViewId="0"/>
  </sheetViews>
  <sheetFormatPr defaultRowHeight="14.25"/>
  <cols>
    <col min="1" max="1" width="10.875" bestFit="1" customWidth="1"/>
    <col min="2" max="2" width="9.875" bestFit="1" customWidth="1"/>
    <col min="3" max="40" width="8" customWidth="1"/>
  </cols>
  <sheetData>
    <row r="1" spans="1:40" s="1" customFormat="1">
      <c r="E1" s="1" t="s">
        <v>109</v>
      </c>
      <c r="F1" s="1" t="s">
        <v>225</v>
      </c>
      <c r="G1" s="1" t="s">
        <v>224</v>
      </c>
      <c r="H1" s="1" t="s">
        <v>223</v>
      </c>
      <c r="I1" s="1" t="s">
        <v>222</v>
      </c>
      <c r="J1" s="1" t="s">
        <v>220</v>
      </c>
      <c r="L1" s="1" t="s">
        <v>239</v>
      </c>
      <c r="M1" s="1" t="s">
        <v>238</v>
      </c>
      <c r="O1" s="1" t="s">
        <v>163</v>
      </c>
      <c r="P1" s="1" t="s">
        <v>2057</v>
      </c>
      <c r="Q1" s="1" t="s">
        <v>2058</v>
      </c>
    </row>
    <row r="2" spans="1:40" s="1" customFormat="1">
      <c r="E2" s="1" t="s">
        <v>1727</v>
      </c>
      <c r="F2" s="1" t="s">
        <v>1728</v>
      </c>
      <c r="G2" s="1" t="s">
        <v>1729</v>
      </c>
      <c r="H2" s="1" t="s">
        <v>1730</v>
      </c>
      <c r="I2" s="1" t="s">
        <v>1731</v>
      </c>
      <c r="J2" s="1" t="s">
        <v>1732</v>
      </c>
      <c r="L2" s="1" t="s">
        <v>1733</v>
      </c>
      <c r="M2" s="1" t="s">
        <v>1734</v>
      </c>
      <c r="P2" s="1">
        <v>1</v>
      </c>
      <c r="Q2" s="1">
        <f>1.609344*10^-8</f>
        <v>1.6093440000000002E-8</v>
      </c>
    </row>
    <row r="3" spans="1:40">
      <c r="A3" s="1" t="s">
        <v>170</v>
      </c>
      <c r="B3" s="1" t="s">
        <v>1734</v>
      </c>
      <c r="C3" s="1">
        <v>2023</v>
      </c>
      <c r="D3" s="1">
        <f>C3+1</f>
        <v>2024</v>
      </c>
      <c r="E3" s="1">
        <f t="shared" ref="E3:AN3" si="0">D3+1</f>
        <v>2025</v>
      </c>
      <c r="F3" s="1">
        <f t="shared" si="0"/>
        <v>2026</v>
      </c>
      <c r="G3" s="1">
        <f t="shared" si="0"/>
        <v>2027</v>
      </c>
      <c r="H3" s="1">
        <f t="shared" si="0"/>
        <v>2028</v>
      </c>
      <c r="I3" s="1">
        <f t="shared" si="0"/>
        <v>2029</v>
      </c>
      <c r="J3" s="1">
        <f t="shared" si="0"/>
        <v>2030</v>
      </c>
      <c r="K3" s="1">
        <f t="shared" si="0"/>
        <v>2031</v>
      </c>
      <c r="L3" s="1">
        <f t="shared" si="0"/>
        <v>2032</v>
      </c>
      <c r="M3" s="1">
        <f t="shared" si="0"/>
        <v>2033</v>
      </c>
      <c r="N3" s="1">
        <f t="shared" si="0"/>
        <v>2034</v>
      </c>
      <c r="O3" s="1">
        <f t="shared" si="0"/>
        <v>2035</v>
      </c>
      <c r="P3" s="1">
        <f t="shared" si="0"/>
        <v>2036</v>
      </c>
      <c r="Q3" s="1">
        <f t="shared" si="0"/>
        <v>2037</v>
      </c>
      <c r="R3" s="1">
        <f t="shared" si="0"/>
        <v>2038</v>
      </c>
      <c r="S3" s="1">
        <f t="shared" si="0"/>
        <v>2039</v>
      </c>
      <c r="T3" s="1">
        <f t="shared" si="0"/>
        <v>2040</v>
      </c>
      <c r="U3" s="1">
        <f t="shared" si="0"/>
        <v>2041</v>
      </c>
      <c r="V3" s="1">
        <f t="shared" si="0"/>
        <v>2042</v>
      </c>
      <c r="W3" s="1">
        <f t="shared" si="0"/>
        <v>2043</v>
      </c>
      <c r="X3" s="1">
        <f t="shared" si="0"/>
        <v>2044</v>
      </c>
      <c r="Y3" s="1">
        <f t="shared" si="0"/>
        <v>2045</v>
      </c>
      <c r="Z3" s="1">
        <f t="shared" si="0"/>
        <v>2046</v>
      </c>
      <c r="AA3" s="1">
        <f t="shared" si="0"/>
        <v>2047</v>
      </c>
      <c r="AB3" s="1">
        <f t="shared" si="0"/>
        <v>2048</v>
      </c>
      <c r="AC3" s="1">
        <f t="shared" si="0"/>
        <v>2049</v>
      </c>
      <c r="AD3" s="1">
        <f t="shared" si="0"/>
        <v>2050</v>
      </c>
      <c r="AE3" s="1">
        <f t="shared" si="0"/>
        <v>2051</v>
      </c>
      <c r="AF3" s="1">
        <f t="shared" si="0"/>
        <v>2052</v>
      </c>
      <c r="AG3" s="1">
        <f t="shared" si="0"/>
        <v>2053</v>
      </c>
      <c r="AH3" s="1">
        <f t="shared" si="0"/>
        <v>2054</v>
      </c>
      <c r="AI3" s="1">
        <f t="shared" si="0"/>
        <v>2055</v>
      </c>
      <c r="AJ3" s="1">
        <f t="shared" si="0"/>
        <v>2056</v>
      </c>
      <c r="AK3" s="1">
        <f t="shared" si="0"/>
        <v>2057</v>
      </c>
      <c r="AL3" s="1">
        <f t="shared" si="0"/>
        <v>2058</v>
      </c>
      <c r="AM3" s="1">
        <f t="shared" si="0"/>
        <v>2059</v>
      </c>
      <c r="AN3" s="1">
        <f t="shared" si="0"/>
        <v>2060</v>
      </c>
    </row>
    <row r="4" spans="1:40">
      <c r="A4" s="1" t="s">
        <v>408</v>
      </c>
      <c r="B4" s="1" t="s">
        <v>1727</v>
      </c>
      <c r="C4" s="29">
        <f>SUMIFS(交通周转量!E$2:E$85,交通周转量!$B$2:$B$85,$A4,交通周转量!$A$2:$A$85,$A$3)*$Q$2</f>
        <v>8211.1249052743697</v>
      </c>
      <c r="D4" s="29">
        <f>SUMIFS(交通周转量!F$2:F$85,交通周转量!$B$2:$B$85,$A4,交通周转量!$A$2:$A$85,$A$3)*$Q$2</f>
        <v>8428.7994751445767</v>
      </c>
      <c r="E4" s="29">
        <f>SUMIFS(交通周转量!G$2:G$85,交通周转量!$B$2:$B$85,$A4,交通周转量!$A$2:$A$85,$A$3)*$Q$2</f>
        <v>8646.4580754942726</v>
      </c>
      <c r="F4" s="29">
        <f>SUMIFS(交通周转量!H$2:H$85,交通周转量!$B$2:$B$85,$A4,交通周转量!$A$2:$A$85,$A$3)*$Q$2</f>
        <v>8864.1179246949123</v>
      </c>
      <c r="G4" s="29">
        <f>SUMIFS(交通周转量!I$2:I$85,交通周转量!$B$2:$B$85,$A4,交通周转量!$A$2:$A$85,$A$3)*$Q$2</f>
        <v>9081.7746356747539</v>
      </c>
      <c r="H4" s="29">
        <f>SUMIFS(交通周转量!J$2:J$85,交通周转量!$B$2:$B$85,$A4,交通周转量!$A$2:$A$85,$A$3)*$Q$2</f>
        <v>9299.5883977075209</v>
      </c>
      <c r="I4" s="29">
        <f>SUMIFS(交通周转量!K$2:K$85,交通周转量!$B$2:$B$85,$A4,交通周转量!$A$2:$A$85,$A$3)*$Q$2</f>
        <v>9517.2681512747531</v>
      </c>
      <c r="J4" s="29">
        <f>SUMIFS(交通周转量!L$2:L$85,交通周转量!$B$2:$B$85,$A4,交通周转量!$A$2:$A$85,$A$3)*$Q$2</f>
        <v>9734.9259566085129</v>
      </c>
      <c r="K4" s="29">
        <f>SUMIFS(交通周转量!M$2:M$85,交通周转量!$B$2:$B$85,$A4,交通周转量!$A$2:$A$85,$A$3)*$Q$2</f>
        <v>9871.5102496369927</v>
      </c>
      <c r="L4" s="29">
        <f>SUMIFS(交通周转量!N$2:N$85,交通周转量!$B$2:$B$85,$A4,交通周转量!$A$2:$A$85,$A$3)*$Q$2</f>
        <v>10006.836257746945</v>
      </c>
      <c r="M4" s="29">
        <f>SUMIFS(交通周转量!O$2:O$85,交通周转量!$B$2:$B$85,$A4,交通周转量!$A$2:$A$85,$A$3)*$Q$2</f>
        <v>10142.478815774977</v>
      </c>
      <c r="N4" s="29">
        <f>SUMIFS(交通周转量!P$2:P$85,交通周转量!$B$2:$B$85,$A4,交通周转量!$A$2:$A$85,$A$3)*$Q$2</f>
        <v>10278.556466390784</v>
      </c>
      <c r="O4" s="29">
        <f>SUMIFS(交通周转量!Q$2:Q$85,交通周转量!$B$2:$B$85,$A4,交通周转量!$A$2:$A$85,$A$3)*$Q$2</f>
        <v>10414.860368242178</v>
      </c>
      <c r="P4" s="29">
        <f>SUMIFS(交通周转量!R$2:R$85,交通周转量!$B$2:$B$85,$A4,交通周转量!$A$2:$A$85,$A$3)*$Q$2</f>
        <v>10549.863498493442</v>
      </c>
      <c r="Q4" s="29">
        <f>SUMIFS(交通周转量!S$2:S$85,交通周转量!$B$2:$B$85,$A4,交通周转量!$A$2:$A$85,$A$3)*$Q$2</f>
        <v>10685.359005932161</v>
      </c>
      <c r="R4" s="29">
        <f>SUMIFS(交通周转量!T$2:T$85,交通周转量!$B$2:$B$85,$A4,交通周转量!$A$2:$A$85,$A$3)*$Q$2</f>
        <v>10820.863067034241</v>
      </c>
      <c r="S4" s="29">
        <f>SUMIFS(交通周转量!U$2:U$85,交通周转量!$B$2:$B$85,$A4,交通周转量!$A$2:$A$85,$A$3)*$Q$2</f>
        <v>10956.313942535809</v>
      </c>
      <c r="T4" s="29">
        <f>SUMIFS(交通周转量!V$2:V$85,交通周转量!$B$2:$B$85,$A4,交通周转量!$A$2:$A$85,$A$3)*$Q$2</f>
        <v>11091.93295103309</v>
      </c>
      <c r="U4" s="29">
        <f>SUMIFS(交通周转量!W$2:W$85,交通周转量!$B$2:$B$85,$A4,交通周转量!$A$2:$A$85,$A$3)*$Q$2</f>
        <v>11187.359087198978</v>
      </c>
      <c r="V4" s="29">
        <f>SUMIFS(交通周转量!X$2:X$85,交通周转量!$B$2:$B$85,$A4,交通周转量!$A$2:$A$85,$A$3)*$Q$2</f>
        <v>11282.764643073793</v>
      </c>
      <c r="W4" s="29">
        <f>SUMIFS(交通周转量!Y$2:Y$85,交通周转量!$B$2:$B$85,$A4,交通周转量!$A$2:$A$85,$A$3)*$Q$2</f>
        <v>11378.198909645569</v>
      </c>
      <c r="X4" s="29">
        <f>SUMIFS(交通周转量!Z$2:Z$85,交通周转量!$B$2:$B$85,$A4,交通周转量!$A$2:$A$85,$A$3)*$Q$2</f>
        <v>11473.653206112769</v>
      </c>
      <c r="Y4" s="29">
        <f>SUMIFS(交通周转量!AA$2:AA$85,交通周转量!$B$2:$B$85,$A4,交通周转量!$A$2:$A$85,$A$3)*$Q$2</f>
        <v>11569.047535203841</v>
      </c>
      <c r="Z4" s="29">
        <f>SUMIFS(交通周转量!AB$2:AB$85,交通周转量!$B$2:$B$85,$A4,交通周转量!$A$2:$A$85,$A$3)*$Q$2</f>
        <v>11664.504245687041</v>
      </c>
      <c r="AA4" s="29">
        <f>SUMIFS(交通周转量!AC$2:AC$85,交通周转量!$B$2:$B$85,$A4,交通周转量!$A$2:$A$85,$A$3)*$Q$2</f>
        <v>11759.964030017281</v>
      </c>
      <c r="AB4" s="29">
        <f>SUMIFS(交通周转量!AD$2:AD$85,交通周转量!$B$2:$B$85,$A4,交通周转量!$A$2:$A$85,$A$3)*$Q$2</f>
        <v>11855.425890401282</v>
      </c>
      <c r="AC4" s="29">
        <f>SUMIFS(交通周转量!AE$2:AE$85,交通周转量!$B$2:$B$85,$A4,交通周转量!$A$2:$A$85,$A$3)*$Q$2</f>
        <v>11950.868808806401</v>
      </c>
      <c r="AD4" s="29">
        <f>SUMIFS(交通周转量!AF$2:AF$85,交通周转量!$B$2:$B$85,$A4,交通周转量!$A$2:$A$85,$A$3)*$Q$2</f>
        <v>12046.289083741442</v>
      </c>
      <c r="AE4" s="29">
        <f>SUMIFS(交通周转量!AG$2:AG$85,交通周转量!$B$2:$B$85,$A4,交通周转量!$A$2:$A$85,$A$3)*$Q$2</f>
        <v>12072.646549624322</v>
      </c>
      <c r="AF4" s="29">
        <f>SUMIFS(交通周转量!AH$2:AH$85,交通周转量!$B$2:$B$85,$A4,交通周转量!$A$2:$A$85,$A$3)*$Q$2</f>
        <v>12099.006381242882</v>
      </c>
      <c r="AG4" s="29">
        <f>SUMIFS(交通周转量!AI$2:AI$85,交通周转量!$B$2:$B$85,$A4,交通周转量!$A$2:$A$85,$A$3)*$Q$2</f>
        <v>12125.343698138882</v>
      </c>
      <c r="AH4" s="29">
        <f>SUMIFS(交通周转量!AJ$2:AJ$85,交通周转量!$B$2:$B$85,$A4,交通周转量!$A$2:$A$85,$A$3)*$Q$2</f>
        <v>12151.710385562881</v>
      </c>
      <c r="AI4" s="29">
        <f>SUMIFS(交通周转量!AK$2:AK$85,交通周转量!$B$2:$B$85,$A4,交通周转量!$A$2:$A$85,$A$3)*$Q$2</f>
        <v>12178.022467944962</v>
      </c>
      <c r="AJ4" s="29">
        <f>SUMIFS(交通周转量!AL$2:AL$85,交通周转量!$B$2:$B$85,$A4,交通周转量!$A$2:$A$85,$A$3)*$Q$2</f>
        <v>12204.410366522881</v>
      </c>
      <c r="AK4" s="29">
        <f>SUMIFS(交通周转量!AM$2:AM$85,交通周转量!$B$2:$B$85,$A4,交通周转量!$A$2:$A$85,$A$3)*$Q$2</f>
        <v>12230.687091617281</v>
      </c>
      <c r="AL4" s="29">
        <f>SUMIFS(交通周转量!AN$2:AN$85,交通周转量!$B$2:$B$85,$A4,交通周转量!$A$2:$A$85,$A$3)*$Q$2</f>
        <v>12257.091646905601</v>
      </c>
      <c r="AM4" s="29">
        <f>SUMIFS(交通周转量!AO$2:AO$85,交通周转量!$B$2:$B$85,$A4,交通周转量!$A$2:$A$85,$A$3)*$Q$2</f>
        <v>12283.426485411841</v>
      </c>
      <c r="AN4" s="29">
        <f>SUMIFS(交通周转量!AP$2:AP$85,交通周转量!$B$2:$B$85,$A4,交通周转量!$A$2:$A$85,$A$3)*$Q$2</f>
        <v>12309.982158101762</v>
      </c>
    </row>
    <row r="5" spans="1:40">
      <c r="A5" s="1" t="s">
        <v>413</v>
      </c>
      <c r="B5" s="1" t="s">
        <v>1728</v>
      </c>
      <c r="C5" s="29">
        <f>SUMIFS(交通周转量!E$2:E$85,交通周转量!$B$2:$B$85,$A5,交通周转量!$A$2:$A$85,$A$3)*$Q$2</f>
        <v>75893.741758771212</v>
      </c>
      <c r="D5" s="29">
        <f>SUMIFS(交通周转量!F$2:F$85,交通周转量!$B$2:$B$85,$A5,交通周转量!$A$2:$A$85,$A$3)*$Q$2</f>
        <v>77905.47229217281</v>
      </c>
      <c r="E5" s="29">
        <f>SUMIFS(交通周转量!G$2:G$85,交通周转量!$B$2:$B$85,$A5,交通周转量!$A$2:$A$85,$A$3)*$Q$2</f>
        <v>79917.206848934409</v>
      </c>
      <c r="F5" s="29">
        <f>SUMIFS(交通周转量!H$2:H$85,交通周转量!$B$2:$B$85,$A5,交通周转量!$A$2:$A$85,$A$3)*$Q$2</f>
        <v>81928.99177816321</v>
      </c>
      <c r="G5" s="29">
        <f>SUMIFS(交通周转量!I$2:I$85,交通周转量!$B$2:$B$85,$A5,交通周转量!$A$2:$A$85,$A$3)*$Q$2</f>
        <v>83940.854277772814</v>
      </c>
      <c r="H5" s="29">
        <f>SUMIFS(交通周转量!J$2:J$85,交通周转量!$B$2:$B$85,$A5,交通周转量!$A$2:$A$85,$A$3)*$Q$2</f>
        <v>85952.873366553613</v>
      </c>
      <c r="I5" s="29">
        <f>SUMIFS(交通周转量!K$2:K$85,交通周转量!$B$2:$B$85,$A5,交通周转量!$A$2:$A$85,$A$3)*$Q$2</f>
        <v>87964.972439731209</v>
      </c>
      <c r="J5" s="29">
        <f>SUMIFS(交通周转量!L$2:L$85,交通周转量!$B$2:$B$85,$A5,交通周转量!$A$2:$A$85,$A$3)*$Q$2</f>
        <v>89976.702973132808</v>
      </c>
      <c r="K5" s="29">
        <f>SUMIFS(交通周转量!M$2:M$85,交通周转量!$B$2:$B$85,$A5,交通周转量!$A$2:$A$85,$A$3)*$Q$2</f>
        <v>91231.714968768007</v>
      </c>
      <c r="L5" s="29">
        <f>SUMIFS(交通周转量!N$2:N$85,交通周转量!$B$2:$B$85,$A5,交通周转量!$A$2:$A$85,$A$3)*$Q$2</f>
        <v>92485.778095180809</v>
      </c>
      <c r="M5" s="29">
        <f>SUMIFS(交通周转量!O$2:O$85,交通周转量!$B$2:$B$85,$A5,交通周转量!$A$2:$A$85,$A$3)*$Q$2</f>
        <v>93739.038319872008</v>
      </c>
      <c r="N5" s="29">
        <f>SUMIFS(交通周转量!P$2:P$85,交通周转量!$B$2:$B$85,$A5,交通周转量!$A$2:$A$85,$A$3)*$Q$2</f>
        <v>94993.213617561618</v>
      </c>
      <c r="O5" s="29">
        <f>SUMIFS(交通周转量!Q$2:Q$85,交通周转量!$B$2:$B$85,$A5,交通周转量!$A$2:$A$85,$A$3)*$Q$2</f>
        <v>96262.504356902413</v>
      </c>
      <c r="P5" s="29">
        <f>SUMIFS(交通周转量!R$2:R$85,交通周转量!$B$2:$B$85,$A5,交通周转量!$A$2:$A$85,$A$3)*$Q$2</f>
        <v>97517.590543296013</v>
      </c>
      <c r="Q5" s="29">
        <f>SUMIFS(交通周转量!S$2:S$85,交通周转量!$B$2:$B$85,$A5,交通周转量!$A$2:$A$85,$A$3)*$Q$2</f>
        <v>98770.280416473615</v>
      </c>
      <c r="R5" s="29">
        <f>SUMIFS(交通周转量!T$2:T$85,交通周转量!$B$2:$B$85,$A5,交通周转量!$A$2:$A$85,$A$3)*$Q$2</f>
        <v>100022.7010464</v>
      </c>
      <c r="S5" s="29">
        <f>SUMIFS(交通周转量!U$2:U$85,交通周转量!$B$2:$B$85,$A5,交通周转量!$A$2:$A$85,$A$3)*$Q$2</f>
        <v>101275.86664166402</v>
      </c>
      <c r="T5" s="29">
        <f>SUMIFS(交通周转量!V$2:V$85,交通周转量!$B$2:$B$85,$A5,交通周转量!$A$2:$A$85,$A$3)*$Q$2</f>
        <v>102529.58906995201</v>
      </c>
      <c r="U5" s="29">
        <f>SUMIFS(交通周转量!W$2:W$85,交通周转量!$B$2:$B$85,$A5,交通周转量!$A$2:$A$85,$A$3)*$Q$2</f>
        <v>103411.31163264</v>
      </c>
      <c r="V5" s="29">
        <f>SUMIFS(交通周转量!X$2:X$85,交通周转量!$B$2:$B$85,$A5,交通周转量!$A$2:$A$85,$A$3)*$Q$2</f>
        <v>104293.09856908802</v>
      </c>
      <c r="W5" s="29">
        <f>SUMIFS(交通周转量!Y$2:Y$85,交通周转量!$B$2:$B$85,$A5,交通周转量!$A$2:$A$85,$A$3)*$Q$2</f>
        <v>105174.99815961601</v>
      </c>
      <c r="X5" s="29">
        <f>SUMIFS(交通周转量!Z$2:Z$85,交通周转量!$B$2:$B$85,$A5,交通周转量!$A$2:$A$85,$A$3)*$Q$2</f>
        <v>106056.52116364801</v>
      </c>
      <c r="Y5" s="29">
        <f>SUMIFS(交通周转量!AA$2:AA$85,交通周转量!$B$2:$B$85,$A5,交通周转量!$A$2:$A$85,$A$3)*$Q$2</f>
        <v>106938.20349273601</v>
      </c>
      <c r="Z5" s="29">
        <f>SUMIFS(交通周转量!AB$2:AB$85,交通周转量!$B$2:$B$85,$A5,交通周转量!$A$2:$A$85,$A$3)*$Q$2</f>
        <v>107820.04031884801</v>
      </c>
      <c r="AA5" s="29">
        <f>SUMIFS(交通周转量!AC$2:AC$85,交通周转量!$B$2:$B$85,$A5,交通周转量!$A$2:$A$85,$A$3)*$Q$2</f>
        <v>108701.77575628801</v>
      </c>
      <c r="AB5" s="29">
        <f>SUMIFS(交通周转量!AD$2:AD$85,交通周转量!$B$2:$B$85,$A5,交通周转量!$A$2:$A$85,$A$3)*$Q$2</f>
        <v>109583.64959731202</v>
      </c>
      <c r="AC5" s="29">
        <f>SUMIFS(交通周转量!AE$2:AE$85,交通周转量!$B$2:$B$85,$A5,交通周转量!$A$2:$A$85,$A$3)*$Q$2</f>
        <v>110465.00522956801</v>
      </c>
      <c r="AD5" s="29">
        <f>SUMIFS(交通周转量!AF$2:AF$85,交通周转量!$B$2:$B$85,$A5,交通周转量!$A$2:$A$85,$A$3)*$Q$2</f>
        <v>111347.01586483201</v>
      </c>
      <c r="AE5" s="29">
        <f>SUMIFS(交通周转量!AG$2:AG$85,交通周转量!$B$2:$B$85,$A5,交通周转量!$A$2:$A$85,$A$3)*$Q$2</f>
        <v>111589.29294796802</v>
      </c>
      <c r="AF5" s="29">
        <f>SUMIFS(交通周转量!AH$2:AH$85,交通周转量!$B$2:$B$85,$A5,交通周转量!$A$2:$A$85,$A$3)*$Q$2</f>
        <v>111833.79253516802</v>
      </c>
      <c r="AG5" s="29">
        <f>SUMIFS(交通周转量!AI$2:AI$85,交通周转量!$B$2:$B$85,$A5,交通周转量!$A$2:$A$85,$A$3)*$Q$2</f>
        <v>112074.48441446401</v>
      </c>
      <c r="AH5" s="29">
        <f>SUMIFS(交通周转量!AJ$2:AJ$85,交通周转量!$B$2:$B$85,$A5,交通周转量!$A$2:$A$85,$A$3)*$Q$2</f>
        <v>112321.99669363201</v>
      </c>
      <c r="AI5" s="29">
        <f>SUMIFS(交通周转量!AK$2:AK$85,交通周转量!$B$2:$B$85,$A5,交通周转量!$A$2:$A$85,$A$3)*$Q$2</f>
        <v>112557.05747827201</v>
      </c>
      <c r="AJ5" s="29">
        <f>SUMIFS(交通周转量!AL$2:AL$85,交通周转量!$B$2:$B$85,$A5,交通周转量!$A$2:$A$85,$A$3)*$Q$2</f>
        <v>112815.27994176002</v>
      </c>
      <c r="AK5" s="29">
        <f>SUMIFS(交通周转量!AM$2:AM$85,交通周转量!$B$2:$B$85,$A5,交通周转量!$A$2:$A$85,$A$3)*$Q$2</f>
        <v>113029.42569177601</v>
      </c>
      <c r="AL5" s="29">
        <f>SUMIFS(交通周转量!AN$2:AN$85,交通周转量!$B$2:$B$85,$A5,交通周转量!$A$2:$A$85,$A$3)*$Q$2</f>
        <v>113329.24808832002</v>
      </c>
      <c r="AM5" s="29">
        <f>SUMIFS(交通周转量!AO$2:AO$85,交通周转量!$B$2:$B$85,$A5,交通周转量!$A$2:$A$85,$A$3)*$Q$2</f>
        <v>113454.58058035202</v>
      </c>
      <c r="AN5" s="29">
        <f>SUMIFS(交通周转量!AP$2:AP$85,交通周转量!$B$2:$B$85,$A5,交通周转量!$A$2:$A$85,$A$3)*$Q$2</f>
        <v>113934.95045222402</v>
      </c>
    </row>
    <row r="6" spans="1:40">
      <c r="A6" s="1" t="s">
        <v>1972</v>
      </c>
      <c r="B6" s="1" t="s">
        <v>1729</v>
      </c>
      <c r="C6" s="29">
        <f>SUMIFS(交通周转量!E$2:E$85,交通周转量!$B$2:$B$85,$A6,交通周转量!$A$2:$A$85,$A$3)*$Q$2</f>
        <v>283.45858675200003</v>
      </c>
      <c r="D6" s="29">
        <f>SUMIFS(交通周转量!F$2:F$85,交通周转量!$B$2:$B$85,$A6,交通周转量!$A$2:$A$85,$A$3)*$Q$2</f>
        <v>312.80980262400004</v>
      </c>
      <c r="E6" s="29">
        <f>SUMIFS(交通周转量!G$2:G$85,交通周转量!$B$2:$B$85,$A6,交通周转量!$A$2:$A$85,$A$3)*$Q$2</f>
        <v>342.16101849600005</v>
      </c>
      <c r="F6" s="29">
        <f>SUMIFS(交通周转量!H$2:H$85,交通周转量!$B$2:$B$85,$A6,交通周转量!$A$2:$A$85,$A$3)*$Q$2</f>
        <v>371.51223436800007</v>
      </c>
      <c r="G6" s="29">
        <f>SUMIFS(交通周转量!I$2:I$85,交通周转量!$B$2:$B$85,$A6,交通周转量!$A$2:$A$85,$A$3)*$Q$2</f>
        <v>400.86345024000002</v>
      </c>
      <c r="H6" s="29">
        <f>SUMIFS(交通周转量!J$2:J$85,交通周转量!$B$2:$B$85,$A6,交通周转量!$A$2:$A$85,$A$3)*$Q$2</f>
        <v>430.21466611200003</v>
      </c>
      <c r="I6" s="29">
        <f>SUMIFS(交通周转量!K$2:K$85,交通周转量!$B$2:$B$85,$A6,交通周转量!$A$2:$A$85,$A$3)*$Q$2</f>
        <v>459.57071001600008</v>
      </c>
      <c r="J6" s="29">
        <f>SUMIFS(交通周转量!L$2:L$85,交通周转量!$B$2:$B$85,$A6,交通周转量!$A$2:$A$85,$A$3)*$Q$2</f>
        <v>488.92192588800003</v>
      </c>
      <c r="K6" s="29">
        <f>SUMIFS(交通周转量!M$2:M$85,交通周转量!$B$2:$B$85,$A6,交通周转量!$A$2:$A$85,$A$3)*$Q$2</f>
        <v>515.11721817600005</v>
      </c>
      <c r="L6" s="29">
        <f>SUMIFS(交通周转量!N$2:N$85,交通周转量!$B$2:$B$85,$A6,交通周转量!$A$2:$A$85,$A$3)*$Q$2</f>
        <v>541.32216652800003</v>
      </c>
      <c r="M6" s="29">
        <f>SUMIFS(交通周转量!O$2:O$85,交通周转量!$B$2:$B$85,$A6,交通周转量!$A$2:$A$85,$A$3)*$Q$2</f>
        <v>567.50780275200009</v>
      </c>
      <c r="N6" s="29">
        <f>SUMIFS(交通周转量!P$2:P$85,交通周转量!$B$2:$B$85,$A6,交通周转量!$A$2:$A$85,$A$3)*$Q$2</f>
        <v>593.70148569600008</v>
      </c>
      <c r="O6" s="29">
        <f>SUMIFS(交通周转量!Q$2:Q$85,交通周转量!$B$2:$B$85,$A6,交通周转量!$A$2:$A$85,$A$3)*$Q$2</f>
        <v>620.16553843200006</v>
      </c>
      <c r="P6" s="29">
        <f>SUMIFS(交通周转量!R$2:R$85,交通周转量!$B$2:$B$85,$A6,交通周转量!$A$2:$A$85,$A$3)*$Q$2</f>
        <v>646.40428300800011</v>
      </c>
      <c r="Q6" s="29">
        <f>SUMIFS(交通周转量!S$2:S$85,交通周转量!$B$2:$B$85,$A6,交通周转量!$A$2:$A$85,$A$3)*$Q$2</f>
        <v>672.58830988800003</v>
      </c>
      <c r="R6" s="29">
        <f>SUMIFS(交通周转量!T$2:T$85,交通周转量!$B$2:$B$85,$A6,交通周转量!$A$2:$A$85,$A$3)*$Q$2</f>
        <v>698.76911808000011</v>
      </c>
      <c r="S6" s="29">
        <f>SUMIFS(交通周转量!U$2:U$85,交通周转量!$B$2:$B$85,$A6,交通周转量!$A$2:$A$85,$A$3)*$Q$2</f>
        <v>724.95958233600004</v>
      </c>
      <c r="T6" s="29">
        <f>SUMIFS(交通周转量!V$2:V$85,交通周转量!$B$2:$B$85,$A6,交通周转量!$A$2:$A$85,$A$3)*$Q$2</f>
        <v>751.1629213440001</v>
      </c>
      <c r="U6" s="29">
        <f>SUMIFS(交通周转量!W$2:W$85,交通周转量!$B$2:$B$85,$A6,交通周转量!$A$2:$A$85,$A$3)*$Q$2</f>
        <v>771.24592512000004</v>
      </c>
      <c r="V6" s="29">
        <f>SUMIFS(交通周转量!X$2:X$85,交通周转量!$B$2:$B$85,$A6,交通周转量!$A$2:$A$85,$A$3)*$Q$2</f>
        <v>791.33697561600013</v>
      </c>
      <c r="W6" s="29">
        <f>SUMIFS(交通周转量!Y$2:Y$85,交通周转量!$B$2:$B$85,$A6,交通周转量!$A$2:$A$85,$A$3)*$Q$2</f>
        <v>811.42480742400005</v>
      </c>
      <c r="X6" s="29">
        <f>SUMIFS(交通周转量!Z$2:Z$85,交通周转量!$B$2:$B$85,$A6,交通周转量!$A$2:$A$85,$A$3)*$Q$2</f>
        <v>831.51102988800005</v>
      </c>
      <c r="Y6" s="29">
        <f>SUMIFS(交通周转量!AA$2:AA$85,交通周转量!$B$2:$B$85,$A6,交通周转量!$A$2:$A$85,$A$3)*$Q$2</f>
        <v>851.59564300800014</v>
      </c>
      <c r="Z6" s="29">
        <f>SUMIFS(交通周转量!AB$2:AB$85,交通周转量!$B$2:$B$85,$A6,交通周转量!$A$2:$A$85,$A$3)*$Q$2</f>
        <v>871.68186547200014</v>
      </c>
      <c r="AA6" s="29">
        <f>SUMIFS(交通周转量!AC$2:AC$85,交通周转量!$B$2:$B$85,$A6,交通周转量!$A$2:$A$85,$A$3)*$Q$2</f>
        <v>891.76647859200011</v>
      </c>
      <c r="AB6" s="29">
        <f>SUMIFS(交通周转量!AD$2:AD$85,交通周转量!$B$2:$B$85,$A6,交通周转量!$A$2:$A$85,$A$3)*$Q$2</f>
        <v>911.85270105600011</v>
      </c>
      <c r="AC6" s="29">
        <f>SUMIFS(交通周转量!AE$2:AE$85,交通周转量!$B$2:$B$85,$A6,交通周转量!$A$2:$A$85,$A$3)*$Q$2</f>
        <v>931.93570483200006</v>
      </c>
      <c r="AD6" s="29">
        <f>SUMIFS(交通周转量!AF$2:AF$85,交通周转量!$B$2:$B$85,$A6,交通周转量!$A$2:$A$85,$A$3)*$Q$2</f>
        <v>952.01388057600013</v>
      </c>
      <c r="AE6" s="29">
        <f>SUMIFS(交通周转量!AG$2:AG$85,交通周转量!$B$2:$B$85,$A6,交通周转量!$A$2:$A$85,$A$3)*$Q$2</f>
        <v>985.35626956800013</v>
      </c>
      <c r="AF6" s="29">
        <f>SUMIFS(交通周转量!AH$2:AH$85,交通周转量!$B$2:$B$85,$A6,交通周转量!$A$2:$A$85,$A$3)*$Q$2</f>
        <v>1018.7002679040002</v>
      </c>
      <c r="AG6" s="29">
        <f>SUMIFS(交通周转量!AI$2:AI$85,交通周转量!$B$2:$B$85,$A6,交通周转量!$A$2:$A$85,$A$3)*$Q$2</f>
        <v>1052.0426568960002</v>
      </c>
      <c r="AH6" s="29">
        <f>SUMIFS(交通周转量!AJ$2:AJ$85,交通周转量!$B$2:$B$85,$A6,交通周转量!$A$2:$A$85,$A$3)*$Q$2</f>
        <v>1085.3818272000001</v>
      </c>
      <c r="AI6" s="29">
        <f>SUMIFS(交通周转量!AK$2:AK$85,交通周转量!$B$2:$B$85,$A6,交通周转量!$A$2:$A$85,$A$3)*$Q$2</f>
        <v>1118.7226068480002</v>
      </c>
      <c r="AJ6" s="29">
        <f>SUMIFS(交通周转量!AL$2:AL$85,交通周转量!$B$2:$B$85,$A6,交通周转量!$A$2:$A$85,$A$3)*$Q$2</f>
        <v>1152.058558464</v>
      </c>
      <c r="AK6" s="29">
        <f>SUMIFS(交通周转量!AM$2:AM$85,交通周转量!$B$2:$B$85,$A6,交通周转量!$A$2:$A$85,$A$3)*$Q$2</f>
        <v>1185.3993381120001</v>
      </c>
      <c r="AL6" s="29">
        <f>SUMIFS(交通周转量!AN$2:AN$85,交通周转量!$B$2:$B$85,$A6,交通周转量!$A$2:$A$85,$A$3)*$Q$2</f>
        <v>1218.7320710400002</v>
      </c>
      <c r="AM6" s="29">
        <f>SUMIFS(交通周转量!AO$2:AO$85,交通周转量!$B$2:$B$85,$A6,交通周转量!$A$2:$A$85,$A$3)*$Q$2</f>
        <v>1252.0744600320002</v>
      </c>
      <c r="AN6" s="29">
        <f>SUMIFS(交通周转量!AP$2:AP$85,交通周转量!$B$2:$B$85,$A6,交通周转量!$A$2:$A$85,$A$3)*$Q$2</f>
        <v>1285.3943182080002</v>
      </c>
    </row>
    <row r="7" spans="1:40">
      <c r="A7" s="1" t="s">
        <v>1971</v>
      </c>
      <c r="B7" s="1" t="s">
        <v>1730</v>
      </c>
      <c r="C7" s="29">
        <f>SUMIFS(交通周转量!E$2:E$85,交通周转量!$B$2:$B$85,$A7,交通周转量!$A$2:$A$85,$A$3)*$Q$2</f>
        <v>62207.856564480004</v>
      </c>
      <c r="D7" s="29">
        <f>SUMIFS(交通周转量!F$2:F$85,交通周转量!$B$2:$B$85,$A7,交通周转量!$A$2:$A$85,$A$3)*$Q$2</f>
        <v>66568.390225920011</v>
      </c>
      <c r="E7" s="29">
        <f>SUMIFS(交通周转量!G$2:G$85,交通周转量!$B$2:$B$85,$A7,交通周转量!$A$2:$A$85,$A$3)*$Q$2</f>
        <v>70928.988261120001</v>
      </c>
      <c r="F7" s="29">
        <f>SUMIFS(交通周转量!H$2:H$85,交通周转量!$B$2:$B$85,$A7,交通周转量!$A$2:$A$85,$A$3)*$Q$2</f>
        <v>75289.554109440011</v>
      </c>
      <c r="G7" s="29">
        <f>SUMIFS(交通周转量!I$2:I$85,交通周转量!$B$2:$B$85,$A7,交通周转量!$A$2:$A$85,$A$3)*$Q$2</f>
        <v>79650.13605120001</v>
      </c>
      <c r="H7" s="29">
        <f>SUMIFS(交通周转量!J$2:J$85,交通周转量!$B$2:$B$85,$A7,交通周转量!$A$2:$A$85,$A$3)*$Q$2</f>
        <v>84020.792486400009</v>
      </c>
      <c r="I7" s="29">
        <f>SUMIFS(交通周转量!K$2:K$85,交通周转量!$B$2:$B$85,$A7,交通周转量!$A$2:$A$85,$A$3)*$Q$2</f>
        <v>88381.792857600012</v>
      </c>
      <c r="J7" s="29">
        <f>SUMIFS(交通周转量!L$2:L$85,交通周转量!$B$2:$B$85,$A7,交通周转量!$A$2:$A$85,$A$3)*$Q$2</f>
        <v>92742.954163200004</v>
      </c>
      <c r="K7" s="29">
        <f>SUMIFS(交通周转量!M$2:M$85,交通周转量!$B$2:$B$85,$A7,交通周转量!$A$2:$A$85,$A$3)*$Q$2</f>
        <v>97495.507929600019</v>
      </c>
      <c r="L7" s="29">
        <f>SUMIFS(交通周转量!N$2:N$85,交通周转量!$B$2:$B$85,$A7,交通周转量!$A$2:$A$85,$A$3)*$Q$2</f>
        <v>102174.83654400001</v>
      </c>
      <c r="M7" s="29">
        <f>SUMIFS(交通周转量!O$2:O$85,交通周转量!$B$2:$B$85,$A7,交通周转量!$A$2:$A$85,$A$3)*$Q$2</f>
        <v>106875.40849920001</v>
      </c>
      <c r="N7" s="29">
        <f>SUMIFS(交通周转量!P$2:P$85,交通周转量!$B$2:$B$85,$A7,交通周转量!$A$2:$A$85,$A$3)*$Q$2</f>
        <v>111595.29258240001</v>
      </c>
      <c r="O7" s="29">
        <f>SUMIFS(交通周转量!Q$2:Q$85,交通周转量!$B$2:$B$85,$A7,交通周转量!$A$2:$A$85,$A$3)*$Q$2</f>
        <v>116291.35837440002</v>
      </c>
      <c r="P7" s="29">
        <f>SUMIFS(交通周转量!R$2:R$85,交通周转量!$B$2:$B$85,$A7,交通周转量!$A$2:$A$85,$A$3)*$Q$2</f>
        <v>120957.32943360001</v>
      </c>
      <c r="Q7" s="29">
        <f>SUMIFS(交通周转量!S$2:S$85,交通周转量!$B$2:$B$85,$A7,交通周转量!$A$2:$A$85,$A$3)*$Q$2</f>
        <v>125653.39522560002</v>
      </c>
      <c r="R7" s="29">
        <f>SUMIFS(交通周转量!T$2:T$85,交通周转量!$B$2:$B$85,$A7,交通周转量!$A$2:$A$85,$A$3)*$Q$2</f>
        <v>130350.26568960001</v>
      </c>
      <c r="S7" s="29">
        <f>SUMIFS(交通周转量!U$2:U$85,交通周转量!$B$2:$B$85,$A7,交通周转量!$A$2:$A$85,$A$3)*$Q$2</f>
        <v>135044.72213760001</v>
      </c>
      <c r="T7" s="29">
        <f>SUMIFS(交通周转量!V$2:V$85,交通周转量!$B$2:$B$85,$A7,交通周转量!$A$2:$A$85,$A$3)*$Q$2</f>
        <v>139744.65035520002</v>
      </c>
      <c r="U7" s="29">
        <f>SUMIFS(交通周转量!W$2:W$85,交通周转量!$B$2:$B$85,$A7,交通周转量!$A$2:$A$85,$A$3)*$Q$2</f>
        <v>144928.02551040001</v>
      </c>
      <c r="V7" s="29">
        <f>SUMIFS(交通周转量!X$2:X$85,交通周转量!$B$2:$B$85,$A7,交通周转量!$A$2:$A$85,$A$3)*$Q$2</f>
        <v>150111.56160000002</v>
      </c>
      <c r="W7" s="29">
        <f>SUMIFS(交通周转量!Y$2:Y$85,交通周转量!$B$2:$B$85,$A7,交通周转量!$A$2:$A$85,$A$3)*$Q$2</f>
        <v>155295.25862400001</v>
      </c>
      <c r="X7" s="29">
        <f>SUMIFS(交通周转量!Z$2:Z$85,交通周转量!$B$2:$B$85,$A7,交通周转量!$A$2:$A$85,$A$3)*$Q$2</f>
        <v>160478.32800384003</v>
      </c>
      <c r="Y7" s="29">
        <f>SUMIFS(交通周转量!AA$2:AA$85,交通周转量!$B$2:$B$85,$A7,交通周转量!$A$2:$A$85,$A$3)*$Q$2</f>
        <v>165661.86409344003</v>
      </c>
      <c r="Z7" s="29">
        <f>SUMIFS(交通周转量!AB$2:AB$85,交通周转量!$B$2:$B$85,$A7,交通周转量!$A$2:$A$85,$A$3)*$Q$2</f>
        <v>170845.31971584001</v>
      </c>
      <c r="AA7" s="29">
        <f>SUMIFS(交通周转量!AC$2:AC$85,交通周转量!$B$2:$B$85,$A7,交通周转量!$A$2:$A$85,$A$3)*$Q$2</f>
        <v>176029.78922496003</v>
      </c>
      <c r="AB7" s="29">
        <f>SUMIFS(交通周转量!AD$2:AD$85,交通周转量!$B$2:$B$85,$A7,交通周转量!$A$2:$A$85,$A$3)*$Q$2</f>
        <v>181213.59890304002</v>
      </c>
      <c r="AC7" s="29">
        <f>SUMIFS(交通周转量!AE$2:AE$85,交通周转量!$B$2:$B$85,$A7,交通周转量!$A$2:$A$85,$A$3)*$Q$2</f>
        <v>186398.11669248002</v>
      </c>
      <c r="AD7" s="29">
        <f>SUMIFS(交通周转量!AF$2:AF$85,交通周转量!$B$2:$B$85,$A7,交通周转量!$A$2:$A$85,$A$3)*$Q$2</f>
        <v>191582.11949184001</v>
      </c>
      <c r="AE7" s="29">
        <f>SUMIFS(交通周转量!AG$2:AG$85,交通周转量!$B$2:$B$85,$A7,交通周转量!$A$2:$A$85,$A$3)*$Q$2</f>
        <v>195124.22126208001</v>
      </c>
      <c r="AF7" s="29">
        <f>SUMIFS(交通周转量!AH$2:AH$85,交通周转量!$B$2:$B$85,$A7,交通周转量!$A$2:$A$85,$A$3)*$Q$2</f>
        <v>198666.51615360001</v>
      </c>
      <c r="AG7" s="29">
        <f>SUMIFS(交通周转量!AI$2:AI$85,交通周转量!$B$2:$B$85,$A7,交通周转量!$A$2:$A$85,$A$3)*$Q$2</f>
        <v>202206.63843072002</v>
      </c>
      <c r="AH7" s="29">
        <f>SUMIFS(交通周转量!AJ$2:AJ$85,交通周转量!$B$2:$B$85,$A7,交通周转量!$A$2:$A$85,$A$3)*$Q$2</f>
        <v>205748.04818304002</v>
      </c>
      <c r="AI7" s="29">
        <f>SUMIFS(交通周转量!AK$2:AK$85,交通周转量!$B$2:$B$85,$A7,交通周转量!$A$2:$A$85,$A$3)*$Q$2</f>
        <v>209290.11776640001</v>
      </c>
      <c r="AJ7" s="29">
        <f>SUMIFS(交通周转量!AL$2:AL$85,交通周转量!$B$2:$B$85,$A7,交通周转量!$A$2:$A$85,$A$3)*$Q$2</f>
        <v>212832.50921856004</v>
      </c>
      <c r="AK7" s="29">
        <f>SUMIFS(交通周转量!AM$2:AM$85,交通周转量!$B$2:$B$85,$A7,交通周转量!$A$2:$A$85,$A$3)*$Q$2</f>
        <v>216372.59930880004</v>
      </c>
      <c r="AL7" s="29">
        <f>SUMIFS(交通周转量!AN$2:AN$85,交通周转量!$B$2:$B$85,$A7,交通周转量!$A$2:$A$85,$A$3)*$Q$2</f>
        <v>219915.66668544002</v>
      </c>
      <c r="AM7" s="29">
        <f>SUMIFS(交通周转量!AO$2:AO$85,交通周转量!$B$2:$B$85,$A7,交通周转量!$A$2:$A$85,$A$3)*$Q$2</f>
        <v>223460.00544384003</v>
      </c>
      <c r="AN7" s="29">
        <f>SUMIFS(交通周转量!AP$2:AP$85,交通周转量!$B$2:$B$85,$A7,交通周转量!$A$2:$A$85,$A$3)*$Q$2</f>
        <v>227002.86360576004</v>
      </c>
    </row>
    <row r="8" spans="1:40">
      <c r="A8" s="1" t="s">
        <v>1970</v>
      </c>
      <c r="B8" s="1" t="s">
        <v>1731</v>
      </c>
      <c r="C8" s="29">
        <f>SUMIFS(交通周转量!E$2:E$85,交通周转量!$B$2:$B$85,$A8,交通周转量!$A$2:$A$85,$A$3)*$Q$2</f>
        <v>124447.10338368002</v>
      </c>
      <c r="D8" s="29">
        <f>SUMIFS(交通周转量!F$2:F$85,交通周转量!$B$2:$B$85,$A8,交通周转量!$A$2:$A$85,$A$3)*$Q$2</f>
        <v>127913.21193024001</v>
      </c>
      <c r="E8" s="29">
        <f>SUMIFS(交通周转量!G$2:G$85,交通周转量!$B$2:$B$85,$A8,交通周转量!$A$2:$A$85,$A$3)*$Q$2</f>
        <v>131379.51842611202</v>
      </c>
      <c r="F8" s="29">
        <f>SUMIFS(交通周转量!H$2:H$85,交通周转量!$B$2:$B$85,$A8,交通周转量!$A$2:$A$85,$A$3)*$Q$2</f>
        <v>134845.58352038401</v>
      </c>
      <c r="G8" s="29">
        <f>SUMIFS(交通周转量!I$2:I$85,交通周转量!$B$2:$B$85,$A8,交通周转量!$A$2:$A$85,$A$3)*$Q$2</f>
        <v>138311.77575283201</v>
      </c>
      <c r="H8" s="29">
        <f>SUMIFS(交通周转量!J$2:J$85,交通周转量!$B$2:$B$85,$A8,交通周转量!$A$2:$A$85,$A$3)*$Q$2</f>
        <v>141777.98568806401</v>
      </c>
      <c r="I8" s="29">
        <f>SUMIFS(交通周转量!K$2:K$85,交通周转量!$B$2:$B$85,$A8,交通周转量!$A$2:$A$85,$A$3)*$Q$2</f>
        <v>145244.59795929602</v>
      </c>
      <c r="J8" s="29">
        <f>SUMIFS(交通周转量!L$2:L$85,交通周转量!$B$2:$B$85,$A8,交通周转量!$A$2:$A$85,$A$3)*$Q$2</f>
        <v>148710.70167782402</v>
      </c>
      <c r="K8" s="29">
        <f>SUMIFS(交通周转量!M$2:M$85,交通周转量!$B$2:$B$85,$A8,交通周转量!$A$2:$A$85,$A$3)*$Q$2</f>
        <v>151728.11385177603</v>
      </c>
      <c r="L8" s="29">
        <f>SUMIFS(交通周转量!N$2:N$85,交通周转量!$B$2:$B$85,$A8,交通周转量!$A$2:$A$85,$A$3)*$Q$2</f>
        <v>154746.12792038402</v>
      </c>
      <c r="M8" s="29">
        <f>SUMIFS(交通周转量!O$2:O$85,交通周转量!$B$2:$B$85,$A8,交通周转量!$A$2:$A$85,$A$3)*$Q$2</f>
        <v>157762.70323545602</v>
      </c>
      <c r="N8" s="29">
        <f>SUMIFS(交通周转量!P$2:P$85,交通周转量!$B$2:$B$85,$A8,交通周转量!$A$2:$A$85,$A$3)*$Q$2</f>
        <v>160779.997927296</v>
      </c>
      <c r="O8" s="29">
        <f>SUMIFS(交通周转量!Q$2:Q$85,交通周转量!$B$2:$B$85,$A8,交通周转量!$A$2:$A$85,$A$3)*$Q$2</f>
        <v>163815.32370931201</v>
      </c>
      <c r="P8" s="29">
        <f>SUMIFS(交通周转量!R$2:R$85,交通周转量!$B$2:$B$85,$A8,交通周转量!$A$2:$A$85,$A$3)*$Q$2</f>
        <v>166835.51200166403</v>
      </c>
      <c r="Q8" s="29">
        <f>SUMIFS(交通周转量!S$2:S$85,交通周转量!$B$2:$B$85,$A8,交通周转量!$A$2:$A$85,$A$3)*$Q$2</f>
        <v>169850.46509798401</v>
      </c>
      <c r="R8" s="29">
        <f>SUMIFS(交通周转量!T$2:T$85,交通周转量!$B$2:$B$85,$A8,交通周转量!$A$2:$A$85,$A$3)*$Q$2</f>
        <v>172866.68152934403</v>
      </c>
      <c r="S8" s="29">
        <f>SUMIFS(交通周转量!U$2:U$85,交通周转量!$B$2:$B$85,$A8,交通周转量!$A$2:$A$85,$A$3)*$Q$2</f>
        <v>175884.21440409601</v>
      </c>
      <c r="T8" s="29">
        <f>SUMIFS(交通周转量!V$2:V$85,交通周转量!$B$2:$B$85,$A8,交通周转量!$A$2:$A$85,$A$3)*$Q$2</f>
        <v>178901.50587724801</v>
      </c>
      <c r="U8" s="29">
        <f>SUMIFS(交通周转量!W$2:W$85,交通周转量!$B$2:$B$85,$A8,交通周转量!$A$2:$A$85,$A$3)*$Q$2</f>
        <v>180840.55135449601</v>
      </c>
      <c r="V8" s="29">
        <f>SUMIFS(交通周转量!X$2:X$85,交通周转量!$B$2:$B$85,$A8,交通周转量!$A$2:$A$85,$A$3)*$Q$2</f>
        <v>182779.74971942403</v>
      </c>
      <c r="W8" s="29">
        <f>SUMIFS(交通周转量!Y$2:Y$85,交通周转量!$B$2:$B$85,$A8,交通周转量!$A$2:$A$85,$A$3)*$Q$2</f>
        <v>184719.12028416002</v>
      </c>
      <c r="X8" s="29">
        <f>SUMIFS(交通周转量!Z$2:Z$85,交通周转量!$B$2:$B$85,$A8,交通周转量!$A$2:$A$85,$A$3)*$Q$2</f>
        <v>186658.67914214401</v>
      </c>
      <c r="Y8" s="29">
        <f>SUMIFS(交通周转量!AA$2:AA$85,交通周转量!$B$2:$B$85,$A8,交通周转量!$A$2:$A$85,$A$3)*$Q$2</f>
        <v>188596.82821478404</v>
      </c>
      <c r="Z8" s="29">
        <f>SUMIFS(交通周转量!AB$2:AB$85,交通周转量!$B$2:$B$85,$A8,交通周转量!$A$2:$A$85,$A$3)*$Q$2</f>
        <v>190536.80180071681</v>
      </c>
      <c r="AA8" s="29">
        <f>SUMIFS(交通周转量!AC$2:AC$85,交通周转量!$B$2:$B$85,$A8,交通周转量!$A$2:$A$85,$A$3)*$Q$2</f>
        <v>192475.39102894082</v>
      </c>
      <c r="AB8" s="29">
        <f>SUMIFS(交通周转量!AD$2:AD$85,交通周转量!$B$2:$B$85,$A8,交通周转量!$A$2:$A$85,$A$3)*$Q$2</f>
        <v>194414.21489952001</v>
      </c>
      <c r="AC8" s="29">
        <f>SUMIFS(交通周转量!AE$2:AE$85,交通周转量!$B$2:$B$85,$A8,交通周转量!$A$2:$A$85,$A$3)*$Q$2</f>
        <v>196353.28306851842</v>
      </c>
      <c r="AD8" s="29">
        <f>SUMIFS(交通周转量!AF$2:AF$85,交通周转量!$B$2:$B$85,$A8,交通周转量!$A$2:$A$85,$A$3)*$Q$2</f>
        <v>198292.60293891843</v>
      </c>
      <c r="AE8" s="29">
        <f>SUMIFS(交通周转量!AG$2:AG$85,交通周转量!$B$2:$B$85,$A8,交通周转量!$A$2:$A$85,$A$3)*$Q$2</f>
        <v>200338.42935617283</v>
      </c>
      <c r="AF8" s="29">
        <f>SUMIFS(交通周转量!AH$2:AH$85,交通周转量!$B$2:$B$85,$A8,交通周转量!$A$2:$A$85,$A$3)*$Q$2</f>
        <v>202386.11022051843</v>
      </c>
      <c r="AG8" s="29">
        <f>SUMIFS(交通周转量!AI$2:AI$85,交通周转量!$B$2:$B$85,$A8,交通周转量!$A$2:$A$85,$A$3)*$Q$2</f>
        <v>204431.92505049604</v>
      </c>
      <c r="AH8" s="29">
        <f>SUMIFS(交通周转量!AJ$2:AJ$85,交通周转量!$B$2:$B$85,$A8,交通周转量!$A$2:$A$85,$A$3)*$Q$2</f>
        <v>206477.97970491651</v>
      </c>
      <c r="AI8" s="29">
        <f>SUMIFS(交通周转量!AK$2:AK$85,交通周转量!$B$2:$B$85,$A8,交通周转量!$A$2:$A$85,$A$3)*$Q$2</f>
        <v>208524.74419269507</v>
      </c>
      <c r="AJ8" s="29">
        <f>SUMIFS(交通周转量!AL$2:AL$85,交通周转量!$B$2:$B$85,$A8,交通周转量!$A$2:$A$85,$A$3)*$Q$2</f>
        <v>210571.77024715394</v>
      </c>
      <c r="AK8" s="29">
        <f>SUMIFS(交通周转量!AM$2:AM$85,交通周转量!$B$2:$B$85,$A8,交通周转量!$A$2:$A$85,$A$3)*$Q$2</f>
        <v>212618.80079168259</v>
      </c>
      <c r="AL8" s="29">
        <f>SUMIFS(交通周转量!AN$2:AN$85,交通周转量!$B$2:$B$85,$A8,交通周转量!$A$2:$A$85,$A$3)*$Q$2</f>
        <v>214665.83561706627</v>
      </c>
      <c r="AM8" s="29">
        <f>SUMIFS(交通周转量!AO$2:AO$85,交通周转量!$B$2:$B$85,$A8,交通周转量!$A$2:$A$85,$A$3)*$Q$2</f>
        <v>216711.26518618371</v>
      </c>
      <c r="AN8" s="29">
        <f>SUMIFS(交通周转量!AP$2:AP$85,交通周转量!$B$2:$B$85,$A8,交通周转量!$A$2:$A$85,$A$3)*$Q$2</f>
        <v>218758.30794563331</v>
      </c>
    </row>
    <row r="9" spans="1:40">
      <c r="A9" s="1" t="s">
        <v>1969</v>
      </c>
      <c r="B9" s="1" t="s">
        <v>1732</v>
      </c>
      <c r="C9" s="29">
        <f>SUMIFS(交通周转量!E$2:E$85,交通周转量!$B$2:$B$85,$A9,交通周转量!$A$2:$A$85,$A$3)*$Q$2</f>
        <v>0</v>
      </c>
      <c r="D9" s="29">
        <f>SUMIFS(交通周转量!F$2:F$85,交通周转量!$B$2:$B$85,$A9,交通周转量!$A$2:$A$85,$A$3)*$Q$2</f>
        <v>0</v>
      </c>
      <c r="E9" s="29">
        <f>SUMIFS(交通周转量!G$2:G$85,交通周转量!$B$2:$B$85,$A9,交通周转量!$A$2:$A$85,$A$3)*$Q$2</f>
        <v>0</v>
      </c>
      <c r="F9" s="29">
        <f>SUMIFS(交通周转量!H$2:H$85,交通周转量!$B$2:$B$85,$A9,交通周转量!$A$2:$A$85,$A$3)*$Q$2</f>
        <v>0</v>
      </c>
      <c r="G9" s="29">
        <f>SUMIFS(交通周转量!I$2:I$85,交通周转量!$B$2:$B$85,$A9,交通周转量!$A$2:$A$85,$A$3)*$Q$2</f>
        <v>0</v>
      </c>
      <c r="H9" s="29">
        <f>SUMIFS(交通周转量!J$2:J$85,交通周转量!$B$2:$B$85,$A9,交通周转量!$A$2:$A$85,$A$3)*$Q$2</f>
        <v>0</v>
      </c>
      <c r="I9" s="29">
        <f>SUMIFS(交通周转量!K$2:K$85,交通周转量!$B$2:$B$85,$A9,交通周转量!$A$2:$A$85,$A$3)*$Q$2</f>
        <v>0</v>
      </c>
      <c r="J9" s="29">
        <f>SUMIFS(交通周转量!L$2:L$85,交通周转量!$B$2:$B$85,$A9,交通周转量!$A$2:$A$85,$A$3)*$Q$2</f>
        <v>0</v>
      </c>
      <c r="K9" s="29">
        <f>SUMIFS(交通周转量!M$2:M$85,交通周转量!$B$2:$B$85,$A9,交通周转量!$A$2:$A$85,$A$3)*$Q$2</f>
        <v>0</v>
      </c>
      <c r="L9" s="29">
        <f>SUMIFS(交通周转量!N$2:N$85,交通周转量!$B$2:$B$85,$A9,交通周转量!$A$2:$A$85,$A$3)*$Q$2</f>
        <v>0</v>
      </c>
      <c r="M9" s="29">
        <f>SUMIFS(交通周转量!O$2:O$85,交通周转量!$B$2:$B$85,$A9,交通周转量!$A$2:$A$85,$A$3)*$Q$2</f>
        <v>0</v>
      </c>
      <c r="N9" s="29">
        <f>SUMIFS(交通周转量!P$2:P$85,交通周转量!$B$2:$B$85,$A9,交通周转量!$A$2:$A$85,$A$3)*$Q$2</f>
        <v>0</v>
      </c>
      <c r="O9" s="29">
        <f>SUMIFS(交通周转量!Q$2:Q$85,交通周转量!$B$2:$B$85,$A9,交通周转量!$A$2:$A$85,$A$3)*$Q$2</f>
        <v>0</v>
      </c>
      <c r="P9" s="29">
        <f>SUMIFS(交通周转量!R$2:R$85,交通周转量!$B$2:$B$85,$A9,交通周转量!$A$2:$A$85,$A$3)*$Q$2</f>
        <v>0</v>
      </c>
      <c r="Q9" s="29">
        <f>SUMIFS(交通周转量!S$2:S$85,交通周转量!$B$2:$B$85,$A9,交通周转量!$A$2:$A$85,$A$3)*$Q$2</f>
        <v>0</v>
      </c>
      <c r="R9" s="29">
        <f>SUMIFS(交通周转量!T$2:T$85,交通周转量!$B$2:$B$85,$A9,交通周转量!$A$2:$A$85,$A$3)*$Q$2</f>
        <v>0</v>
      </c>
      <c r="S9" s="29">
        <f>SUMIFS(交通周转量!U$2:U$85,交通周转量!$B$2:$B$85,$A9,交通周转量!$A$2:$A$85,$A$3)*$Q$2</f>
        <v>0</v>
      </c>
      <c r="T9" s="29">
        <f>SUMIFS(交通周转量!V$2:V$85,交通周转量!$B$2:$B$85,$A9,交通周转量!$A$2:$A$85,$A$3)*$Q$2</f>
        <v>0</v>
      </c>
      <c r="U9" s="29">
        <f>SUMIFS(交通周转量!W$2:W$85,交通周转量!$B$2:$B$85,$A9,交通周转量!$A$2:$A$85,$A$3)*$Q$2</f>
        <v>0</v>
      </c>
      <c r="V9" s="29">
        <f>SUMIFS(交通周转量!X$2:X$85,交通周转量!$B$2:$B$85,$A9,交通周转量!$A$2:$A$85,$A$3)*$Q$2</f>
        <v>0</v>
      </c>
      <c r="W9" s="29">
        <f>SUMIFS(交通周转量!Y$2:Y$85,交通周转量!$B$2:$B$85,$A9,交通周转量!$A$2:$A$85,$A$3)*$Q$2</f>
        <v>0</v>
      </c>
      <c r="X9" s="29">
        <f>SUMIFS(交通周转量!Z$2:Z$85,交通周转量!$B$2:$B$85,$A9,交通周转量!$A$2:$A$85,$A$3)*$Q$2</f>
        <v>0</v>
      </c>
      <c r="Y9" s="29">
        <f>SUMIFS(交通周转量!AA$2:AA$85,交通周转量!$B$2:$B$85,$A9,交通周转量!$A$2:$A$85,$A$3)*$Q$2</f>
        <v>0</v>
      </c>
      <c r="Z9" s="29">
        <f>SUMIFS(交通周转量!AB$2:AB$85,交通周转量!$B$2:$B$85,$A9,交通周转量!$A$2:$A$85,$A$3)*$Q$2</f>
        <v>0</v>
      </c>
      <c r="AA9" s="29">
        <f>SUMIFS(交通周转量!AC$2:AC$85,交通周转量!$B$2:$B$85,$A9,交通周转量!$A$2:$A$85,$A$3)*$Q$2</f>
        <v>0</v>
      </c>
      <c r="AB9" s="29">
        <f>SUMIFS(交通周转量!AD$2:AD$85,交通周转量!$B$2:$B$85,$A9,交通周转量!$A$2:$A$85,$A$3)*$Q$2</f>
        <v>0</v>
      </c>
      <c r="AC9" s="29">
        <f>SUMIFS(交通周转量!AE$2:AE$85,交通周转量!$B$2:$B$85,$A9,交通周转量!$A$2:$A$85,$A$3)*$Q$2</f>
        <v>0</v>
      </c>
      <c r="AD9" s="29">
        <f>SUMIFS(交通周转量!AF$2:AF$85,交通周转量!$B$2:$B$85,$A9,交通周转量!$A$2:$A$85,$A$3)*$Q$2</f>
        <v>0</v>
      </c>
      <c r="AE9" s="29">
        <f>SUMIFS(交通周转量!AG$2:AG$85,交通周转量!$B$2:$B$85,$A9,交通周转量!$A$2:$A$85,$A$3)*$Q$2</f>
        <v>0</v>
      </c>
      <c r="AF9" s="29">
        <f>SUMIFS(交通周转量!AH$2:AH$85,交通周转量!$B$2:$B$85,$A9,交通周转量!$A$2:$A$85,$A$3)*$Q$2</f>
        <v>0</v>
      </c>
      <c r="AG9" s="29">
        <f>SUMIFS(交通周转量!AI$2:AI$85,交通周转量!$B$2:$B$85,$A9,交通周转量!$A$2:$A$85,$A$3)*$Q$2</f>
        <v>0</v>
      </c>
      <c r="AH9" s="29">
        <f>SUMIFS(交通周转量!AJ$2:AJ$85,交通周转量!$B$2:$B$85,$A9,交通周转量!$A$2:$A$85,$A$3)*$Q$2</f>
        <v>0</v>
      </c>
      <c r="AI9" s="29">
        <f>SUMIFS(交通周转量!AK$2:AK$85,交通周转量!$B$2:$B$85,$A9,交通周转量!$A$2:$A$85,$A$3)*$Q$2</f>
        <v>0</v>
      </c>
      <c r="AJ9" s="29">
        <f>SUMIFS(交通周转量!AL$2:AL$85,交通周转量!$B$2:$B$85,$A9,交通周转量!$A$2:$A$85,$A$3)*$Q$2</f>
        <v>0</v>
      </c>
      <c r="AK9" s="29">
        <f>SUMIFS(交通周转量!AM$2:AM$85,交通周转量!$B$2:$B$85,$A9,交通周转量!$A$2:$A$85,$A$3)*$Q$2</f>
        <v>0</v>
      </c>
      <c r="AL9" s="29">
        <f>SUMIFS(交通周转量!AN$2:AN$85,交通周转量!$B$2:$B$85,$A9,交通周转量!$A$2:$A$85,$A$3)*$Q$2</f>
        <v>0</v>
      </c>
      <c r="AM9" s="29">
        <f>SUMIFS(交通周转量!AO$2:AO$85,交通周转量!$B$2:$B$85,$A9,交通周转量!$A$2:$A$85,$A$3)*$Q$2</f>
        <v>0</v>
      </c>
      <c r="AN9" s="29">
        <f>SUMIFS(交通周转量!AP$2:AP$85,交通周转量!$B$2:$B$85,$A9,交通周转量!$A$2:$A$85,$A$3)*$Q$2</f>
        <v>0</v>
      </c>
    </row>
    <row r="10" spans="1:4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" t="s">
        <v>173</v>
      </c>
      <c r="B11" s="1" t="s">
        <v>1733</v>
      </c>
      <c r="C11" s="1">
        <f>C$3</f>
        <v>2023</v>
      </c>
      <c r="D11" s="1">
        <f t="shared" ref="D11:AN11" si="1">D$3</f>
        <v>2024</v>
      </c>
      <c r="E11" s="1">
        <f t="shared" si="1"/>
        <v>2025</v>
      </c>
      <c r="F11" s="1">
        <f t="shared" si="1"/>
        <v>2026</v>
      </c>
      <c r="G11" s="1">
        <f t="shared" si="1"/>
        <v>2027</v>
      </c>
      <c r="H11" s="1">
        <f t="shared" si="1"/>
        <v>2028</v>
      </c>
      <c r="I11" s="1">
        <f t="shared" si="1"/>
        <v>2029</v>
      </c>
      <c r="J11" s="1">
        <f t="shared" si="1"/>
        <v>2030</v>
      </c>
      <c r="K11" s="1">
        <f t="shared" si="1"/>
        <v>2031</v>
      </c>
      <c r="L11" s="1">
        <f t="shared" si="1"/>
        <v>2032</v>
      </c>
      <c r="M11" s="1">
        <f t="shared" si="1"/>
        <v>2033</v>
      </c>
      <c r="N11" s="1">
        <f t="shared" si="1"/>
        <v>2034</v>
      </c>
      <c r="O11" s="1">
        <f t="shared" si="1"/>
        <v>2035</v>
      </c>
      <c r="P11" s="1">
        <f t="shared" si="1"/>
        <v>2036</v>
      </c>
      <c r="Q11" s="1">
        <f t="shared" si="1"/>
        <v>2037</v>
      </c>
      <c r="R11" s="1">
        <f t="shared" si="1"/>
        <v>2038</v>
      </c>
      <c r="S11" s="1">
        <f t="shared" si="1"/>
        <v>2039</v>
      </c>
      <c r="T11" s="1">
        <f t="shared" si="1"/>
        <v>2040</v>
      </c>
      <c r="U11" s="1">
        <f t="shared" si="1"/>
        <v>2041</v>
      </c>
      <c r="V11" s="1">
        <f t="shared" si="1"/>
        <v>2042</v>
      </c>
      <c r="W11" s="1">
        <f t="shared" si="1"/>
        <v>2043</v>
      </c>
      <c r="X11" s="1">
        <f t="shared" si="1"/>
        <v>2044</v>
      </c>
      <c r="Y11" s="1">
        <f t="shared" si="1"/>
        <v>2045</v>
      </c>
      <c r="Z11" s="1">
        <f t="shared" si="1"/>
        <v>2046</v>
      </c>
      <c r="AA11" s="1">
        <f t="shared" si="1"/>
        <v>2047</v>
      </c>
      <c r="AB11" s="1">
        <f t="shared" si="1"/>
        <v>2048</v>
      </c>
      <c r="AC11" s="1">
        <f t="shared" si="1"/>
        <v>2049</v>
      </c>
      <c r="AD11" s="1">
        <f t="shared" si="1"/>
        <v>2050</v>
      </c>
      <c r="AE11" s="1">
        <f t="shared" si="1"/>
        <v>2051</v>
      </c>
      <c r="AF11" s="1">
        <f t="shared" si="1"/>
        <v>2052</v>
      </c>
      <c r="AG11" s="1">
        <f t="shared" si="1"/>
        <v>2053</v>
      </c>
      <c r="AH11" s="1">
        <f t="shared" si="1"/>
        <v>2054</v>
      </c>
      <c r="AI11" s="1">
        <f t="shared" si="1"/>
        <v>2055</v>
      </c>
      <c r="AJ11" s="1">
        <f t="shared" si="1"/>
        <v>2056</v>
      </c>
      <c r="AK11" s="1">
        <f t="shared" si="1"/>
        <v>2057</v>
      </c>
      <c r="AL11" s="1">
        <f t="shared" si="1"/>
        <v>2058</v>
      </c>
      <c r="AM11" s="1">
        <f t="shared" si="1"/>
        <v>2059</v>
      </c>
      <c r="AN11" s="1">
        <f t="shared" si="1"/>
        <v>2060</v>
      </c>
    </row>
    <row r="12" spans="1:40">
      <c r="A12" s="1" t="s">
        <v>408</v>
      </c>
      <c r="B12" s="1" t="s">
        <v>1727</v>
      </c>
      <c r="C12" s="29">
        <f>SUMIFS(交通周转量!E$2:E$85,交通周转量!$B$2:$B$85,$A12,交通周转量!$A$2:$A$85,$A$11)*$Q$2</f>
        <v>41517.807945216773</v>
      </c>
      <c r="D12" s="29">
        <f>SUMIFS(交通周转量!F$2:F$85,交通周转量!$B$2:$B$85,$A12,交通周转量!$A$2:$A$85,$A$11)*$Q$2</f>
        <v>42116.700905896323</v>
      </c>
      <c r="E12" s="29">
        <f>SUMIFS(交通周转量!G$2:G$85,交通周转量!$B$2:$B$85,$A12,交通周转量!$A$2:$A$85,$A$11)*$Q$2</f>
        <v>42715.754965128966</v>
      </c>
      <c r="F12" s="29">
        <f>SUMIFS(交通周转量!H$2:H$85,交通周转量!$B$2:$B$85,$A12,交通周转量!$A$2:$A$85,$A$11)*$Q$2</f>
        <v>43314.628673226245</v>
      </c>
      <c r="G12" s="29">
        <f>SUMIFS(交通周转量!I$2:I$85,交通周转量!$B$2:$B$85,$A12,交通周转量!$A$2:$A$85,$A$11)*$Q$2</f>
        <v>43913.637469658883</v>
      </c>
      <c r="H12" s="29">
        <f>SUMIFS(交通周转量!J$2:J$85,交通周转量!$B$2:$B$85,$A12,交通周转量!$A$2:$A$85,$A$11)*$Q$2</f>
        <v>44513.780644396807</v>
      </c>
      <c r="I12" s="29">
        <f>SUMIFS(交通周转量!K$2:K$85,交通周转量!$B$2:$B$85,$A12,交通周转量!$A$2:$A$85,$A$11)*$Q$2</f>
        <v>45112.753085748482</v>
      </c>
      <c r="J12" s="29">
        <f>SUMIFS(交通周转量!L$2:L$85,交通周转量!$B$2:$B$85,$A12,交通周转量!$A$2:$A$85,$A$11)*$Q$2</f>
        <v>45711.777669845767</v>
      </c>
      <c r="K12" s="29">
        <f>SUMIFS(交通周转量!M$2:M$85,交通周转量!$B$2:$B$85,$A12,交通周转量!$A$2:$A$85,$A$11)*$Q$2</f>
        <v>45581.488430480647</v>
      </c>
      <c r="L12" s="29">
        <f>SUMIFS(交通周转量!N$2:N$85,交通周转量!$B$2:$B$85,$A12,交通周转量!$A$2:$A$85,$A$11)*$Q$2</f>
        <v>45442.819674869766</v>
      </c>
      <c r="M12" s="29">
        <f>SUMIFS(交通周转量!O$2:O$85,交通周转量!$B$2:$B$85,$A12,交通周转量!$A$2:$A$85,$A$11)*$Q$2</f>
        <v>45306.537029233928</v>
      </c>
      <c r="N12" s="29">
        <f>SUMIFS(交通周转量!P$2:P$85,交通周转量!$B$2:$B$85,$A12,交通周转量!$A$2:$A$85,$A$11)*$Q$2</f>
        <v>45172.368562717442</v>
      </c>
      <c r="O12" s="29">
        <f>SUMIFS(交通周转量!Q$2:Q$85,交通周转量!$B$2:$B$85,$A12,交通周转量!$A$2:$A$85,$A$11)*$Q$2</f>
        <v>45038.445746469122</v>
      </c>
      <c r="P12" s="29">
        <f>SUMIFS(交通周转量!R$2:R$85,交通周转量!$B$2:$B$85,$A12,交通周转量!$A$2:$A$85,$A$11)*$Q$2</f>
        <v>44898.979657466887</v>
      </c>
      <c r="Q12" s="29">
        <f>SUMIFS(交通周转量!S$2:S$85,交通周转量!$B$2:$B$85,$A12,交通周转量!$A$2:$A$85,$A$11)*$Q$2</f>
        <v>44762.039385592325</v>
      </c>
      <c r="R12" s="29">
        <f>SUMIFS(交通周转量!T$2:T$85,交通周转量!$B$2:$B$85,$A12,交通周转量!$A$2:$A$85,$A$11)*$Q$2</f>
        <v>44625.231450074883</v>
      </c>
      <c r="S12" s="29">
        <f>SUMIFS(交通周转量!U$2:U$85,交通周转量!$B$2:$B$85,$A12,交通周转量!$A$2:$A$85,$A$11)*$Q$2</f>
        <v>44488.375073303047</v>
      </c>
      <c r="T12" s="29">
        <f>SUMIFS(交通周转量!V$2:V$85,交通周转量!$B$2:$B$85,$A12,交通周转量!$A$2:$A$85,$A$11)*$Q$2</f>
        <v>44352.062059345924</v>
      </c>
      <c r="U12" s="29">
        <f>SUMIFS(交通周转量!W$2:W$85,交通周转量!$B$2:$B$85,$A12,交通周转量!$A$2:$A$85,$A$11)*$Q$2</f>
        <v>43964.477805346563</v>
      </c>
      <c r="V12" s="29">
        <f>SUMIFS(交通周转量!X$2:X$85,交通周转量!$B$2:$B$85,$A12,交通周转量!$A$2:$A$85,$A$11)*$Q$2</f>
        <v>43576.713916369925</v>
      </c>
      <c r="W12" s="29">
        <f>SUMIFS(交通周转量!Y$2:Y$85,交通周转量!$B$2:$B$85,$A12,交通周转量!$A$2:$A$85,$A$11)*$Q$2</f>
        <v>43189.040343778564</v>
      </c>
      <c r="X12" s="29">
        <f>SUMIFS(交通周转量!Z$2:Z$85,交通周转量!$B$2:$B$85,$A12,交通周转量!$A$2:$A$85,$A$11)*$Q$2</f>
        <v>42801.389462937608</v>
      </c>
      <c r="Y12" s="29">
        <f>SUMIFS(交通周转量!AA$2:AA$85,交通周转量!$B$2:$B$85,$A12,交通周转量!$A$2:$A$85,$A$11)*$Q$2</f>
        <v>42413.855243443206</v>
      </c>
      <c r="Z12" s="29">
        <f>SUMIFS(交通周转量!AB$2:AB$85,交通周转量!$B$2:$B$85,$A12,交通周转量!$A$2:$A$85,$A$11)*$Q$2</f>
        <v>42026.061597696003</v>
      </c>
      <c r="AA12" s="29">
        <f>SUMIFS(交通周转量!AC$2:AC$85,交通周转量!$B$2:$B$85,$A12,交通周转量!$A$2:$A$85,$A$11)*$Q$2</f>
        <v>41638.513376908806</v>
      </c>
      <c r="AB12" s="29">
        <f>SUMIFS(交通周转量!AD$2:AD$85,交通周转量!$B$2:$B$85,$A12,交通周转量!$A$2:$A$85,$A$11)*$Q$2</f>
        <v>41251.069280678406</v>
      </c>
      <c r="AC12" s="29">
        <f>SUMIFS(交通周转量!AE$2:AE$85,交通周转量!$B$2:$B$85,$A12,交通周转量!$A$2:$A$85,$A$11)*$Q$2</f>
        <v>40863.545521920001</v>
      </c>
      <c r="AD12" s="29">
        <f>SUMIFS(交通周转量!AF$2:AF$85,交通周转量!$B$2:$B$85,$A12,交通周转量!$A$2:$A$85,$A$11)*$Q$2</f>
        <v>40475.872094169608</v>
      </c>
      <c r="AE12" s="29">
        <f>SUMIFS(交通周转量!AG$2:AG$85,交通周转量!$B$2:$B$85,$A12,交通周转量!$A$2:$A$85,$A$11)*$Q$2</f>
        <v>39900.164361868803</v>
      </c>
      <c r="AF12" s="29">
        <f>SUMIFS(交通周转量!AH$2:AH$85,交通周转量!$B$2:$B$85,$A12,交通周转量!$A$2:$A$85,$A$11)*$Q$2</f>
        <v>39324.638646374406</v>
      </c>
      <c r="AG12" s="29">
        <f>SUMIFS(交通周转量!AI$2:AI$85,交通周转量!$B$2:$B$85,$A12,交通周转量!$A$2:$A$85,$A$11)*$Q$2</f>
        <v>38748.892611686402</v>
      </c>
      <c r="AH12" s="29">
        <f>SUMIFS(交通周转量!AJ$2:AJ$85,交通周转量!$B$2:$B$85,$A12,交通周转量!$A$2:$A$85,$A$11)*$Q$2</f>
        <v>38173.067719142404</v>
      </c>
      <c r="AI12" s="29">
        <f>SUMIFS(交通周转量!AK$2:AK$85,交通周转量!$B$2:$B$85,$A12,交通周转量!$A$2:$A$85,$A$11)*$Q$2</f>
        <v>37597.425165273606</v>
      </c>
      <c r="AJ12" s="29">
        <f>SUMIFS(交通周转量!AL$2:AL$85,交通周转量!$B$2:$B$85,$A12,交通周转量!$A$2:$A$85,$A$11)*$Q$2</f>
        <v>37021.722100070401</v>
      </c>
      <c r="AK12" s="29">
        <f>SUMIFS(交通周转量!AM$2:AM$85,交通周转量!$B$2:$B$85,$A12,交通周转量!$A$2:$A$85,$A$11)*$Q$2</f>
        <v>36445.945809715202</v>
      </c>
      <c r="AL12" s="29">
        <f>SUMIFS(交通周转量!AN$2:AN$85,交通周转量!$B$2:$B$85,$A12,交通周转量!$A$2:$A$85,$A$11)*$Q$2</f>
        <v>35870.582477030403</v>
      </c>
      <c r="AM12" s="29">
        <f>SUMIFS(交通周转量!AO$2:AO$85,交通周转量!$B$2:$B$85,$A12,交通周转量!$A$2:$A$85,$A$11)*$Q$2</f>
        <v>35294.443440537601</v>
      </c>
      <c r="AN12" s="29">
        <f>SUMIFS(交通周转量!AP$2:AP$85,交通周转量!$B$2:$B$85,$A12,交通周转量!$A$2:$A$85,$A$11)*$Q$2</f>
        <v>34719.933382041607</v>
      </c>
    </row>
    <row r="13" spans="1:40">
      <c r="A13" s="1" t="s">
        <v>413</v>
      </c>
      <c r="B13" s="1" t="s">
        <v>1728</v>
      </c>
      <c r="C13" s="29">
        <f>SUMIFS(交通周转量!E$2:E$85,交通周转量!$B$2:$B$85,$A13,交通周转量!$A$2:$A$85,$A$11)*$Q$2</f>
        <v>24079.111144704002</v>
      </c>
      <c r="D13" s="29">
        <f>SUMIFS(交通周转量!F$2:F$85,交通周转量!$B$2:$B$85,$A13,交通周转量!$A$2:$A$85,$A$11)*$Q$2</f>
        <v>24426.485150284803</v>
      </c>
      <c r="E13" s="29">
        <f>SUMIFS(交通周转量!G$2:G$85,交通周转量!$B$2:$B$85,$A13,交通周转量!$A$2:$A$85,$A$11)*$Q$2</f>
        <v>24773.857546521602</v>
      </c>
      <c r="F13" s="29">
        <f>SUMIFS(交通周转量!H$2:H$85,交通周转量!$B$2:$B$85,$A13,交通周转量!$A$2:$A$85,$A$11)*$Q$2</f>
        <v>25121.236380134404</v>
      </c>
      <c r="G13" s="29">
        <f>SUMIFS(交通周转量!I$2:I$85,交通周转量!$B$2:$B$85,$A13,交通周转量!$A$2:$A$85,$A$11)*$Q$2</f>
        <v>25468.625513548803</v>
      </c>
      <c r="H13" s="29">
        <f>SUMIFS(交通周转量!J$2:J$85,交通周转量!$B$2:$B$85,$A13,交通周转量!$A$2:$A$85,$A$11)*$Q$2</f>
        <v>25820.904799641605</v>
      </c>
      <c r="I13" s="29">
        <f>SUMIFS(交通周转量!K$2:K$85,交通周转量!$B$2:$B$85,$A13,交通周转量!$A$2:$A$85,$A$11)*$Q$2</f>
        <v>26167.605616627203</v>
      </c>
      <c r="J13" s="29">
        <f>SUMIFS(交通周转量!L$2:L$85,交通周转量!$B$2:$B$85,$A13,交通周转量!$A$2:$A$85,$A$11)*$Q$2</f>
        <v>26515.095816844801</v>
      </c>
      <c r="K13" s="29">
        <f>SUMIFS(交通周转量!M$2:M$85,交通周转量!$B$2:$B$85,$A13,交通周转量!$A$2:$A$85,$A$11)*$Q$2</f>
        <v>26453.682284198403</v>
      </c>
      <c r="L13" s="29">
        <f>SUMIFS(交通周转量!N$2:N$85,交通周转量!$B$2:$B$85,$A13,交通周转量!$A$2:$A$85,$A$11)*$Q$2</f>
        <v>26364.953999577603</v>
      </c>
      <c r="M13" s="29">
        <f>SUMIFS(交通周转量!O$2:O$85,交通周转量!$B$2:$B$85,$A13,交通周转量!$A$2:$A$85,$A$11)*$Q$2</f>
        <v>26288.470891584002</v>
      </c>
      <c r="N13" s="29">
        <f>SUMIFS(交通周转量!P$2:P$85,交通周转量!$B$2:$B$85,$A13,交通周转量!$A$2:$A$85,$A$11)*$Q$2</f>
        <v>26210.806364160002</v>
      </c>
      <c r="O13" s="29">
        <f>SUMIFS(交通周转量!Q$2:Q$85,交通周转量!$B$2:$B$85,$A13,交通周转量!$A$2:$A$85,$A$11)*$Q$2</f>
        <v>26128.488418560002</v>
      </c>
      <c r="P13" s="29">
        <f>SUMIFS(交通周转量!R$2:R$85,交通周转量!$B$2:$B$85,$A13,交通周转量!$A$2:$A$85,$A$11)*$Q$2</f>
        <v>26040.553862400004</v>
      </c>
      <c r="Q13" s="29">
        <f>SUMIFS(交通周转量!S$2:S$85,交通周转量!$B$2:$B$85,$A13,交通周转量!$A$2:$A$85,$A$11)*$Q$2</f>
        <v>25961.663819520003</v>
      </c>
      <c r="R13" s="29">
        <f>SUMIFS(交通周转量!T$2:T$85,交通周转量!$B$2:$B$85,$A13,交通周转量!$A$2:$A$85,$A$11)*$Q$2</f>
        <v>25879.909144320001</v>
      </c>
      <c r="S13" s="29">
        <f>SUMIFS(交通周转量!U$2:U$85,交通周转量!$B$2:$B$85,$A13,交通周转量!$A$2:$A$85,$A$11)*$Q$2</f>
        <v>25801.550184960004</v>
      </c>
      <c r="T13" s="29">
        <f>SUMIFS(交通周转量!V$2:V$85,交通周转量!$B$2:$B$85,$A13,交通周转量!$A$2:$A$85,$A$11)*$Q$2</f>
        <v>25720.954237440004</v>
      </c>
      <c r="U13" s="29">
        <f>SUMIFS(交通周转量!W$2:W$85,交通周转量!$B$2:$B$85,$A13,交通周转量!$A$2:$A$85,$A$11)*$Q$2</f>
        <v>25497.979626240001</v>
      </c>
      <c r="V13" s="29">
        <f>SUMIFS(交通周转量!X$2:X$85,交通周转量!$B$2:$B$85,$A13,交通周转量!$A$2:$A$85,$A$11)*$Q$2</f>
        <v>25270.691973120003</v>
      </c>
      <c r="W13" s="29">
        <f>SUMIFS(交通周转量!Y$2:Y$85,交通周转量!$B$2:$B$85,$A13,交通周转量!$A$2:$A$85,$A$11)*$Q$2</f>
        <v>25048.135791360004</v>
      </c>
      <c r="X13" s="29">
        <f>SUMIFS(交通周转量!Z$2:Z$85,交通周转量!$B$2:$B$85,$A13,交通周转量!$A$2:$A$85,$A$11)*$Q$2</f>
        <v>24822.811537920003</v>
      </c>
      <c r="Y13" s="29">
        <f>SUMIFS(交通周转量!AA$2:AA$85,交通周转量!$B$2:$B$85,$A13,交通周转量!$A$2:$A$85,$A$11)*$Q$2</f>
        <v>24597.632125440003</v>
      </c>
      <c r="Z13" s="29">
        <f>SUMIFS(交通周转量!AB$2:AB$85,交通周转量!$B$2:$B$85,$A13,交通周转量!$A$2:$A$85,$A$11)*$Q$2</f>
        <v>24374.094243840002</v>
      </c>
      <c r="AA13" s="29">
        <f>SUMIFS(交通周转量!AC$2:AC$85,交通周转量!$B$2:$B$85,$A13,交通周转量!$A$2:$A$85,$A$11)*$Q$2</f>
        <v>24148.351560960004</v>
      </c>
      <c r="AB13" s="29">
        <f>SUMIFS(交通周转量!AD$2:AD$85,交通周转量!$B$2:$B$85,$A13,交通周转量!$A$2:$A$85,$A$11)*$Q$2</f>
        <v>23925.570071040001</v>
      </c>
      <c r="AC13" s="29">
        <f>SUMIFS(交通周转量!AE$2:AE$85,交通周转量!$B$2:$B$85,$A13,交通周转量!$A$2:$A$85,$A$11)*$Q$2</f>
        <v>23697.590400000001</v>
      </c>
      <c r="AD13" s="29">
        <f>SUMIFS(交通周转量!AF$2:AF$85,交通周转量!$B$2:$B$85,$A13,交通周转量!$A$2:$A$85,$A$11)*$Q$2</f>
        <v>23477.754009600001</v>
      </c>
      <c r="AE13" s="29">
        <f>SUMIFS(交通周转量!AG$2:AG$85,交通周转量!$B$2:$B$85,$A13,交通周转量!$A$2:$A$85,$A$11)*$Q$2</f>
        <v>23136.412147200004</v>
      </c>
      <c r="AF13" s="29">
        <f>SUMIFS(交通周转量!AH$2:AH$85,交通周转量!$B$2:$B$85,$A13,交通周转量!$A$2:$A$85,$A$11)*$Q$2</f>
        <v>22814.350225920003</v>
      </c>
      <c r="AG13" s="29">
        <f>SUMIFS(交通周转量!AI$2:AI$85,交通周转量!$B$2:$B$85,$A13,交通周转量!$A$2:$A$85,$A$11)*$Q$2</f>
        <v>22461.437180160003</v>
      </c>
      <c r="AH13" s="29">
        <f>SUMIFS(交通周转量!AJ$2:AJ$85,交通周转量!$B$2:$B$85,$A13,交通周转量!$A$2:$A$85,$A$11)*$Q$2</f>
        <v>22158.510359040003</v>
      </c>
      <c r="AI13" s="29">
        <f>SUMIFS(交通周转量!AK$2:AK$85,交通周转量!$B$2:$B$85,$A13,交通周转量!$A$2:$A$85,$A$11)*$Q$2</f>
        <v>21773.362152960002</v>
      </c>
      <c r="AJ13" s="29">
        <f>SUMIFS(交通周转量!AL$2:AL$85,交通周转量!$B$2:$B$85,$A13,交通周转量!$A$2:$A$85,$A$11)*$Q$2</f>
        <v>21526.311755520004</v>
      </c>
      <c r="AK13" s="29">
        <f>SUMIFS(交通周转量!AM$2:AM$85,交通周转量!$B$2:$B$85,$A13,交通周转量!$A$2:$A$85,$A$11)*$Q$2</f>
        <v>21040.014669696004</v>
      </c>
      <c r="AL13" s="29">
        <f>SUMIFS(交通周转量!AN$2:AN$85,交通周转量!$B$2:$B$85,$A13,交通周转量!$A$2:$A$85,$A$11)*$Q$2</f>
        <v>20978.423465472002</v>
      </c>
      <c r="AM13" s="29">
        <f>SUMIFS(交通周转量!AO$2:AO$85,交通周转量!$B$2:$B$85,$A13,交通周转量!$A$2:$A$85,$A$11)*$Q$2</f>
        <v>20131.808742144003</v>
      </c>
      <c r="AN13" s="29">
        <f>SUMIFS(交通周转量!AP$2:AP$85,交通周转量!$B$2:$B$85,$A13,交通周转量!$A$2:$A$85,$A$11)*$Q$2</f>
        <v>20747.989544832002</v>
      </c>
    </row>
    <row r="14" spans="1:40">
      <c r="A14" s="1" t="s">
        <v>1972</v>
      </c>
      <c r="B14" s="1" t="s">
        <v>1729</v>
      </c>
      <c r="C14" s="29">
        <f>SUMIFS(交通周转量!E$2:E$85,交通周转量!$B$2:$B$85,$A14,交通周转量!$A$2:$A$85,$A$11)*$Q$2</f>
        <v>3503.4775142400003</v>
      </c>
      <c r="D14" s="29">
        <f>SUMIFS(交通周转量!F$2:F$85,交通周转量!$B$2:$B$85,$A14,交通周转量!$A$2:$A$85,$A$11)*$Q$2</f>
        <v>3483.9078912000004</v>
      </c>
      <c r="E14" s="29">
        <f>SUMIFS(交通周转量!G$2:G$85,交通周转量!$B$2:$B$85,$A14,交通周转量!$A$2:$A$85,$A$11)*$Q$2</f>
        <v>3464.3543616000002</v>
      </c>
      <c r="F14" s="29">
        <f>SUMIFS(交通周转量!H$2:H$85,交通周转量!$B$2:$B$85,$A14,交通周转量!$A$2:$A$85,$A$11)*$Q$2</f>
        <v>3444.8008320000004</v>
      </c>
      <c r="G14" s="29">
        <f>SUMIFS(交通周转量!I$2:I$85,交通周转量!$B$2:$B$85,$A14,交通周转量!$A$2:$A$85,$A$11)*$Q$2</f>
        <v>3425.2473024000005</v>
      </c>
      <c r="H14" s="29">
        <f>SUMIFS(交通周转量!J$2:J$85,交通周转量!$B$2:$B$85,$A14,交通周转量!$A$2:$A$85,$A$11)*$Q$2</f>
        <v>3405.6937728000003</v>
      </c>
      <c r="I14" s="29">
        <f>SUMIFS(交通周转量!K$2:K$85,交通周转量!$B$2:$B$85,$A14,交通周转量!$A$2:$A$85,$A$11)*$Q$2</f>
        <v>3386.1724300800006</v>
      </c>
      <c r="J14" s="29">
        <f>SUMIFS(交通周转量!L$2:L$85,交通周转量!$B$2:$B$85,$A14,交通周转量!$A$2:$A$85,$A$11)*$Q$2</f>
        <v>3366.6028070400002</v>
      </c>
      <c r="K14" s="29">
        <f>SUMIFS(交通周转量!M$2:M$85,交通周转量!$B$2:$B$85,$A14,交通周转量!$A$2:$A$85,$A$11)*$Q$2</f>
        <v>3481.1076326400002</v>
      </c>
      <c r="L14" s="29">
        <f>SUMIFS(交通周转量!N$2:N$85,交通周转量!$B$2:$B$85,$A14,交通周转量!$A$2:$A$85,$A$11)*$Q$2</f>
        <v>3595.6768320000006</v>
      </c>
      <c r="M14" s="29">
        <f>SUMIFS(交通周转量!O$2:O$85,交通周转量!$B$2:$B$85,$A14,交通周转量!$A$2:$A$85,$A$11)*$Q$2</f>
        <v>3710.1011904000006</v>
      </c>
      <c r="N14" s="29">
        <f>SUMIFS(交通周转量!P$2:P$85,交通周转量!$B$2:$B$85,$A14,交通周转量!$A$2:$A$85,$A$11)*$Q$2</f>
        <v>3824.5899225600006</v>
      </c>
      <c r="O14" s="29">
        <f>SUMIFS(交通周转量!Q$2:Q$85,交通周转量!$B$2:$B$85,$A14,交通周转量!$A$2:$A$85,$A$11)*$Q$2</f>
        <v>3940.8006528000005</v>
      </c>
      <c r="P14" s="29">
        <f>SUMIFS(交通周转量!R$2:R$85,交通周转量!$B$2:$B$85,$A14,交通周转量!$A$2:$A$85,$A$11)*$Q$2</f>
        <v>4055.5629734400004</v>
      </c>
      <c r="Q14" s="29">
        <f>SUMIFS(交通周转量!S$2:S$85,交通周转量!$B$2:$B$85,$A14,交通周转量!$A$2:$A$85,$A$11)*$Q$2</f>
        <v>4169.9712384000004</v>
      </c>
      <c r="R14" s="29">
        <f>SUMIFS(交通周转量!T$2:T$85,交通周转量!$B$2:$B$85,$A14,交通周转量!$A$2:$A$85,$A$11)*$Q$2</f>
        <v>4284.3634099200008</v>
      </c>
      <c r="S14" s="29">
        <f>SUMIFS(交通周转量!U$2:U$85,交通周转量!$B$2:$B$85,$A14,交通周转量!$A$2:$A$85,$A$11)*$Q$2</f>
        <v>4398.8199552000005</v>
      </c>
      <c r="T14" s="29">
        <f>SUMIFS(交通周转量!V$2:V$85,交通周转量!$B$2:$B$85,$A14,交通周转量!$A$2:$A$85,$A$11)*$Q$2</f>
        <v>4513.3569676800007</v>
      </c>
      <c r="U14" s="29">
        <f>SUMIFS(交通周转量!W$2:W$85,交通周转量!$B$2:$B$85,$A14,交通周转量!$A$2:$A$85,$A$11)*$Q$2</f>
        <v>4608.3404505600001</v>
      </c>
      <c r="V14" s="29">
        <f>SUMIFS(交通周转量!X$2:X$85,交通周转量!$B$2:$B$85,$A14,交通周转量!$A$2:$A$85,$A$11)*$Q$2</f>
        <v>4703.3561203200006</v>
      </c>
      <c r="W14" s="29">
        <f>SUMIFS(交通周转量!Y$2:Y$85,交通周转量!$B$2:$B$85,$A14,交通周转量!$A$2:$A$85,$A$11)*$Q$2</f>
        <v>4798.3556966400001</v>
      </c>
      <c r="X14" s="29">
        <f>SUMIFS(交通周转量!Z$2:Z$85,交通周转量!$B$2:$B$85,$A14,交通周转量!$A$2:$A$85,$A$11)*$Q$2</f>
        <v>4893.3713664000006</v>
      </c>
      <c r="Y14" s="29">
        <f>SUMIFS(交通周转量!AA$2:AA$85,交通周转量!$B$2:$B$85,$A14,交通周转量!$A$2:$A$85,$A$11)*$Q$2</f>
        <v>4988.3387558400009</v>
      </c>
      <c r="Z14" s="29">
        <f>SUMIFS(交通周转量!AB$2:AB$85,交通周转量!$B$2:$B$85,$A14,交通周转量!$A$2:$A$85,$A$11)*$Q$2</f>
        <v>5083.3544256000005</v>
      </c>
      <c r="AA14" s="29">
        <f>SUMIFS(交通周转量!AC$2:AC$85,交通周转量!$B$2:$B$85,$A14,交通周转量!$A$2:$A$85,$A$11)*$Q$2</f>
        <v>5178.3379084800008</v>
      </c>
      <c r="AB14" s="29">
        <f>SUMIFS(交通周转量!AD$2:AD$85,交通周转量!$B$2:$B$85,$A14,交通周转量!$A$2:$A$85,$A$11)*$Q$2</f>
        <v>5273.3374848000003</v>
      </c>
      <c r="AC14" s="29">
        <f>SUMIFS(交通周转量!AE$2:AE$85,交通周转量!$B$2:$B$85,$A14,交通周转量!$A$2:$A$85,$A$11)*$Q$2</f>
        <v>5368.3209676800006</v>
      </c>
      <c r="AD14" s="29">
        <f>SUMIFS(交通周转量!AF$2:AF$85,交通周转量!$B$2:$B$85,$A14,交通周转量!$A$2:$A$85,$A$11)*$Q$2</f>
        <v>5463.2883571200009</v>
      </c>
      <c r="AE14" s="29">
        <f>SUMIFS(交通周转量!AG$2:AG$85,交通周转量!$B$2:$B$85,$A14,交通周转量!$A$2:$A$85,$A$11)*$Q$2</f>
        <v>5544.7372569600002</v>
      </c>
      <c r="AF14" s="29">
        <f>SUMIFS(交通周转量!AH$2:AH$85,交通周转量!$B$2:$B$85,$A14,交通周转量!$A$2:$A$85,$A$11)*$Q$2</f>
        <v>5626.2183436800005</v>
      </c>
      <c r="AG14" s="29">
        <f>SUMIFS(交通周转量!AI$2:AI$85,交通周转量!$B$2:$B$85,$A14,交通周转量!$A$2:$A$85,$A$11)*$Q$2</f>
        <v>5707.6833369600008</v>
      </c>
      <c r="AH14" s="29">
        <f>SUMIFS(交通周转量!AJ$2:AJ$85,交通周转量!$B$2:$B$85,$A14,交通周转量!$A$2:$A$85,$A$11)*$Q$2</f>
        <v>5789.1483302400011</v>
      </c>
      <c r="AI14" s="29">
        <f>SUMIFS(交通周转量!AK$2:AK$85,交通周转量!$B$2:$B$85,$A14,交通周转量!$A$2:$A$85,$A$11)*$Q$2</f>
        <v>5870.5972300800004</v>
      </c>
      <c r="AJ14" s="29">
        <f>SUMIFS(交通周转量!AL$2:AL$85,交通周转量!$B$2:$B$85,$A14,交通周转量!$A$2:$A$85,$A$11)*$Q$2</f>
        <v>5952.0461299200006</v>
      </c>
      <c r="AK14" s="29">
        <f>SUMIFS(交通周转量!AM$2:AM$85,交通周转量!$B$2:$B$85,$A14,交通周转量!$A$2:$A$85,$A$11)*$Q$2</f>
        <v>6033.5272166400009</v>
      </c>
      <c r="AL14" s="29">
        <f>SUMIFS(交通周转量!AN$2:AN$85,交通周转量!$B$2:$B$85,$A14,交通周转量!$A$2:$A$85,$A$11)*$Q$2</f>
        <v>6114.960023040001</v>
      </c>
      <c r="AM14" s="29">
        <f>SUMIFS(交通周转量!AO$2:AO$85,交通周转量!$B$2:$B$85,$A14,交通周转量!$A$2:$A$85,$A$11)*$Q$2</f>
        <v>6196.4411097600005</v>
      </c>
      <c r="AN14" s="29">
        <f>SUMIFS(交通周转量!AP$2:AP$85,交通周转量!$B$2:$B$85,$A14,交通周转量!$A$2:$A$85,$A$11)*$Q$2</f>
        <v>6277.8256358400004</v>
      </c>
    </row>
    <row r="15" spans="1:40">
      <c r="A15" s="1" t="s">
        <v>1971</v>
      </c>
      <c r="B15" s="1" t="s">
        <v>1730</v>
      </c>
      <c r="C15" s="29">
        <f>SUMIFS(交通周转量!E$2:E$85,交通周转量!$B$2:$B$85,$A15,交通周转量!$A$2:$A$85,$A$11)*$Q$2</f>
        <v>6536.9268011520007</v>
      </c>
      <c r="D15" s="29">
        <f>SUMIFS(交通周转量!F$2:F$85,交通周转量!$B$2:$B$85,$A15,交通周转量!$A$2:$A$85,$A$11)*$Q$2</f>
        <v>6496.0446355200011</v>
      </c>
      <c r="E15" s="29">
        <f>SUMIFS(交通周转量!G$2:G$85,交通周转量!$B$2:$B$85,$A15,交通周转量!$A$2:$A$85,$A$11)*$Q$2</f>
        <v>6455.1624698880005</v>
      </c>
      <c r="F15" s="29">
        <f>SUMIFS(交通周转量!H$2:H$85,交通周转量!$B$2:$B$85,$A15,交通周转量!$A$2:$A$85,$A$11)*$Q$2</f>
        <v>6414.294788352001</v>
      </c>
      <c r="G15" s="29">
        <f>SUMIFS(交通周转量!I$2:I$85,交通周转量!$B$2:$B$85,$A15,交通周转量!$A$2:$A$85,$A$11)*$Q$2</f>
        <v>6373.4254974720006</v>
      </c>
      <c r="H15" s="29">
        <f>SUMIFS(交通周转量!J$2:J$85,交通周转量!$B$2:$B$85,$A15,交通周转量!$A$2:$A$85,$A$11)*$Q$2</f>
        <v>6335.407964160001</v>
      </c>
      <c r="I15" s="29">
        <f>SUMIFS(交通周转量!K$2:K$85,交通周转量!$B$2:$B$85,$A15,交通周转量!$A$2:$A$85,$A$11)*$Q$2</f>
        <v>6293.8917169920005</v>
      </c>
      <c r="J15" s="29">
        <f>SUMIFS(交通周转量!L$2:L$85,交通周转量!$B$2:$B$85,$A15,交通周转量!$A$2:$A$85,$A$11)*$Q$2</f>
        <v>6252.7005573120005</v>
      </c>
      <c r="K15" s="29">
        <f>SUMIFS(交通周转量!M$2:M$85,交通周转量!$B$2:$B$85,$A15,交通周转量!$A$2:$A$85,$A$11)*$Q$2</f>
        <v>6374.9205780480006</v>
      </c>
      <c r="L15" s="29">
        <f>SUMIFS(交通周转量!N$2:N$85,交通周转量!$B$2:$B$85,$A15,交通周转量!$A$2:$A$85,$A$11)*$Q$2</f>
        <v>6485.672413440001</v>
      </c>
      <c r="M15" s="29">
        <f>SUMIFS(交通周转量!O$2:O$85,交通周转量!$B$2:$B$85,$A15,交通周转量!$A$2:$A$85,$A$11)*$Q$2</f>
        <v>6599.879510400001</v>
      </c>
      <c r="N15" s="29">
        <f>SUMIFS(交通周转量!P$2:P$85,交通周转量!$B$2:$B$85,$A15,交通周转量!$A$2:$A$85,$A$11)*$Q$2</f>
        <v>6716.106334080001</v>
      </c>
      <c r="O15" s="29">
        <f>SUMIFS(交通周转量!Q$2:Q$85,交通周转量!$B$2:$B$85,$A15,交通周转量!$A$2:$A$85,$A$11)*$Q$2</f>
        <v>6829.3172471040007</v>
      </c>
      <c r="P15" s="29">
        <f>SUMIFS(交通周转量!R$2:R$85,交通周转量!$B$2:$B$85,$A15,交通周转量!$A$2:$A$85,$A$11)*$Q$2</f>
        <v>6941.0137674240004</v>
      </c>
      <c r="Q15" s="29">
        <f>SUMIFS(交通周转量!S$2:S$85,交通周转量!$B$2:$B$85,$A15,交通周转量!$A$2:$A$85,$A$11)*$Q$2</f>
        <v>7055.5121556480008</v>
      </c>
      <c r="R15" s="29">
        <f>SUMIFS(交通周转量!T$2:T$85,交通周转量!$B$2:$B$85,$A15,交通周转量!$A$2:$A$85,$A$11)*$Q$2</f>
        <v>7170.1199792640009</v>
      </c>
      <c r="S15" s="29">
        <f>SUMIFS(交通周转量!U$2:U$85,交通周转量!$B$2:$B$85,$A15,交通周转量!$A$2:$A$85,$A$11)*$Q$2</f>
        <v>7284.6087114240008</v>
      </c>
      <c r="T15" s="29">
        <f>SUMIFS(交通周转量!V$2:V$85,交通周转量!$B$2:$B$85,$A15,交通周转量!$A$2:$A$85,$A$11)*$Q$2</f>
        <v>7399.4498899200007</v>
      </c>
      <c r="U15" s="29">
        <f>SUMIFS(交通周转量!W$2:W$85,交通周转量!$B$2:$B$85,$A15,交通周转量!$A$2:$A$85,$A$11)*$Q$2</f>
        <v>7486.856581248001</v>
      </c>
      <c r="V15" s="29">
        <f>SUMIFS(交通周转量!X$2:X$85,交通周转量!$B$2:$B$85,$A15,交通周转量!$A$2:$A$85,$A$11)*$Q$2</f>
        <v>7574.269709952001</v>
      </c>
      <c r="W15" s="29">
        <f>SUMIFS(交通周转量!Y$2:Y$85,交通周转量!$B$2:$B$85,$A15,交通周转量!$A$2:$A$85,$A$11)*$Q$2</f>
        <v>7661.6764012800013</v>
      </c>
      <c r="X15" s="29">
        <f>SUMIFS(交通周转量!Z$2:Z$85,交通周转量!$B$2:$B$85,$A15,交通周转量!$A$2:$A$85,$A$11)*$Q$2</f>
        <v>7749.0734365440012</v>
      </c>
      <c r="Y15" s="29">
        <f>SUMIFS(交通周转量!AA$2:AA$85,交通周转量!$B$2:$B$85,$A15,交通周转量!$A$2:$A$85,$A$11)*$Q$2</f>
        <v>7836.4640344320005</v>
      </c>
      <c r="Z15" s="29">
        <f>SUMIFS(交通周转量!AB$2:AB$85,交通周转量!$B$2:$B$85,$A15,交通周转量!$A$2:$A$85,$A$11)*$Q$2</f>
        <v>7923.8578510080006</v>
      </c>
      <c r="AA15" s="29">
        <f>SUMIFS(交通周转量!AC$2:AC$85,交通周转量!$B$2:$B$85,$A15,交通周转量!$A$2:$A$85,$A$11)*$Q$2</f>
        <v>8011.2597143040011</v>
      </c>
      <c r="AB15" s="29">
        <f>SUMIFS(交通周转量!AD$2:AD$85,交通周转量!$B$2:$B$85,$A15,交通周转量!$A$2:$A$85,$A$11)*$Q$2</f>
        <v>8098.6680149760014</v>
      </c>
      <c r="AC15" s="29">
        <f>SUMIFS(交通周转量!AE$2:AE$85,交通周转量!$B$2:$B$85,$A15,交通周转量!$A$2:$A$85,$A$11)*$Q$2</f>
        <v>8186.052175488001</v>
      </c>
      <c r="AD15" s="29">
        <f>SUMIFS(交通周转量!AF$2:AF$85,交通周转量!$B$2:$B$85,$A15,交通周转量!$A$2:$A$85,$A$11)*$Q$2</f>
        <v>8273.4266799360012</v>
      </c>
      <c r="AE15" s="29">
        <f>SUMIFS(交通周转量!AG$2:AG$85,交通周转量!$B$2:$B$85,$A15,交通周转量!$A$2:$A$85,$A$11)*$Q$2</f>
        <v>8345.6089770240014</v>
      </c>
      <c r="AF15" s="29">
        <f>SUMIFS(交通周转量!AH$2:AH$85,交通周转量!$B$2:$B$85,$A15,交通周转量!$A$2:$A$85,$A$11)*$Q$2</f>
        <v>8417.8089768960017</v>
      </c>
      <c r="AG15" s="29">
        <f>SUMIFS(交通周转量!AI$2:AI$85,交通周转量!$B$2:$B$85,$A15,交通周转量!$A$2:$A$85,$A$11)*$Q$2</f>
        <v>8489.9204628480002</v>
      </c>
      <c r="AH15" s="29">
        <f>SUMIFS(交通周转量!AJ$2:AJ$85,交通周转量!$B$2:$B$85,$A15,交通周转量!$A$2:$A$85,$A$11)*$Q$2</f>
        <v>8562.0786197760008</v>
      </c>
      <c r="AI15" s="29">
        <f>SUMIFS(交通周转量!AK$2:AK$85,交通周转量!$B$2:$B$85,$A15,交通周转量!$A$2:$A$85,$A$11)*$Q$2</f>
        <v>8634.2078085120011</v>
      </c>
      <c r="AJ15" s="29">
        <f>SUMIFS(交通周转量!AL$2:AL$85,交通周转量!$B$2:$B$85,$A15,交通周转量!$A$2:$A$85,$A$11)*$Q$2</f>
        <v>8706.3997616640008</v>
      </c>
      <c r="AK15" s="29">
        <f>SUMIFS(交通周转量!AM$2:AM$85,交通周转量!$B$2:$B$85,$A15,交通周转量!$A$2:$A$85,$A$11)*$Q$2</f>
        <v>8778.5048102400015</v>
      </c>
      <c r="AL15" s="29">
        <f>SUMIFS(交通周转量!AN$2:AN$85,交通周转量!$B$2:$B$85,$A15,交通周转量!$A$2:$A$85,$A$11)*$Q$2</f>
        <v>8850.6822792960011</v>
      </c>
      <c r="AM15" s="29">
        <f>SUMIFS(交通周转量!AO$2:AO$85,交通周转量!$B$2:$B$85,$A15,交通周转量!$A$2:$A$85,$A$11)*$Q$2</f>
        <v>8922.9579183360001</v>
      </c>
      <c r="AN15" s="29">
        <f>SUMIFS(交通周转量!AP$2:AP$85,交通周转量!$B$2:$B$85,$A15,交通周转量!$A$2:$A$85,$A$11)*$Q$2</f>
        <v>8995.1901050880006</v>
      </c>
    </row>
    <row r="16" spans="1:40">
      <c r="A16" s="1" t="s">
        <v>1970</v>
      </c>
      <c r="B16" s="1" t="s">
        <v>1731</v>
      </c>
      <c r="C16" s="29">
        <f>SUMIFS(交通周转量!E$2:E$85,交通周转量!$B$2:$B$85,$A16,交通周转量!$A$2:$A$85,$A$11)*$Q$2</f>
        <v>19.633386858624004</v>
      </c>
      <c r="D16" s="29">
        <f>SUMIFS(交通周转量!F$2:F$85,交通周转量!$B$2:$B$85,$A16,交通周转量!$A$2:$A$85,$A$11)*$Q$2</f>
        <v>19.097303106816003</v>
      </c>
      <c r="E16" s="29">
        <f>SUMIFS(交通周转量!G$2:G$85,交通周转量!$B$2:$B$85,$A16,交通周转量!$A$2:$A$85,$A$11)*$Q$2</f>
        <v>18.561203261568004</v>
      </c>
      <c r="F16" s="29">
        <f>SUMIFS(交通周转量!H$2:H$85,交通周转量!$B$2:$B$85,$A16,交通周转量!$A$2:$A$85,$A$11)*$Q$2</f>
        <v>18.025137212544003</v>
      </c>
      <c r="G16" s="29">
        <f>SUMIFS(交通周转量!I$2:I$85,交通周转量!$B$2:$B$85,$A16,交通周转量!$A$2:$A$85,$A$11)*$Q$2</f>
        <v>17.489030929920002</v>
      </c>
      <c r="H16" s="29">
        <f>SUMIFS(交通周转量!J$2:J$85,交通周转量!$B$2:$B$85,$A16,交通周转量!$A$2:$A$85,$A$11)*$Q$2</f>
        <v>16.955002310400001</v>
      </c>
      <c r="I16" s="29">
        <f>SUMIFS(交通周转量!K$2:K$85,交通周转量!$B$2:$B$85,$A16,交通周转量!$A$2:$A$85,$A$11)*$Q$2</f>
        <v>16.418414833920004</v>
      </c>
      <c r="J16" s="29">
        <f>SUMIFS(交通周转量!L$2:L$85,交通周转量!$B$2:$B$85,$A16,交通周转量!$A$2:$A$85,$A$11)*$Q$2</f>
        <v>15.882036572160002</v>
      </c>
      <c r="K16" s="29">
        <f>SUMIFS(交通周转量!M$2:M$85,交通周转量!$B$2:$B$85,$A16,交通周转量!$A$2:$A$85,$A$11)*$Q$2</f>
        <v>15.739014170880003</v>
      </c>
      <c r="L16" s="29">
        <f>SUMIFS(交通周转量!N$2:N$85,交通周转量!$B$2:$B$85,$A16,交通周转量!$A$2:$A$85,$A$11)*$Q$2</f>
        <v>15.588926749440002</v>
      </c>
      <c r="M16" s="29">
        <f>SUMIFS(交通周转量!O$2:O$85,交通周转量!$B$2:$B$85,$A16,交通周转量!$A$2:$A$85,$A$11)*$Q$2</f>
        <v>15.440883194880001</v>
      </c>
      <c r="N16" s="29">
        <f>SUMIFS(交通周转量!P$2:P$85,交通周转量!$B$2:$B$85,$A16,交通周转量!$A$2:$A$85,$A$11)*$Q$2</f>
        <v>15.293966181120002</v>
      </c>
      <c r="O16" s="29">
        <f>SUMIFS(交通周转量!Q$2:Q$85,交通周转量!$B$2:$B$85,$A16,交通周转量!$A$2:$A$85,$A$11)*$Q$2</f>
        <v>15.147016980480002</v>
      </c>
      <c r="P16" s="29">
        <f>SUMIFS(交通周转量!R$2:R$85,交通周转量!$B$2:$B$85,$A16,交通周转量!$A$2:$A$85,$A$11)*$Q$2</f>
        <v>14.998184847360001</v>
      </c>
      <c r="Q16" s="29">
        <f>SUMIFS(交通周转量!S$2:S$85,交通周转量!$B$2:$B$85,$A16,交通周转量!$A$2:$A$85,$A$11)*$Q$2</f>
        <v>14.850382694400002</v>
      </c>
      <c r="R16" s="29">
        <f>SUMIFS(交通周转量!T$2:T$85,交通周转量!$B$2:$B$85,$A16,交通周转量!$A$2:$A$85,$A$11)*$Q$2</f>
        <v>14.702644915200002</v>
      </c>
      <c r="S16" s="29">
        <f>SUMIFS(交通周转量!U$2:U$85,交通周转量!$B$2:$B$85,$A16,交通周转量!$A$2:$A$85,$A$11)*$Q$2</f>
        <v>14.554955416320002</v>
      </c>
      <c r="T16" s="29">
        <f>SUMIFS(交通周转量!V$2:V$85,交通周转量!$B$2:$B$85,$A16,交通周转量!$A$2:$A$85,$A$11)*$Q$2</f>
        <v>14.407442945280001</v>
      </c>
      <c r="U16" s="29">
        <f>SUMIFS(交通周转量!W$2:W$85,交通周转量!$B$2:$B$85,$A16,交通周转量!$A$2:$A$85,$A$11)*$Q$2</f>
        <v>14.228934508800002</v>
      </c>
      <c r="V16" s="29">
        <f>SUMIFS(交通周转量!X$2:X$85,交通周转量!$B$2:$B$85,$A16,交通周转量!$A$2:$A$85,$A$11)*$Q$2</f>
        <v>14.050456649856002</v>
      </c>
      <c r="W16" s="29">
        <f>SUMIFS(交通周转量!Y$2:Y$85,交通周转量!$B$2:$B$85,$A16,交通周转量!$A$2:$A$85,$A$11)*$Q$2</f>
        <v>13.871962697472002</v>
      </c>
      <c r="X16" s="29">
        <f>SUMIFS(交通周转量!Z$2:Z$85,交通周转量!$B$2:$B$85,$A16,交通周转量!$A$2:$A$85,$A$11)*$Q$2</f>
        <v>13.693467135744001</v>
      </c>
      <c r="Y16" s="29">
        <f>SUMIFS(交通周转量!AA$2:AA$85,交通周转量!$B$2:$B$85,$A16,交通周转量!$A$2:$A$85,$A$11)*$Q$2</f>
        <v>13.514969964672002</v>
      </c>
      <c r="Z16" s="29">
        <f>SUMIFS(交通周转量!AB$2:AB$85,交通周转量!$B$2:$B$85,$A16,交通周转量!$A$2:$A$85,$A$11)*$Q$2</f>
        <v>13.336466356224001</v>
      </c>
      <c r="AA16" s="29">
        <f>SUMIFS(交通周转量!AC$2:AC$85,交通周转量!$B$2:$B$85,$A16,交通周转量!$A$2:$A$85,$A$11)*$Q$2</f>
        <v>13.157996544000001</v>
      </c>
      <c r="AB16" s="29">
        <f>SUMIFS(交通周转量!AD$2:AD$85,交通周转量!$B$2:$B$85,$A16,交通周转量!$A$2:$A$85,$A$11)*$Q$2</f>
        <v>12.979505810304001</v>
      </c>
      <c r="AC16" s="29">
        <f>SUMIFS(交通周转量!AE$2:AE$85,交通周转量!$B$2:$B$85,$A16,交通周转量!$A$2:$A$85,$A$11)*$Q$2</f>
        <v>12.801031170048001</v>
      </c>
      <c r="AD16" s="29">
        <f>SUMIFS(交通周转量!AF$2:AF$85,交通周转量!$B$2:$B$85,$A16,交通周转量!$A$2:$A$85,$A$11)*$Q$2</f>
        <v>12.622519514880002</v>
      </c>
      <c r="AE16" s="29">
        <f>SUMIFS(交通周转量!AG$2:AG$85,交通周转量!$B$2:$B$85,$A16,交通周转量!$A$2:$A$85,$A$11)*$Q$2</f>
        <v>12.449692062720002</v>
      </c>
      <c r="AF16" s="29">
        <f>SUMIFS(交通周转量!AH$2:AH$85,交通周转量!$B$2:$B$85,$A16,交通周转量!$A$2:$A$85,$A$11)*$Q$2</f>
        <v>12.276848517120001</v>
      </c>
      <c r="AG16" s="29">
        <f>SUMIFS(交通周转量!AI$2:AI$85,交通周转量!$B$2:$B$85,$A16,交通周转量!$A$2:$A$85,$A$11)*$Q$2</f>
        <v>12.104021064960001</v>
      </c>
      <c r="AH16" s="29">
        <f>SUMIFS(交通周转量!AJ$2:AJ$85,交通周转量!$B$2:$B$85,$A16,交通周转量!$A$2:$A$85,$A$11)*$Q$2</f>
        <v>11.931209706240001</v>
      </c>
      <c r="AI16" s="29">
        <f>SUMIFS(交通周转量!AK$2:AK$85,交通周转量!$B$2:$B$85,$A16,交通周转量!$A$2:$A$85,$A$11)*$Q$2</f>
        <v>11.758382254080001</v>
      </c>
      <c r="AJ16" s="29">
        <f>SUMIFS(交通周转量!AL$2:AL$85,交通周转量!$B$2:$B$85,$A16,交通周转量!$A$2:$A$85,$A$11)*$Q$2</f>
        <v>11.585554801920001</v>
      </c>
      <c r="AK16" s="29">
        <f>SUMIFS(交通周转量!AM$2:AM$85,交通周转量!$B$2:$B$85,$A16,交通周转量!$A$2:$A$85,$A$11)*$Q$2</f>
        <v>11.412743443200002</v>
      </c>
      <c r="AL16" s="29">
        <f>SUMIFS(交通周转量!AN$2:AN$85,交通周转量!$B$2:$B$85,$A16,交通周转量!$A$2:$A$85,$A$11)*$Q$2</f>
        <v>11.239932084480001</v>
      </c>
      <c r="AM16" s="29">
        <f>SUMIFS(交通周转量!AO$2:AO$85,交通周转量!$B$2:$B$85,$A16,交通周转量!$A$2:$A$85,$A$11)*$Q$2</f>
        <v>11.067120725760001</v>
      </c>
      <c r="AN16" s="29">
        <f>SUMIFS(交通周转量!AP$2:AP$85,交通周转量!$B$2:$B$85,$A16,交通周转量!$A$2:$A$85,$A$11)*$Q$2</f>
        <v>10.894277180160001</v>
      </c>
    </row>
    <row r="17" spans="1:40">
      <c r="A17" s="1" t="s">
        <v>1969</v>
      </c>
      <c r="B17" s="1" t="s">
        <v>1732</v>
      </c>
      <c r="C17" s="29">
        <f>SUMIFS(交通周转量!E$2:E$85,交通周转量!$B$2:$B$85,$A17,交通周转量!$A$2:$A$85,$A$11)*$Q$2</f>
        <v>5479.1774104320002</v>
      </c>
      <c r="D17" s="29">
        <f>SUMIFS(交通周转量!F$2:F$85,交通周转量!$B$2:$B$85,$A17,交通周转量!$A$2:$A$85,$A$11)*$Q$2</f>
        <v>5479.179019776001</v>
      </c>
      <c r="E17" s="29">
        <f>SUMIFS(交通周转量!G$2:G$85,交通周转量!$B$2:$B$85,$A17,交通周转量!$A$2:$A$85,$A$11)*$Q$2</f>
        <v>5479.1741917440004</v>
      </c>
      <c r="F17" s="29">
        <f>SUMIFS(交通周转量!H$2:H$85,交通周转量!$B$2:$B$85,$A17,交通周转量!$A$2:$A$85,$A$11)*$Q$2</f>
        <v>5479.1822384640009</v>
      </c>
      <c r="G17" s="29">
        <f>SUMIFS(交通周转量!I$2:I$85,交通周转量!$B$2:$B$85,$A17,交通周转量!$A$2:$A$85,$A$11)*$Q$2</f>
        <v>5479.1693637120006</v>
      </c>
      <c r="H17" s="29">
        <f>SUMIFS(交通周转量!J$2:J$85,交通周转量!$B$2:$B$85,$A17,交通周转量!$A$2:$A$85,$A$11)*$Q$2</f>
        <v>5479.5539969280007</v>
      </c>
      <c r="I17" s="29">
        <f>SUMIFS(交通周转量!K$2:K$85,交通周转量!$B$2:$B$85,$A17,交通周转量!$A$2:$A$85,$A$11)*$Q$2</f>
        <v>5479.5749184000006</v>
      </c>
      <c r="J17" s="29">
        <f>SUMIFS(交通周转量!L$2:L$85,交通周转量!$B$2:$B$85,$A17,交通周转量!$A$2:$A$85,$A$11)*$Q$2</f>
        <v>5479.5910118400006</v>
      </c>
      <c r="K17" s="29">
        <f>SUMIFS(交通周转量!M$2:M$85,交通周转量!$B$2:$B$85,$A17,交通周转量!$A$2:$A$85,$A$11)*$Q$2</f>
        <v>5481.4739443200006</v>
      </c>
      <c r="L17" s="29">
        <f>SUMIFS(交通周转量!N$2:N$85,交通周转量!$B$2:$B$85,$A17,交通周转量!$A$2:$A$85,$A$11)*$Q$2</f>
        <v>5480.6370854400002</v>
      </c>
      <c r="M17" s="29">
        <f>SUMIFS(交通周转量!O$2:O$85,交通周转量!$B$2:$B$85,$A17,交通周转量!$A$2:$A$85,$A$11)*$Q$2</f>
        <v>5480.6048985600009</v>
      </c>
      <c r="N17" s="29">
        <f>SUMIFS(交通周转量!P$2:P$85,交通周转量!$B$2:$B$85,$A17,交通周转量!$A$2:$A$85,$A$11)*$Q$2</f>
        <v>5481.2808230400005</v>
      </c>
      <c r="O17" s="29">
        <f>SUMIFS(交通周转量!Q$2:Q$85,交通周转量!$B$2:$B$85,$A17,交通周转量!$A$2:$A$85,$A$11)*$Q$2</f>
        <v>5480.9621729280007</v>
      </c>
      <c r="P17" s="29">
        <f>SUMIFS(交通周转量!R$2:R$85,交通周转量!$B$2:$B$85,$A17,交通周转量!$A$2:$A$85,$A$11)*$Q$2</f>
        <v>5479.671479040001</v>
      </c>
      <c r="Q17" s="29">
        <f>SUMIFS(交通周转量!S$2:S$85,交通周转量!$B$2:$B$85,$A17,交通周转量!$A$2:$A$85,$A$11)*$Q$2</f>
        <v>5479.4799671040009</v>
      </c>
      <c r="R17" s="29">
        <f>SUMIFS(交通周转量!T$2:T$85,交通周转量!$B$2:$B$85,$A17,交通周转量!$A$2:$A$85,$A$11)*$Q$2</f>
        <v>5479.3480008960005</v>
      </c>
      <c r="S17" s="29">
        <f>SUMIFS(交通周转量!U$2:U$85,交通周转量!$B$2:$B$85,$A17,交通周转量!$A$2:$A$85,$A$11)*$Q$2</f>
        <v>5479.145223552001</v>
      </c>
      <c r="T17" s="29">
        <f>SUMIFS(交通周转量!V$2:V$85,交通周转量!$B$2:$B$85,$A17,交通周转量!$A$2:$A$85,$A$11)*$Q$2</f>
        <v>5479.1146460160007</v>
      </c>
      <c r="U17" s="29">
        <f>SUMIFS(交通周转量!W$2:W$85,交通周转量!$B$2:$B$85,$A17,交通周转量!$A$2:$A$85,$A$11)*$Q$2</f>
        <v>5479.1178647040006</v>
      </c>
      <c r="V17" s="29">
        <f>SUMIFS(交通周转量!X$2:X$85,交通周转量!$B$2:$B$85,$A17,交通周转量!$A$2:$A$85,$A$11)*$Q$2</f>
        <v>5479.127520768001</v>
      </c>
      <c r="W17" s="29">
        <f>SUMIFS(交通周转量!Y$2:Y$85,交通周转量!$B$2:$B$85,$A17,交通周转量!$A$2:$A$85,$A$11)*$Q$2</f>
        <v>5479.1387861760004</v>
      </c>
      <c r="X17" s="29">
        <f>SUMIFS(交通周转量!Z$2:Z$85,交通周转量!$B$2:$B$85,$A17,交通周转量!$A$2:$A$85,$A$11)*$Q$2</f>
        <v>5479.1403955200003</v>
      </c>
      <c r="Y17" s="29">
        <f>SUMIFS(交通周转量!AA$2:AA$85,交通周转量!$B$2:$B$85,$A17,交通周转量!$A$2:$A$85,$A$11)*$Q$2</f>
        <v>5479.1725824000005</v>
      </c>
      <c r="Z17" s="29">
        <f>SUMIFS(交通周转量!AB$2:AB$85,交通周转量!$B$2:$B$85,$A17,交通周转量!$A$2:$A$85,$A$11)*$Q$2</f>
        <v>5479.1870664960006</v>
      </c>
      <c r="AA17" s="29">
        <f>SUMIFS(交通周转量!AC$2:AC$85,交通周转量!$B$2:$B$85,$A17,交通周转量!$A$2:$A$85,$A$11)*$Q$2</f>
        <v>5479.2079879680005</v>
      </c>
      <c r="AB17" s="29">
        <f>SUMIFS(交通周转量!AD$2:AD$85,交通周转量!$B$2:$B$85,$A17,交通周转量!$A$2:$A$85,$A$11)*$Q$2</f>
        <v>5479.2417841920005</v>
      </c>
      <c r="AC17" s="29">
        <f>SUMIFS(交通周转量!AE$2:AE$85,交通周转量!$B$2:$B$85,$A17,交通周转量!$A$2:$A$85,$A$11)*$Q$2</f>
        <v>5479.2562682880007</v>
      </c>
      <c r="AD17" s="29">
        <f>SUMIFS(交通周转量!AF$2:AF$85,交通周转量!$B$2:$B$85,$A17,交通周转量!$A$2:$A$85,$A$11)*$Q$2</f>
        <v>5479.2482215680002</v>
      </c>
      <c r="AE17" s="29">
        <f>SUMIFS(交通周转量!AG$2:AG$85,交通周转量!$B$2:$B$85,$A17,交通周转量!$A$2:$A$85,$A$11)*$Q$2</f>
        <v>5479.2627056640004</v>
      </c>
      <c r="AF17" s="29">
        <f>SUMIFS(交通周转量!AH$2:AH$85,交通周转量!$B$2:$B$85,$A17,交通周转量!$A$2:$A$85,$A$11)*$Q$2</f>
        <v>5479.2723617280008</v>
      </c>
      <c r="AG17" s="29">
        <f>SUMIFS(交通周转量!AI$2:AI$85,交通周转量!$B$2:$B$85,$A17,交通周转量!$A$2:$A$85,$A$11)*$Q$2</f>
        <v>5479.2401748480006</v>
      </c>
      <c r="AH17" s="29">
        <f>SUMIFS(交通周转量!AJ$2:AJ$85,交通周转量!$B$2:$B$85,$A17,交通周转量!$A$2:$A$85,$A$11)*$Q$2</f>
        <v>5479.2466122240003</v>
      </c>
      <c r="AI17" s="29">
        <f>SUMIFS(交通周转量!AK$2:AK$85,交通周转量!$B$2:$B$85,$A17,交通周转量!$A$2:$A$85,$A$11)*$Q$2</f>
        <v>5479.2305187840002</v>
      </c>
      <c r="AJ17" s="29">
        <f>SUMIFS(交通周转量!AL$2:AL$85,交通周转量!$B$2:$B$85,$A17,交通周转量!$A$2:$A$85,$A$11)*$Q$2</f>
        <v>5479.2337374720009</v>
      </c>
      <c r="AK17" s="29">
        <f>SUMIFS(交通周转量!AM$2:AM$85,交通周转量!$B$2:$B$85,$A17,交通周转量!$A$2:$A$85,$A$11)*$Q$2</f>
        <v>5479.2079879680005</v>
      </c>
      <c r="AL17" s="29">
        <f>SUMIFS(交通周转量!AN$2:AN$85,交通周转量!$B$2:$B$85,$A17,交通周转量!$A$2:$A$85,$A$11)*$Q$2</f>
        <v>5479.2047692800006</v>
      </c>
      <c r="AM17" s="29">
        <f>SUMIFS(交通周转量!AO$2:AO$85,交通周转量!$B$2:$B$85,$A17,交通周转量!$A$2:$A$85,$A$11)*$Q$2</f>
        <v>5479.2466122240003</v>
      </c>
      <c r="AN17" s="29">
        <f>SUMIFS(交通周转量!AP$2:AP$85,交通周转量!$B$2:$B$85,$A17,交通周转量!$A$2:$A$85,$A$11)*$Q$2</f>
        <v>5479.2836271360011</v>
      </c>
    </row>
    <row r="36" spans="1:40">
      <c r="A36" s="58" t="s">
        <v>1648</v>
      </c>
      <c r="B36" s="1" t="s">
        <v>163</v>
      </c>
      <c r="C36" s="1" t="s">
        <v>2057</v>
      </c>
      <c r="D36" t="s">
        <v>2553</v>
      </c>
    </row>
    <row r="37" spans="1:40">
      <c r="B37" s="1"/>
      <c r="C37" s="1">
        <v>1</v>
      </c>
      <c r="D37" s="61">
        <v>1.0000000000000001E-9</v>
      </c>
    </row>
    <row r="38" spans="1:40">
      <c r="A38" s="1" t="s">
        <v>1734</v>
      </c>
      <c r="B38" s="1" t="s">
        <v>170</v>
      </c>
      <c r="C38" s="1">
        <f>C$3</f>
        <v>2023</v>
      </c>
      <c r="D38" s="1">
        <f t="shared" ref="D38:AN38" si="2">D$3</f>
        <v>2024</v>
      </c>
      <c r="E38" s="1">
        <f t="shared" si="2"/>
        <v>2025</v>
      </c>
      <c r="F38" s="1">
        <f t="shared" si="2"/>
        <v>2026</v>
      </c>
      <c r="G38" s="1">
        <f t="shared" si="2"/>
        <v>2027</v>
      </c>
      <c r="H38" s="1">
        <f t="shared" si="2"/>
        <v>2028</v>
      </c>
      <c r="I38" s="1">
        <f t="shared" si="2"/>
        <v>2029</v>
      </c>
      <c r="J38" s="1">
        <f t="shared" si="2"/>
        <v>2030</v>
      </c>
      <c r="K38" s="1">
        <f t="shared" si="2"/>
        <v>2031</v>
      </c>
      <c r="L38" s="1">
        <f t="shared" si="2"/>
        <v>2032</v>
      </c>
      <c r="M38" s="1">
        <f t="shared" si="2"/>
        <v>2033</v>
      </c>
      <c r="N38" s="1">
        <f t="shared" si="2"/>
        <v>2034</v>
      </c>
      <c r="O38" s="1">
        <f t="shared" si="2"/>
        <v>2035</v>
      </c>
      <c r="P38" s="1">
        <f t="shared" si="2"/>
        <v>2036</v>
      </c>
      <c r="Q38" s="1">
        <f t="shared" si="2"/>
        <v>2037</v>
      </c>
      <c r="R38" s="1">
        <f t="shared" si="2"/>
        <v>2038</v>
      </c>
      <c r="S38" s="1">
        <f t="shared" si="2"/>
        <v>2039</v>
      </c>
      <c r="T38" s="1">
        <f t="shared" si="2"/>
        <v>2040</v>
      </c>
      <c r="U38" s="1">
        <f t="shared" si="2"/>
        <v>2041</v>
      </c>
      <c r="V38" s="1">
        <f t="shared" si="2"/>
        <v>2042</v>
      </c>
      <c r="W38" s="1">
        <f t="shared" si="2"/>
        <v>2043</v>
      </c>
      <c r="X38" s="1">
        <f t="shared" si="2"/>
        <v>2044</v>
      </c>
      <c r="Y38" s="1">
        <f t="shared" si="2"/>
        <v>2045</v>
      </c>
      <c r="Z38" s="1">
        <f t="shared" si="2"/>
        <v>2046</v>
      </c>
      <c r="AA38" s="1">
        <f t="shared" si="2"/>
        <v>2047</v>
      </c>
      <c r="AB38" s="1">
        <f t="shared" si="2"/>
        <v>2048</v>
      </c>
      <c r="AC38" s="1">
        <f t="shared" si="2"/>
        <v>2049</v>
      </c>
      <c r="AD38" s="1">
        <f t="shared" si="2"/>
        <v>2050</v>
      </c>
      <c r="AE38" s="1">
        <f t="shared" si="2"/>
        <v>2051</v>
      </c>
      <c r="AF38" s="1">
        <f t="shared" si="2"/>
        <v>2052</v>
      </c>
      <c r="AG38" s="1">
        <f t="shared" si="2"/>
        <v>2053</v>
      </c>
      <c r="AH38" s="1">
        <f t="shared" si="2"/>
        <v>2054</v>
      </c>
      <c r="AI38" s="1">
        <f t="shared" si="2"/>
        <v>2055</v>
      </c>
      <c r="AJ38" s="1">
        <f t="shared" si="2"/>
        <v>2056</v>
      </c>
      <c r="AK38" s="1">
        <f t="shared" si="2"/>
        <v>2057</v>
      </c>
      <c r="AL38" s="1">
        <f t="shared" si="2"/>
        <v>2058</v>
      </c>
      <c r="AM38" s="1">
        <f t="shared" si="2"/>
        <v>2059</v>
      </c>
      <c r="AN38" s="1">
        <f t="shared" si="2"/>
        <v>2060</v>
      </c>
    </row>
    <row r="39" spans="1:40">
      <c r="A39" s="1" t="s">
        <v>1727</v>
      </c>
      <c r="B39" s="1" t="s">
        <v>408</v>
      </c>
      <c r="C39" s="26">
        <f>C4*$D$37/$Q$2</f>
        <v>510.21564720000015</v>
      </c>
      <c r="D39" s="26">
        <f t="shared" ref="D39:AN44" si="3">D4*$D$37/$Q$2</f>
        <v>523.74131790000001</v>
      </c>
      <c r="E39" s="26">
        <f t="shared" si="3"/>
        <v>537.2659963000001</v>
      </c>
      <c r="F39" s="26">
        <f t="shared" si="3"/>
        <v>550.79075230000001</v>
      </c>
      <c r="G39" s="26">
        <f t="shared" si="3"/>
        <v>564.31531330000007</v>
      </c>
      <c r="H39" s="26">
        <f t="shared" si="3"/>
        <v>577.84963299999993</v>
      </c>
      <c r="I39" s="26">
        <f t="shared" si="3"/>
        <v>591.37562579999997</v>
      </c>
      <c r="J39" s="26">
        <f t="shared" si="3"/>
        <v>604.90025479999997</v>
      </c>
      <c r="K39" s="26">
        <f t="shared" si="3"/>
        <v>613.38720929999999</v>
      </c>
      <c r="L39" s="26">
        <f t="shared" si="3"/>
        <v>621.79597760000001</v>
      </c>
      <c r="M39" s="26">
        <f t="shared" si="3"/>
        <v>630.22441540000011</v>
      </c>
      <c r="N39" s="26">
        <f t="shared" si="3"/>
        <v>638.67988860000003</v>
      </c>
      <c r="O39" s="26">
        <f t="shared" si="3"/>
        <v>647.14942040000005</v>
      </c>
      <c r="P39" s="26">
        <f t="shared" si="3"/>
        <v>655.53812600000003</v>
      </c>
      <c r="Q39" s="26">
        <f t="shared" si="3"/>
        <v>663.9574265</v>
      </c>
      <c r="R39" s="26">
        <f t="shared" si="3"/>
        <v>672.37725850000004</v>
      </c>
      <c r="S39" s="26">
        <f t="shared" si="3"/>
        <v>680.79378570000006</v>
      </c>
      <c r="T39" s="26">
        <f t="shared" si="3"/>
        <v>689.22076020000009</v>
      </c>
      <c r="U39" s="26">
        <f t="shared" si="3"/>
        <v>695.15026540000008</v>
      </c>
      <c r="V39" s="26">
        <f t="shared" si="3"/>
        <v>701.07849180000005</v>
      </c>
      <c r="W39" s="26">
        <f t="shared" si="3"/>
        <v>707.00850220000007</v>
      </c>
      <c r="X39" s="26">
        <f t="shared" si="3"/>
        <v>712.93975720000003</v>
      </c>
      <c r="Y39" s="26">
        <f t="shared" si="3"/>
        <v>718.86728600000004</v>
      </c>
      <c r="Z39" s="26">
        <f t="shared" si="3"/>
        <v>724.79869100000008</v>
      </c>
      <c r="AA39" s="26">
        <f t="shared" si="3"/>
        <v>730.73028699999998</v>
      </c>
      <c r="AB39" s="26">
        <f t="shared" si="3"/>
        <v>736.66201200000012</v>
      </c>
      <c r="AC39" s="26">
        <f t="shared" si="3"/>
        <v>742.59256000000005</v>
      </c>
      <c r="AD39" s="26">
        <f t="shared" si="3"/>
        <v>748.52170100000012</v>
      </c>
      <c r="AE39" s="26">
        <f t="shared" si="3"/>
        <v>750.15947800000004</v>
      </c>
      <c r="AF39" s="26">
        <f t="shared" si="3"/>
        <v>751.79740200000003</v>
      </c>
      <c r="AG39" s="26">
        <f t="shared" si="3"/>
        <v>753.43392700000015</v>
      </c>
      <c r="AH39" s="26">
        <f t="shared" si="3"/>
        <v>755.0722770000001</v>
      </c>
      <c r="AI39" s="26">
        <f t="shared" si="3"/>
        <v>756.70723400000008</v>
      </c>
      <c r="AJ39" s="26">
        <f t="shared" si="3"/>
        <v>758.34690200000011</v>
      </c>
      <c r="AK39" s="26">
        <f t="shared" si="3"/>
        <v>759.97966199999996</v>
      </c>
      <c r="AL39" s="26">
        <f t="shared" si="3"/>
        <v>761.62036499999999</v>
      </c>
      <c r="AM39" s="26">
        <f t="shared" si="3"/>
        <v>763.25673600000005</v>
      </c>
      <c r="AN39" s="26">
        <f t="shared" si="3"/>
        <v>764.90682900000002</v>
      </c>
    </row>
    <row r="40" spans="1:40">
      <c r="A40" s="1" t="s">
        <v>1728</v>
      </c>
      <c r="B40" s="1" t="s">
        <v>413</v>
      </c>
      <c r="C40" s="26">
        <f t="shared" ref="C40:R44" si="4">C5*$D$37/$Q$2</f>
        <v>4715.8184799999999</v>
      </c>
      <c r="D40" s="26">
        <f t="shared" si="4"/>
        <v>4840.8216200000006</v>
      </c>
      <c r="E40" s="26">
        <f t="shared" si="4"/>
        <v>4965.8250100000005</v>
      </c>
      <c r="F40" s="26">
        <f t="shared" si="4"/>
        <v>5090.8315300000004</v>
      </c>
      <c r="G40" s="26">
        <f t="shared" si="4"/>
        <v>5215.8428700000004</v>
      </c>
      <c r="H40" s="26">
        <f t="shared" si="4"/>
        <v>5340.8639400000002</v>
      </c>
      <c r="I40" s="26">
        <f t="shared" si="4"/>
        <v>5465.8899799999999</v>
      </c>
      <c r="J40" s="26">
        <f t="shared" si="4"/>
        <v>5590.8931199999997</v>
      </c>
      <c r="K40" s="26">
        <f t="shared" si="4"/>
        <v>5668.8759499999996</v>
      </c>
      <c r="L40" s="26">
        <f t="shared" si="4"/>
        <v>5746.7998200000002</v>
      </c>
      <c r="M40" s="26">
        <f t="shared" si="4"/>
        <v>5824.6738000000005</v>
      </c>
      <c r="N40" s="26">
        <f t="shared" si="4"/>
        <v>5902.6046400000005</v>
      </c>
      <c r="O40" s="26">
        <f t="shared" si="4"/>
        <v>5981.4747100000004</v>
      </c>
      <c r="P40" s="26">
        <f t="shared" si="4"/>
        <v>6059.4621500000003</v>
      </c>
      <c r="Q40" s="26">
        <f t="shared" si="4"/>
        <v>6137.30069</v>
      </c>
      <c r="R40" s="26">
        <f t="shared" si="4"/>
        <v>6215.1224999999995</v>
      </c>
      <c r="S40" s="26">
        <f t="shared" si="3"/>
        <v>6292.990600000001</v>
      </c>
      <c r="T40" s="26">
        <f t="shared" si="3"/>
        <v>6370.8933000000006</v>
      </c>
      <c r="U40" s="26">
        <f t="shared" si="3"/>
        <v>6425.6809999999996</v>
      </c>
      <c r="V40" s="26">
        <f t="shared" si="3"/>
        <v>6480.4727000000012</v>
      </c>
      <c r="W40" s="26">
        <f t="shared" si="3"/>
        <v>6535.2714000000005</v>
      </c>
      <c r="X40" s="26">
        <f t="shared" si="3"/>
        <v>6590.0467000000008</v>
      </c>
      <c r="Y40" s="26">
        <f t="shared" si="3"/>
        <v>6644.8319000000001</v>
      </c>
      <c r="Z40" s="26">
        <f t="shared" si="3"/>
        <v>6699.6266999999998</v>
      </c>
      <c r="AA40" s="26">
        <f t="shared" si="3"/>
        <v>6754.4152000000004</v>
      </c>
      <c r="AB40" s="26">
        <f t="shared" si="3"/>
        <v>6809.2123000000011</v>
      </c>
      <c r="AC40" s="26">
        <f t="shared" si="3"/>
        <v>6863.9772000000003</v>
      </c>
      <c r="AD40" s="26">
        <f t="shared" si="3"/>
        <v>6918.7828</v>
      </c>
      <c r="AE40" s="26">
        <f t="shared" si="3"/>
        <v>6933.8372000000008</v>
      </c>
      <c r="AF40" s="26">
        <f t="shared" si="3"/>
        <v>6949.029700000001</v>
      </c>
      <c r="AG40" s="26">
        <f t="shared" si="3"/>
        <v>6963.9856</v>
      </c>
      <c r="AH40" s="26">
        <f t="shared" si="3"/>
        <v>6979.3653000000004</v>
      </c>
      <c r="AI40" s="26">
        <f t="shared" si="3"/>
        <v>6993.9713000000002</v>
      </c>
      <c r="AJ40" s="26">
        <f t="shared" si="3"/>
        <v>7010.0165000000006</v>
      </c>
      <c r="AK40" s="26">
        <f t="shared" si="3"/>
        <v>7023.3229000000001</v>
      </c>
      <c r="AL40" s="26">
        <f t="shared" si="3"/>
        <v>7041.9530000000013</v>
      </c>
      <c r="AM40" s="26">
        <f t="shared" si="3"/>
        <v>7049.7408000000005</v>
      </c>
      <c r="AN40" s="26">
        <f t="shared" si="3"/>
        <v>7079.5896000000012</v>
      </c>
    </row>
    <row r="41" spans="1:40">
      <c r="A41" s="1" t="s">
        <v>1729</v>
      </c>
      <c r="B41" s="1" t="s">
        <v>1972</v>
      </c>
      <c r="C41" s="26">
        <f t="shared" si="4"/>
        <v>17.613300000000002</v>
      </c>
      <c r="D41" s="26">
        <f t="shared" si="3"/>
        <v>19.437100000000001</v>
      </c>
      <c r="E41" s="26">
        <f t="shared" si="3"/>
        <v>21.260900000000003</v>
      </c>
      <c r="F41" s="26">
        <f t="shared" si="3"/>
        <v>23.084700000000005</v>
      </c>
      <c r="G41" s="26">
        <f t="shared" si="3"/>
        <v>24.9085</v>
      </c>
      <c r="H41" s="26">
        <f t="shared" si="3"/>
        <v>26.732300000000002</v>
      </c>
      <c r="I41" s="26">
        <f t="shared" si="3"/>
        <v>28.556400000000004</v>
      </c>
      <c r="J41" s="26">
        <f t="shared" si="3"/>
        <v>30.380199999999999</v>
      </c>
      <c r="K41" s="26">
        <f t="shared" si="3"/>
        <v>32.007899999999999</v>
      </c>
      <c r="L41" s="26">
        <f t="shared" si="3"/>
        <v>33.636200000000002</v>
      </c>
      <c r="M41" s="26">
        <f t="shared" si="3"/>
        <v>35.263300000000001</v>
      </c>
      <c r="N41" s="26">
        <f t="shared" si="3"/>
        <v>36.890900000000002</v>
      </c>
      <c r="O41" s="26">
        <f t="shared" si="3"/>
        <v>38.535299999999999</v>
      </c>
      <c r="P41" s="26">
        <f t="shared" si="3"/>
        <v>40.165700000000008</v>
      </c>
      <c r="Q41" s="26">
        <f t="shared" si="3"/>
        <v>41.792700000000004</v>
      </c>
      <c r="R41" s="26">
        <f t="shared" si="3"/>
        <v>43.419499999999999</v>
      </c>
      <c r="S41" s="26">
        <f t="shared" si="3"/>
        <v>45.046900000000001</v>
      </c>
      <c r="T41" s="26">
        <f t="shared" si="3"/>
        <v>46.675100000000008</v>
      </c>
      <c r="U41" s="26">
        <f t="shared" si="3"/>
        <v>47.923000000000002</v>
      </c>
      <c r="V41" s="26">
        <f t="shared" si="3"/>
        <v>49.171400000000006</v>
      </c>
      <c r="W41" s="26">
        <f t="shared" si="3"/>
        <v>50.419600000000003</v>
      </c>
      <c r="X41" s="26">
        <f t="shared" si="3"/>
        <v>51.667700000000004</v>
      </c>
      <c r="Y41" s="26">
        <f t="shared" si="3"/>
        <v>52.915700000000008</v>
      </c>
      <c r="Z41" s="26">
        <f t="shared" si="3"/>
        <v>54.163800000000009</v>
      </c>
      <c r="AA41" s="26">
        <f t="shared" si="3"/>
        <v>55.411799999999999</v>
      </c>
      <c r="AB41" s="26">
        <f t="shared" si="3"/>
        <v>56.6599</v>
      </c>
      <c r="AC41" s="26">
        <f t="shared" si="3"/>
        <v>57.907799999999995</v>
      </c>
      <c r="AD41" s="26">
        <f t="shared" si="3"/>
        <v>59.155400000000007</v>
      </c>
      <c r="AE41" s="26">
        <f t="shared" si="3"/>
        <v>61.227200000000003</v>
      </c>
      <c r="AF41" s="26">
        <f t="shared" si="3"/>
        <v>63.29910000000001</v>
      </c>
      <c r="AG41" s="26">
        <f t="shared" si="3"/>
        <v>65.370900000000006</v>
      </c>
      <c r="AH41" s="26">
        <f t="shared" si="3"/>
        <v>67.44250000000001</v>
      </c>
      <c r="AI41" s="26">
        <f t="shared" si="3"/>
        <v>69.514200000000017</v>
      </c>
      <c r="AJ41" s="26">
        <f t="shared" si="3"/>
        <v>71.585599999999999</v>
      </c>
      <c r="AK41" s="26">
        <f t="shared" si="3"/>
        <v>73.657300000000006</v>
      </c>
      <c r="AL41" s="26">
        <f t="shared" si="3"/>
        <v>75.728500000000011</v>
      </c>
      <c r="AM41" s="26">
        <f t="shared" si="3"/>
        <v>77.800300000000007</v>
      </c>
      <c r="AN41" s="26">
        <f t="shared" si="3"/>
        <v>79.870700000000014</v>
      </c>
    </row>
    <row r="42" spans="1:40">
      <c r="A42" s="1" t="s">
        <v>1730</v>
      </c>
      <c r="B42" s="1" t="s">
        <v>1971</v>
      </c>
      <c r="C42" s="26">
        <f t="shared" si="4"/>
        <v>3865.4170000000004</v>
      </c>
      <c r="D42" s="26">
        <f t="shared" si="3"/>
        <v>4136.3680000000013</v>
      </c>
      <c r="E42" s="26">
        <f t="shared" si="3"/>
        <v>4407.3229999999994</v>
      </c>
      <c r="F42" s="26">
        <f t="shared" si="3"/>
        <v>4678.2760000000007</v>
      </c>
      <c r="G42" s="26">
        <f t="shared" si="3"/>
        <v>4949.2300000000005</v>
      </c>
      <c r="H42" s="26">
        <f t="shared" si="3"/>
        <v>5220.8100000000004</v>
      </c>
      <c r="I42" s="26">
        <f t="shared" si="3"/>
        <v>5491.79</v>
      </c>
      <c r="J42" s="26">
        <f t="shared" si="3"/>
        <v>5762.78</v>
      </c>
      <c r="K42" s="26">
        <f t="shared" si="3"/>
        <v>6058.09</v>
      </c>
      <c r="L42" s="26">
        <f t="shared" si="3"/>
        <v>6348.8499999999995</v>
      </c>
      <c r="M42" s="26">
        <f t="shared" si="3"/>
        <v>6640.9300000000012</v>
      </c>
      <c r="N42" s="26">
        <f t="shared" si="3"/>
        <v>6934.21</v>
      </c>
      <c r="O42" s="26">
        <f t="shared" si="3"/>
        <v>7226.01</v>
      </c>
      <c r="P42" s="26">
        <f t="shared" si="3"/>
        <v>7515.9400000000005</v>
      </c>
      <c r="Q42" s="26">
        <f t="shared" si="3"/>
        <v>7807.7400000000016</v>
      </c>
      <c r="R42" s="26">
        <f t="shared" si="3"/>
        <v>8099.59</v>
      </c>
      <c r="S42" s="26">
        <f t="shared" si="3"/>
        <v>8391.2899999999991</v>
      </c>
      <c r="T42" s="26">
        <f t="shared" si="3"/>
        <v>8683.33</v>
      </c>
      <c r="U42" s="26">
        <f t="shared" si="3"/>
        <v>9005.4100000000017</v>
      </c>
      <c r="V42" s="26">
        <f t="shared" si="3"/>
        <v>9327.5000000000018</v>
      </c>
      <c r="W42" s="26">
        <f t="shared" si="3"/>
        <v>9649.6</v>
      </c>
      <c r="X42" s="26">
        <f t="shared" si="3"/>
        <v>9971.6610000000019</v>
      </c>
      <c r="Y42" s="26">
        <f t="shared" si="3"/>
        <v>10293.751000000002</v>
      </c>
      <c r="Z42" s="26">
        <f t="shared" si="3"/>
        <v>10615.835999999999</v>
      </c>
      <c r="AA42" s="26">
        <f t="shared" si="3"/>
        <v>10937.984</v>
      </c>
      <c r="AB42" s="26">
        <f t="shared" si="3"/>
        <v>11260.091</v>
      </c>
      <c r="AC42" s="26">
        <f t="shared" si="3"/>
        <v>11582.242</v>
      </c>
      <c r="AD42" s="26">
        <f t="shared" si="3"/>
        <v>11904.360999999999</v>
      </c>
      <c r="AE42" s="26">
        <f t="shared" si="3"/>
        <v>12124.457</v>
      </c>
      <c r="AF42" s="26">
        <f t="shared" si="3"/>
        <v>12344.564999999999</v>
      </c>
      <c r="AG42" s="26">
        <f t="shared" si="3"/>
        <v>12564.538</v>
      </c>
      <c r="AH42" s="26">
        <f t="shared" si="3"/>
        <v>12784.591</v>
      </c>
      <c r="AI42" s="26">
        <f t="shared" si="3"/>
        <v>13004.685000000001</v>
      </c>
      <c r="AJ42" s="26">
        <f t="shared" si="3"/>
        <v>13224.799000000001</v>
      </c>
      <c r="AK42" s="26">
        <f t="shared" si="3"/>
        <v>13444.770000000002</v>
      </c>
      <c r="AL42" s="26">
        <f t="shared" si="3"/>
        <v>13664.926000000001</v>
      </c>
      <c r="AM42" s="26">
        <f t="shared" si="3"/>
        <v>13885.161000000002</v>
      </c>
      <c r="AN42" s="26">
        <f t="shared" si="3"/>
        <v>14105.304000000002</v>
      </c>
    </row>
    <row r="43" spans="1:40">
      <c r="A43" s="1" t="s">
        <v>1731</v>
      </c>
      <c r="B43" s="1" t="s">
        <v>1970</v>
      </c>
      <c r="C43" s="26">
        <f t="shared" si="4"/>
        <v>7732.7845000000007</v>
      </c>
      <c r="D43" s="26">
        <f t="shared" si="3"/>
        <v>7948.1585000000005</v>
      </c>
      <c r="E43" s="26">
        <f t="shared" si="3"/>
        <v>8163.5448000000015</v>
      </c>
      <c r="F43" s="26">
        <f t="shared" si="3"/>
        <v>8378.9161000000004</v>
      </c>
      <c r="G43" s="26">
        <f t="shared" si="3"/>
        <v>8594.2952999999998</v>
      </c>
      <c r="H43" s="26">
        <f t="shared" si="3"/>
        <v>8809.6756000000005</v>
      </c>
      <c r="I43" s="26">
        <f t="shared" si="3"/>
        <v>9025.0809000000008</v>
      </c>
      <c r="J43" s="26">
        <f t="shared" si="3"/>
        <v>9240.4546000000009</v>
      </c>
      <c r="K43" s="26">
        <f t="shared" si="3"/>
        <v>9427.947900000001</v>
      </c>
      <c r="L43" s="26">
        <f t="shared" si="3"/>
        <v>9615.4786000000022</v>
      </c>
      <c r="M43" s="26">
        <f t="shared" si="3"/>
        <v>9802.9199000000008</v>
      </c>
      <c r="N43" s="26">
        <f t="shared" si="3"/>
        <v>9990.4058999999997</v>
      </c>
      <c r="O43" s="26">
        <f t="shared" si="3"/>
        <v>10179.0123</v>
      </c>
      <c r="P43" s="26">
        <f t="shared" si="3"/>
        <v>10366.678100000001</v>
      </c>
      <c r="Q43" s="26">
        <f t="shared" si="3"/>
        <v>10554.018599999999</v>
      </c>
      <c r="R43" s="26">
        <f t="shared" si="3"/>
        <v>10741.437600000001</v>
      </c>
      <c r="S43" s="26">
        <f t="shared" si="3"/>
        <v>10928.938400000001</v>
      </c>
      <c r="T43" s="26">
        <f t="shared" si="3"/>
        <v>11116.424199999999</v>
      </c>
      <c r="U43" s="26">
        <f t="shared" si="3"/>
        <v>11236.910900000001</v>
      </c>
      <c r="V43" s="26">
        <f t="shared" si="3"/>
        <v>11357.4071</v>
      </c>
      <c r="W43" s="26">
        <f t="shared" si="3"/>
        <v>11477.914000000001</v>
      </c>
      <c r="X43" s="26">
        <f t="shared" si="3"/>
        <v>11598.4326</v>
      </c>
      <c r="Y43" s="26">
        <f t="shared" si="3"/>
        <v>11718.863600000002</v>
      </c>
      <c r="Z43" s="26">
        <f t="shared" si="3"/>
        <v>11839.40797</v>
      </c>
      <c r="AA43" s="26">
        <f t="shared" si="3"/>
        <v>11959.866320000001</v>
      </c>
      <c r="AB43" s="26">
        <f t="shared" si="3"/>
        <v>12080.339249999999</v>
      </c>
      <c r="AC43" s="26">
        <f t="shared" si="3"/>
        <v>12200.827360000001</v>
      </c>
      <c r="AD43" s="26">
        <f t="shared" si="3"/>
        <v>12321.331110000001</v>
      </c>
      <c r="AE43" s="26">
        <f t="shared" si="3"/>
        <v>12448.452870000001</v>
      </c>
      <c r="AF43" s="26">
        <f t="shared" si="3"/>
        <v>12575.68986</v>
      </c>
      <c r="AG43" s="26">
        <f t="shared" si="3"/>
        <v>12702.8109</v>
      </c>
      <c r="AH43" s="26">
        <f t="shared" si="3"/>
        <v>12829.946842000001</v>
      </c>
      <c r="AI43" s="26">
        <f t="shared" si="3"/>
        <v>12957.126891000002</v>
      </c>
      <c r="AJ43" s="26">
        <f t="shared" si="3"/>
        <v>13084.323193</v>
      </c>
      <c r="AK43" s="26">
        <f t="shared" si="3"/>
        <v>13211.519774</v>
      </c>
      <c r="AL43" s="26">
        <f t="shared" si="3"/>
        <v>13338.716621000001</v>
      </c>
      <c r="AM43" s="26">
        <f t="shared" si="3"/>
        <v>13465.813722000001</v>
      </c>
      <c r="AN43" s="26">
        <f t="shared" si="3"/>
        <v>13593.011062000001</v>
      </c>
    </row>
    <row r="44" spans="1:40">
      <c r="A44" s="1" t="s">
        <v>1732</v>
      </c>
      <c r="B44" s="1" t="s">
        <v>1969</v>
      </c>
      <c r="C44" s="26">
        <f t="shared" si="4"/>
        <v>0</v>
      </c>
      <c r="D44" s="26">
        <f t="shared" si="3"/>
        <v>0</v>
      </c>
      <c r="E44" s="26">
        <f t="shared" si="3"/>
        <v>0</v>
      </c>
      <c r="F44" s="26">
        <f t="shared" si="3"/>
        <v>0</v>
      </c>
      <c r="G44" s="26">
        <f t="shared" si="3"/>
        <v>0</v>
      </c>
      <c r="H44" s="26">
        <f t="shared" si="3"/>
        <v>0</v>
      </c>
      <c r="I44" s="26">
        <f t="shared" si="3"/>
        <v>0</v>
      </c>
      <c r="J44" s="26">
        <f t="shared" si="3"/>
        <v>0</v>
      </c>
      <c r="K44" s="26">
        <f t="shared" si="3"/>
        <v>0</v>
      </c>
      <c r="L44" s="26">
        <f t="shared" si="3"/>
        <v>0</v>
      </c>
      <c r="M44" s="26">
        <f t="shared" si="3"/>
        <v>0</v>
      </c>
      <c r="N44" s="26">
        <f t="shared" si="3"/>
        <v>0</v>
      </c>
      <c r="O44" s="26">
        <f t="shared" si="3"/>
        <v>0</v>
      </c>
      <c r="P44" s="26">
        <f t="shared" si="3"/>
        <v>0</v>
      </c>
      <c r="Q44" s="26">
        <f t="shared" si="3"/>
        <v>0</v>
      </c>
      <c r="R44" s="26">
        <f t="shared" si="3"/>
        <v>0</v>
      </c>
      <c r="S44" s="26">
        <f t="shared" si="3"/>
        <v>0</v>
      </c>
      <c r="T44" s="26">
        <f t="shared" si="3"/>
        <v>0</v>
      </c>
      <c r="U44" s="26">
        <f t="shared" si="3"/>
        <v>0</v>
      </c>
      <c r="V44" s="26">
        <f t="shared" si="3"/>
        <v>0</v>
      </c>
      <c r="W44" s="26">
        <f t="shared" si="3"/>
        <v>0</v>
      </c>
      <c r="X44" s="26">
        <f t="shared" si="3"/>
        <v>0</v>
      </c>
      <c r="Y44" s="26">
        <f t="shared" si="3"/>
        <v>0</v>
      </c>
      <c r="Z44" s="26">
        <f t="shared" si="3"/>
        <v>0</v>
      </c>
      <c r="AA44" s="26">
        <f t="shared" si="3"/>
        <v>0</v>
      </c>
      <c r="AB44" s="26">
        <f t="shared" si="3"/>
        <v>0</v>
      </c>
      <c r="AC44" s="26">
        <f t="shared" si="3"/>
        <v>0</v>
      </c>
      <c r="AD44" s="26">
        <f t="shared" si="3"/>
        <v>0</v>
      </c>
      <c r="AE44" s="26">
        <f t="shared" si="3"/>
        <v>0</v>
      </c>
      <c r="AF44" s="26">
        <f t="shared" si="3"/>
        <v>0</v>
      </c>
      <c r="AG44" s="26">
        <f t="shared" si="3"/>
        <v>0</v>
      </c>
      <c r="AH44" s="26">
        <f t="shared" si="3"/>
        <v>0</v>
      </c>
      <c r="AI44" s="26">
        <f t="shared" si="3"/>
        <v>0</v>
      </c>
      <c r="AJ44" s="26">
        <f t="shared" si="3"/>
        <v>0</v>
      </c>
      <c r="AK44" s="26">
        <f t="shared" si="3"/>
        <v>0</v>
      </c>
      <c r="AL44" s="26">
        <f t="shared" si="3"/>
        <v>0</v>
      </c>
      <c r="AM44" s="26">
        <f t="shared" si="3"/>
        <v>0</v>
      </c>
      <c r="AN44" s="26">
        <f t="shared" si="3"/>
        <v>0</v>
      </c>
    </row>
    <row r="46" spans="1:40">
      <c r="A46" s="1" t="s">
        <v>1733</v>
      </c>
      <c r="B46" s="1" t="s">
        <v>173</v>
      </c>
      <c r="C46" s="1">
        <f>C$3</f>
        <v>2023</v>
      </c>
      <c r="D46" s="1">
        <f t="shared" ref="D46:AN46" si="5">D$3</f>
        <v>2024</v>
      </c>
      <c r="E46" s="1">
        <f t="shared" si="5"/>
        <v>2025</v>
      </c>
      <c r="F46" s="1">
        <f t="shared" si="5"/>
        <v>2026</v>
      </c>
      <c r="G46" s="1">
        <f t="shared" si="5"/>
        <v>2027</v>
      </c>
      <c r="H46" s="1">
        <f t="shared" si="5"/>
        <v>2028</v>
      </c>
      <c r="I46" s="1">
        <f t="shared" si="5"/>
        <v>2029</v>
      </c>
      <c r="J46" s="1">
        <f t="shared" si="5"/>
        <v>2030</v>
      </c>
      <c r="K46" s="1">
        <f t="shared" si="5"/>
        <v>2031</v>
      </c>
      <c r="L46" s="1">
        <f t="shared" si="5"/>
        <v>2032</v>
      </c>
      <c r="M46" s="1">
        <f t="shared" si="5"/>
        <v>2033</v>
      </c>
      <c r="N46" s="1">
        <f t="shared" si="5"/>
        <v>2034</v>
      </c>
      <c r="O46" s="1">
        <f t="shared" si="5"/>
        <v>2035</v>
      </c>
      <c r="P46" s="1">
        <f t="shared" si="5"/>
        <v>2036</v>
      </c>
      <c r="Q46" s="1">
        <f t="shared" si="5"/>
        <v>2037</v>
      </c>
      <c r="R46" s="1">
        <f t="shared" si="5"/>
        <v>2038</v>
      </c>
      <c r="S46" s="1">
        <f t="shared" si="5"/>
        <v>2039</v>
      </c>
      <c r="T46" s="1">
        <f t="shared" si="5"/>
        <v>2040</v>
      </c>
      <c r="U46" s="1">
        <f t="shared" si="5"/>
        <v>2041</v>
      </c>
      <c r="V46" s="1">
        <f t="shared" si="5"/>
        <v>2042</v>
      </c>
      <c r="W46" s="1">
        <f t="shared" si="5"/>
        <v>2043</v>
      </c>
      <c r="X46" s="1">
        <f t="shared" si="5"/>
        <v>2044</v>
      </c>
      <c r="Y46" s="1">
        <f t="shared" si="5"/>
        <v>2045</v>
      </c>
      <c r="Z46" s="1">
        <f t="shared" si="5"/>
        <v>2046</v>
      </c>
      <c r="AA46" s="1">
        <f t="shared" si="5"/>
        <v>2047</v>
      </c>
      <c r="AB46" s="1">
        <f t="shared" si="5"/>
        <v>2048</v>
      </c>
      <c r="AC46" s="1">
        <f t="shared" si="5"/>
        <v>2049</v>
      </c>
      <c r="AD46" s="1">
        <f t="shared" si="5"/>
        <v>2050</v>
      </c>
      <c r="AE46" s="1">
        <f t="shared" si="5"/>
        <v>2051</v>
      </c>
      <c r="AF46" s="1">
        <f t="shared" si="5"/>
        <v>2052</v>
      </c>
      <c r="AG46" s="1">
        <f t="shared" si="5"/>
        <v>2053</v>
      </c>
      <c r="AH46" s="1">
        <f t="shared" si="5"/>
        <v>2054</v>
      </c>
      <c r="AI46" s="1">
        <f t="shared" si="5"/>
        <v>2055</v>
      </c>
      <c r="AJ46" s="1">
        <f t="shared" si="5"/>
        <v>2056</v>
      </c>
      <c r="AK46" s="1">
        <f t="shared" si="5"/>
        <v>2057</v>
      </c>
      <c r="AL46" s="1">
        <f t="shared" si="5"/>
        <v>2058</v>
      </c>
      <c r="AM46" s="1">
        <f t="shared" si="5"/>
        <v>2059</v>
      </c>
      <c r="AN46" s="1">
        <f t="shared" si="5"/>
        <v>2060</v>
      </c>
    </row>
    <row r="47" spans="1:40">
      <c r="A47" s="1" t="s">
        <v>1727</v>
      </c>
      <c r="B47" s="1" t="s">
        <v>408</v>
      </c>
      <c r="C47" s="26">
        <f>C12*$D$37/$Q$2</f>
        <v>2579.7969822</v>
      </c>
      <c r="D47" s="26">
        <f t="shared" ref="D47:AN52" si="6">D12*$D$37/$Q$2</f>
        <v>2617.0104655</v>
      </c>
      <c r="E47" s="26">
        <f t="shared" si="6"/>
        <v>2654.2339590000001</v>
      </c>
      <c r="F47" s="26">
        <f t="shared" si="6"/>
        <v>2691.4462460000004</v>
      </c>
      <c r="G47" s="26">
        <f t="shared" si="6"/>
        <v>2728.6669270000002</v>
      </c>
      <c r="H47" s="26">
        <f t="shared" si="6"/>
        <v>2765.958095</v>
      </c>
      <c r="I47" s="26">
        <f t="shared" si="6"/>
        <v>2803.1765169999999</v>
      </c>
      <c r="J47" s="26">
        <f t="shared" si="6"/>
        <v>2840.3981790000003</v>
      </c>
      <c r="K47" s="26">
        <f t="shared" si="6"/>
        <v>2832.302381</v>
      </c>
      <c r="L47" s="26">
        <f t="shared" si="6"/>
        <v>2823.6859040000004</v>
      </c>
      <c r="M47" s="26">
        <f t="shared" si="6"/>
        <v>2815.2176930000005</v>
      </c>
      <c r="N47" s="26">
        <f t="shared" si="6"/>
        <v>2806.8808509999999</v>
      </c>
      <c r="O47" s="26">
        <f t="shared" si="6"/>
        <v>2798.5592729999998</v>
      </c>
      <c r="P47" s="26">
        <f t="shared" si="6"/>
        <v>2789.8932520000003</v>
      </c>
      <c r="Q47" s="26">
        <f t="shared" si="6"/>
        <v>2781.3841779999998</v>
      </c>
      <c r="R47" s="26">
        <f t="shared" si="6"/>
        <v>2772.883327</v>
      </c>
      <c r="S47" s="26">
        <f t="shared" si="6"/>
        <v>2764.3794660000003</v>
      </c>
      <c r="T47" s="26">
        <f t="shared" si="6"/>
        <v>2755.9093680000001</v>
      </c>
      <c r="U47" s="26">
        <f t="shared" si="6"/>
        <v>2731.8259990000001</v>
      </c>
      <c r="V47" s="26">
        <f t="shared" si="6"/>
        <v>2707.7314679999999</v>
      </c>
      <c r="W47" s="26">
        <f t="shared" si="6"/>
        <v>2683.6425490000001</v>
      </c>
      <c r="X47" s="26">
        <f t="shared" si="6"/>
        <v>2659.5550400000006</v>
      </c>
      <c r="Y47" s="26">
        <f t="shared" si="6"/>
        <v>2635.47478</v>
      </c>
      <c r="Z47" s="26">
        <f t="shared" si="6"/>
        <v>2611.3784000000001</v>
      </c>
      <c r="AA47" s="26">
        <f t="shared" si="6"/>
        <v>2587.2972700000005</v>
      </c>
      <c r="AB47" s="26">
        <f t="shared" si="6"/>
        <v>2563.2226100000003</v>
      </c>
      <c r="AC47" s="26">
        <f t="shared" si="6"/>
        <v>2539.143</v>
      </c>
      <c r="AD47" s="26">
        <f t="shared" si="6"/>
        <v>2515.0540900000005</v>
      </c>
      <c r="AE47" s="26">
        <f t="shared" si="6"/>
        <v>2479.2812700000004</v>
      </c>
      <c r="AF47" s="26">
        <f t="shared" si="6"/>
        <v>2443.5197600000001</v>
      </c>
      <c r="AG47" s="26">
        <f t="shared" si="6"/>
        <v>2407.7445600000001</v>
      </c>
      <c r="AH47" s="26">
        <f t="shared" si="6"/>
        <v>2371.9644600000001</v>
      </c>
      <c r="AI47" s="26">
        <f t="shared" si="6"/>
        <v>2336.19569</v>
      </c>
      <c r="AJ47" s="26">
        <f t="shared" si="6"/>
        <v>2300.4231599999998</v>
      </c>
      <c r="AK47" s="26">
        <f t="shared" si="6"/>
        <v>2264.64608</v>
      </c>
      <c r="AL47" s="26">
        <f t="shared" si="6"/>
        <v>2228.8946599999999</v>
      </c>
      <c r="AM47" s="26">
        <f t="shared" si="6"/>
        <v>2193.0950400000002</v>
      </c>
      <c r="AN47" s="26">
        <f t="shared" si="6"/>
        <v>2157.3966400000004</v>
      </c>
    </row>
    <row r="48" spans="1:40">
      <c r="A48" s="1" t="s">
        <v>1728</v>
      </c>
      <c r="B48" s="1" t="s">
        <v>413</v>
      </c>
      <c r="C48" s="26">
        <f t="shared" ref="C48:R52" si="7">C13*$D$37/$Q$2</f>
        <v>1496.2066</v>
      </c>
      <c r="D48" s="26">
        <f t="shared" si="7"/>
        <v>1517.79142</v>
      </c>
      <c r="E48" s="26">
        <f t="shared" si="7"/>
        <v>1539.3761400000001</v>
      </c>
      <c r="F48" s="26">
        <f t="shared" si="7"/>
        <v>1560.96126</v>
      </c>
      <c r="G48" s="26">
        <f t="shared" si="7"/>
        <v>1582.5470200000002</v>
      </c>
      <c r="H48" s="26">
        <f t="shared" si="7"/>
        <v>1604.4366400000001</v>
      </c>
      <c r="I48" s="26">
        <f t="shared" si="7"/>
        <v>1625.9796300000003</v>
      </c>
      <c r="J48" s="26">
        <f t="shared" si="7"/>
        <v>1647.57167</v>
      </c>
      <c r="K48" s="26">
        <f t="shared" si="7"/>
        <v>1643.7556099999999</v>
      </c>
      <c r="L48" s="26">
        <f t="shared" si="7"/>
        <v>1638.2422900000001</v>
      </c>
      <c r="M48" s="26">
        <f t="shared" si="7"/>
        <v>1633.4898499999999</v>
      </c>
      <c r="N48" s="26">
        <f t="shared" si="7"/>
        <v>1628.664</v>
      </c>
      <c r="O48" s="26">
        <f t="shared" si="7"/>
        <v>1623.549</v>
      </c>
      <c r="P48" s="26">
        <f t="shared" si="7"/>
        <v>1618.0850000000003</v>
      </c>
      <c r="Q48" s="26">
        <f t="shared" si="7"/>
        <v>1613.183</v>
      </c>
      <c r="R48" s="26">
        <f t="shared" si="7"/>
        <v>1608.1029999999998</v>
      </c>
      <c r="S48" s="26">
        <f t="shared" si="6"/>
        <v>1603.2340000000002</v>
      </c>
      <c r="T48" s="26">
        <f t="shared" si="6"/>
        <v>1598.2260000000001</v>
      </c>
      <c r="U48" s="26">
        <f t="shared" si="6"/>
        <v>1584.3710000000001</v>
      </c>
      <c r="V48" s="26">
        <f t="shared" si="6"/>
        <v>1570.2480000000003</v>
      </c>
      <c r="W48" s="26">
        <f t="shared" si="6"/>
        <v>1556.4190000000003</v>
      </c>
      <c r="X48" s="26">
        <f t="shared" si="6"/>
        <v>1542.4180000000001</v>
      </c>
      <c r="Y48" s="26">
        <f t="shared" si="6"/>
        <v>1528.4259999999999</v>
      </c>
      <c r="Z48" s="26">
        <f t="shared" si="6"/>
        <v>1514.5360000000001</v>
      </c>
      <c r="AA48" s="26">
        <f t="shared" si="6"/>
        <v>1500.509</v>
      </c>
      <c r="AB48" s="26">
        <f t="shared" si="6"/>
        <v>1486.6660000000002</v>
      </c>
      <c r="AC48" s="26">
        <f t="shared" si="6"/>
        <v>1472.5</v>
      </c>
      <c r="AD48" s="26">
        <f t="shared" si="6"/>
        <v>1458.84</v>
      </c>
      <c r="AE48" s="26">
        <f t="shared" si="6"/>
        <v>1437.63</v>
      </c>
      <c r="AF48" s="26">
        <f t="shared" si="6"/>
        <v>1417.6180000000002</v>
      </c>
      <c r="AG48" s="26">
        <f t="shared" si="6"/>
        <v>1395.6890000000001</v>
      </c>
      <c r="AH48" s="26">
        <f t="shared" si="6"/>
        <v>1376.8660000000002</v>
      </c>
      <c r="AI48" s="26">
        <f t="shared" si="6"/>
        <v>1352.9340000000002</v>
      </c>
      <c r="AJ48" s="26">
        <f t="shared" si="6"/>
        <v>1337.5830000000003</v>
      </c>
      <c r="AK48" s="26">
        <f t="shared" si="6"/>
        <v>1307.3659000000002</v>
      </c>
      <c r="AL48" s="26">
        <f t="shared" si="6"/>
        <v>1303.5388</v>
      </c>
      <c r="AM48" s="26">
        <f t="shared" si="6"/>
        <v>1250.9326000000001</v>
      </c>
      <c r="AN48" s="26">
        <f t="shared" si="6"/>
        <v>1289.2203000000002</v>
      </c>
    </row>
    <row r="49" spans="1:40">
      <c r="A49" s="1" t="s">
        <v>1729</v>
      </c>
      <c r="B49" s="1" t="s">
        <v>1972</v>
      </c>
      <c r="C49" s="26">
        <f t="shared" si="7"/>
        <v>217.696</v>
      </c>
      <c r="D49" s="26">
        <f t="shared" si="6"/>
        <v>216.48000000000002</v>
      </c>
      <c r="E49" s="26">
        <f t="shared" si="6"/>
        <v>215.26499999999999</v>
      </c>
      <c r="F49" s="26">
        <f t="shared" si="6"/>
        <v>214.05</v>
      </c>
      <c r="G49" s="26">
        <f t="shared" si="6"/>
        <v>212.83500000000004</v>
      </c>
      <c r="H49" s="26">
        <f t="shared" si="6"/>
        <v>211.62</v>
      </c>
      <c r="I49" s="26">
        <f t="shared" si="6"/>
        <v>210.40700000000004</v>
      </c>
      <c r="J49" s="26">
        <f t="shared" si="6"/>
        <v>209.191</v>
      </c>
      <c r="K49" s="26">
        <f t="shared" si="6"/>
        <v>216.30600000000001</v>
      </c>
      <c r="L49" s="26">
        <f t="shared" si="6"/>
        <v>223.42500000000001</v>
      </c>
      <c r="M49" s="26">
        <f t="shared" si="6"/>
        <v>230.53500000000003</v>
      </c>
      <c r="N49" s="26">
        <f t="shared" si="6"/>
        <v>237.64900000000003</v>
      </c>
      <c r="O49" s="26">
        <f t="shared" si="6"/>
        <v>244.87</v>
      </c>
      <c r="P49" s="26">
        <f t="shared" si="6"/>
        <v>252.001</v>
      </c>
      <c r="Q49" s="26">
        <f t="shared" si="6"/>
        <v>259.11</v>
      </c>
      <c r="R49" s="26">
        <f t="shared" si="6"/>
        <v>266.21800000000002</v>
      </c>
      <c r="S49" s="26">
        <f t="shared" si="6"/>
        <v>273.33000000000004</v>
      </c>
      <c r="T49" s="26">
        <f t="shared" si="6"/>
        <v>280.447</v>
      </c>
      <c r="U49" s="26">
        <f t="shared" si="6"/>
        <v>286.34899999999999</v>
      </c>
      <c r="V49" s="26">
        <f t="shared" si="6"/>
        <v>292.25300000000004</v>
      </c>
      <c r="W49" s="26">
        <f t="shared" si="6"/>
        <v>298.15599999999995</v>
      </c>
      <c r="X49" s="26">
        <f t="shared" si="6"/>
        <v>304.06000000000006</v>
      </c>
      <c r="Y49" s="26">
        <f t="shared" si="6"/>
        <v>309.96100000000001</v>
      </c>
      <c r="Z49" s="26">
        <f t="shared" si="6"/>
        <v>315.86500000000001</v>
      </c>
      <c r="AA49" s="26">
        <f t="shared" si="6"/>
        <v>321.767</v>
      </c>
      <c r="AB49" s="26">
        <f t="shared" si="6"/>
        <v>327.67</v>
      </c>
      <c r="AC49" s="26">
        <f t="shared" si="6"/>
        <v>333.572</v>
      </c>
      <c r="AD49" s="26">
        <f t="shared" si="6"/>
        <v>339.47300000000007</v>
      </c>
      <c r="AE49" s="26">
        <f t="shared" si="6"/>
        <v>344.53399999999999</v>
      </c>
      <c r="AF49" s="26">
        <f t="shared" si="6"/>
        <v>349.59700000000004</v>
      </c>
      <c r="AG49" s="26">
        <f t="shared" si="6"/>
        <v>354.65900000000005</v>
      </c>
      <c r="AH49" s="26">
        <f t="shared" si="6"/>
        <v>359.72100000000006</v>
      </c>
      <c r="AI49" s="26">
        <f t="shared" si="6"/>
        <v>364.78200000000004</v>
      </c>
      <c r="AJ49" s="26">
        <f t="shared" si="6"/>
        <v>369.84300000000002</v>
      </c>
      <c r="AK49" s="26">
        <f t="shared" si="6"/>
        <v>374.90600000000006</v>
      </c>
      <c r="AL49" s="26">
        <f t="shared" si="6"/>
        <v>379.96600000000007</v>
      </c>
      <c r="AM49" s="26">
        <f t="shared" si="6"/>
        <v>385.029</v>
      </c>
      <c r="AN49" s="26">
        <f t="shared" si="6"/>
        <v>390.08600000000001</v>
      </c>
    </row>
    <row r="50" spans="1:40">
      <c r="A50" s="1" t="s">
        <v>1730</v>
      </c>
      <c r="B50" s="1" t="s">
        <v>1971</v>
      </c>
      <c r="C50" s="26">
        <f t="shared" si="7"/>
        <v>406.18580000000003</v>
      </c>
      <c r="D50" s="26">
        <f t="shared" si="6"/>
        <v>403.64550000000003</v>
      </c>
      <c r="E50" s="26">
        <f t="shared" si="6"/>
        <v>401.10520000000002</v>
      </c>
      <c r="F50" s="26">
        <f t="shared" si="6"/>
        <v>398.56580000000002</v>
      </c>
      <c r="G50" s="26">
        <f t="shared" si="6"/>
        <v>396.02629999999999</v>
      </c>
      <c r="H50" s="26">
        <f t="shared" si="6"/>
        <v>393.66400000000004</v>
      </c>
      <c r="I50" s="26">
        <f t="shared" si="6"/>
        <v>391.08430000000004</v>
      </c>
      <c r="J50" s="26">
        <f t="shared" si="6"/>
        <v>388.52480000000003</v>
      </c>
      <c r="K50" s="26">
        <f t="shared" si="6"/>
        <v>396.11920000000003</v>
      </c>
      <c r="L50" s="26">
        <f t="shared" si="6"/>
        <v>403.00100000000003</v>
      </c>
      <c r="M50" s="26">
        <f t="shared" si="6"/>
        <v>410.09750000000008</v>
      </c>
      <c r="N50" s="26">
        <f t="shared" si="6"/>
        <v>417.31950000000006</v>
      </c>
      <c r="O50" s="26">
        <f t="shared" si="6"/>
        <v>424.35410000000002</v>
      </c>
      <c r="P50" s="26">
        <f t="shared" si="6"/>
        <v>431.2946</v>
      </c>
      <c r="Q50" s="26">
        <f t="shared" si="6"/>
        <v>438.4092</v>
      </c>
      <c r="R50" s="26">
        <f t="shared" si="6"/>
        <v>445.53060000000005</v>
      </c>
      <c r="S50" s="26">
        <f t="shared" si="6"/>
        <v>452.64460000000003</v>
      </c>
      <c r="T50" s="26">
        <f t="shared" si="6"/>
        <v>459.78050000000002</v>
      </c>
      <c r="U50" s="26">
        <f t="shared" si="6"/>
        <v>465.21170000000001</v>
      </c>
      <c r="V50" s="26">
        <f t="shared" si="6"/>
        <v>470.64330000000001</v>
      </c>
      <c r="W50" s="26">
        <f t="shared" si="6"/>
        <v>476.0745</v>
      </c>
      <c r="X50" s="26">
        <f t="shared" si="6"/>
        <v>481.50510000000008</v>
      </c>
      <c r="Y50" s="26">
        <f t="shared" si="6"/>
        <v>486.93530000000004</v>
      </c>
      <c r="Z50" s="26">
        <f t="shared" si="6"/>
        <v>492.3657</v>
      </c>
      <c r="AA50" s="26">
        <f t="shared" si="6"/>
        <v>497.79660000000001</v>
      </c>
      <c r="AB50" s="26">
        <f t="shared" si="6"/>
        <v>503.22790000000003</v>
      </c>
      <c r="AC50" s="26">
        <f t="shared" si="6"/>
        <v>508.65770000000003</v>
      </c>
      <c r="AD50" s="26">
        <f t="shared" si="6"/>
        <v>514.08690000000001</v>
      </c>
      <c r="AE50" s="26">
        <f t="shared" si="6"/>
        <v>518.57210000000009</v>
      </c>
      <c r="AF50" s="26">
        <f t="shared" si="6"/>
        <v>523.05840000000012</v>
      </c>
      <c r="AG50" s="26">
        <f t="shared" si="6"/>
        <v>527.53919999999994</v>
      </c>
      <c r="AH50" s="26">
        <f t="shared" si="6"/>
        <v>532.02290000000005</v>
      </c>
      <c r="AI50" s="26">
        <f t="shared" si="6"/>
        <v>536.50480000000005</v>
      </c>
      <c r="AJ50" s="26">
        <f t="shared" si="6"/>
        <v>540.99059999999997</v>
      </c>
      <c r="AK50" s="26">
        <f t="shared" si="6"/>
        <v>545.47100000000012</v>
      </c>
      <c r="AL50" s="26">
        <f t="shared" si="6"/>
        <v>549.95590000000004</v>
      </c>
      <c r="AM50" s="26">
        <f t="shared" si="6"/>
        <v>554.44690000000003</v>
      </c>
      <c r="AN50" s="26">
        <f t="shared" si="6"/>
        <v>558.93520000000001</v>
      </c>
    </row>
    <row r="51" spans="1:40">
      <c r="A51" s="1" t="s">
        <v>1731</v>
      </c>
      <c r="B51" s="1" t="s">
        <v>1970</v>
      </c>
      <c r="C51" s="26">
        <f t="shared" si="7"/>
        <v>1.2199621000000003</v>
      </c>
      <c r="D51" s="26">
        <f t="shared" si="6"/>
        <v>1.1866514000000001</v>
      </c>
      <c r="E51" s="26">
        <f t="shared" si="6"/>
        <v>1.1533397000000001</v>
      </c>
      <c r="F51" s="26">
        <f t="shared" si="6"/>
        <v>1.1200301000000001</v>
      </c>
      <c r="G51" s="26">
        <f t="shared" si="6"/>
        <v>1.0867180000000001</v>
      </c>
      <c r="H51" s="26">
        <f t="shared" si="6"/>
        <v>1.0535349999999999</v>
      </c>
      <c r="I51" s="26">
        <f t="shared" si="6"/>
        <v>1.0201930000000001</v>
      </c>
      <c r="J51" s="26">
        <f t="shared" si="6"/>
        <v>0.98686400000000007</v>
      </c>
      <c r="K51" s="26">
        <f t="shared" si="6"/>
        <v>0.9779770000000001</v>
      </c>
      <c r="L51" s="26">
        <f t="shared" si="6"/>
        <v>0.96865100000000004</v>
      </c>
      <c r="M51" s="26">
        <f t="shared" si="6"/>
        <v>0.95945199999999997</v>
      </c>
      <c r="N51" s="26">
        <f t="shared" si="6"/>
        <v>0.95032300000000014</v>
      </c>
      <c r="O51" s="26">
        <f t="shared" si="6"/>
        <v>0.94119200000000003</v>
      </c>
      <c r="P51" s="26">
        <f t="shared" si="6"/>
        <v>0.93194400000000011</v>
      </c>
      <c r="Q51" s="26">
        <f t="shared" si="6"/>
        <v>0.92276000000000002</v>
      </c>
      <c r="R51" s="26">
        <f t="shared" si="6"/>
        <v>0.91358000000000006</v>
      </c>
      <c r="S51" s="26">
        <f t="shared" si="6"/>
        <v>0.90440300000000007</v>
      </c>
      <c r="T51" s="26">
        <f t="shared" si="6"/>
        <v>0.89523700000000006</v>
      </c>
      <c r="U51" s="26">
        <f t="shared" si="6"/>
        <v>0.88414500000000007</v>
      </c>
      <c r="V51" s="26">
        <f t="shared" si="6"/>
        <v>0.87305490000000008</v>
      </c>
      <c r="W51" s="26">
        <f t="shared" si="6"/>
        <v>0.86196380000000017</v>
      </c>
      <c r="X51" s="26">
        <f t="shared" si="6"/>
        <v>0.85087259999999998</v>
      </c>
      <c r="Y51" s="26">
        <f t="shared" si="6"/>
        <v>0.83978130000000006</v>
      </c>
      <c r="Z51" s="26">
        <f t="shared" si="6"/>
        <v>0.82868960000000003</v>
      </c>
      <c r="AA51" s="26">
        <f t="shared" si="6"/>
        <v>0.81759999999999999</v>
      </c>
      <c r="AB51" s="26">
        <f t="shared" si="6"/>
        <v>0.80650910000000009</v>
      </c>
      <c r="AC51" s="26">
        <f t="shared" si="6"/>
        <v>0.79541919999999999</v>
      </c>
      <c r="AD51" s="26">
        <f t="shared" si="6"/>
        <v>0.78432700000000011</v>
      </c>
      <c r="AE51" s="26">
        <f t="shared" si="6"/>
        <v>0.77358800000000016</v>
      </c>
      <c r="AF51" s="26">
        <f t="shared" si="6"/>
        <v>0.76284800000000008</v>
      </c>
      <c r="AG51" s="26">
        <f t="shared" si="6"/>
        <v>0.75210900000000014</v>
      </c>
      <c r="AH51" s="26">
        <f t="shared" si="6"/>
        <v>0.741371</v>
      </c>
      <c r="AI51" s="26">
        <f t="shared" si="6"/>
        <v>0.73063199999999995</v>
      </c>
      <c r="AJ51" s="26">
        <f t="shared" si="6"/>
        <v>0.71989300000000001</v>
      </c>
      <c r="AK51" s="26">
        <f t="shared" si="6"/>
        <v>0.70915500000000009</v>
      </c>
      <c r="AL51" s="26">
        <f t="shared" si="6"/>
        <v>0.69841700000000007</v>
      </c>
      <c r="AM51" s="26">
        <f t="shared" si="6"/>
        <v>0.68767900000000004</v>
      </c>
      <c r="AN51" s="26">
        <f t="shared" si="6"/>
        <v>0.67693900000000007</v>
      </c>
    </row>
    <row r="52" spans="1:40">
      <c r="A52" s="1" t="s">
        <v>1732</v>
      </c>
      <c r="B52" s="1" t="s">
        <v>1969</v>
      </c>
      <c r="C52" s="26">
        <f t="shared" si="7"/>
        <v>340.46029999999996</v>
      </c>
      <c r="D52" s="26">
        <f t="shared" si="6"/>
        <v>340.46040000000005</v>
      </c>
      <c r="E52" s="26">
        <f t="shared" si="6"/>
        <v>340.46010000000001</v>
      </c>
      <c r="F52" s="26">
        <f t="shared" si="6"/>
        <v>340.46060000000006</v>
      </c>
      <c r="G52" s="26">
        <f t="shared" si="6"/>
        <v>340.45979999999997</v>
      </c>
      <c r="H52" s="26">
        <f t="shared" si="6"/>
        <v>340.48370000000006</v>
      </c>
      <c r="I52" s="26">
        <f t="shared" si="6"/>
        <v>340.48500000000001</v>
      </c>
      <c r="J52" s="26">
        <f t="shared" si="6"/>
        <v>340.48599999999999</v>
      </c>
      <c r="K52" s="26">
        <f t="shared" si="6"/>
        <v>340.60300000000001</v>
      </c>
      <c r="L52" s="26">
        <f t="shared" si="6"/>
        <v>340.55099999999999</v>
      </c>
      <c r="M52" s="26">
        <f t="shared" si="6"/>
        <v>340.54900000000004</v>
      </c>
      <c r="N52" s="26">
        <f t="shared" si="6"/>
        <v>340.59100000000001</v>
      </c>
      <c r="O52" s="26">
        <f t="shared" si="6"/>
        <v>340.57120000000003</v>
      </c>
      <c r="P52" s="26">
        <f t="shared" si="6"/>
        <v>340.4910000000001</v>
      </c>
      <c r="Q52" s="26">
        <f t="shared" si="6"/>
        <v>340.47910000000002</v>
      </c>
      <c r="R52" s="26">
        <f t="shared" si="6"/>
        <v>340.47089999999997</v>
      </c>
      <c r="S52" s="26">
        <f t="shared" si="6"/>
        <v>340.45830000000007</v>
      </c>
      <c r="T52" s="26">
        <f t="shared" si="6"/>
        <v>340.45640000000003</v>
      </c>
      <c r="U52" s="26">
        <f t="shared" si="6"/>
        <v>340.45659999999998</v>
      </c>
      <c r="V52" s="26">
        <f t="shared" si="6"/>
        <v>340.4572</v>
      </c>
      <c r="W52" s="26">
        <f t="shared" si="6"/>
        <v>340.4579</v>
      </c>
      <c r="X52" s="26">
        <f t="shared" si="6"/>
        <v>340.45800000000003</v>
      </c>
      <c r="Y52" s="26">
        <f t="shared" si="6"/>
        <v>340.46000000000004</v>
      </c>
      <c r="Z52" s="26">
        <f t="shared" si="6"/>
        <v>340.46089999999998</v>
      </c>
      <c r="AA52" s="26">
        <f t="shared" si="6"/>
        <v>340.4622</v>
      </c>
      <c r="AB52" s="26">
        <f t="shared" si="6"/>
        <v>340.46430000000004</v>
      </c>
      <c r="AC52" s="26">
        <f t="shared" si="6"/>
        <v>340.46520000000004</v>
      </c>
      <c r="AD52" s="26">
        <f t="shared" si="6"/>
        <v>340.46469999999999</v>
      </c>
      <c r="AE52" s="26">
        <f t="shared" si="6"/>
        <v>340.46559999999999</v>
      </c>
      <c r="AF52" s="26">
        <f t="shared" si="6"/>
        <v>340.46620000000001</v>
      </c>
      <c r="AG52" s="26">
        <f t="shared" si="6"/>
        <v>340.46420000000006</v>
      </c>
      <c r="AH52" s="26">
        <f t="shared" si="6"/>
        <v>340.46460000000002</v>
      </c>
      <c r="AI52" s="26">
        <f t="shared" si="6"/>
        <v>340.46360000000004</v>
      </c>
      <c r="AJ52" s="26">
        <f t="shared" si="6"/>
        <v>340.46380000000005</v>
      </c>
      <c r="AK52" s="26">
        <f t="shared" si="6"/>
        <v>340.4622</v>
      </c>
      <c r="AL52" s="26">
        <f t="shared" si="6"/>
        <v>340.46200000000005</v>
      </c>
      <c r="AM52" s="26">
        <f t="shared" si="6"/>
        <v>340.46460000000002</v>
      </c>
      <c r="AN52" s="26">
        <f t="shared" si="6"/>
        <v>340.46690000000007</v>
      </c>
    </row>
  </sheetData>
  <phoneticPr fontId="8" type="noConversion"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2B70D-75E7-432B-AE05-DD2689787AC9}">
  <dimension ref="A1:AP85"/>
  <sheetViews>
    <sheetView workbookViewId="0"/>
  </sheetViews>
  <sheetFormatPr defaultColWidth="9" defaultRowHeight="14.25"/>
  <cols>
    <col min="1" max="3" width="21.375" style="18" customWidth="1"/>
    <col min="4" max="4" width="83.125" style="1" customWidth="1"/>
    <col min="5" max="42" width="9.875" style="1" customWidth="1"/>
    <col min="43" max="16384" width="9" style="1"/>
  </cols>
  <sheetData>
    <row r="1" spans="1:42">
      <c r="D1" s="1" t="s">
        <v>3323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</row>
    <row r="2" spans="1:42">
      <c r="A2" s="18" t="s">
        <v>239</v>
      </c>
      <c r="B2" s="18" t="s">
        <v>109</v>
      </c>
      <c r="C2" s="18" t="s">
        <v>111</v>
      </c>
      <c r="D2" s="66" t="s">
        <v>2056</v>
      </c>
      <c r="E2" s="3">
        <v>109880000000</v>
      </c>
      <c r="F2" s="3">
        <v>132234000000</v>
      </c>
      <c r="G2" s="3">
        <v>160825000000</v>
      </c>
      <c r="H2" s="3">
        <v>195806000000</v>
      </c>
      <c r="I2" s="3">
        <v>237263000000</v>
      </c>
      <c r="J2" s="3">
        <v>285232000000</v>
      </c>
      <c r="K2" s="3">
        <v>339657000000</v>
      </c>
      <c r="L2" s="3">
        <v>400449000000</v>
      </c>
      <c r="M2" s="3">
        <v>459499000000</v>
      </c>
      <c r="N2" s="3">
        <v>521855000000</v>
      </c>
      <c r="O2" s="3">
        <v>587315000000</v>
      </c>
      <c r="P2" s="3">
        <v>655600000000</v>
      </c>
      <c r="Q2" s="3">
        <v>726439000000</v>
      </c>
      <c r="R2" s="3">
        <v>794140000000</v>
      </c>
      <c r="S2" s="3">
        <v>859018000000</v>
      </c>
      <c r="T2" s="3">
        <v>918206000000</v>
      </c>
      <c r="U2" s="3">
        <v>969877000000</v>
      </c>
      <c r="V2" s="3">
        <v>1016050000000</v>
      </c>
      <c r="W2" s="3">
        <v>1051200000000</v>
      </c>
      <c r="X2" s="3">
        <v>1080880000000</v>
      </c>
      <c r="Y2" s="3">
        <v>1105100000000</v>
      </c>
      <c r="Z2" s="3">
        <v>1124000000000</v>
      </c>
      <c r="AA2" s="3">
        <v>1137680000000</v>
      </c>
      <c r="AB2" s="3">
        <v>1145980000000</v>
      </c>
      <c r="AC2" s="3">
        <v>1149060000000</v>
      </c>
      <c r="AD2" s="3">
        <v>1147070000000</v>
      </c>
      <c r="AE2" s="3">
        <v>1140190000000</v>
      </c>
      <c r="AF2" s="3">
        <v>1128620000000</v>
      </c>
      <c r="AG2" s="3">
        <v>1112280000000</v>
      </c>
      <c r="AH2" s="3">
        <v>1096330000000</v>
      </c>
      <c r="AI2" s="3">
        <v>1080750000000</v>
      </c>
      <c r="AJ2" s="3">
        <v>1065480000000</v>
      </c>
      <c r="AK2" s="3">
        <v>1050470000000</v>
      </c>
      <c r="AL2" s="3">
        <v>1035230000000</v>
      </c>
      <c r="AM2" s="3">
        <v>1019840000000</v>
      </c>
      <c r="AN2" s="3">
        <v>1004450000000</v>
      </c>
      <c r="AO2" s="3">
        <v>989013000000</v>
      </c>
      <c r="AP2" s="3">
        <v>973627000000</v>
      </c>
    </row>
    <row r="3" spans="1:42">
      <c r="A3" s="18" t="s">
        <v>239</v>
      </c>
      <c r="B3" s="18" t="s">
        <v>109</v>
      </c>
      <c r="C3" s="18" t="s">
        <v>122</v>
      </c>
      <c r="D3" s="1" t="s">
        <v>2055</v>
      </c>
      <c r="E3" s="3">
        <v>770722000</v>
      </c>
      <c r="F3" s="3">
        <v>885570000</v>
      </c>
      <c r="G3" s="3">
        <v>998533000</v>
      </c>
      <c r="H3" s="3">
        <v>1110440000</v>
      </c>
      <c r="I3" s="3">
        <v>1220640000</v>
      </c>
      <c r="J3" s="3">
        <v>1330890000</v>
      </c>
      <c r="K3" s="3">
        <v>1443630000</v>
      </c>
      <c r="L3" s="3">
        <v>1559990000</v>
      </c>
      <c r="M3" s="3">
        <v>1654010000</v>
      </c>
      <c r="N3" s="3">
        <v>1748490000</v>
      </c>
      <c r="O3" s="3">
        <v>1844530000</v>
      </c>
      <c r="P3" s="3">
        <v>1941690000</v>
      </c>
      <c r="Q3" s="3">
        <v>2039180000</v>
      </c>
      <c r="R3" s="3">
        <v>2145510000</v>
      </c>
      <c r="S3" s="3">
        <v>2260530000</v>
      </c>
      <c r="T3" s="3">
        <v>2310430000</v>
      </c>
      <c r="U3" s="3">
        <v>2369000000</v>
      </c>
      <c r="V3" s="3">
        <v>2438020000</v>
      </c>
      <c r="W3" s="3">
        <v>2499520000</v>
      </c>
      <c r="X3" s="3">
        <v>2566350000</v>
      </c>
      <c r="Y3" s="3">
        <v>2635830000</v>
      </c>
      <c r="Z3" s="3">
        <v>2705270000</v>
      </c>
      <c r="AA3" s="3">
        <v>2773130000</v>
      </c>
      <c r="AB3" s="3">
        <v>2837270000</v>
      </c>
      <c r="AC3" s="3">
        <v>2897580000</v>
      </c>
      <c r="AD3" s="3">
        <v>2953060000</v>
      </c>
      <c r="AE3" s="3">
        <v>3004070000</v>
      </c>
      <c r="AF3" s="3">
        <v>3051160000</v>
      </c>
      <c r="AG3" s="3">
        <v>3076240000</v>
      </c>
      <c r="AH3" s="3">
        <v>3090340000</v>
      </c>
      <c r="AI3" s="3">
        <v>3094650000</v>
      </c>
      <c r="AJ3" s="3">
        <v>3090390000</v>
      </c>
      <c r="AK3" s="3">
        <v>3079730000</v>
      </c>
      <c r="AL3" s="3">
        <v>3064800000</v>
      </c>
      <c r="AM3" s="3">
        <v>3046600000</v>
      </c>
      <c r="AN3" s="3">
        <v>3026220000</v>
      </c>
      <c r="AO3" s="3">
        <v>3004250000</v>
      </c>
      <c r="AP3" s="3">
        <v>2981570000</v>
      </c>
    </row>
    <row r="4" spans="1:42">
      <c r="A4" s="18" t="s">
        <v>239</v>
      </c>
      <c r="B4" s="18" t="s">
        <v>109</v>
      </c>
      <c r="C4" s="18" t="s">
        <v>123</v>
      </c>
      <c r="D4" s="1" t="s">
        <v>2054</v>
      </c>
      <c r="E4" s="3">
        <v>2431180000000</v>
      </c>
      <c r="F4" s="3">
        <v>2444280000000</v>
      </c>
      <c r="G4" s="3">
        <v>2450850000000</v>
      </c>
      <c r="H4" s="3">
        <v>2450780000000</v>
      </c>
      <c r="I4" s="3">
        <v>2444040000000</v>
      </c>
      <c r="J4" s="3">
        <v>2430670000000</v>
      </c>
      <c r="K4" s="3">
        <v>2410570000000</v>
      </c>
      <c r="L4" s="3">
        <v>2383860000000</v>
      </c>
      <c r="M4" s="3">
        <v>2314240000000</v>
      </c>
      <c r="N4" s="3">
        <v>2240540000000</v>
      </c>
      <c r="O4" s="3">
        <v>2163540000000</v>
      </c>
      <c r="P4" s="3">
        <v>2083430000000</v>
      </c>
      <c r="Q4" s="3">
        <v>2000310000000</v>
      </c>
      <c r="R4" s="3">
        <v>1919670000000</v>
      </c>
      <c r="S4" s="3">
        <v>1841700000000</v>
      </c>
      <c r="T4" s="3">
        <v>1768790000000</v>
      </c>
      <c r="U4" s="3">
        <v>1703990000000</v>
      </c>
      <c r="V4" s="3">
        <v>1644630000000</v>
      </c>
      <c r="W4" s="3">
        <v>1581140000000</v>
      </c>
      <c r="X4" s="3">
        <v>1523060000000</v>
      </c>
      <c r="Y4" s="3">
        <v>1470420000000</v>
      </c>
      <c r="Z4" s="3">
        <v>1423110000000</v>
      </c>
      <c r="AA4" s="3">
        <v>1381090000000</v>
      </c>
      <c r="AB4" s="3">
        <v>1344600000000</v>
      </c>
      <c r="AC4" s="3">
        <v>1313600000000</v>
      </c>
      <c r="AD4" s="3">
        <v>1288020000000</v>
      </c>
      <c r="AE4" s="3">
        <v>1267750000000</v>
      </c>
      <c r="AF4" s="3">
        <v>1252660000000</v>
      </c>
      <c r="AG4" s="3">
        <v>1231490000000</v>
      </c>
      <c r="AH4" s="3">
        <v>1210290000000</v>
      </c>
      <c r="AI4" s="3">
        <v>1189030000000</v>
      </c>
      <c r="AJ4" s="3">
        <v>1167740000000</v>
      </c>
      <c r="AK4" s="3">
        <v>1146450000000</v>
      </c>
      <c r="AL4" s="3">
        <v>1125610000000</v>
      </c>
      <c r="AM4" s="3">
        <v>1105100000000</v>
      </c>
      <c r="AN4" s="3">
        <v>1084750000000</v>
      </c>
      <c r="AO4" s="3">
        <v>1064510000000</v>
      </c>
      <c r="AP4" s="3">
        <v>1044390000000</v>
      </c>
    </row>
    <row r="5" spans="1:42">
      <c r="A5" s="18" t="s">
        <v>239</v>
      </c>
      <c r="B5" s="18" t="s">
        <v>109</v>
      </c>
      <c r="C5" s="18" t="s">
        <v>124</v>
      </c>
      <c r="D5" s="1" t="s">
        <v>2053</v>
      </c>
      <c r="E5" s="3">
        <v>17198400000</v>
      </c>
      <c r="F5" s="3">
        <v>17478500000</v>
      </c>
      <c r="G5" s="3">
        <v>17852900000</v>
      </c>
      <c r="H5" s="3">
        <v>18315000000</v>
      </c>
      <c r="I5" s="3">
        <v>18858700000</v>
      </c>
      <c r="J5" s="3">
        <v>19475700000</v>
      </c>
      <c r="K5" s="3">
        <v>20153400000</v>
      </c>
      <c r="L5" s="3">
        <v>20882500000</v>
      </c>
      <c r="M5" s="3">
        <v>21311000000</v>
      </c>
      <c r="N5" s="3">
        <v>21733600000</v>
      </c>
      <c r="O5" s="3">
        <v>22149700000</v>
      </c>
      <c r="P5" s="3">
        <v>22550100000</v>
      </c>
      <c r="Q5" s="3">
        <v>22928600000</v>
      </c>
      <c r="R5" s="3">
        <v>23374000000</v>
      </c>
      <c r="S5" s="3">
        <v>23889700000</v>
      </c>
      <c r="T5" s="3">
        <v>24647500000</v>
      </c>
      <c r="U5" s="3">
        <v>25339100000</v>
      </c>
      <c r="V5" s="3">
        <v>26030900000</v>
      </c>
      <c r="W5" s="3">
        <v>26557800000</v>
      </c>
      <c r="X5" s="3">
        <v>27078100000</v>
      </c>
      <c r="Y5" s="3">
        <v>27599200000</v>
      </c>
      <c r="Z5" s="3">
        <v>28133000000</v>
      </c>
      <c r="AA5" s="3">
        <v>28688800000</v>
      </c>
      <c r="AB5" s="3">
        <v>29265600000</v>
      </c>
      <c r="AC5" s="3">
        <v>29885800000</v>
      </c>
      <c r="AD5" s="3">
        <v>30553300000</v>
      </c>
      <c r="AE5" s="3">
        <v>31278000000</v>
      </c>
      <c r="AF5" s="3">
        <v>32064600000</v>
      </c>
      <c r="AG5" s="3">
        <v>32658100000</v>
      </c>
      <c r="AH5" s="3">
        <v>33211200000</v>
      </c>
      <c r="AI5" s="3">
        <v>33724300000</v>
      </c>
      <c r="AJ5" s="3">
        <v>34198200000</v>
      </c>
      <c r="AK5" s="3">
        <v>34633100000</v>
      </c>
      <c r="AL5" s="3">
        <v>35044600000</v>
      </c>
      <c r="AM5" s="3">
        <v>35423400000</v>
      </c>
      <c r="AN5" s="3">
        <v>35771000000</v>
      </c>
      <c r="AO5" s="3">
        <v>36084700000</v>
      </c>
      <c r="AP5" s="3">
        <v>36366700000</v>
      </c>
    </row>
    <row r="6" spans="1:42">
      <c r="A6" s="18" t="s">
        <v>239</v>
      </c>
      <c r="B6" s="18" t="s">
        <v>109</v>
      </c>
      <c r="C6" s="18" t="s">
        <v>125</v>
      </c>
      <c r="D6" s="1" t="s">
        <v>2052</v>
      </c>
      <c r="E6" s="3">
        <v>20130100000</v>
      </c>
      <c r="F6" s="3">
        <v>20931100000</v>
      </c>
      <c r="G6" s="3">
        <v>21934200000</v>
      </c>
      <c r="H6" s="3">
        <v>23084700000</v>
      </c>
      <c r="I6" s="3">
        <v>24352400000</v>
      </c>
      <c r="J6" s="3">
        <v>25732700000</v>
      </c>
      <c r="K6" s="3">
        <v>27255700000</v>
      </c>
      <c r="L6" s="3">
        <v>28975200000</v>
      </c>
      <c r="M6" s="3">
        <v>30450500000</v>
      </c>
      <c r="N6" s="3">
        <v>32213000000</v>
      </c>
      <c r="O6" s="3">
        <v>34349400000</v>
      </c>
      <c r="P6" s="3">
        <v>36939100000</v>
      </c>
      <c r="Q6" s="3">
        <v>40042000000</v>
      </c>
      <c r="R6" s="3">
        <v>43382000000</v>
      </c>
      <c r="S6" s="3">
        <v>46951300000</v>
      </c>
      <c r="T6" s="3">
        <v>51370500000</v>
      </c>
      <c r="U6" s="3">
        <v>55250000000</v>
      </c>
      <c r="V6" s="3">
        <v>59197000000</v>
      </c>
      <c r="W6" s="3">
        <v>62886700000</v>
      </c>
      <c r="X6" s="3">
        <v>66616400000</v>
      </c>
      <c r="Y6" s="3">
        <v>70358100000</v>
      </c>
      <c r="Z6" s="3">
        <v>74062800000</v>
      </c>
      <c r="AA6" s="3">
        <v>77670600000</v>
      </c>
      <c r="AB6" s="3">
        <v>81076100000</v>
      </c>
      <c r="AC6" s="3">
        <v>84172700000</v>
      </c>
      <c r="AD6" s="3">
        <v>86868900000</v>
      </c>
      <c r="AE6" s="3">
        <v>89074100000</v>
      </c>
      <c r="AF6" s="3">
        <v>90710200000</v>
      </c>
      <c r="AG6" s="3">
        <v>91771100000</v>
      </c>
      <c r="AH6" s="3">
        <v>92542900000</v>
      </c>
      <c r="AI6" s="3">
        <v>93050300000</v>
      </c>
      <c r="AJ6" s="3">
        <v>93328500000</v>
      </c>
      <c r="AK6" s="3">
        <v>93411000000</v>
      </c>
      <c r="AL6" s="3">
        <v>93303000000</v>
      </c>
      <c r="AM6" s="3">
        <v>93052900000</v>
      </c>
      <c r="AN6" s="3">
        <v>92706600000</v>
      </c>
      <c r="AO6" s="3">
        <v>92293100000</v>
      </c>
      <c r="AP6" s="3">
        <v>91845300000</v>
      </c>
    </row>
    <row r="7" spans="1:42">
      <c r="A7" s="18" t="s">
        <v>239</v>
      </c>
      <c r="B7" s="18" t="s">
        <v>109</v>
      </c>
      <c r="C7" s="18" t="s">
        <v>126</v>
      </c>
      <c r="D7" s="1" t="s">
        <v>2051</v>
      </c>
      <c r="E7" s="3">
        <v>601517000</v>
      </c>
      <c r="F7" s="3">
        <v>1123190000</v>
      </c>
      <c r="G7" s="3">
        <v>1651110000</v>
      </c>
      <c r="H7" s="3">
        <v>2183020000</v>
      </c>
      <c r="I7" s="3">
        <v>2720160000</v>
      </c>
      <c r="J7" s="3">
        <v>3259860000</v>
      </c>
      <c r="K7" s="3">
        <v>3794480000</v>
      </c>
      <c r="L7" s="3">
        <v>4322370000</v>
      </c>
      <c r="M7" s="3">
        <v>4756300000</v>
      </c>
      <c r="N7" s="3">
        <v>5159840000</v>
      </c>
      <c r="O7" s="3">
        <v>5535230000</v>
      </c>
      <c r="P7" s="3">
        <v>5883490000</v>
      </c>
      <c r="Q7" s="3">
        <v>6205500000</v>
      </c>
      <c r="R7" s="3">
        <v>6526060000</v>
      </c>
      <c r="S7" s="3">
        <v>6845930000</v>
      </c>
      <c r="T7" s="3">
        <v>6790590000</v>
      </c>
      <c r="U7" s="3">
        <v>6745220000</v>
      </c>
      <c r="V7" s="3">
        <v>6711530000</v>
      </c>
      <c r="W7" s="3">
        <v>6649410000</v>
      </c>
      <c r="X7" s="3">
        <v>6594950000</v>
      </c>
      <c r="Y7" s="3">
        <v>6548730000</v>
      </c>
      <c r="Z7" s="3">
        <v>6517060000</v>
      </c>
      <c r="AA7" s="3">
        <v>6499110000</v>
      </c>
      <c r="AB7" s="3">
        <v>6501350000</v>
      </c>
      <c r="AC7" s="3">
        <v>6521100000</v>
      </c>
      <c r="AD7" s="3">
        <v>6559550000</v>
      </c>
      <c r="AE7" s="3">
        <v>6617110000</v>
      </c>
      <c r="AF7" s="3">
        <v>6693420000</v>
      </c>
      <c r="AG7" s="3">
        <v>6733460000</v>
      </c>
      <c r="AH7" s="3">
        <v>6768750000</v>
      </c>
      <c r="AI7" s="3">
        <v>6797930000</v>
      </c>
      <c r="AJ7" s="3">
        <v>6822130000</v>
      </c>
      <c r="AK7" s="3">
        <v>6841460000</v>
      </c>
      <c r="AL7" s="3">
        <v>6857600000</v>
      </c>
      <c r="AM7" s="3">
        <v>6869640000</v>
      </c>
      <c r="AN7" s="3">
        <v>6877840000</v>
      </c>
      <c r="AO7" s="3">
        <v>6879580000</v>
      </c>
      <c r="AP7" s="3">
        <v>6877180000</v>
      </c>
    </row>
    <row r="8" spans="1:42">
      <c r="A8" s="18" t="s">
        <v>239</v>
      </c>
      <c r="B8" s="18" t="s">
        <v>109</v>
      </c>
      <c r="C8" s="18" t="s">
        <v>127</v>
      </c>
      <c r="D8" s="1" t="s">
        <v>2050</v>
      </c>
      <c r="E8" s="3">
        <v>36243200</v>
      </c>
      <c r="F8" s="3">
        <v>78105500</v>
      </c>
      <c r="G8" s="3">
        <v>122216000</v>
      </c>
      <c r="H8" s="3">
        <v>167086000</v>
      </c>
      <c r="I8" s="3">
        <v>212027000</v>
      </c>
      <c r="J8" s="3">
        <v>256945000</v>
      </c>
      <c r="K8" s="3">
        <v>302307000</v>
      </c>
      <c r="L8" s="3">
        <v>349119000</v>
      </c>
      <c r="M8" s="3">
        <v>391571000</v>
      </c>
      <c r="N8" s="3">
        <v>435974000</v>
      </c>
      <c r="O8" s="3">
        <v>483833000</v>
      </c>
      <c r="P8" s="3">
        <v>536471000</v>
      </c>
      <c r="Q8" s="3">
        <v>594993000</v>
      </c>
      <c r="R8" s="3">
        <v>655682000</v>
      </c>
      <c r="S8" s="3">
        <v>718718000</v>
      </c>
      <c r="T8" s="3">
        <v>768307000</v>
      </c>
      <c r="U8" s="3">
        <v>809146000</v>
      </c>
      <c r="V8" s="3">
        <v>851918000</v>
      </c>
      <c r="W8" s="3">
        <v>892569000</v>
      </c>
      <c r="X8" s="3">
        <v>935668000</v>
      </c>
      <c r="Y8" s="3">
        <v>980689000</v>
      </c>
      <c r="Z8" s="3">
        <v>1026910000</v>
      </c>
      <c r="AA8" s="3">
        <v>1073140000</v>
      </c>
      <c r="AB8" s="3">
        <v>1118080000</v>
      </c>
      <c r="AC8" s="3">
        <v>1160090000</v>
      </c>
      <c r="AD8" s="3">
        <v>1197800000</v>
      </c>
      <c r="AE8" s="3">
        <v>1229720000</v>
      </c>
      <c r="AF8" s="3">
        <v>1254710000</v>
      </c>
      <c r="AG8" s="3">
        <v>1272370000</v>
      </c>
      <c r="AH8" s="3">
        <v>1286570000</v>
      </c>
      <c r="AI8" s="3">
        <v>1297380000</v>
      </c>
      <c r="AJ8" s="3">
        <v>1305240000</v>
      </c>
      <c r="AK8" s="3">
        <v>1310400000</v>
      </c>
      <c r="AL8" s="3">
        <v>1313160000</v>
      </c>
      <c r="AM8" s="3">
        <v>1313540000</v>
      </c>
      <c r="AN8" s="3">
        <v>1313000000</v>
      </c>
      <c r="AO8" s="3">
        <v>1310410000</v>
      </c>
      <c r="AP8" s="3">
        <v>1308890000</v>
      </c>
    </row>
    <row r="9" spans="1:42">
      <c r="A9" s="18" t="s">
        <v>238</v>
      </c>
      <c r="B9" s="18" t="s">
        <v>109</v>
      </c>
      <c r="C9" s="18" t="s">
        <v>111</v>
      </c>
      <c r="D9" s="1" t="s">
        <v>2049</v>
      </c>
      <c r="E9" s="3">
        <v>8186420000</v>
      </c>
      <c r="F9" s="3">
        <v>10815300000</v>
      </c>
      <c r="G9" s="3">
        <v>14342600000</v>
      </c>
      <c r="H9" s="3">
        <v>19625800000</v>
      </c>
      <c r="I9" s="3">
        <v>26781700000</v>
      </c>
      <c r="J9" s="3">
        <v>35496800000</v>
      </c>
      <c r="K9" s="3">
        <v>46247900000</v>
      </c>
      <c r="L9" s="3">
        <v>59095700000</v>
      </c>
      <c r="M9" s="3">
        <v>73459200000</v>
      </c>
      <c r="N9" s="3">
        <v>89176700000</v>
      </c>
      <c r="O9" s="3">
        <v>106713000000</v>
      </c>
      <c r="P9" s="3">
        <v>126041000000</v>
      </c>
      <c r="Q9" s="3">
        <v>147146000000</v>
      </c>
      <c r="R9" s="3">
        <v>158993000000</v>
      </c>
      <c r="S9" s="3">
        <v>178103000000</v>
      </c>
      <c r="T9" s="3">
        <v>197966000000</v>
      </c>
      <c r="U9" s="3">
        <v>218329000000</v>
      </c>
      <c r="V9" s="3">
        <v>238144000000</v>
      </c>
      <c r="W9" s="3">
        <v>256451000000</v>
      </c>
      <c r="X9" s="3">
        <v>274270000000</v>
      </c>
      <c r="Y9" s="3">
        <v>290988000000</v>
      </c>
      <c r="Z9" s="3">
        <v>306600000000</v>
      </c>
      <c r="AA9" s="3">
        <v>320909000000</v>
      </c>
      <c r="AB9" s="3">
        <v>334432000000</v>
      </c>
      <c r="AC9" s="3">
        <v>346574000000</v>
      </c>
      <c r="AD9" s="3">
        <v>357255000000</v>
      </c>
      <c r="AE9" s="3">
        <v>366397000000</v>
      </c>
      <c r="AF9" s="3">
        <v>375798000000</v>
      </c>
      <c r="AG9" s="3">
        <v>383219000000</v>
      </c>
      <c r="AH9" s="3">
        <v>389686000000</v>
      </c>
      <c r="AI9" s="3">
        <v>395489000000</v>
      </c>
      <c r="AJ9" s="3">
        <v>400905000000</v>
      </c>
      <c r="AK9" s="3">
        <v>405926000000</v>
      </c>
      <c r="AL9" s="3">
        <v>410663000000</v>
      </c>
      <c r="AM9" s="3">
        <v>415347000000</v>
      </c>
      <c r="AN9" s="3">
        <v>419980000000</v>
      </c>
      <c r="AO9" s="3">
        <v>424603000000</v>
      </c>
      <c r="AP9" s="3">
        <v>429179000000</v>
      </c>
    </row>
    <row r="10" spans="1:42">
      <c r="A10" s="18" t="s">
        <v>238</v>
      </c>
      <c r="B10" s="18" t="s">
        <v>109</v>
      </c>
      <c r="C10" s="18" t="s">
        <v>122</v>
      </c>
      <c r="D10" s="1" t="s">
        <v>2048</v>
      </c>
      <c r="E10" s="3">
        <v>1448930000</v>
      </c>
      <c r="F10" s="3">
        <v>1411110000</v>
      </c>
      <c r="G10" s="3">
        <v>1366210000</v>
      </c>
      <c r="H10" s="3">
        <v>1314240000</v>
      </c>
      <c r="I10" s="3">
        <v>1251590000</v>
      </c>
      <c r="J10" s="3">
        <v>1181090000</v>
      </c>
      <c r="K10" s="3">
        <v>1106720000</v>
      </c>
      <c r="L10" s="3">
        <v>1028900000</v>
      </c>
      <c r="M10" s="3">
        <v>940111000</v>
      </c>
      <c r="N10" s="3">
        <v>850164000</v>
      </c>
      <c r="O10" s="3">
        <v>759394000</v>
      </c>
      <c r="P10" s="3">
        <v>667688000</v>
      </c>
      <c r="Q10" s="3">
        <v>575523000</v>
      </c>
      <c r="R10" s="3">
        <v>567799000</v>
      </c>
      <c r="S10" s="3">
        <v>549681000</v>
      </c>
      <c r="T10" s="3">
        <v>530533000</v>
      </c>
      <c r="U10" s="3">
        <v>512913000</v>
      </c>
      <c r="V10" s="3">
        <v>496889000</v>
      </c>
      <c r="W10" s="3">
        <v>484696000</v>
      </c>
      <c r="X10" s="3">
        <v>476008000</v>
      </c>
      <c r="Y10" s="3">
        <v>467629000</v>
      </c>
      <c r="Z10" s="3">
        <v>459894000</v>
      </c>
      <c r="AA10" s="3">
        <v>453398000</v>
      </c>
      <c r="AB10" s="3">
        <v>448121000</v>
      </c>
      <c r="AC10" s="3">
        <v>444292000</v>
      </c>
      <c r="AD10" s="3">
        <v>442143000</v>
      </c>
      <c r="AE10" s="3">
        <v>441598000</v>
      </c>
      <c r="AF10" s="3">
        <v>441234000</v>
      </c>
      <c r="AG10" s="3">
        <v>437991000</v>
      </c>
      <c r="AH10" s="3">
        <v>435572000</v>
      </c>
      <c r="AI10" s="3">
        <v>433772000</v>
      </c>
      <c r="AJ10" s="3">
        <v>432580000</v>
      </c>
      <c r="AK10" s="3">
        <v>431821000</v>
      </c>
      <c r="AL10" s="3">
        <v>431191000</v>
      </c>
      <c r="AM10" s="3">
        <v>430860000</v>
      </c>
      <c r="AN10" s="3">
        <v>430476000</v>
      </c>
      <c r="AO10" s="3">
        <v>430267000</v>
      </c>
      <c r="AP10" s="3">
        <v>430007000</v>
      </c>
    </row>
    <row r="11" spans="1:42">
      <c r="A11" s="18" t="s">
        <v>238</v>
      </c>
      <c r="B11" s="18" t="s">
        <v>109</v>
      </c>
      <c r="C11" s="18" t="s">
        <v>123</v>
      </c>
      <c r="D11" s="1" t="s">
        <v>2047</v>
      </c>
      <c r="E11" s="3">
        <v>287432000000</v>
      </c>
      <c r="F11" s="3">
        <v>297698000000</v>
      </c>
      <c r="G11" s="3">
        <v>307750000000</v>
      </c>
      <c r="H11" s="3">
        <v>316823000000</v>
      </c>
      <c r="I11" s="3">
        <v>324668000000</v>
      </c>
      <c r="J11" s="3">
        <v>331385000000</v>
      </c>
      <c r="K11" s="3">
        <v>336583000000</v>
      </c>
      <c r="L11" s="3">
        <v>340149000000</v>
      </c>
      <c r="M11" s="3">
        <v>339037000000</v>
      </c>
      <c r="N11" s="3">
        <v>336939000000</v>
      </c>
      <c r="O11" s="3">
        <v>333354000000</v>
      </c>
      <c r="P11" s="3">
        <v>328313000000</v>
      </c>
      <c r="Q11" s="3">
        <v>321734000000</v>
      </c>
      <c r="R11" s="3">
        <v>318073000000</v>
      </c>
      <c r="S11" s="3">
        <v>309197000000</v>
      </c>
      <c r="T11" s="3">
        <v>299102000000</v>
      </c>
      <c r="U11" s="3">
        <v>288386000000</v>
      </c>
      <c r="V11" s="3">
        <v>277925000000</v>
      </c>
      <c r="W11" s="3">
        <v>267004000000</v>
      </c>
      <c r="X11" s="3">
        <v>256514000000</v>
      </c>
      <c r="Y11" s="3">
        <v>246962000000</v>
      </c>
      <c r="Z11" s="3">
        <v>238358000000</v>
      </c>
      <c r="AA11" s="3">
        <v>231024000000</v>
      </c>
      <c r="AB11" s="3">
        <v>224155000000</v>
      </c>
      <c r="AC11" s="3">
        <v>218380000000</v>
      </c>
      <c r="AD11" s="3">
        <v>213758000000</v>
      </c>
      <c r="AE11" s="3">
        <v>210385000000</v>
      </c>
      <c r="AF11" s="3">
        <v>206788000000</v>
      </c>
      <c r="AG11" s="3">
        <v>202021000000</v>
      </c>
      <c r="AH11" s="3">
        <v>198013000000</v>
      </c>
      <c r="AI11" s="3">
        <v>194567000000</v>
      </c>
      <c r="AJ11" s="3">
        <v>191488000000</v>
      </c>
      <c r="AK11" s="3">
        <v>188684000000</v>
      </c>
      <c r="AL11" s="3">
        <v>186156000000</v>
      </c>
      <c r="AM11" s="3">
        <v>183677000000</v>
      </c>
      <c r="AN11" s="3">
        <v>181276000000</v>
      </c>
      <c r="AO11" s="3">
        <v>178917000000</v>
      </c>
      <c r="AP11" s="3">
        <v>176638000000</v>
      </c>
    </row>
    <row r="12" spans="1:42">
      <c r="A12" s="18" t="s">
        <v>238</v>
      </c>
      <c r="B12" s="18" t="s">
        <v>109</v>
      </c>
      <c r="C12" s="18" t="s">
        <v>124</v>
      </c>
      <c r="D12" s="1" t="s">
        <v>2046</v>
      </c>
      <c r="E12" s="3">
        <v>212787000000</v>
      </c>
      <c r="F12" s="3">
        <v>213053000000</v>
      </c>
      <c r="G12" s="3">
        <v>212502000000</v>
      </c>
      <c r="H12" s="3">
        <v>210928000000</v>
      </c>
      <c r="I12" s="3">
        <v>208451000000</v>
      </c>
      <c r="J12" s="3">
        <v>205354000000</v>
      </c>
      <c r="K12" s="3">
        <v>201455000000</v>
      </c>
      <c r="L12" s="3">
        <v>196808000000</v>
      </c>
      <c r="M12" s="3">
        <v>190158000000</v>
      </c>
      <c r="N12" s="3">
        <v>182872000000</v>
      </c>
      <c r="O12" s="3">
        <v>175042000000</v>
      </c>
      <c r="P12" s="3">
        <v>166677000000</v>
      </c>
      <c r="Q12" s="3">
        <v>157890000000</v>
      </c>
      <c r="R12" s="3">
        <v>156554000000</v>
      </c>
      <c r="S12" s="3">
        <v>152239000000</v>
      </c>
      <c r="T12" s="3">
        <v>148334000000</v>
      </c>
      <c r="U12" s="3">
        <v>144527000000</v>
      </c>
      <c r="V12" s="3">
        <v>141118000000</v>
      </c>
      <c r="W12" s="3">
        <v>137408000000</v>
      </c>
      <c r="X12" s="3">
        <v>133843000000</v>
      </c>
      <c r="Y12" s="3">
        <v>130597000000</v>
      </c>
      <c r="Z12" s="3">
        <v>127681000000</v>
      </c>
      <c r="AA12" s="3">
        <v>124931000000</v>
      </c>
      <c r="AB12" s="3">
        <v>122657000000</v>
      </c>
      <c r="AC12" s="3">
        <v>120866000000</v>
      </c>
      <c r="AD12" s="3">
        <v>119582000000</v>
      </c>
      <c r="AE12" s="3">
        <v>118768000000</v>
      </c>
      <c r="AF12" s="3">
        <v>117944000000</v>
      </c>
      <c r="AG12" s="3">
        <v>116242000000</v>
      </c>
      <c r="AH12" s="3">
        <v>114846000000</v>
      </c>
      <c r="AI12" s="3">
        <v>113634000000</v>
      </c>
      <c r="AJ12" s="3">
        <v>112508000000</v>
      </c>
      <c r="AK12" s="3">
        <v>111553000000</v>
      </c>
      <c r="AL12" s="3">
        <v>110639000000</v>
      </c>
      <c r="AM12" s="3">
        <v>109750000000</v>
      </c>
      <c r="AN12" s="3">
        <v>108849000000</v>
      </c>
      <c r="AO12" s="3">
        <v>107919000000</v>
      </c>
      <c r="AP12" s="3">
        <v>106967000000</v>
      </c>
    </row>
    <row r="13" spans="1:42">
      <c r="A13" s="18" t="s">
        <v>238</v>
      </c>
      <c r="B13" s="18" t="s">
        <v>109</v>
      </c>
      <c r="C13" s="18" t="s">
        <v>125</v>
      </c>
      <c r="D13" s="1" t="s">
        <v>2045</v>
      </c>
      <c r="E13" s="3">
        <v>326265000</v>
      </c>
      <c r="F13" s="3">
        <v>709188000</v>
      </c>
      <c r="G13" s="3">
        <v>1230190000</v>
      </c>
      <c r="H13" s="3">
        <v>2004010000</v>
      </c>
      <c r="I13" s="3">
        <v>3045490000</v>
      </c>
      <c r="J13" s="3">
        <v>4292010000</v>
      </c>
      <c r="K13" s="3">
        <v>5818950000</v>
      </c>
      <c r="L13" s="3">
        <v>7631000000</v>
      </c>
      <c r="M13" s="3">
        <v>9584620000</v>
      </c>
      <c r="N13" s="3">
        <v>11729800000</v>
      </c>
      <c r="O13" s="3">
        <v>14108200000</v>
      </c>
      <c r="P13" s="3">
        <v>16714500000</v>
      </c>
      <c r="Q13" s="3">
        <v>19518700000</v>
      </c>
      <c r="R13" s="3">
        <v>21062500000</v>
      </c>
      <c r="S13" s="3">
        <v>23579200000</v>
      </c>
      <c r="T13" s="3">
        <v>26154100000</v>
      </c>
      <c r="U13" s="3">
        <v>28746600000</v>
      </c>
      <c r="V13" s="3">
        <v>31242200000</v>
      </c>
      <c r="W13" s="3">
        <v>33506500000</v>
      </c>
      <c r="X13" s="3">
        <v>35678200000</v>
      </c>
      <c r="Y13" s="3">
        <v>37694500000</v>
      </c>
      <c r="Z13" s="3">
        <v>39538600000</v>
      </c>
      <c r="AA13" s="3">
        <v>41242800000</v>
      </c>
      <c r="AB13" s="3">
        <v>42793600000</v>
      </c>
      <c r="AC13" s="3">
        <v>44146400000</v>
      </c>
      <c r="AD13" s="3">
        <v>45297600000</v>
      </c>
      <c r="AE13" s="3">
        <v>46265400000</v>
      </c>
      <c r="AF13" s="3">
        <v>47206300000</v>
      </c>
      <c r="AG13" s="3">
        <v>47888200000</v>
      </c>
      <c r="AH13" s="3">
        <v>48457900000</v>
      </c>
      <c r="AI13" s="3">
        <v>48943300000</v>
      </c>
      <c r="AJ13" s="3">
        <v>49363500000</v>
      </c>
      <c r="AK13" s="3">
        <v>49728900000</v>
      </c>
      <c r="AL13" s="3">
        <v>50065300000</v>
      </c>
      <c r="AM13" s="3">
        <v>50374100000</v>
      </c>
      <c r="AN13" s="3">
        <v>50674700000</v>
      </c>
      <c r="AO13" s="3">
        <v>50970100000</v>
      </c>
      <c r="AP13" s="3">
        <v>51263800000</v>
      </c>
    </row>
    <row r="14" spans="1:42">
      <c r="A14" s="18" t="s">
        <v>238</v>
      </c>
      <c r="B14" s="18" t="s">
        <v>109</v>
      </c>
      <c r="C14" s="18" t="s">
        <v>126</v>
      </c>
      <c r="D14" s="1" t="s">
        <v>2044</v>
      </c>
      <c r="E14" s="3">
        <v>18515800</v>
      </c>
      <c r="F14" s="3">
        <v>38829200</v>
      </c>
      <c r="G14" s="3">
        <v>59645400</v>
      </c>
      <c r="H14" s="3">
        <v>80609500</v>
      </c>
      <c r="I14" s="3">
        <v>102399000</v>
      </c>
      <c r="J14" s="3">
        <v>125244000</v>
      </c>
      <c r="K14" s="3">
        <v>147749000</v>
      </c>
      <c r="L14" s="3">
        <v>169989000</v>
      </c>
      <c r="M14" s="3">
        <v>188856000</v>
      </c>
      <c r="N14" s="3">
        <v>206613000</v>
      </c>
      <c r="O14" s="3">
        <v>223123000</v>
      </c>
      <c r="P14" s="3">
        <v>238306000</v>
      </c>
      <c r="Q14" s="3">
        <v>252364000</v>
      </c>
      <c r="R14" s="3">
        <v>251094000</v>
      </c>
      <c r="S14" s="3">
        <v>246612000</v>
      </c>
      <c r="T14" s="3">
        <v>240884000</v>
      </c>
      <c r="U14" s="3">
        <v>235111000</v>
      </c>
      <c r="V14" s="3">
        <v>229659000</v>
      </c>
      <c r="W14" s="3">
        <v>223073000</v>
      </c>
      <c r="X14" s="3">
        <v>215945000</v>
      </c>
      <c r="Y14" s="3">
        <v>209443000</v>
      </c>
      <c r="Z14" s="3">
        <v>203537000</v>
      </c>
      <c r="AA14" s="3">
        <v>199400000</v>
      </c>
      <c r="AB14" s="3">
        <v>196085000</v>
      </c>
      <c r="AC14" s="3">
        <v>193582000</v>
      </c>
      <c r="AD14" s="3">
        <v>192066000</v>
      </c>
      <c r="AE14" s="3">
        <v>191346000</v>
      </c>
      <c r="AF14" s="3">
        <v>190556000</v>
      </c>
      <c r="AG14" s="3">
        <v>188878000</v>
      </c>
      <c r="AH14" s="3">
        <v>187774000</v>
      </c>
      <c r="AI14" s="3">
        <v>187049000</v>
      </c>
      <c r="AJ14" s="3">
        <v>186577000</v>
      </c>
      <c r="AK14" s="3">
        <v>186307000</v>
      </c>
      <c r="AL14" s="3">
        <v>186177000</v>
      </c>
      <c r="AM14" s="3">
        <v>186066000</v>
      </c>
      <c r="AN14" s="3">
        <v>185856000</v>
      </c>
      <c r="AO14" s="3">
        <v>185425000</v>
      </c>
      <c r="AP14" s="3">
        <v>184957000</v>
      </c>
    </row>
    <row r="15" spans="1:42">
      <c r="A15" s="18" t="s">
        <v>238</v>
      </c>
      <c r="B15" s="18" t="s">
        <v>109</v>
      </c>
      <c r="C15" s="18" t="s">
        <v>127</v>
      </c>
      <c r="D15" s="1" t="s">
        <v>2043</v>
      </c>
      <c r="E15" s="3">
        <v>16516400</v>
      </c>
      <c r="F15" s="3">
        <v>15890700</v>
      </c>
      <c r="G15" s="3">
        <v>15350900</v>
      </c>
      <c r="H15" s="3">
        <v>15092800</v>
      </c>
      <c r="I15" s="3">
        <v>15134300</v>
      </c>
      <c r="J15" s="3">
        <v>15489000</v>
      </c>
      <c r="K15" s="3">
        <v>16306800</v>
      </c>
      <c r="L15" s="3">
        <v>17665800</v>
      </c>
      <c r="M15" s="3">
        <v>19422300</v>
      </c>
      <c r="N15" s="3">
        <v>21700600</v>
      </c>
      <c r="O15" s="3">
        <v>24698400</v>
      </c>
      <c r="P15" s="3">
        <v>28394600</v>
      </c>
      <c r="Q15" s="3">
        <v>32833400</v>
      </c>
      <c r="R15" s="3">
        <v>36733000</v>
      </c>
      <c r="S15" s="3">
        <v>42933500</v>
      </c>
      <c r="T15" s="3">
        <v>49741500</v>
      </c>
      <c r="U15" s="3">
        <v>57161700</v>
      </c>
      <c r="V15" s="3">
        <v>65012200</v>
      </c>
      <c r="W15" s="3">
        <v>72996400</v>
      </c>
      <c r="X15" s="3">
        <v>81338800</v>
      </c>
      <c r="Y15" s="3">
        <v>89930200</v>
      </c>
      <c r="Z15" s="3">
        <v>98726200</v>
      </c>
      <c r="AA15" s="3">
        <v>107688000</v>
      </c>
      <c r="AB15" s="3">
        <v>116885000</v>
      </c>
      <c r="AC15" s="3">
        <v>126013000</v>
      </c>
      <c r="AD15" s="3">
        <v>135203000</v>
      </c>
      <c r="AE15" s="3">
        <v>144216000</v>
      </c>
      <c r="AF15" s="3">
        <v>153611000</v>
      </c>
      <c r="AG15" s="3">
        <v>162409000</v>
      </c>
      <c r="AH15" s="3">
        <v>171156000</v>
      </c>
      <c r="AI15" s="3">
        <v>179806000</v>
      </c>
      <c r="AJ15" s="3">
        <v>188620000</v>
      </c>
      <c r="AK15" s="3">
        <v>197206000</v>
      </c>
      <c r="AL15" s="3">
        <v>206234000</v>
      </c>
      <c r="AM15" s="3">
        <v>214636000</v>
      </c>
      <c r="AN15" s="3">
        <v>224333000</v>
      </c>
      <c r="AO15" s="3">
        <v>231944000</v>
      </c>
      <c r="AP15" s="3">
        <v>244065000</v>
      </c>
    </row>
    <row r="16" spans="1:42">
      <c r="A16" s="18" t="s">
        <v>239</v>
      </c>
      <c r="B16" s="18" t="s">
        <v>225</v>
      </c>
      <c r="C16" s="18" t="s">
        <v>111</v>
      </c>
      <c r="D16" s="1" t="s">
        <v>2042</v>
      </c>
      <c r="E16" s="3">
        <v>402996000000</v>
      </c>
      <c r="F16" s="3">
        <v>431383000000</v>
      </c>
      <c r="G16" s="3">
        <v>473219000000</v>
      </c>
      <c r="H16" s="3">
        <v>520176000000</v>
      </c>
      <c r="I16" s="3">
        <v>573067000000</v>
      </c>
      <c r="J16" s="3">
        <v>633189000000</v>
      </c>
      <c r="K16" s="3">
        <v>701643000000</v>
      </c>
      <c r="L16" s="3">
        <v>780172000000</v>
      </c>
      <c r="M16" s="3">
        <v>857752000000</v>
      </c>
      <c r="N16" s="3">
        <v>947341000000</v>
      </c>
      <c r="O16" s="3">
        <v>972248000000</v>
      </c>
      <c r="P16" s="3">
        <v>970812000000</v>
      </c>
      <c r="Q16" s="3">
        <v>950328000000</v>
      </c>
      <c r="R16" s="3">
        <v>929337000000</v>
      </c>
      <c r="S16" s="3">
        <v>908582000000</v>
      </c>
      <c r="T16" s="3">
        <v>887551000000</v>
      </c>
      <c r="U16" s="3">
        <v>866520000000</v>
      </c>
      <c r="V16" s="3">
        <v>845431000000</v>
      </c>
      <c r="W16" s="3">
        <v>820047000000</v>
      </c>
      <c r="X16" s="3">
        <v>794957000000</v>
      </c>
      <c r="Y16" s="3">
        <v>770501000000</v>
      </c>
      <c r="Z16" s="3">
        <v>746388000000</v>
      </c>
      <c r="AA16" s="3">
        <v>722975000000</v>
      </c>
      <c r="AB16" s="3">
        <v>700360000000</v>
      </c>
      <c r="AC16" s="3">
        <v>678499000000</v>
      </c>
      <c r="AD16" s="3">
        <v>657170000000</v>
      </c>
      <c r="AE16" s="3">
        <v>636398000000</v>
      </c>
      <c r="AF16" s="3">
        <v>616490000000</v>
      </c>
      <c r="AG16" s="3">
        <v>594121000000</v>
      </c>
      <c r="AH16" s="3">
        <v>572907000000</v>
      </c>
      <c r="AI16" s="3">
        <v>552003000000</v>
      </c>
      <c r="AJ16" s="3">
        <v>532908000000</v>
      </c>
      <c r="AK16" s="3">
        <v>512994000000</v>
      </c>
      <c r="AL16" s="3">
        <v>496383000000</v>
      </c>
      <c r="AM16" s="3">
        <v>475963000000</v>
      </c>
      <c r="AN16" s="3">
        <v>464050000000</v>
      </c>
      <c r="AO16" s="3">
        <v>438647000000</v>
      </c>
      <c r="AP16" s="3">
        <v>439485000000</v>
      </c>
    </row>
    <row r="17" spans="1:42">
      <c r="A17" s="18" t="s">
        <v>239</v>
      </c>
      <c r="B17" s="18" t="s">
        <v>225</v>
      </c>
      <c r="C17" s="18" t="s">
        <v>122</v>
      </c>
      <c r="D17" s="1" t="s">
        <v>2041</v>
      </c>
      <c r="E17" s="3">
        <v>8360870000</v>
      </c>
      <c r="F17" s="3">
        <v>10020100000</v>
      </c>
      <c r="G17" s="3">
        <v>10114100000</v>
      </c>
      <c r="H17" s="3">
        <v>10191700000</v>
      </c>
      <c r="I17" s="3">
        <v>10249400000</v>
      </c>
      <c r="J17" s="3">
        <v>10284600000</v>
      </c>
      <c r="K17" s="3">
        <v>10287400000</v>
      </c>
      <c r="L17" s="3">
        <v>10253000000</v>
      </c>
      <c r="M17" s="3">
        <v>10031800000</v>
      </c>
      <c r="N17" s="3">
        <v>9766690000</v>
      </c>
      <c r="O17" s="3">
        <v>3207630000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</row>
    <row r="18" spans="1:42">
      <c r="A18" s="18" t="s">
        <v>239</v>
      </c>
      <c r="B18" s="18" t="s">
        <v>225</v>
      </c>
      <c r="C18" s="18" t="s">
        <v>123</v>
      </c>
      <c r="D18" s="1" t="s">
        <v>2040</v>
      </c>
      <c r="E18" s="3">
        <v>427831000000</v>
      </c>
      <c r="F18" s="3">
        <v>409105000000</v>
      </c>
      <c r="G18" s="3">
        <v>385428000000</v>
      </c>
      <c r="H18" s="3">
        <v>356753000000</v>
      </c>
      <c r="I18" s="3">
        <v>322139000000</v>
      </c>
      <c r="J18" s="3">
        <v>280457000000</v>
      </c>
      <c r="K18" s="3">
        <v>230090000000</v>
      </c>
      <c r="L18" s="3">
        <v>169186000000</v>
      </c>
      <c r="M18" s="3">
        <v>93902300000</v>
      </c>
      <c r="N18" s="3">
        <v>4662540000</v>
      </c>
      <c r="O18" s="3">
        <v>1473650000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</row>
    <row r="19" spans="1:42">
      <c r="A19" s="18" t="s">
        <v>239</v>
      </c>
      <c r="B19" s="18" t="s">
        <v>225</v>
      </c>
      <c r="C19" s="18" t="s">
        <v>124</v>
      </c>
      <c r="D19" s="1" t="s">
        <v>2039</v>
      </c>
      <c r="E19" s="3">
        <v>599141000000</v>
      </c>
      <c r="F19" s="3">
        <v>586858000000</v>
      </c>
      <c r="G19" s="3">
        <v>557764000000</v>
      </c>
      <c r="H19" s="3">
        <v>522268000000</v>
      </c>
      <c r="I19" s="3">
        <v>479159000000</v>
      </c>
      <c r="J19" s="3">
        <v>427002000000</v>
      </c>
      <c r="K19" s="3">
        <v>363689000000</v>
      </c>
      <c r="L19" s="3">
        <v>286857000000</v>
      </c>
      <c r="M19" s="3">
        <v>190592000000</v>
      </c>
      <c r="N19" s="3">
        <v>76460000000</v>
      </c>
      <c r="O19" s="3">
        <v>23532000000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</row>
    <row r="20" spans="1:42">
      <c r="A20" s="18" t="s">
        <v>239</v>
      </c>
      <c r="B20" s="18" t="s">
        <v>225</v>
      </c>
      <c r="C20" s="18" t="s">
        <v>125</v>
      </c>
      <c r="D20" s="1" t="s">
        <v>2038</v>
      </c>
      <c r="E20" s="3">
        <v>42137900000</v>
      </c>
      <c r="F20" s="3">
        <v>50327300000</v>
      </c>
      <c r="G20" s="3">
        <v>62074600000</v>
      </c>
      <c r="H20" s="3">
        <v>75616800000</v>
      </c>
      <c r="I20" s="3">
        <v>91224400000</v>
      </c>
      <c r="J20" s="3">
        <v>109186000000</v>
      </c>
      <c r="K20" s="3">
        <v>130001000000</v>
      </c>
      <c r="L20" s="3">
        <v>154291000000</v>
      </c>
      <c r="M20" s="3">
        <v>179763000000</v>
      </c>
      <c r="N20" s="3">
        <v>209368000000</v>
      </c>
      <c r="O20" s="3">
        <v>214144000000</v>
      </c>
      <c r="P20" s="3">
        <v>214277000000</v>
      </c>
      <c r="Q20" s="3">
        <v>209975000000</v>
      </c>
      <c r="R20" s="3">
        <v>205474000000</v>
      </c>
      <c r="S20" s="3">
        <v>200922000000</v>
      </c>
      <c r="T20" s="3">
        <v>196239000000</v>
      </c>
      <c r="U20" s="3">
        <v>191409000000</v>
      </c>
      <c r="V20" s="3">
        <v>186546000000</v>
      </c>
      <c r="W20" s="3">
        <v>180833000000</v>
      </c>
      <c r="X20" s="3">
        <v>175210000000</v>
      </c>
      <c r="Y20" s="3">
        <v>169660000000</v>
      </c>
      <c r="Z20" s="3">
        <v>164118000000</v>
      </c>
      <c r="AA20" s="3">
        <v>158631000000</v>
      </c>
      <c r="AB20" s="3">
        <v>153133000000</v>
      </c>
      <c r="AC20" s="3">
        <v>147720000000</v>
      </c>
      <c r="AD20" s="3">
        <v>142512000000</v>
      </c>
      <c r="AE20" s="3">
        <v>137528000000</v>
      </c>
      <c r="AF20" s="3">
        <v>132650000000</v>
      </c>
      <c r="AG20" s="3">
        <v>127325000000</v>
      </c>
      <c r="AH20" s="3">
        <v>122297000000</v>
      </c>
      <c r="AI20" s="3">
        <v>117341000000</v>
      </c>
      <c r="AJ20" s="3">
        <v>112809000000</v>
      </c>
      <c r="AK20" s="3">
        <v>108146000000</v>
      </c>
      <c r="AL20" s="3">
        <v>104254000000</v>
      </c>
      <c r="AM20" s="3">
        <v>99587900000</v>
      </c>
      <c r="AN20" s="3">
        <v>96746800000</v>
      </c>
      <c r="AO20" s="3">
        <v>91071600000</v>
      </c>
      <c r="AP20" s="3">
        <v>90891300000</v>
      </c>
    </row>
    <row r="21" spans="1:42">
      <c r="A21" s="18" t="s">
        <v>239</v>
      </c>
      <c r="B21" s="18" t="s">
        <v>225</v>
      </c>
      <c r="C21" s="18" t="s">
        <v>126</v>
      </c>
      <c r="D21" s="1" t="s">
        <v>2037</v>
      </c>
      <c r="E21" s="3">
        <v>1218830000</v>
      </c>
      <c r="F21" s="3">
        <v>1950120000</v>
      </c>
      <c r="G21" s="3">
        <v>2097940000</v>
      </c>
      <c r="H21" s="3">
        <v>2262960000</v>
      </c>
      <c r="I21" s="3">
        <v>2448220000</v>
      </c>
      <c r="J21" s="3">
        <v>2658040000</v>
      </c>
      <c r="K21" s="3">
        <v>2896230000</v>
      </c>
      <c r="L21" s="3">
        <v>3169670000</v>
      </c>
      <c r="M21" s="3">
        <v>3438510000</v>
      </c>
      <c r="N21" s="3">
        <v>3756060000</v>
      </c>
      <c r="O21" s="3">
        <v>1236570000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</row>
    <row r="22" spans="1:42">
      <c r="A22" s="18" t="s">
        <v>239</v>
      </c>
      <c r="B22" s="18" t="s">
        <v>225</v>
      </c>
      <c r="C22" s="18" t="s">
        <v>127</v>
      </c>
      <c r="D22" s="1" t="s">
        <v>2036</v>
      </c>
      <c r="E22" s="3">
        <v>14521000000</v>
      </c>
      <c r="F22" s="3">
        <v>28147900000</v>
      </c>
      <c r="G22" s="3">
        <v>48678500000</v>
      </c>
      <c r="H22" s="3">
        <v>73692800000</v>
      </c>
      <c r="I22" s="3">
        <v>104260000000</v>
      </c>
      <c r="J22" s="3">
        <v>141660000000</v>
      </c>
      <c r="K22" s="3">
        <v>187373000000</v>
      </c>
      <c r="L22" s="3">
        <v>243643000000</v>
      </c>
      <c r="M22" s="3">
        <v>308276000000</v>
      </c>
      <c r="N22" s="3">
        <v>386888000000</v>
      </c>
      <c r="O22" s="3">
        <v>417648000000</v>
      </c>
      <c r="P22" s="3">
        <v>443575000000</v>
      </c>
      <c r="Q22" s="3">
        <v>463246000000</v>
      </c>
      <c r="R22" s="3">
        <v>483274000000</v>
      </c>
      <c r="S22" s="3">
        <v>503679000000</v>
      </c>
      <c r="T22" s="3">
        <v>524313000000</v>
      </c>
      <c r="U22" s="3">
        <v>545305000000</v>
      </c>
      <c r="V22" s="3">
        <v>566249000000</v>
      </c>
      <c r="W22" s="3">
        <v>583491000000</v>
      </c>
      <c r="X22" s="3">
        <v>600081000000</v>
      </c>
      <c r="Y22" s="3">
        <v>616258000000</v>
      </c>
      <c r="Z22" s="3">
        <v>631912000000</v>
      </c>
      <c r="AA22" s="3">
        <v>646820000000</v>
      </c>
      <c r="AB22" s="3">
        <v>661043000000</v>
      </c>
      <c r="AC22" s="3">
        <v>674290000000</v>
      </c>
      <c r="AD22" s="3">
        <v>686984000000</v>
      </c>
      <c r="AE22" s="3">
        <v>698574000000</v>
      </c>
      <c r="AF22" s="3">
        <v>709700000000</v>
      </c>
      <c r="AG22" s="3">
        <v>716184000000</v>
      </c>
      <c r="AH22" s="3">
        <v>722414000000</v>
      </c>
      <c r="AI22" s="3">
        <v>726345000000</v>
      </c>
      <c r="AJ22" s="3">
        <v>731149000000</v>
      </c>
      <c r="AK22" s="3">
        <v>731794000000</v>
      </c>
      <c r="AL22" s="3">
        <v>736946000000</v>
      </c>
      <c r="AM22" s="3">
        <v>731815000000</v>
      </c>
      <c r="AN22" s="3">
        <v>742742000000</v>
      </c>
      <c r="AO22" s="3">
        <v>721214000000</v>
      </c>
      <c r="AP22" s="3">
        <v>758844000000</v>
      </c>
    </row>
    <row r="23" spans="1:42">
      <c r="A23" s="18" t="s">
        <v>238</v>
      </c>
      <c r="B23" s="18" t="s">
        <v>225</v>
      </c>
      <c r="C23" s="18" t="s">
        <v>111</v>
      </c>
      <c r="D23" s="1" t="s">
        <v>2035</v>
      </c>
      <c r="E23" s="3">
        <v>34101200000</v>
      </c>
      <c r="F23" s="3">
        <v>33109200000</v>
      </c>
      <c r="G23" s="3">
        <v>32161600000</v>
      </c>
      <c r="H23" s="3">
        <v>31350900000</v>
      </c>
      <c r="I23" s="3">
        <v>30722100000</v>
      </c>
      <c r="J23" s="3">
        <v>30461600000</v>
      </c>
      <c r="K23" s="3">
        <v>30637000000</v>
      </c>
      <c r="L23" s="3">
        <v>31333900000</v>
      </c>
      <c r="M23" s="3">
        <v>32607700000</v>
      </c>
      <c r="N23" s="3">
        <v>34564800000</v>
      </c>
      <c r="O23" s="3">
        <v>37416900000</v>
      </c>
      <c r="P23" s="3">
        <v>41114500000</v>
      </c>
      <c r="Q23" s="3">
        <v>45602100000</v>
      </c>
      <c r="R23" s="3">
        <v>50670700000</v>
      </c>
      <c r="S23" s="3">
        <v>56357300000</v>
      </c>
      <c r="T23" s="3">
        <v>64866200000</v>
      </c>
      <c r="U23" s="3">
        <v>73884000000</v>
      </c>
      <c r="V23" s="3">
        <v>83215400000</v>
      </c>
      <c r="W23" s="3">
        <v>92831600000</v>
      </c>
      <c r="X23" s="3">
        <v>102658000000</v>
      </c>
      <c r="Y23" s="3">
        <v>112497000000</v>
      </c>
      <c r="Z23" s="3">
        <v>122324000000</v>
      </c>
      <c r="AA23" s="3">
        <v>132060000000</v>
      </c>
      <c r="AB23" s="3">
        <v>141500000000</v>
      </c>
      <c r="AC23" s="3">
        <v>150603000000</v>
      </c>
      <c r="AD23" s="3">
        <v>159147000000</v>
      </c>
      <c r="AE23" s="3">
        <v>167063000000</v>
      </c>
      <c r="AF23" s="3">
        <v>174456000000</v>
      </c>
      <c r="AG23" s="3">
        <v>180893000000</v>
      </c>
      <c r="AH23" s="3">
        <v>186948000000</v>
      </c>
      <c r="AI23" s="3">
        <v>192536000000</v>
      </c>
      <c r="AJ23" s="3">
        <v>197815000000</v>
      </c>
      <c r="AK23" s="3">
        <v>203059000000</v>
      </c>
      <c r="AL23" s="3">
        <v>207844000000</v>
      </c>
      <c r="AM23" s="3">
        <v>212496000000</v>
      </c>
      <c r="AN23" s="3">
        <v>217217000000</v>
      </c>
      <c r="AO23" s="3">
        <v>221757000000</v>
      </c>
      <c r="AP23" s="3">
        <v>226503000000</v>
      </c>
    </row>
    <row r="24" spans="1:42">
      <c r="A24" s="18" t="s">
        <v>238</v>
      </c>
      <c r="B24" s="18" t="s">
        <v>225</v>
      </c>
      <c r="C24" s="18" t="s">
        <v>122</v>
      </c>
      <c r="D24" s="1" t="s">
        <v>2034</v>
      </c>
      <c r="E24" s="3">
        <v>208314000000</v>
      </c>
      <c r="F24" s="3">
        <v>204445000000</v>
      </c>
      <c r="G24" s="3">
        <v>200612000000</v>
      </c>
      <c r="H24" s="3">
        <v>197158000000</v>
      </c>
      <c r="I24" s="3">
        <v>193094000000</v>
      </c>
      <c r="J24" s="3">
        <v>189069000000</v>
      </c>
      <c r="K24" s="3">
        <v>186613000000</v>
      </c>
      <c r="L24" s="3">
        <v>186124000000</v>
      </c>
      <c r="M24" s="3">
        <v>186150000000</v>
      </c>
      <c r="N24" s="3">
        <v>188933000000</v>
      </c>
      <c r="O24" s="3">
        <v>194772000000</v>
      </c>
      <c r="P24" s="3">
        <v>203595000000</v>
      </c>
      <c r="Q24" s="3">
        <v>215345000000</v>
      </c>
      <c r="R24" s="3">
        <v>229502000000</v>
      </c>
      <c r="S24" s="3">
        <v>246278000000</v>
      </c>
      <c r="T24" s="3">
        <v>275879000000</v>
      </c>
      <c r="U24" s="3">
        <v>307478000000</v>
      </c>
      <c r="V24" s="3">
        <v>340471000000</v>
      </c>
      <c r="W24" s="3">
        <v>374688000000</v>
      </c>
      <c r="X24" s="3">
        <v>411092000000</v>
      </c>
      <c r="Y24" s="3">
        <v>449009000000</v>
      </c>
      <c r="Z24" s="3">
        <v>487236000000</v>
      </c>
      <c r="AA24" s="3">
        <v>525105000000</v>
      </c>
      <c r="AB24" s="3">
        <v>562730000000</v>
      </c>
      <c r="AC24" s="3">
        <v>599435000000</v>
      </c>
      <c r="AD24" s="3">
        <v>634474000000</v>
      </c>
      <c r="AE24" s="3">
        <v>667702000000</v>
      </c>
      <c r="AF24" s="3">
        <v>699172000000</v>
      </c>
      <c r="AG24" s="3">
        <v>727225000000</v>
      </c>
      <c r="AH24" s="3">
        <v>753514000000</v>
      </c>
      <c r="AI24" s="3">
        <v>778472000000</v>
      </c>
      <c r="AJ24" s="3">
        <v>801677000000</v>
      </c>
      <c r="AK24" s="3">
        <v>824906000000</v>
      </c>
      <c r="AL24" s="3">
        <v>846248000000</v>
      </c>
      <c r="AM24" s="3">
        <v>867341000000</v>
      </c>
      <c r="AN24" s="3">
        <v>888241000000</v>
      </c>
      <c r="AO24" s="3">
        <v>908590000000</v>
      </c>
      <c r="AP24" s="3">
        <v>929796000000</v>
      </c>
    </row>
    <row r="25" spans="1:42">
      <c r="A25" s="18" t="s">
        <v>238</v>
      </c>
      <c r="B25" s="18" t="s">
        <v>225</v>
      </c>
      <c r="C25" s="18" t="s">
        <v>123</v>
      </c>
      <c r="D25" s="1" t="s">
        <v>2033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</row>
    <row r="26" spans="1:42">
      <c r="A26" s="18" t="s">
        <v>238</v>
      </c>
      <c r="B26" s="18" t="s">
        <v>225</v>
      </c>
      <c r="C26" s="18" t="s">
        <v>124</v>
      </c>
      <c r="D26" s="1" t="s">
        <v>2032</v>
      </c>
      <c r="E26" s="3">
        <v>4464480000000</v>
      </c>
      <c r="F26" s="3">
        <v>4588190000000</v>
      </c>
      <c r="G26" s="3">
        <v>4710640000000</v>
      </c>
      <c r="H26" s="3">
        <v>4831120000000</v>
      </c>
      <c r="I26" s="3">
        <v>4950320000000</v>
      </c>
      <c r="J26" s="3">
        <v>5066800000000</v>
      </c>
      <c r="K26" s="3">
        <v>5178670000000</v>
      </c>
      <c r="L26" s="3">
        <v>5285250000000</v>
      </c>
      <c r="M26" s="3">
        <v>5341220000000</v>
      </c>
      <c r="N26" s="3">
        <v>5390700000000</v>
      </c>
      <c r="O26" s="3">
        <v>5432480000000</v>
      </c>
      <c r="P26" s="3">
        <v>5466860000000</v>
      </c>
      <c r="Q26" s="3">
        <v>5494630000000</v>
      </c>
      <c r="R26" s="3">
        <v>5515550000000</v>
      </c>
      <c r="S26" s="3">
        <v>5530230000000</v>
      </c>
      <c r="T26" s="3">
        <v>5527870000000</v>
      </c>
      <c r="U26" s="3">
        <v>5520970000000</v>
      </c>
      <c r="V26" s="3">
        <v>5510620000000</v>
      </c>
      <c r="W26" s="3">
        <v>5475180000000</v>
      </c>
      <c r="X26" s="3">
        <v>5436550000000</v>
      </c>
      <c r="Y26" s="3">
        <v>5396290000000</v>
      </c>
      <c r="Z26" s="3">
        <v>5355800000000</v>
      </c>
      <c r="AA26" s="3">
        <v>5316160000000</v>
      </c>
      <c r="AB26" s="3">
        <v>5277950000000</v>
      </c>
      <c r="AC26" s="3">
        <v>5242480000000</v>
      </c>
      <c r="AD26" s="3">
        <v>5211280000000</v>
      </c>
      <c r="AE26" s="3">
        <v>5184810000000</v>
      </c>
      <c r="AF26" s="3">
        <v>5163150000000</v>
      </c>
      <c r="AG26" s="3">
        <v>5111400000000</v>
      </c>
      <c r="AH26" s="3">
        <v>5063350000000</v>
      </c>
      <c r="AI26" s="3">
        <v>5018660000000</v>
      </c>
      <c r="AJ26" s="3">
        <v>4976980000000</v>
      </c>
      <c r="AK26" s="3">
        <v>4935150000000</v>
      </c>
      <c r="AL26" s="3">
        <v>4897100000000</v>
      </c>
      <c r="AM26" s="3">
        <v>4858310000000</v>
      </c>
      <c r="AN26" s="3">
        <v>4820970000000</v>
      </c>
      <c r="AO26" s="3">
        <v>4779330000000</v>
      </c>
      <c r="AP26" s="3">
        <v>4743240000000</v>
      </c>
    </row>
    <row r="27" spans="1:42">
      <c r="A27" s="18" t="s">
        <v>238</v>
      </c>
      <c r="B27" s="18" t="s">
        <v>225</v>
      </c>
      <c r="C27" s="18" t="s">
        <v>125</v>
      </c>
      <c r="D27" s="1" t="s">
        <v>2031</v>
      </c>
      <c r="E27" s="3">
        <v>4301780000</v>
      </c>
      <c r="F27" s="3">
        <v>8945090000</v>
      </c>
      <c r="G27" s="3">
        <v>14511300000</v>
      </c>
      <c r="H27" s="3">
        <v>21252100000</v>
      </c>
      <c r="I27" s="3">
        <v>29326200000</v>
      </c>
      <c r="J27" s="3">
        <v>39268200000</v>
      </c>
      <c r="K27" s="3">
        <v>51518000000</v>
      </c>
      <c r="L27" s="3">
        <v>66219100000</v>
      </c>
      <c r="M27" s="3">
        <v>83515000000</v>
      </c>
      <c r="N27" s="3">
        <v>103565000000</v>
      </c>
      <c r="O27" s="3">
        <v>127060000000</v>
      </c>
      <c r="P27" s="3">
        <v>153915000000</v>
      </c>
      <c r="Q27" s="3">
        <v>184323000000</v>
      </c>
      <c r="R27" s="3">
        <v>217467000000</v>
      </c>
      <c r="S27" s="3">
        <v>253226000000</v>
      </c>
      <c r="T27" s="3">
        <v>290425000000</v>
      </c>
      <c r="U27" s="3">
        <v>329533000000</v>
      </c>
      <c r="V27" s="3">
        <v>370135000000</v>
      </c>
      <c r="W27" s="3">
        <v>410897000000</v>
      </c>
      <c r="X27" s="3">
        <v>452138000000</v>
      </c>
      <c r="Y27" s="3">
        <v>493167000000</v>
      </c>
      <c r="Z27" s="3">
        <v>533499000000</v>
      </c>
      <c r="AA27" s="3">
        <v>572908000000</v>
      </c>
      <c r="AB27" s="3">
        <v>610570000000</v>
      </c>
      <c r="AC27" s="3">
        <v>646243000000</v>
      </c>
      <c r="AD27" s="3">
        <v>679134000000</v>
      </c>
      <c r="AE27" s="3">
        <v>709172000000</v>
      </c>
      <c r="AF27" s="3">
        <v>736021000000</v>
      </c>
      <c r="AG27" s="3">
        <v>757344000000</v>
      </c>
      <c r="AH27" s="3">
        <v>776415000000</v>
      </c>
      <c r="AI27" s="3">
        <v>793150000000</v>
      </c>
      <c r="AJ27" s="3">
        <v>808263000000</v>
      </c>
      <c r="AK27" s="3">
        <v>822307000000</v>
      </c>
      <c r="AL27" s="3">
        <v>834821000000</v>
      </c>
      <c r="AM27" s="3">
        <v>846393000000</v>
      </c>
      <c r="AN27" s="3">
        <v>857872000000</v>
      </c>
      <c r="AO27" s="3">
        <v>868353000000</v>
      </c>
      <c r="AP27" s="3">
        <v>879506000000</v>
      </c>
    </row>
    <row r="28" spans="1:42">
      <c r="A28" s="18" t="s">
        <v>238</v>
      </c>
      <c r="B28" s="18" t="s">
        <v>225</v>
      </c>
      <c r="C28" s="18" t="s">
        <v>126</v>
      </c>
      <c r="D28" s="1" t="s">
        <v>2030</v>
      </c>
      <c r="E28" s="3">
        <v>1248110000</v>
      </c>
      <c r="F28" s="3">
        <v>2942960000</v>
      </c>
      <c r="G28" s="3">
        <v>4896310000</v>
      </c>
      <c r="H28" s="3">
        <v>7127130000</v>
      </c>
      <c r="I28" s="3">
        <v>9720920000</v>
      </c>
      <c r="J28" s="3">
        <v>12734800000</v>
      </c>
      <c r="K28" s="3">
        <v>15999000000</v>
      </c>
      <c r="L28" s="3">
        <v>19510400000</v>
      </c>
      <c r="M28" s="3">
        <v>22814700000</v>
      </c>
      <c r="N28" s="3">
        <v>26206600000</v>
      </c>
      <c r="O28" s="3">
        <v>29648400000</v>
      </c>
      <c r="P28" s="3">
        <v>33116700000</v>
      </c>
      <c r="Q28" s="3">
        <v>36584100000</v>
      </c>
      <c r="R28" s="3">
        <v>40023700000</v>
      </c>
      <c r="S28" s="3">
        <v>43393400000</v>
      </c>
      <c r="T28" s="3">
        <v>46005800000</v>
      </c>
      <c r="U28" s="3">
        <v>48355600000</v>
      </c>
      <c r="V28" s="3">
        <v>50586600000</v>
      </c>
      <c r="W28" s="3">
        <v>52658900000</v>
      </c>
      <c r="X28" s="3">
        <v>54585300000</v>
      </c>
      <c r="Y28" s="3">
        <v>56317800000</v>
      </c>
      <c r="Z28" s="3">
        <v>58085400000</v>
      </c>
      <c r="AA28" s="3">
        <v>59824400000</v>
      </c>
      <c r="AB28" s="3">
        <v>61796900000</v>
      </c>
      <c r="AC28" s="3">
        <v>63743000000</v>
      </c>
      <c r="AD28" s="3">
        <v>65761000000</v>
      </c>
      <c r="AE28" s="3">
        <v>67816400000</v>
      </c>
      <c r="AF28" s="3">
        <v>69923500000</v>
      </c>
      <c r="AG28" s="3">
        <v>71785500000</v>
      </c>
      <c r="AH28" s="3">
        <v>73740600000</v>
      </c>
      <c r="AI28" s="3">
        <v>75662600000</v>
      </c>
      <c r="AJ28" s="3">
        <v>77631300000</v>
      </c>
      <c r="AK28" s="3">
        <v>79670300000</v>
      </c>
      <c r="AL28" s="3">
        <v>81609500000</v>
      </c>
      <c r="AM28" s="3">
        <v>83526900000</v>
      </c>
      <c r="AN28" s="3">
        <v>85453000000</v>
      </c>
      <c r="AO28" s="3">
        <v>87154800000</v>
      </c>
      <c r="AP28" s="3">
        <v>88901600000</v>
      </c>
    </row>
    <row r="29" spans="1:42">
      <c r="A29" s="18" t="s">
        <v>238</v>
      </c>
      <c r="B29" s="18" t="s">
        <v>225</v>
      </c>
      <c r="C29" s="18" t="s">
        <v>127</v>
      </c>
      <c r="D29" s="1" t="s">
        <v>2029</v>
      </c>
      <c r="E29" s="3">
        <v>3373390000</v>
      </c>
      <c r="F29" s="3">
        <v>3189370000</v>
      </c>
      <c r="G29" s="3">
        <v>3003800000</v>
      </c>
      <c r="H29" s="3">
        <v>2823400000</v>
      </c>
      <c r="I29" s="3">
        <v>2659650000</v>
      </c>
      <c r="J29" s="3">
        <v>2530340000</v>
      </c>
      <c r="K29" s="3">
        <v>2452980000</v>
      </c>
      <c r="L29" s="3">
        <v>2455720000</v>
      </c>
      <c r="M29" s="3">
        <v>2568550000</v>
      </c>
      <c r="N29" s="3">
        <v>2830420000</v>
      </c>
      <c r="O29" s="3">
        <v>3296500000</v>
      </c>
      <c r="P29" s="3">
        <v>4003440000</v>
      </c>
      <c r="Q29" s="3">
        <v>4990510000</v>
      </c>
      <c r="R29" s="3">
        <v>6248750000</v>
      </c>
      <c r="S29" s="3">
        <v>7815990000</v>
      </c>
      <c r="T29" s="3">
        <v>10076500000</v>
      </c>
      <c r="U29" s="3">
        <v>12770000000</v>
      </c>
      <c r="V29" s="3">
        <v>15865300000</v>
      </c>
      <c r="W29" s="3">
        <v>19425500000</v>
      </c>
      <c r="X29" s="3">
        <v>23449400000</v>
      </c>
      <c r="Y29" s="3">
        <v>27990600000</v>
      </c>
      <c r="Z29" s="3">
        <v>33102300000</v>
      </c>
      <c r="AA29" s="3">
        <v>38774500000</v>
      </c>
      <c r="AB29" s="3">
        <v>45079800000</v>
      </c>
      <c r="AC29" s="3">
        <v>51911200000</v>
      </c>
      <c r="AD29" s="3">
        <v>59416300000</v>
      </c>
      <c r="AE29" s="3">
        <v>67413800000</v>
      </c>
      <c r="AF29" s="3">
        <v>76060300000</v>
      </c>
      <c r="AG29" s="3">
        <v>85189700000</v>
      </c>
      <c r="AH29" s="3">
        <v>95062100000</v>
      </c>
      <c r="AI29" s="3">
        <v>105505000000</v>
      </c>
      <c r="AJ29" s="3">
        <v>116999000000</v>
      </c>
      <c r="AK29" s="3">
        <v>128879000000</v>
      </c>
      <c r="AL29" s="3">
        <v>142394000000</v>
      </c>
      <c r="AM29" s="3">
        <v>155256000000</v>
      </c>
      <c r="AN29" s="3">
        <v>172200000000</v>
      </c>
      <c r="AO29" s="3">
        <v>184556000000</v>
      </c>
      <c r="AP29" s="3">
        <v>211643000000</v>
      </c>
    </row>
    <row r="30" spans="1:42">
      <c r="A30" s="18" t="s">
        <v>239</v>
      </c>
      <c r="B30" s="18" t="s">
        <v>2480</v>
      </c>
      <c r="C30" s="18" t="s">
        <v>111</v>
      </c>
      <c r="D30" s="1" t="s">
        <v>2028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</row>
    <row r="31" spans="1:42">
      <c r="A31" s="18" t="s">
        <v>239</v>
      </c>
      <c r="B31" s="18" t="s">
        <v>2480</v>
      </c>
      <c r="C31" s="18" t="s">
        <v>122</v>
      </c>
      <c r="D31" s="1" t="s">
        <v>2027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</row>
    <row r="32" spans="1:42">
      <c r="A32" s="18" t="s">
        <v>239</v>
      </c>
      <c r="B32" s="18" t="s">
        <v>2480</v>
      </c>
      <c r="C32" s="18" t="s">
        <v>123</v>
      </c>
      <c r="D32" s="1" t="s">
        <v>2026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</row>
    <row r="33" spans="1:42">
      <c r="A33" s="18" t="s">
        <v>239</v>
      </c>
      <c r="B33" s="18" t="s">
        <v>2480</v>
      </c>
      <c r="C33" s="18" t="s">
        <v>124</v>
      </c>
      <c r="D33" s="1" t="s">
        <v>2025</v>
      </c>
      <c r="E33" s="3">
        <v>217696000000</v>
      </c>
      <c r="F33" s="3">
        <v>216480000000</v>
      </c>
      <c r="G33" s="3">
        <v>215265000000</v>
      </c>
      <c r="H33" s="3">
        <v>214050000000</v>
      </c>
      <c r="I33" s="3">
        <v>212835000000</v>
      </c>
      <c r="J33" s="3">
        <v>211620000000</v>
      </c>
      <c r="K33" s="3">
        <v>210407000000</v>
      </c>
      <c r="L33" s="3">
        <v>209191000000</v>
      </c>
      <c r="M33" s="3">
        <v>216306000000</v>
      </c>
      <c r="N33" s="3">
        <v>223425000000</v>
      </c>
      <c r="O33" s="3">
        <v>230535000000</v>
      </c>
      <c r="P33" s="3">
        <v>237649000000</v>
      </c>
      <c r="Q33" s="3">
        <v>244870000000</v>
      </c>
      <c r="R33" s="3">
        <v>252001000000</v>
      </c>
      <c r="S33" s="3">
        <v>259110000000</v>
      </c>
      <c r="T33" s="3">
        <v>266218000000</v>
      </c>
      <c r="U33" s="3">
        <v>273330000000</v>
      </c>
      <c r="V33" s="3">
        <v>280447000000</v>
      </c>
      <c r="W33" s="3">
        <v>286349000000</v>
      </c>
      <c r="X33" s="3">
        <v>292253000000</v>
      </c>
      <c r="Y33" s="3">
        <v>298156000000</v>
      </c>
      <c r="Z33" s="3">
        <v>304060000000</v>
      </c>
      <c r="AA33" s="3">
        <v>309961000000</v>
      </c>
      <c r="AB33" s="3">
        <v>315865000000</v>
      </c>
      <c r="AC33" s="3">
        <v>321767000000</v>
      </c>
      <c r="AD33" s="3">
        <v>327670000000</v>
      </c>
      <c r="AE33" s="3">
        <v>333572000000</v>
      </c>
      <c r="AF33" s="3">
        <v>339473000000</v>
      </c>
      <c r="AG33" s="3">
        <v>344534000000</v>
      </c>
      <c r="AH33" s="3">
        <v>349597000000</v>
      </c>
      <c r="AI33" s="3">
        <v>354659000000</v>
      </c>
      <c r="AJ33" s="3">
        <v>359721000000</v>
      </c>
      <c r="AK33" s="3">
        <v>364782000000</v>
      </c>
      <c r="AL33" s="3">
        <v>369843000000</v>
      </c>
      <c r="AM33" s="3">
        <v>374906000000</v>
      </c>
      <c r="AN33" s="3">
        <v>379966000000</v>
      </c>
      <c r="AO33" s="3">
        <v>385029000000</v>
      </c>
      <c r="AP33" s="3">
        <v>390086000000</v>
      </c>
    </row>
    <row r="34" spans="1:42">
      <c r="A34" s="18" t="s">
        <v>239</v>
      </c>
      <c r="B34" s="18" t="s">
        <v>2480</v>
      </c>
      <c r="C34" s="18" t="s">
        <v>125</v>
      </c>
      <c r="D34" s="1" t="s">
        <v>2024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</row>
    <row r="35" spans="1:42">
      <c r="A35" s="18" t="s">
        <v>239</v>
      </c>
      <c r="B35" s="18" t="s">
        <v>2480</v>
      </c>
      <c r="C35" s="18" t="s">
        <v>126</v>
      </c>
      <c r="D35" s="1" t="s">
        <v>2023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</row>
    <row r="36" spans="1:42">
      <c r="A36" s="18" t="s">
        <v>239</v>
      </c>
      <c r="B36" s="18" t="s">
        <v>2480</v>
      </c>
      <c r="C36" s="18" t="s">
        <v>127</v>
      </c>
      <c r="D36" s="1" t="s">
        <v>2022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</row>
    <row r="37" spans="1:42">
      <c r="A37" s="18" t="s">
        <v>238</v>
      </c>
      <c r="B37" s="18" t="s">
        <v>2480</v>
      </c>
      <c r="C37" s="18" t="s">
        <v>111</v>
      </c>
      <c r="D37" s="1" t="s">
        <v>2021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</row>
    <row r="38" spans="1:42">
      <c r="A38" s="18" t="s">
        <v>238</v>
      </c>
      <c r="B38" s="18" t="s">
        <v>2480</v>
      </c>
      <c r="C38" s="18" t="s">
        <v>122</v>
      </c>
      <c r="D38" s="1" t="s">
        <v>2020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</row>
    <row r="39" spans="1:42">
      <c r="A39" s="18" t="s">
        <v>238</v>
      </c>
      <c r="B39" s="18" t="s">
        <v>2480</v>
      </c>
      <c r="C39" s="18" t="s">
        <v>123</v>
      </c>
      <c r="D39" s="1" t="s">
        <v>2019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</row>
    <row r="40" spans="1:42">
      <c r="A40" s="18" t="s">
        <v>238</v>
      </c>
      <c r="B40" s="18" t="s">
        <v>2480</v>
      </c>
      <c r="C40" s="18" t="s">
        <v>124</v>
      </c>
      <c r="D40" s="1" t="s">
        <v>2018</v>
      </c>
      <c r="E40" s="3">
        <v>17613300000</v>
      </c>
      <c r="F40" s="3">
        <v>19437100000</v>
      </c>
      <c r="G40" s="3">
        <v>21260900000</v>
      </c>
      <c r="H40" s="3">
        <v>23084700000</v>
      </c>
      <c r="I40" s="3">
        <v>24908500000</v>
      </c>
      <c r="J40" s="3">
        <v>26732300000</v>
      </c>
      <c r="K40" s="3">
        <v>28556400000</v>
      </c>
      <c r="L40" s="3">
        <v>30380200000</v>
      </c>
      <c r="M40" s="3">
        <v>32007900000</v>
      </c>
      <c r="N40" s="3">
        <v>33636200000</v>
      </c>
      <c r="O40" s="3">
        <v>35263300000</v>
      </c>
      <c r="P40" s="3">
        <v>36890900000</v>
      </c>
      <c r="Q40" s="3">
        <v>38535300000</v>
      </c>
      <c r="R40" s="3">
        <v>40165700000</v>
      </c>
      <c r="S40" s="3">
        <v>41792700000</v>
      </c>
      <c r="T40" s="3">
        <v>43419500000</v>
      </c>
      <c r="U40" s="3">
        <v>45046900000</v>
      </c>
      <c r="V40" s="3">
        <v>46675100000</v>
      </c>
      <c r="W40" s="3">
        <v>47923000000</v>
      </c>
      <c r="X40" s="3">
        <v>49171400000</v>
      </c>
      <c r="Y40" s="3">
        <v>50419600000</v>
      </c>
      <c r="Z40" s="3">
        <v>51667700000</v>
      </c>
      <c r="AA40" s="3">
        <v>52915700000</v>
      </c>
      <c r="AB40" s="3">
        <v>54163800000</v>
      </c>
      <c r="AC40" s="3">
        <v>55411800000</v>
      </c>
      <c r="AD40" s="3">
        <v>56659900000</v>
      </c>
      <c r="AE40" s="3">
        <v>57907800000</v>
      </c>
      <c r="AF40" s="3">
        <v>59155400000</v>
      </c>
      <c r="AG40" s="3">
        <v>61227200000</v>
      </c>
      <c r="AH40" s="3">
        <v>63299100000</v>
      </c>
      <c r="AI40" s="3">
        <v>65370900000</v>
      </c>
      <c r="AJ40" s="3">
        <v>67442500000</v>
      </c>
      <c r="AK40" s="3">
        <v>69514200000</v>
      </c>
      <c r="AL40" s="3">
        <v>71585600000</v>
      </c>
      <c r="AM40" s="3">
        <v>73657300000</v>
      </c>
      <c r="AN40" s="3">
        <v>75728500000</v>
      </c>
      <c r="AO40" s="3">
        <v>77800300000</v>
      </c>
      <c r="AP40" s="3">
        <v>79870700000</v>
      </c>
    </row>
    <row r="41" spans="1:42">
      <c r="A41" s="18" t="s">
        <v>238</v>
      </c>
      <c r="B41" s="18" t="s">
        <v>2480</v>
      </c>
      <c r="C41" s="18" t="s">
        <v>125</v>
      </c>
      <c r="D41" s="1" t="s">
        <v>2017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</row>
    <row r="42" spans="1:42">
      <c r="A42" s="18" t="s">
        <v>238</v>
      </c>
      <c r="B42" s="18" t="s">
        <v>2480</v>
      </c>
      <c r="C42" s="18" t="s">
        <v>126</v>
      </c>
      <c r="D42" s="1" t="s">
        <v>2016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</row>
    <row r="43" spans="1:42">
      <c r="A43" s="18" t="s">
        <v>238</v>
      </c>
      <c r="B43" s="18" t="s">
        <v>2480</v>
      </c>
      <c r="C43" s="18" t="s">
        <v>127</v>
      </c>
      <c r="D43" s="1" t="s">
        <v>2015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</row>
    <row r="44" spans="1:42">
      <c r="A44" s="18" t="s">
        <v>239</v>
      </c>
      <c r="B44" s="18" t="s">
        <v>223</v>
      </c>
      <c r="C44" s="18" t="s">
        <v>111</v>
      </c>
      <c r="D44" s="1" t="s">
        <v>2014</v>
      </c>
      <c r="E44" s="3">
        <v>387023000000</v>
      </c>
      <c r="F44" s="3">
        <v>381104000000</v>
      </c>
      <c r="G44" s="3">
        <v>375285000000</v>
      </c>
      <c r="H44" s="3">
        <v>369723000000</v>
      </c>
      <c r="I44" s="3">
        <v>364408000000</v>
      </c>
      <c r="J44" s="3">
        <v>359336000000</v>
      </c>
      <c r="K44" s="3">
        <v>354319000000</v>
      </c>
      <c r="L44" s="3">
        <v>349543000000</v>
      </c>
      <c r="M44" s="3">
        <v>353844000000</v>
      </c>
      <c r="N44" s="3">
        <v>357601000000</v>
      </c>
      <c r="O44" s="3">
        <v>361630000000</v>
      </c>
      <c r="P44" s="3">
        <v>365703000000</v>
      </c>
      <c r="Q44" s="3">
        <v>369736000000</v>
      </c>
      <c r="R44" s="3">
        <v>373827000000</v>
      </c>
      <c r="S44" s="3">
        <v>377999000000</v>
      </c>
      <c r="T44" s="3">
        <v>382331000000</v>
      </c>
      <c r="U44" s="3">
        <v>386843000000</v>
      </c>
      <c r="V44" s="3">
        <v>391349000000</v>
      </c>
      <c r="W44" s="3">
        <v>394599000000</v>
      </c>
      <c r="X44" s="3">
        <v>398077000000</v>
      </c>
      <c r="Y44" s="3">
        <v>401565000000</v>
      </c>
      <c r="Z44" s="3">
        <v>405260000000</v>
      </c>
      <c r="AA44" s="3">
        <v>409191000000</v>
      </c>
      <c r="AB44" s="3">
        <v>413136000000</v>
      </c>
      <c r="AC44" s="3">
        <v>417337000000</v>
      </c>
      <c r="AD44" s="3">
        <v>421774000000</v>
      </c>
      <c r="AE44" s="3">
        <v>430005000000</v>
      </c>
      <c r="AF44" s="3">
        <v>438079000000</v>
      </c>
      <c r="AG44" s="3">
        <v>445586000000</v>
      </c>
      <c r="AH44" s="3">
        <v>453124000000</v>
      </c>
      <c r="AI44" s="3">
        <v>460488000000</v>
      </c>
      <c r="AJ44" s="3">
        <v>468066000000</v>
      </c>
      <c r="AK44" s="3">
        <v>475685000000</v>
      </c>
      <c r="AL44" s="3">
        <v>483098000000</v>
      </c>
      <c r="AM44" s="3">
        <v>490788000000</v>
      </c>
      <c r="AN44" s="3">
        <v>498553000000</v>
      </c>
      <c r="AO44" s="3">
        <v>506183000000</v>
      </c>
      <c r="AP44" s="3">
        <v>514048000000</v>
      </c>
    </row>
    <row r="45" spans="1:42">
      <c r="A45" s="18" t="s">
        <v>239</v>
      </c>
      <c r="B45" s="18" t="s">
        <v>223</v>
      </c>
      <c r="C45" s="18" t="s">
        <v>122</v>
      </c>
      <c r="D45" s="1" t="s">
        <v>2013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</row>
    <row r="46" spans="1:42">
      <c r="A46" s="18" t="s">
        <v>239</v>
      </c>
      <c r="B46" s="18" t="s">
        <v>223</v>
      </c>
      <c r="C46" s="18" t="s">
        <v>123</v>
      </c>
      <c r="D46" s="1" t="s">
        <v>2012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</row>
    <row r="47" spans="1:42">
      <c r="A47" s="18" t="s">
        <v>239</v>
      </c>
      <c r="B47" s="18" t="s">
        <v>223</v>
      </c>
      <c r="C47" s="18" t="s">
        <v>124</v>
      </c>
      <c r="D47" s="1" t="s">
        <v>2011</v>
      </c>
      <c r="E47" s="3">
        <v>19162800000</v>
      </c>
      <c r="F47" s="3">
        <v>22541500000</v>
      </c>
      <c r="G47" s="3">
        <v>25820200000</v>
      </c>
      <c r="H47" s="3">
        <v>28842800000</v>
      </c>
      <c r="I47" s="3">
        <v>31618300000</v>
      </c>
      <c r="J47" s="3">
        <v>34328000000</v>
      </c>
      <c r="K47" s="3">
        <v>36765300000</v>
      </c>
      <c r="L47" s="3">
        <v>38981800000</v>
      </c>
      <c r="M47" s="3">
        <v>42275200000</v>
      </c>
      <c r="N47" s="3">
        <v>45400000000</v>
      </c>
      <c r="O47" s="3">
        <v>48467500000</v>
      </c>
      <c r="P47" s="3">
        <v>51616500000</v>
      </c>
      <c r="Q47" s="3">
        <v>54618100000</v>
      </c>
      <c r="R47" s="3">
        <v>57467600000</v>
      </c>
      <c r="S47" s="3">
        <v>60410200000</v>
      </c>
      <c r="T47" s="3">
        <v>63199600000</v>
      </c>
      <c r="U47" s="3">
        <v>65801600000</v>
      </c>
      <c r="V47" s="3">
        <v>68431500000</v>
      </c>
      <c r="W47" s="3">
        <v>70612700000</v>
      </c>
      <c r="X47" s="3">
        <v>72566300000</v>
      </c>
      <c r="Y47" s="3">
        <v>74509500000</v>
      </c>
      <c r="Z47" s="3">
        <v>76245100000</v>
      </c>
      <c r="AA47" s="3">
        <v>77744300000</v>
      </c>
      <c r="AB47" s="3">
        <v>79229700000</v>
      </c>
      <c r="AC47" s="3">
        <v>80459600000</v>
      </c>
      <c r="AD47" s="3">
        <v>81453900000</v>
      </c>
      <c r="AE47" s="3">
        <v>78652700000</v>
      </c>
      <c r="AF47" s="3">
        <v>76007900000</v>
      </c>
      <c r="AG47" s="3">
        <v>72986100000</v>
      </c>
      <c r="AH47" s="3">
        <v>69934400000</v>
      </c>
      <c r="AI47" s="3">
        <v>67051200000</v>
      </c>
      <c r="AJ47" s="3">
        <v>63956900000</v>
      </c>
      <c r="AK47" s="3">
        <v>60819800000</v>
      </c>
      <c r="AL47" s="3">
        <v>57892600000</v>
      </c>
      <c r="AM47" s="3">
        <v>54683000000</v>
      </c>
      <c r="AN47" s="3">
        <v>51402900000</v>
      </c>
      <c r="AO47" s="3">
        <v>48263900000</v>
      </c>
      <c r="AP47" s="3">
        <v>44887200000</v>
      </c>
    </row>
    <row r="48" spans="1:42">
      <c r="A48" s="18" t="s">
        <v>239</v>
      </c>
      <c r="B48" s="18" t="s">
        <v>223</v>
      </c>
      <c r="C48" s="18" t="s">
        <v>125</v>
      </c>
      <c r="D48" s="1" t="s">
        <v>2010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</row>
    <row r="49" spans="1:42">
      <c r="A49" s="18" t="s">
        <v>239</v>
      </c>
      <c r="B49" s="18" t="s">
        <v>223</v>
      </c>
      <c r="C49" s="18" t="s">
        <v>126</v>
      </c>
      <c r="D49" s="1" t="s">
        <v>2009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</row>
    <row r="50" spans="1:42">
      <c r="A50" s="18" t="s">
        <v>239</v>
      </c>
      <c r="B50" s="18" t="s">
        <v>223</v>
      </c>
      <c r="C50" s="18" t="s">
        <v>127</v>
      </c>
      <c r="D50" s="1" t="s">
        <v>2008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</row>
    <row r="51" spans="1:42">
      <c r="A51" s="18" t="s">
        <v>238</v>
      </c>
      <c r="B51" s="18" t="s">
        <v>223</v>
      </c>
      <c r="C51" s="18" t="s">
        <v>111</v>
      </c>
      <c r="D51" s="1" t="s">
        <v>2007</v>
      </c>
      <c r="E51" s="3">
        <v>171177000000</v>
      </c>
      <c r="F51" s="3">
        <v>378748000000</v>
      </c>
      <c r="G51" s="3">
        <v>620203000000</v>
      </c>
      <c r="H51" s="3">
        <v>894846000000</v>
      </c>
      <c r="I51" s="3">
        <v>1199730000000</v>
      </c>
      <c r="J51" s="3">
        <v>1534220000000</v>
      </c>
      <c r="K51" s="3">
        <v>1894630000000</v>
      </c>
      <c r="L51" s="3">
        <v>2278240000000</v>
      </c>
      <c r="M51" s="3">
        <v>2694730000000</v>
      </c>
      <c r="N51" s="3">
        <v>3128700000000</v>
      </c>
      <c r="O51" s="3">
        <v>3579830000000</v>
      </c>
      <c r="P51" s="3">
        <v>4045110000000</v>
      </c>
      <c r="Q51" s="3">
        <v>4519340000000</v>
      </c>
      <c r="R51" s="3">
        <v>4998420000000</v>
      </c>
      <c r="S51" s="3">
        <v>5482860000000</v>
      </c>
      <c r="T51" s="3">
        <v>5970390000000</v>
      </c>
      <c r="U51" s="3">
        <v>6458530000000</v>
      </c>
      <c r="V51" s="3">
        <v>6945370000000</v>
      </c>
      <c r="W51" s="3">
        <v>7456010000000</v>
      </c>
      <c r="X51" s="3">
        <v>7965160000000</v>
      </c>
      <c r="Y51" s="3">
        <v>8471030000000</v>
      </c>
      <c r="Z51" s="3">
        <v>8973810000000</v>
      </c>
      <c r="AA51" s="3">
        <v>9472190000000</v>
      </c>
      <c r="AB51" s="3">
        <v>9784870000000</v>
      </c>
      <c r="AC51" s="3">
        <v>10094300000000</v>
      </c>
      <c r="AD51" s="3">
        <v>10403000000000</v>
      </c>
      <c r="AE51" s="3">
        <v>10718200000000</v>
      </c>
      <c r="AF51" s="3">
        <v>11033300000000</v>
      </c>
      <c r="AG51" s="3">
        <v>11259500000000</v>
      </c>
      <c r="AH51" s="3">
        <v>11484800000000</v>
      </c>
      <c r="AI51" s="3">
        <v>11716500000000</v>
      </c>
      <c r="AJ51" s="3">
        <v>11953900000000</v>
      </c>
      <c r="AK51" s="3">
        <v>12190300000000</v>
      </c>
      <c r="AL51" s="3">
        <v>12433400000000</v>
      </c>
      <c r="AM51" s="3">
        <v>12675900000000</v>
      </c>
      <c r="AN51" s="3">
        <v>12925700000000</v>
      </c>
      <c r="AO51" s="3">
        <v>13176300000000</v>
      </c>
      <c r="AP51" s="3">
        <v>13434900000000</v>
      </c>
    </row>
    <row r="52" spans="1:42">
      <c r="A52" s="18" t="s">
        <v>238</v>
      </c>
      <c r="B52" s="18" t="s">
        <v>223</v>
      </c>
      <c r="C52" s="18" t="s">
        <v>122</v>
      </c>
      <c r="D52" s="1" t="s">
        <v>2006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</row>
    <row r="53" spans="1:42">
      <c r="A53" s="18" t="s">
        <v>238</v>
      </c>
      <c r="B53" s="18" t="s">
        <v>223</v>
      </c>
      <c r="C53" s="18" t="s">
        <v>123</v>
      </c>
      <c r="D53" s="1" t="s">
        <v>2005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</row>
    <row r="54" spans="1:42">
      <c r="A54" s="18" t="s">
        <v>238</v>
      </c>
      <c r="B54" s="18" t="s">
        <v>223</v>
      </c>
      <c r="C54" s="18" t="s">
        <v>124</v>
      </c>
      <c r="D54" s="1" t="s">
        <v>2004</v>
      </c>
      <c r="E54" s="3">
        <v>3694240000000</v>
      </c>
      <c r="F54" s="3">
        <v>3757620000000</v>
      </c>
      <c r="G54" s="3">
        <v>3787120000000</v>
      </c>
      <c r="H54" s="3">
        <v>3783430000000</v>
      </c>
      <c r="I54" s="3">
        <v>3749500000000</v>
      </c>
      <c r="J54" s="3">
        <v>3686590000000</v>
      </c>
      <c r="K54" s="3">
        <v>3597160000000</v>
      </c>
      <c r="L54" s="3">
        <v>3484540000000</v>
      </c>
      <c r="M54" s="3">
        <v>3363360000000</v>
      </c>
      <c r="N54" s="3">
        <v>3220150000000</v>
      </c>
      <c r="O54" s="3">
        <v>3061100000000</v>
      </c>
      <c r="P54" s="3">
        <v>2889100000000</v>
      </c>
      <c r="Q54" s="3">
        <v>2706670000000</v>
      </c>
      <c r="R54" s="3">
        <v>2517520000000</v>
      </c>
      <c r="S54" s="3">
        <v>2324880000000</v>
      </c>
      <c r="T54" s="3">
        <v>2129200000000</v>
      </c>
      <c r="U54" s="3">
        <v>1932760000000</v>
      </c>
      <c r="V54" s="3">
        <v>1737960000000</v>
      </c>
      <c r="W54" s="3">
        <v>1549400000000</v>
      </c>
      <c r="X54" s="3">
        <v>1362340000000</v>
      </c>
      <c r="Y54" s="3">
        <v>1178570000000</v>
      </c>
      <c r="Z54" s="3">
        <v>997851000000</v>
      </c>
      <c r="AA54" s="3">
        <v>821561000000</v>
      </c>
      <c r="AB54" s="3">
        <v>830966000000</v>
      </c>
      <c r="AC54" s="3">
        <v>843684000000</v>
      </c>
      <c r="AD54" s="3">
        <v>857091000000</v>
      </c>
      <c r="AE54" s="3">
        <v>864042000000</v>
      </c>
      <c r="AF54" s="3">
        <v>871061000000</v>
      </c>
      <c r="AG54" s="3">
        <v>864957000000</v>
      </c>
      <c r="AH54" s="3">
        <v>859765000000</v>
      </c>
      <c r="AI54" s="3">
        <v>848038000000</v>
      </c>
      <c r="AJ54" s="3">
        <v>830691000000</v>
      </c>
      <c r="AK54" s="3">
        <v>814385000000</v>
      </c>
      <c r="AL54" s="3">
        <v>791399000000</v>
      </c>
      <c r="AM54" s="3">
        <v>768870000000</v>
      </c>
      <c r="AN54" s="3">
        <v>739226000000</v>
      </c>
      <c r="AO54" s="3">
        <v>708861000000</v>
      </c>
      <c r="AP54" s="3">
        <v>670404000000</v>
      </c>
    </row>
    <row r="55" spans="1:42">
      <c r="A55" s="18" t="s">
        <v>238</v>
      </c>
      <c r="B55" s="18" t="s">
        <v>223</v>
      </c>
      <c r="C55" s="18" t="s">
        <v>125</v>
      </c>
      <c r="D55" s="1" t="s">
        <v>2003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</row>
    <row r="56" spans="1:42">
      <c r="A56" s="18" t="s">
        <v>238</v>
      </c>
      <c r="B56" s="18" t="s">
        <v>223</v>
      </c>
      <c r="C56" s="18" t="s">
        <v>126</v>
      </c>
      <c r="D56" s="1" t="s">
        <v>2002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</row>
    <row r="57" spans="1:42">
      <c r="A57" s="18" t="s">
        <v>238</v>
      </c>
      <c r="B57" s="18" t="s">
        <v>223</v>
      </c>
      <c r="C57" s="18" t="s">
        <v>127</v>
      </c>
      <c r="D57" s="1" t="s">
        <v>2001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</row>
    <row r="58" spans="1:42">
      <c r="A58" s="18" t="s">
        <v>239</v>
      </c>
      <c r="B58" s="18" t="s">
        <v>222</v>
      </c>
      <c r="C58" s="18" t="s">
        <v>111</v>
      </c>
      <c r="D58" s="1" t="s">
        <v>2000</v>
      </c>
      <c r="E58" s="3">
        <v>339897000</v>
      </c>
      <c r="F58" s="3">
        <v>320866000</v>
      </c>
      <c r="G58" s="3">
        <v>302582000</v>
      </c>
      <c r="H58" s="3">
        <v>285002000</v>
      </c>
      <c r="I58" s="3">
        <v>267761000</v>
      </c>
      <c r="J58" s="3">
        <v>251208000</v>
      </c>
      <c r="K58" s="3">
        <v>235236000</v>
      </c>
      <c r="L58" s="3">
        <v>219852000</v>
      </c>
      <c r="M58" s="3">
        <v>209744000</v>
      </c>
      <c r="N58" s="3">
        <v>199722000</v>
      </c>
      <c r="O58" s="3">
        <v>189382000</v>
      </c>
      <c r="P58" s="3">
        <v>178973000</v>
      </c>
      <c r="Q58" s="3">
        <v>168704000</v>
      </c>
      <c r="R58" s="3">
        <v>158303000</v>
      </c>
      <c r="S58" s="3">
        <v>147796000</v>
      </c>
      <c r="T58" s="3">
        <v>137166000</v>
      </c>
      <c r="U58" s="3">
        <v>126408000</v>
      </c>
      <c r="V58" s="3">
        <v>115514000</v>
      </c>
      <c r="W58" s="3">
        <v>105412000</v>
      </c>
      <c r="X58" s="3">
        <v>95386900</v>
      </c>
      <c r="Y58" s="3">
        <v>85263800</v>
      </c>
      <c r="Z58" s="3">
        <v>75037600</v>
      </c>
      <c r="AA58" s="3">
        <v>64806300</v>
      </c>
      <c r="AB58" s="3">
        <v>54429600</v>
      </c>
      <c r="AC58" s="3">
        <v>43898000</v>
      </c>
      <c r="AD58" s="3">
        <v>33258100</v>
      </c>
      <c r="AE58" s="3">
        <v>22406200</v>
      </c>
      <c r="AF58" s="3">
        <v>11326000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</row>
    <row r="59" spans="1:42">
      <c r="A59" s="18" t="s">
        <v>239</v>
      </c>
      <c r="B59" s="18" t="s">
        <v>222</v>
      </c>
      <c r="C59" s="18" t="s">
        <v>122</v>
      </c>
      <c r="D59" s="1" t="s">
        <v>1999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</row>
    <row r="60" spans="1:42">
      <c r="A60" s="18" t="s">
        <v>239</v>
      </c>
      <c r="B60" s="18" t="s">
        <v>222</v>
      </c>
      <c r="C60" s="18" t="s">
        <v>123</v>
      </c>
      <c r="D60" s="1" t="s">
        <v>1998</v>
      </c>
      <c r="E60" s="3">
        <v>23976100</v>
      </c>
      <c r="F60" s="3">
        <v>45640400</v>
      </c>
      <c r="G60" s="3">
        <v>66486700</v>
      </c>
      <c r="H60" s="3">
        <v>85234100</v>
      </c>
      <c r="I60" s="3">
        <v>103186000</v>
      </c>
      <c r="J60" s="3">
        <v>119196000</v>
      </c>
      <c r="K60" s="3">
        <v>133342000</v>
      </c>
      <c r="L60" s="3">
        <v>145745000</v>
      </c>
      <c r="M60" s="3">
        <v>161341000</v>
      </c>
      <c r="N60" s="3">
        <v>177253000</v>
      </c>
      <c r="O60" s="3">
        <v>191890000</v>
      </c>
      <c r="P60" s="3">
        <v>206702000</v>
      </c>
      <c r="Q60" s="3">
        <v>220711000</v>
      </c>
      <c r="R60" s="3">
        <v>234901000</v>
      </c>
      <c r="S60" s="3">
        <v>249325000</v>
      </c>
      <c r="T60" s="3">
        <v>263981000</v>
      </c>
      <c r="U60" s="3">
        <v>277576000</v>
      </c>
      <c r="V60" s="3">
        <v>291412000</v>
      </c>
      <c r="W60" s="3">
        <v>304378000</v>
      </c>
      <c r="X60" s="3">
        <v>316631000</v>
      </c>
      <c r="Y60" s="3">
        <v>329065000</v>
      </c>
      <c r="Z60" s="3">
        <v>341689000</v>
      </c>
      <c r="AA60" s="3">
        <v>355084000</v>
      </c>
      <c r="AB60" s="3">
        <v>368760000</v>
      </c>
      <c r="AC60" s="3">
        <v>382736000</v>
      </c>
      <c r="AD60" s="3">
        <v>396326000</v>
      </c>
      <c r="AE60" s="3">
        <v>410313000</v>
      </c>
      <c r="AF60" s="3">
        <v>424726000</v>
      </c>
      <c r="AG60" s="3">
        <v>439799000</v>
      </c>
      <c r="AH60" s="3">
        <v>429102000</v>
      </c>
      <c r="AI60" s="3">
        <v>417355000</v>
      </c>
      <c r="AJ60" s="3">
        <v>404780000</v>
      </c>
      <c r="AK60" s="3">
        <v>392188000</v>
      </c>
      <c r="AL60" s="3">
        <v>379580000</v>
      </c>
      <c r="AM60" s="3">
        <v>368411000</v>
      </c>
      <c r="AN60" s="3">
        <v>357939000</v>
      </c>
      <c r="AO60" s="3">
        <v>348192000</v>
      </c>
      <c r="AP60" s="3">
        <v>339194000</v>
      </c>
    </row>
    <row r="61" spans="1:42">
      <c r="A61" s="18" t="s">
        <v>239</v>
      </c>
      <c r="B61" s="18" t="s">
        <v>222</v>
      </c>
      <c r="C61" s="18" t="s">
        <v>124</v>
      </c>
      <c r="D61" s="1" t="s">
        <v>1997</v>
      </c>
      <c r="E61" s="3">
        <v>856089000</v>
      </c>
      <c r="F61" s="3">
        <v>820145000</v>
      </c>
      <c r="G61" s="3">
        <v>784271000</v>
      </c>
      <c r="H61" s="3">
        <v>749794000</v>
      </c>
      <c r="I61" s="3">
        <v>715771000</v>
      </c>
      <c r="J61" s="3">
        <v>683131000</v>
      </c>
      <c r="K61" s="3">
        <v>651615000</v>
      </c>
      <c r="L61" s="3">
        <v>621267000</v>
      </c>
      <c r="M61" s="3">
        <v>606892000</v>
      </c>
      <c r="N61" s="3">
        <v>591676000</v>
      </c>
      <c r="O61" s="3">
        <v>578180000</v>
      </c>
      <c r="P61" s="3">
        <v>564648000</v>
      </c>
      <c r="Q61" s="3">
        <v>551777000</v>
      </c>
      <c r="R61" s="3">
        <v>538740000</v>
      </c>
      <c r="S61" s="3">
        <v>525639000</v>
      </c>
      <c r="T61" s="3">
        <v>512433000</v>
      </c>
      <c r="U61" s="3">
        <v>500419000</v>
      </c>
      <c r="V61" s="3">
        <v>488311000</v>
      </c>
      <c r="W61" s="3">
        <v>474355000</v>
      </c>
      <c r="X61" s="3">
        <v>461037000</v>
      </c>
      <c r="Y61" s="3">
        <v>447635000</v>
      </c>
      <c r="Z61" s="3">
        <v>434146000</v>
      </c>
      <c r="AA61" s="3">
        <v>419891000</v>
      </c>
      <c r="AB61" s="3">
        <v>405500000</v>
      </c>
      <c r="AC61" s="3">
        <v>390966000</v>
      </c>
      <c r="AD61" s="3">
        <v>376925000</v>
      </c>
      <c r="AE61" s="3">
        <v>362700000</v>
      </c>
      <c r="AF61" s="3">
        <v>348275000</v>
      </c>
      <c r="AG61" s="3">
        <v>333789000</v>
      </c>
      <c r="AH61" s="3">
        <v>333746000</v>
      </c>
      <c r="AI61" s="3">
        <v>334754000</v>
      </c>
      <c r="AJ61" s="3">
        <v>336591000</v>
      </c>
      <c r="AK61" s="3">
        <v>338444000</v>
      </c>
      <c r="AL61" s="3">
        <v>340313000</v>
      </c>
      <c r="AM61" s="3">
        <v>340744000</v>
      </c>
      <c r="AN61" s="3">
        <v>340478000</v>
      </c>
      <c r="AO61" s="3">
        <v>339487000</v>
      </c>
      <c r="AP61" s="3">
        <v>337745000</v>
      </c>
    </row>
    <row r="62" spans="1:42">
      <c r="A62" s="18" t="s">
        <v>239</v>
      </c>
      <c r="B62" s="18" t="s">
        <v>222</v>
      </c>
      <c r="C62" s="18" t="s">
        <v>125</v>
      </c>
      <c r="D62" s="1" t="s">
        <v>1996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</row>
    <row r="63" spans="1:42">
      <c r="A63" s="18" t="s">
        <v>239</v>
      </c>
      <c r="B63" s="18" t="s">
        <v>222</v>
      </c>
      <c r="C63" s="18" t="s">
        <v>126</v>
      </c>
      <c r="D63" s="1" t="s">
        <v>1995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</row>
    <row r="64" spans="1:42">
      <c r="A64" s="18" t="s">
        <v>239</v>
      </c>
      <c r="B64" s="18" t="s">
        <v>222</v>
      </c>
      <c r="C64" s="18" t="s">
        <v>127</v>
      </c>
      <c r="D64" s="1" t="s">
        <v>1994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</row>
    <row r="65" spans="1:42">
      <c r="A65" s="18" t="s">
        <v>238</v>
      </c>
      <c r="B65" s="18" t="s">
        <v>222</v>
      </c>
      <c r="C65" s="18" t="s">
        <v>111</v>
      </c>
      <c r="D65" s="1" t="s">
        <v>1993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</row>
    <row r="66" spans="1:42">
      <c r="A66" s="18" t="s">
        <v>238</v>
      </c>
      <c r="B66" s="18" t="s">
        <v>222</v>
      </c>
      <c r="C66" s="18" t="s">
        <v>122</v>
      </c>
      <c r="D66" s="1" t="s">
        <v>1992</v>
      </c>
      <c r="E66" s="3">
        <v>30154500000</v>
      </c>
      <c r="F66" s="3">
        <v>29848500000</v>
      </c>
      <c r="G66" s="3">
        <v>29464800000</v>
      </c>
      <c r="H66" s="3">
        <v>29006100000</v>
      </c>
      <c r="I66" s="3">
        <v>28475300000</v>
      </c>
      <c r="J66" s="3">
        <v>27875600000</v>
      </c>
      <c r="K66" s="3">
        <v>27210900000</v>
      </c>
      <c r="L66" s="3">
        <v>26484600000</v>
      </c>
      <c r="M66" s="3">
        <v>25627900000</v>
      </c>
      <c r="N66" s="3">
        <v>24728600000</v>
      </c>
      <c r="O66" s="3">
        <v>23789900000</v>
      </c>
      <c r="P66" s="3">
        <v>22815900000</v>
      </c>
      <c r="Q66" s="3">
        <v>21812300000</v>
      </c>
      <c r="R66" s="3">
        <v>20778100000</v>
      </c>
      <c r="S66" s="3">
        <v>19718600000</v>
      </c>
      <c r="T66" s="3">
        <v>18637600000</v>
      </c>
      <c r="U66" s="3">
        <v>17538400000</v>
      </c>
      <c r="V66" s="3">
        <v>16424200000</v>
      </c>
      <c r="W66" s="3">
        <v>15210900000</v>
      </c>
      <c r="X66" s="3">
        <v>14007100000</v>
      </c>
      <c r="Y66" s="3">
        <v>12814000000</v>
      </c>
      <c r="Z66" s="3">
        <v>11632600000</v>
      </c>
      <c r="AA66" s="3">
        <v>10463600000</v>
      </c>
      <c r="AB66" s="3">
        <v>9307970000</v>
      </c>
      <c r="AC66" s="3">
        <v>8166320000</v>
      </c>
      <c r="AD66" s="3">
        <v>7039250000</v>
      </c>
      <c r="AE66" s="3">
        <v>5927360000</v>
      </c>
      <c r="AF66" s="3">
        <v>4831110000</v>
      </c>
      <c r="AG66" s="3">
        <v>3752870000</v>
      </c>
      <c r="AH66" s="3">
        <v>2689860000</v>
      </c>
      <c r="AI66" s="3">
        <v>1710900000</v>
      </c>
      <c r="AJ66" s="3">
        <v>746842000</v>
      </c>
      <c r="AK66" s="3">
        <v>726891000</v>
      </c>
      <c r="AL66" s="3">
        <v>723193000</v>
      </c>
      <c r="AM66" s="3">
        <v>719774000</v>
      </c>
      <c r="AN66" s="3">
        <v>716621000</v>
      </c>
      <c r="AO66" s="3">
        <v>713722000</v>
      </c>
      <c r="AP66" s="3">
        <v>711062000</v>
      </c>
    </row>
    <row r="67" spans="1:42">
      <c r="A67" s="18" t="s">
        <v>238</v>
      </c>
      <c r="B67" s="18" t="s">
        <v>222</v>
      </c>
      <c r="C67" s="18" t="s">
        <v>123</v>
      </c>
      <c r="D67" s="1" t="s">
        <v>1991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</row>
    <row r="68" spans="1:42">
      <c r="A68" s="18" t="s">
        <v>238</v>
      </c>
      <c r="B68" s="18" t="s">
        <v>222</v>
      </c>
      <c r="C68" s="18" t="s">
        <v>124</v>
      </c>
      <c r="D68" s="1" t="s">
        <v>1990</v>
      </c>
      <c r="E68" s="3">
        <v>7702630000000</v>
      </c>
      <c r="F68" s="3">
        <v>7918310000000</v>
      </c>
      <c r="G68" s="3">
        <v>8134080000000</v>
      </c>
      <c r="H68" s="3">
        <v>8349910000000</v>
      </c>
      <c r="I68" s="3">
        <v>8565820000000</v>
      </c>
      <c r="J68" s="3">
        <v>8781800000000</v>
      </c>
      <c r="K68" s="3">
        <v>8997870000000</v>
      </c>
      <c r="L68" s="3">
        <v>9213970000000</v>
      </c>
      <c r="M68" s="3">
        <v>9402320000000</v>
      </c>
      <c r="N68" s="3">
        <v>9590750000000</v>
      </c>
      <c r="O68" s="3">
        <v>9779130000000</v>
      </c>
      <c r="P68" s="3">
        <v>9967590000000</v>
      </c>
      <c r="Q68" s="3">
        <v>10157200000000</v>
      </c>
      <c r="R68" s="3">
        <v>10345900000000</v>
      </c>
      <c r="S68" s="3">
        <v>10534300000000</v>
      </c>
      <c r="T68" s="3">
        <v>10722800000000</v>
      </c>
      <c r="U68" s="3">
        <v>10911400000000</v>
      </c>
      <c r="V68" s="3">
        <v>11100000000000</v>
      </c>
      <c r="W68" s="3">
        <v>11221700000000</v>
      </c>
      <c r="X68" s="3">
        <v>11343400000000</v>
      </c>
      <c r="Y68" s="3">
        <v>11465100000000</v>
      </c>
      <c r="Z68" s="3">
        <v>11586800000000</v>
      </c>
      <c r="AA68" s="3">
        <v>11708400000000</v>
      </c>
      <c r="AB68" s="3">
        <v>11830100000000</v>
      </c>
      <c r="AC68" s="3">
        <v>11951700000000</v>
      </c>
      <c r="AD68" s="3">
        <v>12073300000000</v>
      </c>
      <c r="AE68" s="3">
        <v>12194900000000</v>
      </c>
      <c r="AF68" s="3">
        <v>12316500000000</v>
      </c>
      <c r="AG68" s="3">
        <v>12444700000000</v>
      </c>
      <c r="AH68" s="3">
        <v>12573000000000</v>
      </c>
      <c r="AI68" s="3">
        <v>12701100000000</v>
      </c>
      <c r="AJ68" s="3">
        <v>12829200000000</v>
      </c>
      <c r="AK68" s="3">
        <v>12956400000000</v>
      </c>
      <c r="AL68" s="3">
        <v>13083600000000</v>
      </c>
      <c r="AM68" s="3">
        <v>13210800000000</v>
      </c>
      <c r="AN68" s="3">
        <v>13338000000000</v>
      </c>
      <c r="AO68" s="3">
        <v>13465100000000</v>
      </c>
      <c r="AP68" s="3">
        <v>13592300000000</v>
      </c>
    </row>
    <row r="69" spans="1:42">
      <c r="A69" s="18" t="s">
        <v>238</v>
      </c>
      <c r="B69" s="18" t="s">
        <v>222</v>
      </c>
      <c r="C69" s="18" t="s">
        <v>125</v>
      </c>
      <c r="D69" s="1" t="s">
        <v>1989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</row>
    <row r="70" spans="1:42">
      <c r="A70" s="18" t="s">
        <v>238</v>
      </c>
      <c r="B70" s="18" t="s">
        <v>222</v>
      </c>
      <c r="C70" s="18" t="s">
        <v>126</v>
      </c>
      <c r="D70" s="1" t="s">
        <v>1988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</row>
    <row r="71" spans="1:42">
      <c r="A71" s="18" t="s">
        <v>238</v>
      </c>
      <c r="B71" s="18" t="s">
        <v>222</v>
      </c>
      <c r="C71" s="18" t="s">
        <v>127</v>
      </c>
      <c r="D71" s="1" t="s">
        <v>1987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</row>
    <row r="72" spans="1:42">
      <c r="A72" s="18" t="s">
        <v>239</v>
      </c>
      <c r="B72" s="18" t="s">
        <v>220</v>
      </c>
      <c r="C72" s="18" t="s">
        <v>111</v>
      </c>
      <c r="D72" s="1" t="s">
        <v>1986</v>
      </c>
      <c r="E72" s="3">
        <v>11540300000</v>
      </c>
      <c r="F72" s="3">
        <v>23758400000</v>
      </c>
      <c r="G72" s="3">
        <v>37852100000</v>
      </c>
      <c r="H72" s="3">
        <v>53775600000</v>
      </c>
      <c r="I72" s="3">
        <v>71387800000</v>
      </c>
      <c r="J72" s="3">
        <v>90554700000</v>
      </c>
      <c r="K72" s="3">
        <v>111040000000</v>
      </c>
      <c r="L72" s="3">
        <v>132637000000</v>
      </c>
      <c r="M72" s="3">
        <v>155250000000</v>
      </c>
      <c r="N72" s="3">
        <v>178526000000</v>
      </c>
      <c r="O72" s="3">
        <v>202449000000</v>
      </c>
      <c r="P72" s="3">
        <v>226911000000</v>
      </c>
      <c r="Q72" s="3">
        <v>251762000000</v>
      </c>
      <c r="R72" s="3">
        <v>266696000000</v>
      </c>
      <c r="S72" s="3">
        <v>278828000000</v>
      </c>
      <c r="T72" s="3">
        <v>289210000000</v>
      </c>
      <c r="U72" s="3">
        <v>297866000000</v>
      </c>
      <c r="V72" s="3">
        <v>304945000000</v>
      </c>
      <c r="W72" s="3">
        <v>310584000000</v>
      </c>
      <c r="X72" s="3">
        <v>315014000000</v>
      </c>
      <c r="Y72" s="3">
        <v>318449000000</v>
      </c>
      <c r="Z72" s="3">
        <v>321044000000</v>
      </c>
      <c r="AA72" s="3">
        <v>323037000000</v>
      </c>
      <c r="AB72" s="3">
        <v>324542000000</v>
      </c>
      <c r="AC72" s="3">
        <v>325676000000</v>
      </c>
      <c r="AD72" s="3">
        <v>326524000000</v>
      </c>
      <c r="AE72" s="3">
        <v>327170000000</v>
      </c>
      <c r="AF72" s="3">
        <v>327658000000</v>
      </c>
      <c r="AG72" s="3">
        <v>328033000000</v>
      </c>
      <c r="AH72" s="3">
        <v>328318000000</v>
      </c>
      <c r="AI72" s="3">
        <v>328536000000</v>
      </c>
      <c r="AJ72" s="3">
        <v>328706000000</v>
      </c>
      <c r="AK72" s="3">
        <v>328837000000</v>
      </c>
      <c r="AL72" s="3">
        <v>328944000000</v>
      </c>
      <c r="AM72" s="3">
        <v>329029000000</v>
      </c>
      <c r="AN72" s="3">
        <v>329101000000</v>
      </c>
      <c r="AO72" s="3">
        <v>329162000000</v>
      </c>
      <c r="AP72" s="3">
        <v>329215000000</v>
      </c>
    </row>
    <row r="73" spans="1:42">
      <c r="A73" s="18" t="s">
        <v>239</v>
      </c>
      <c r="B73" s="18" t="s">
        <v>220</v>
      </c>
      <c r="C73" s="18" t="s">
        <v>122</v>
      </c>
      <c r="D73" s="1" t="s">
        <v>1985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</row>
    <row r="74" spans="1:42">
      <c r="A74" s="18" t="s">
        <v>239</v>
      </c>
      <c r="B74" s="18" t="s">
        <v>220</v>
      </c>
      <c r="C74" s="18" t="s">
        <v>123</v>
      </c>
      <c r="D74" s="1" t="s">
        <v>1984</v>
      </c>
      <c r="E74" s="3">
        <v>328920000000</v>
      </c>
      <c r="F74" s="3">
        <v>316702000000</v>
      </c>
      <c r="G74" s="3">
        <v>302608000000</v>
      </c>
      <c r="H74" s="3">
        <v>286685000000</v>
      </c>
      <c r="I74" s="3">
        <v>269072000000</v>
      </c>
      <c r="J74" s="3">
        <v>249929000000</v>
      </c>
      <c r="K74" s="3">
        <v>229445000000</v>
      </c>
      <c r="L74" s="3">
        <v>207849000000</v>
      </c>
      <c r="M74" s="3">
        <v>185353000000</v>
      </c>
      <c r="N74" s="3">
        <v>162025000000</v>
      </c>
      <c r="O74" s="3">
        <v>138100000000</v>
      </c>
      <c r="P74" s="3">
        <v>113680000000</v>
      </c>
      <c r="Q74" s="3">
        <v>88809200000</v>
      </c>
      <c r="R74" s="3">
        <v>73795000000</v>
      </c>
      <c r="S74" s="3">
        <v>61651100000</v>
      </c>
      <c r="T74" s="3">
        <v>51260900000</v>
      </c>
      <c r="U74" s="3">
        <v>42592300000</v>
      </c>
      <c r="V74" s="3">
        <v>35511400000</v>
      </c>
      <c r="W74" s="3">
        <v>29872600000</v>
      </c>
      <c r="X74" s="3">
        <v>25443200000</v>
      </c>
      <c r="Y74" s="3">
        <v>22008900000</v>
      </c>
      <c r="Z74" s="3">
        <v>19414000000</v>
      </c>
      <c r="AA74" s="3">
        <v>17423000000</v>
      </c>
      <c r="AB74" s="3">
        <v>15918900000</v>
      </c>
      <c r="AC74" s="3">
        <v>14786200000</v>
      </c>
      <c r="AD74" s="3">
        <v>13940300000</v>
      </c>
      <c r="AE74" s="3">
        <v>13295200000</v>
      </c>
      <c r="AF74" s="3">
        <v>12806700000</v>
      </c>
      <c r="AG74" s="3">
        <v>12432600000</v>
      </c>
      <c r="AH74" s="3">
        <v>12148200000</v>
      </c>
      <c r="AI74" s="3">
        <v>11928200000</v>
      </c>
      <c r="AJ74" s="3">
        <v>11758600000</v>
      </c>
      <c r="AK74" s="3">
        <v>11626600000</v>
      </c>
      <c r="AL74" s="3">
        <v>11519800000</v>
      </c>
      <c r="AM74" s="3">
        <v>11433200000</v>
      </c>
      <c r="AN74" s="3">
        <v>11361000000</v>
      </c>
      <c r="AO74" s="3">
        <v>11302600000</v>
      </c>
      <c r="AP74" s="3">
        <v>11251900000</v>
      </c>
    </row>
    <row r="75" spans="1:42">
      <c r="A75" s="18" t="s">
        <v>239</v>
      </c>
      <c r="B75" s="18" t="s">
        <v>220</v>
      </c>
      <c r="C75" s="18" t="s">
        <v>124</v>
      </c>
      <c r="D75" s="1" t="s">
        <v>1983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</row>
    <row r="76" spans="1:42">
      <c r="A76" s="18" t="s">
        <v>239</v>
      </c>
      <c r="B76" s="18" t="s">
        <v>220</v>
      </c>
      <c r="C76" s="18" t="s">
        <v>125</v>
      </c>
      <c r="D76" s="1" t="s">
        <v>1982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</row>
    <row r="77" spans="1:42">
      <c r="A77" s="18" t="s">
        <v>239</v>
      </c>
      <c r="B77" s="18" t="s">
        <v>220</v>
      </c>
      <c r="C77" s="18" t="s">
        <v>126</v>
      </c>
      <c r="D77" s="1" t="s">
        <v>1981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</row>
    <row r="78" spans="1:42">
      <c r="A78" s="18" t="s">
        <v>239</v>
      </c>
      <c r="B78" s="18" t="s">
        <v>220</v>
      </c>
      <c r="C78" s="18" t="s">
        <v>127</v>
      </c>
      <c r="D78" s="1" t="s">
        <v>1980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</row>
    <row r="79" spans="1:42">
      <c r="A79" s="18" t="s">
        <v>238</v>
      </c>
      <c r="B79" s="18" t="s">
        <v>220</v>
      </c>
      <c r="C79" s="18" t="s">
        <v>111</v>
      </c>
      <c r="D79" s="1" t="s">
        <v>1979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</row>
    <row r="80" spans="1:42">
      <c r="A80" s="18" t="s">
        <v>238</v>
      </c>
      <c r="B80" s="18" t="s">
        <v>220</v>
      </c>
      <c r="C80" s="18" t="s">
        <v>122</v>
      </c>
      <c r="D80" s="1" t="s">
        <v>1978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</row>
    <row r="81" spans="1:42">
      <c r="A81" s="18" t="s">
        <v>238</v>
      </c>
      <c r="B81" s="18" t="s">
        <v>220</v>
      </c>
      <c r="C81" s="18" t="s">
        <v>123</v>
      </c>
      <c r="D81" s="1" t="s">
        <v>1977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</row>
    <row r="82" spans="1:42">
      <c r="A82" s="18" t="s">
        <v>238</v>
      </c>
      <c r="B82" s="18" t="s">
        <v>220</v>
      </c>
      <c r="C82" s="18" t="s">
        <v>124</v>
      </c>
      <c r="D82" s="1" t="s">
        <v>1976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</row>
    <row r="83" spans="1:42">
      <c r="A83" s="18" t="s">
        <v>238</v>
      </c>
      <c r="B83" s="18" t="s">
        <v>220</v>
      </c>
      <c r="C83" s="18" t="s">
        <v>125</v>
      </c>
      <c r="D83" s="1" t="s">
        <v>1975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</row>
    <row r="84" spans="1:42">
      <c r="A84" s="18" t="s">
        <v>238</v>
      </c>
      <c r="B84" s="18" t="s">
        <v>220</v>
      </c>
      <c r="C84" s="18" t="s">
        <v>126</v>
      </c>
      <c r="D84" s="1" t="s">
        <v>1974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</row>
    <row r="85" spans="1:42">
      <c r="A85" s="18" t="s">
        <v>238</v>
      </c>
      <c r="B85" s="18" t="s">
        <v>220</v>
      </c>
      <c r="C85" s="18" t="s">
        <v>127</v>
      </c>
      <c r="D85" s="1" t="s">
        <v>1973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</row>
  </sheetData>
  <phoneticPr fontId="8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EFDC1-74F7-49D0-94FD-974DA26098AD}">
  <sheetPr>
    <tabColor theme="9"/>
  </sheetPr>
  <dimension ref="A1:K62"/>
  <sheetViews>
    <sheetView workbookViewId="0"/>
  </sheetViews>
  <sheetFormatPr defaultColWidth="9" defaultRowHeight="14.25"/>
  <cols>
    <col min="1" max="1" width="20.125" style="1" customWidth="1"/>
    <col min="2" max="2" width="15.375" style="1" bestFit="1" customWidth="1"/>
    <col min="3" max="8" width="9" style="1" customWidth="1"/>
    <col min="9" max="16384" width="9" style="1"/>
  </cols>
  <sheetData>
    <row r="1" spans="1:10">
      <c r="C1" s="1" t="s">
        <v>163</v>
      </c>
      <c r="D1" s="1" t="s">
        <v>164</v>
      </c>
      <c r="E1" s="1" t="s">
        <v>2428</v>
      </c>
      <c r="H1" s="1" t="s">
        <v>2476</v>
      </c>
      <c r="J1" s="1" t="s">
        <v>2477</v>
      </c>
    </row>
    <row r="2" spans="1:10">
      <c r="D2" s="1">
        <v>1</v>
      </c>
      <c r="E2" s="1">
        <f>10^-10</f>
        <v>1E-10</v>
      </c>
      <c r="H2" s="67" t="s">
        <v>3368</v>
      </c>
      <c r="J2" s="1" t="s">
        <v>2478</v>
      </c>
    </row>
    <row r="3" spans="1:10">
      <c r="A3" s="1" t="s">
        <v>0</v>
      </c>
      <c r="C3" s="1">
        <v>2023</v>
      </c>
      <c r="D3" s="1">
        <v>2030</v>
      </c>
      <c r="E3" s="1">
        <v>2035</v>
      </c>
      <c r="F3" s="1">
        <v>2040</v>
      </c>
      <c r="G3" s="1">
        <v>2050</v>
      </c>
      <c r="H3" s="1">
        <v>2060</v>
      </c>
    </row>
    <row r="4" spans="1:10">
      <c r="A4" s="1" t="s">
        <v>3309</v>
      </c>
      <c r="B4" s="1" t="s">
        <v>1665</v>
      </c>
      <c r="C4" s="2">
        <f>SUMIFS(建筑碳排放!E:E,建筑碳排放!$B:$B,'图5-建筑碳排'!$A4)*$E$2</f>
        <v>0</v>
      </c>
      <c r="D4" s="2">
        <f>SUMIFS(建筑碳排放!L:L,建筑碳排放!$B:$B,'图5-建筑碳排'!$A4)*$E$2</f>
        <v>0</v>
      </c>
      <c r="E4" s="2">
        <f>SUMIFS(建筑碳排放!Q:Q,建筑碳排放!$B:$B,'图5-建筑碳排'!$A4)*$E$2</f>
        <v>0</v>
      </c>
      <c r="F4" s="2">
        <f>SUMIFS(建筑碳排放!V:V,建筑碳排放!$B:$B,'图5-建筑碳排'!$A4)*$E$2</f>
        <v>0</v>
      </c>
      <c r="G4" s="2">
        <f>SUMIFS(建筑碳排放!AF:AF,建筑碳排放!$B:$B,'图5-建筑碳排'!$A4)*$E$2</f>
        <v>0</v>
      </c>
      <c r="H4" s="2">
        <f>SUMIFS(建筑碳排放!AP:AP,建筑碳排放!$B:$B,'图5-建筑碳排'!$A4)*$E$2</f>
        <v>0</v>
      </c>
    </row>
    <row r="5" spans="1:10">
      <c r="A5" s="1" t="s">
        <v>3310</v>
      </c>
      <c r="B5" s="1" t="s">
        <v>1633</v>
      </c>
      <c r="C5" s="2">
        <f>(C52+C53)*10000</f>
        <v>131556.15954618924</v>
      </c>
      <c r="D5" s="2">
        <f t="shared" ref="D5:H5" si="0">(D52+D53)*10000</f>
        <v>184992.3271651403</v>
      </c>
      <c r="E5" s="2">
        <f t="shared" si="0"/>
        <v>201233.46126255195</v>
      </c>
      <c r="F5" s="2">
        <f t="shared" si="0"/>
        <v>196160.00008836784</v>
      </c>
      <c r="G5" s="2">
        <f t="shared" si="0"/>
        <v>151651.46570256614</v>
      </c>
      <c r="H5" s="2">
        <f t="shared" si="0"/>
        <v>73378.577535394477</v>
      </c>
    </row>
    <row r="6" spans="1:10">
      <c r="A6" s="1" t="s">
        <v>3311</v>
      </c>
      <c r="B6" s="1" t="s">
        <v>1666</v>
      </c>
      <c r="C6" s="2">
        <f>SUMIFS(建筑碳排放!E:E,建筑碳排放!$B:$B,'图5-建筑碳排'!$A6)*$E$2</f>
        <v>16156.230000000001</v>
      </c>
      <c r="D6" s="2">
        <f>SUMIFS(建筑碳排放!L:L,建筑碳排放!$B:$B,'图5-建筑碳排'!$A6)*$E$2</f>
        <v>14733.069000000001</v>
      </c>
      <c r="E6" s="2">
        <f>SUMIFS(建筑碳排放!Q:Q,建筑碳排放!$B:$B,'图5-建筑碳排'!$A6)*$E$2</f>
        <v>13609.072</v>
      </c>
      <c r="F6" s="2">
        <f>SUMIFS(建筑碳排放!V:V,建筑碳排放!$B:$B,'图5-建筑碳排'!$A6)*$E$2</f>
        <v>12631.664000000001</v>
      </c>
      <c r="G6" s="2">
        <f>SUMIFS(建筑碳排放!AF:AF,建筑碳排放!$B:$B,'图5-建筑碳排'!$A6)*$E$2</f>
        <v>10769.419</v>
      </c>
      <c r="H6" s="2">
        <f>SUMIFS(建筑碳排放!AP:AP,建筑碳排放!$B:$B,'图5-建筑碳排'!$A6)*$E$2</f>
        <v>9295.9160000000011</v>
      </c>
    </row>
    <row r="7" spans="1:10">
      <c r="A7" s="1" t="s">
        <v>3312</v>
      </c>
      <c r="B7" s="1" t="s">
        <v>1667</v>
      </c>
      <c r="C7" s="2">
        <f>(C61+C62)*10000</f>
        <v>15025.181467891784</v>
      </c>
      <c r="D7" s="2">
        <f t="shared" ref="D7:H7" si="1">(D61+D62)*10000</f>
        <v>16212.96953256151</v>
      </c>
      <c r="E7" s="2">
        <f t="shared" si="1"/>
        <v>17066.127716282423</v>
      </c>
      <c r="F7" s="2">
        <f t="shared" si="1"/>
        <v>17296.279462356295</v>
      </c>
      <c r="G7" s="2">
        <f t="shared" si="1"/>
        <v>17070.55583801476</v>
      </c>
      <c r="H7" s="2">
        <f t="shared" si="1"/>
        <v>17789.054849750457</v>
      </c>
    </row>
    <row r="8" spans="1:10">
      <c r="A8" s="1" t="s">
        <v>3313</v>
      </c>
      <c r="B8" s="1" t="s">
        <v>1668</v>
      </c>
      <c r="C8" s="2">
        <f>SUMIFS(建筑碳排放!E:E,建筑碳排放!$B:$B,'图5-建筑碳排'!$A8)*$E$2</f>
        <v>0</v>
      </c>
      <c r="D8" s="2">
        <f>SUMIFS(建筑碳排放!L:L,建筑碳排放!$B:$B,'图5-建筑碳排'!$A8)*$E$2</f>
        <v>0</v>
      </c>
      <c r="E8" s="2">
        <f>SUMIFS(建筑碳排放!Q:Q,建筑碳排放!$B:$B,'图5-建筑碳排'!$A8)*$E$2</f>
        <v>0</v>
      </c>
      <c r="F8" s="2">
        <f>SUMIFS(建筑碳排放!V:V,建筑碳排放!$B:$B,'图5-建筑碳排'!$A8)*$E$2</f>
        <v>0</v>
      </c>
      <c r="G8" s="2">
        <f>SUMIFS(建筑碳排放!AF:AF,建筑碳排放!$B:$B,'图5-建筑碳排'!$A8)*$E$2</f>
        <v>0</v>
      </c>
      <c r="H8" s="2">
        <f>SUMIFS(建筑碳排放!AP:AP,建筑碳排放!$B:$B,'图5-建筑碳排'!$A8)*$E$2</f>
        <v>0</v>
      </c>
    </row>
    <row r="9" spans="1:10">
      <c r="A9" s="1" t="s">
        <v>3314</v>
      </c>
      <c r="B9" s="1" t="s">
        <v>1655</v>
      </c>
      <c r="C9" s="2">
        <f>SUMIFS(建筑碳排放!E:E,建筑碳排放!$B:$B,'图5-建筑碳排'!$A9)*$E$2</f>
        <v>0</v>
      </c>
      <c r="D9" s="2">
        <f>SUMIFS(建筑碳排放!L:L,建筑碳排放!$B:$B,'图5-建筑碳排'!$A9)*$E$2</f>
        <v>0</v>
      </c>
      <c r="E9" s="2">
        <f>SUMIFS(建筑碳排放!Q:Q,建筑碳排放!$B:$B,'图5-建筑碳排'!$A9)*$E$2</f>
        <v>0</v>
      </c>
      <c r="F9" s="2">
        <f>SUMIFS(建筑碳排放!V:V,建筑碳排放!$B:$B,'图5-建筑碳排'!$A9)*$E$2</f>
        <v>0</v>
      </c>
      <c r="G9" s="2">
        <f>SUMIFS(建筑碳排放!AF:AF,建筑碳排放!$B:$B,'图5-建筑碳排'!$A9)*$E$2</f>
        <v>0</v>
      </c>
      <c r="H9" s="2">
        <f>SUMIFS(建筑碳排放!AP:AP,建筑碳排放!$B:$B,'图5-建筑碳排'!$A9)*$E$2</f>
        <v>0</v>
      </c>
    </row>
    <row r="10" spans="1:10">
      <c r="A10" s="1" t="s">
        <v>3315</v>
      </c>
      <c r="B10" s="1" t="s">
        <v>1670</v>
      </c>
      <c r="C10" s="2">
        <f>SUMIFS(建筑碳排放!E:E,建筑碳排放!$B:$B,'图5-建筑碳排'!$A10)*$E$2</f>
        <v>666.741128</v>
      </c>
      <c r="D10" s="2">
        <f>SUMIFS(建筑碳排放!L:L,建筑碳排放!$B:$B,'图5-建筑碳排'!$A10)*$E$2</f>
        <v>740.39430000000004</v>
      </c>
      <c r="E10" s="2">
        <f>SUMIFS(建筑碳排放!Q:Q,建筑碳排放!$B:$B,'图5-建筑碳排'!$A10)*$E$2</f>
        <v>781.31430999999998</v>
      </c>
      <c r="F10" s="2">
        <f>SUMIFS(建筑碳排放!V:V,建筑碳排放!$B:$B,'图5-建筑碳排'!$A10)*$E$2</f>
        <v>796.18374000000006</v>
      </c>
      <c r="G10" s="2">
        <f>SUMIFS(建筑碳排放!AF:AF,建筑碳排放!$B:$B,'图5-建筑碳排'!$A10)*$E$2</f>
        <v>788.73145</v>
      </c>
      <c r="H10" s="2">
        <f>SUMIFS(建筑碳排放!AP:AP,建筑碳排放!$B:$B,'图5-建筑碳排'!$A10)*$E$2</f>
        <v>833.35802999999999</v>
      </c>
    </row>
    <row r="11" spans="1:10">
      <c r="A11" s="1" t="s">
        <v>3316</v>
      </c>
      <c r="B11" s="1" t="s">
        <v>1657</v>
      </c>
      <c r="C11" s="2">
        <f>SUMIFS(建筑碳排放!E:E,建筑碳排放!$B:$B,'图5-建筑碳排'!$A11)*$E$2</f>
        <v>11024.076000000001</v>
      </c>
      <c r="D11" s="2">
        <f>SUMIFS(建筑碳排放!L:L,建筑碳排放!$B:$B,'图5-建筑碳排'!$A11)*$E$2</f>
        <v>11470.752</v>
      </c>
      <c r="E11" s="2">
        <f>SUMIFS(建筑碳排放!Q:Q,建筑碳排放!$B:$B,'图5-建筑碳排'!$A11)*$E$2</f>
        <v>11599.866</v>
      </c>
      <c r="F11" s="2">
        <f>SUMIFS(建筑碳排放!V:V,建筑碳排放!$B:$B,'图5-建筑碳排'!$A11)*$E$2</f>
        <v>11477.266</v>
      </c>
      <c r="G11" s="2">
        <f>SUMIFS(建筑碳排放!AF:AF,建筑碳排放!$B:$B,'图5-建筑碳排'!$A11)*$E$2</f>
        <v>10957.568000000001</v>
      </c>
      <c r="H11" s="2">
        <f>SUMIFS(建筑碳排放!AP:AP,建筑碳排放!$B:$B,'图5-建筑碳排'!$A11)*$E$2</f>
        <v>11160.601500000001</v>
      </c>
    </row>
    <row r="12" spans="1:10">
      <c r="A12" s="1" t="s">
        <v>3317</v>
      </c>
      <c r="B12" s="1" t="s">
        <v>1658</v>
      </c>
      <c r="C12" s="2">
        <f>SUMIFS(建筑碳排放!E:E,建筑碳排放!$B:$B,'图5-建筑碳排'!$A12)*$E$2</f>
        <v>14452.053</v>
      </c>
      <c r="D12" s="2">
        <f>SUMIFS(建筑碳排放!L:L,建筑碳排放!$B:$B,'图5-建筑碳排'!$A12)*$E$2</f>
        <v>15970.865</v>
      </c>
      <c r="E12" s="2">
        <f>SUMIFS(建筑碳排放!Q:Q,建筑碳排放!$B:$B,'图5-建筑碳排'!$A12)*$E$2</f>
        <v>16735.370999999999</v>
      </c>
      <c r="F12" s="2">
        <f>SUMIFS(建筑碳排放!V:V,建筑碳排放!$B:$B,'图5-建筑碳排'!$A12)*$E$2</f>
        <v>17045.450100000002</v>
      </c>
      <c r="G12" s="2">
        <f>SUMIFS(建筑碳排放!AF:AF,建筑碳排放!$B:$B,'图5-建筑碳排'!$A12)*$E$2</f>
        <v>16714.1185</v>
      </c>
      <c r="H12" s="2">
        <f>SUMIFS(建筑碳排放!AP:AP,建筑碳排放!$B:$B,'图5-建筑碳排'!$A12)*$E$2</f>
        <v>17744.8609</v>
      </c>
    </row>
    <row r="13" spans="1:10">
      <c r="A13" s="1" t="s">
        <v>3318</v>
      </c>
      <c r="B13" s="1" t="s">
        <v>1659</v>
      </c>
      <c r="C13" s="2">
        <f>SUMIFS(建筑碳排放!E:E,建筑碳排放!$B:$B,'图5-建筑碳排'!$A13)*$E$2</f>
        <v>2554.8348000000001</v>
      </c>
      <c r="D13" s="2">
        <f>SUMIFS(建筑碳排放!L:L,建筑碳排放!$B:$B,'图5-建筑碳排'!$A13)*$E$2</f>
        <v>2832.2171000000003</v>
      </c>
      <c r="E13" s="2">
        <f>SUMIFS(建筑碳排放!Q:Q,建筑碳排放!$B:$B,'图5-建筑碳排'!$A13)*$E$2</f>
        <v>2985.9148</v>
      </c>
      <c r="F13" s="2">
        <f>SUMIFS(建筑碳排放!V:V,建筑碳排放!$B:$B,'图5-建筑碳排'!$A13)*$E$2</f>
        <v>3042.3607999999999</v>
      </c>
      <c r="G13" s="2">
        <f>SUMIFS(建筑碳排放!AF:AF,建筑碳排放!$B:$B,'图5-建筑碳排'!$A13)*$E$2</f>
        <v>3000.6986999999999</v>
      </c>
      <c r="H13" s="2">
        <f>SUMIFS(建筑碳排放!AP:AP,建筑碳排放!$B:$B,'图5-建筑碳排'!$A13)*$E$2</f>
        <v>3192.6098000000002</v>
      </c>
    </row>
    <row r="14" spans="1:10">
      <c r="A14" s="1" t="s">
        <v>3319</v>
      </c>
      <c r="B14" s="1" t="s">
        <v>1672</v>
      </c>
      <c r="C14" s="2">
        <f>SUMIFS(建筑碳排放!E:E,建筑碳排放!$B:$B,'图5-建筑碳排'!$A14)*$E$2</f>
        <v>0</v>
      </c>
      <c r="D14" s="2">
        <f>SUMIFS(建筑碳排放!L:L,建筑碳排放!$B:$B,'图5-建筑碳排'!$A14)*$E$2</f>
        <v>0</v>
      </c>
      <c r="E14" s="2">
        <f>SUMIFS(建筑碳排放!Q:Q,建筑碳排放!$B:$B,'图5-建筑碳排'!$A14)*$E$2</f>
        <v>0</v>
      </c>
      <c r="F14" s="2">
        <f>SUMIFS(建筑碳排放!V:V,建筑碳排放!$B:$B,'图5-建筑碳排'!$A14)*$E$2</f>
        <v>0</v>
      </c>
      <c r="G14" s="2">
        <f>SUMIFS(建筑碳排放!AF:AF,建筑碳排放!$B:$B,'图5-建筑碳排'!$A14)*$E$2</f>
        <v>0</v>
      </c>
      <c r="H14" s="2">
        <f>SUMIFS(建筑碳排放!AP:AP,建筑碳排放!$B:$B,'图5-建筑碳排'!$A14)*$E$2</f>
        <v>0</v>
      </c>
    </row>
    <row r="16" spans="1:10">
      <c r="A16" s="1" t="s">
        <v>0</v>
      </c>
      <c r="C16" s="1">
        <v>2023</v>
      </c>
      <c r="D16" s="1">
        <v>2030</v>
      </c>
      <c r="E16" s="1">
        <v>2035</v>
      </c>
      <c r="F16" s="1">
        <v>2040</v>
      </c>
      <c r="G16" s="1">
        <v>2050</v>
      </c>
      <c r="H16" s="1">
        <v>2060</v>
      </c>
    </row>
    <row r="17" spans="1:11">
      <c r="A17" s="1" t="s">
        <v>148</v>
      </c>
      <c r="B17" s="67" t="s">
        <v>3359</v>
      </c>
      <c r="C17" s="2">
        <f>SUMIFS(建筑碳排放!E:E,建筑碳排放!$A:$A,'图5-建筑碳排'!$A17)*$E$2</f>
        <v>11489.033000000001</v>
      </c>
      <c r="D17" s="2">
        <f>SUMIFS(建筑碳排放!L:L,建筑碳排放!$A:$A,'图5-建筑碳排'!$A17)*$E$2</f>
        <v>8681.0249999999996</v>
      </c>
      <c r="E17" s="2">
        <f>SUMIFS(建筑碳排放!Q:Q,建筑碳排放!$A:$A,'图5-建筑碳排'!$A17)*$E$2</f>
        <v>6680.4210000000003</v>
      </c>
      <c r="F17" s="2">
        <f>SUMIFS(建筑碳排放!V:V,建筑碳排放!$A:$A,'图5-建筑碳排'!$A17)*$E$2</f>
        <v>5254.0300999999999</v>
      </c>
      <c r="G17" s="2">
        <f>SUMIFS(建筑碳排放!AF:AF,建筑碳排放!$A:$A,'图5-建筑碳排'!$A17)*$E$2</f>
        <v>3012.1914999999999</v>
      </c>
      <c r="H17" s="2">
        <f>SUMIFS(建筑碳排放!AP:AP,建筑碳排放!$A:$A,'图5-建筑碳排'!$A17)*$E$2</f>
        <v>468.38440000000003</v>
      </c>
    </row>
    <row r="18" spans="1:11">
      <c r="A18" s="1" t="s">
        <v>2434</v>
      </c>
      <c r="B18" s="67" t="s">
        <v>3360</v>
      </c>
      <c r="C18" s="2">
        <f>SUMIFS(建筑碳排放!E:E,建筑碳排放!$A:$A,'图5-建筑碳排'!$A18)*$E$2</f>
        <v>20532.975928</v>
      </c>
      <c r="D18" s="2">
        <f>SUMIFS(建筑碳排放!L:L,建筑碳排放!$A:$A,'图5-建筑碳排'!$A18)*$E$2</f>
        <v>22873.756400000002</v>
      </c>
      <c r="E18" s="2">
        <f>SUMIFS(建筑碳排放!Q:Q,建筑碳排放!$A:$A,'图5-建筑碳排'!$A18)*$E$2</f>
        <v>24067.509110000003</v>
      </c>
      <c r="F18" s="2">
        <f>SUMIFS(建筑碳排放!V:V,建筑碳排放!$A:$A,'图5-建筑碳排'!$A18)*$E$2</f>
        <v>24530.15454</v>
      </c>
      <c r="G18" s="2">
        <f>SUMIFS(建筑碳排放!AF:AF,建筑碳排放!$A:$A,'图5-建筑碳排'!$A18)*$E$2</f>
        <v>24220.415150000001</v>
      </c>
      <c r="H18" s="2">
        <f>SUMIFS(建筑碳排放!AP:AP,建筑碳排放!$A:$A,'图5-建筑碳排'!$A18)*$E$2</f>
        <v>25883.846830000002</v>
      </c>
    </row>
    <row r="19" spans="1:11">
      <c r="A19" s="1" t="s">
        <v>149</v>
      </c>
      <c r="B19" s="67" t="s">
        <v>3361</v>
      </c>
      <c r="C19" s="2">
        <f>SUMIFS(建筑碳排放!E:E,建筑碳排放!$A:$A,'图5-建筑碳排'!$A19)*$E$2</f>
        <v>12831.926000000001</v>
      </c>
      <c r="D19" s="2">
        <f>SUMIFS(建筑碳排放!L:L,建筑碳排放!$A:$A,'图5-建筑碳排'!$A19)*$E$2</f>
        <v>14192.516</v>
      </c>
      <c r="E19" s="2">
        <f>SUMIFS(建筑碳排放!Q:Q,建筑碳排放!$A:$A,'图5-建筑碳排'!$A19)*$E$2</f>
        <v>14963.608</v>
      </c>
      <c r="F19" s="2">
        <f>SUMIFS(建筑碳排放!V:V,建筑碳排放!$A:$A,'图5-建筑碳排'!$A19)*$E$2</f>
        <v>15208.74</v>
      </c>
      <c r="G19" s="2">
        <f>SUMIFS(建筑碳排放!AF:AF,建筑碳排放!$A:$A,'图5-建筑碳排'!$A19)*$E$2</f>
        <v>14997.929</v>
      </c>
      <c r="H19" s="2">
        <f>SUMIFS(建筑碳排放!AP:AP,建筑碳排放!$A:$A,'图5-建筑碳排'!$A19)*$E$2</f>
        <v>15875.115</v>
      </c>
    </row>
    <row r="20" spans="1:11" ht="19.5">
      <c r="B20" s="67" t="s">
        <v>3356</v>
      </c>
      <c r="C20" s="2">
        <f>(C60+C$52*C48/(C$48+C$49))*10000</f>
        <v>30325.51309781133</v>
      </c>
      <c r="D20" s="2">
        <f t="shared" ref="D20:H20" si="2">(D60+D$52*D48/(D$48+D$49))*10000</f>
        <v>32542.426616633606</v>
      </c>
      <c r="E20" s="2">
        <f t="shared" si="2"/>
        <v>29991.111314395028</v>
      </c>
      <c r="F20" s="2">
        <f t="shared" si="2"/>
        <v>29520.678001282849</v>
      </c>
      <c r="G20" s="2">
        <f t="shared" si="2"/>
        <v>26026.854006226658</v>
      </c>
      <c r="H20" s="2">
        <f t="shared" si="2"/>
        <v>13169.713310892834</v>
      </c>
      <c r="K20" s="28"/>
    </row>
    <row r="21" spans="1:11" ht="19.5">
      <c r="B21" s="67" t="s">
        <v>3357</v>
      </c>
      <c r="C21" s="2">
        <f>(C61+C$52*C49/(C$48+C$49))*10000</f>
        <v>49927.634035169045</v>
      </c>
      <c r="D21" s="2">
        <f t="shared" ref="D21:H21" si="3">(D61+D$52*D49/(D$48+D$49))*10000</f>
        <v>68929.14807581382</v>
      </c>
      <c r="E21" s="2">
        <f t="shared" si="3"/>
        <v>74531.82801568271</v>
      </c>
      <c r="F21" s="2">
        <f t="shared" si="3"/>
        <v>71092.993552839602</v>
      </c>
      <c r="G21" s="2">
        <f t="shared" si="3"/>
        <v>54007.305590086638</v>
      </c>
      <c r="H21" s="2">
        <f t="shared" si="3"/>
        <v>33354.178789834463</v>
      </c>
      <c r="K21" s="28"/>
    </row>
    <row r="22" spans="1:11">
      <c r="B22" s="67" t="s">
        <v>3358</v>
      </c>
      <c r="C22" s="2">
        <f>(C53+C62)*10000</f>
        <v>66328.193881100626</v>
      </c>
      <c r="D22" s="2">
        <f t="shared" ref="D22:H22" si="4">(D53+D62)*10000</f>
        <v>99733.722005254371</v>
      </c>
      <c r="E22" s="2">
        <f t="shared" si="4"/>
        <v>113776.64964875665</v>
      </c>
      <c r="F22" s="2">
        <f t="shared" si="4"/>
        <v>112842.60799660167</v>
      </c>
      <c r="G22" s="2">
        <f t="shared" si="4"/>
        <v>88687.861944267599</v>
      </c>
      <c r="H22" s="2">
        <f t="shared" si="4"/>
        <v>44643.740284417632</v>
      </c>
    </row>
    <row r="23" spans="1:11">
      <c r="C23" s="2"/>
      <c r="D23" s="2"/>
      <c r="E23" s="2"/>
      <c r="F23" s="2"/>
      <c r="G23" s="2"/>
      <c r="H23" s="2"/>
    </row>
    <row r="24" spans="1:11">
      <c r="A24" s="16" t="s">
        <v>1648</v>
      </c>
      <c r="C24" s="1" t="s">
        <v>163</v>
      </c>
      <c r="D24" s="1" t="s">
        <v>164</v>
      </c>
      <c r="E24" s="1" t="s">
        <v>2499</v>
      </c>
      <c r="G24" s="2"/>
      <c r="H24" s="2"/>
    </row>
    <row r="25" spans="1:11">
      <c r="D25" s="1">
        <v>1</v>
      </c>
      <c r="E25" s="1">
        <f>10^-12</f>
        <v>9.9999999999999998E-13</v>
      </c>
      <c r="G25" s="2"/>
      <c r="H25" s="2"/>
    </row>
    <row r="26" spans="1:11">
      <c r="A26" s="1" t="s">
        <v>0</v>
      </c>
      <c r="C26" s="1">
        <v>2023</v>
      </c>
      <c r="D26" s="1">
        <v>2030</v>
      </c>
      <c r="E26" s="1">
        <v>2035</v>
      </c>
      <c r="F26" s="1">
        <v>2040</v>
      </c>
      <c r="G26" s="1">
        <v>2050</v>
      </c>
      <c r="H26" s="1">
        <v>2060</v>
      </c>
    </row>
    <row r="27" spans="1:11">
      <c r="A27" s="1" t="s">
        <v>3309</v>
      </c>
      <c r="B27" s="1" t="s">
        <v>1665</v>
      </c>
      <c r="C27" s="2">
        <f t="shared" ref="C27:C37" si="5">C4*$E$25/$E$2</f>
        <v>0</v>
      </c>
      <c r="D27" s="2">
        <f t="shared" ref="D27:H27" si="6">D4*$E$25/$E$2</f>
        <v>0</v>
      </c>
      <c r="E27" s="2">
        <f t="shared" si="6"/>
        <v>0</v>
      </c>
      <c r="F27" s="2">
        <f t="shared" ref="F27" si="7">F4*$E$25/$E$2</f>
        <v>0</v>
      </c>
      <c r="G27" s="2">
        <f t="shared" si="6"/>
        <v>0</v>
      </c>
      <c r="H27" s="2">
        <f t="shared" si="6"/>
        <v>0</v>
      </c>
    </row>
    <row r="28" spans="1:11">
      <c r="A28" s="1" t="s">
        <v>3310</v>
      </c>
      <c r="B28" s="1" t="s">
        <v>1633</v>
      </c>
      <c r="C28" s="2">
        <f t="shared" si="5"/>
        <v>1315.5615954618925</v>
      </c>
      <c r="D28" s="2">
        <f t="shared" ref="D28:E37" si="8">D5*$E$25/$E$2</f>
        <v>1849.923271651403</v>
      </c>
      <c r="E28" s="2">
        <f t="shared" si="8"/>
        <v>2012.3346126255192</v>
      </c>
      <c r="F28" s="2">
        <f t="shared" ref="F28" si="9">F5*$E$25/$E$2</f>
        <v>1961.6000008836781</v>
      </c>
      <c r="G28" s="2">
        <f t="shared" ref="G28:H37" si="10">G5*$E$25/$E$2</f>
        <v>1516.5146570256613</v>
      </c>
      <c r="H28" s="2">
        <f t="shared" si="10"/>
        <v>733.7857753539447</v>
      </c>
    </row>
    <row r="29" spans="1:11">
      <c r="A29" s="1" t="s">
        <v>3311</v>
      </c>
      <c r="B29" s="1" t="s">
        <v>1666</v>
      </c>
      <c r="C29" s="2">
        <f t="shared" si="5"/>
        <v>161.56229999999999</v>
      </c>
      <c r="D29" s="2">
        <f t="shared" si="8"/>
        <v>147.33069</v>
      </c>
      <c r="E29" s="2">
        <f t="shared" si="8"/>
        <v>136.09071999999998</v>
      </c>
      <c r="F29" s="2">
        <f t="shared" ref="F29" si="11">F6*$E$25/$E$2</f>
        <v>126.31664000000001</v>
      </c>
      <c r="G29" s="2">
        <f t="shared" si="10"/>
        <v>107.69418999999999</v>
      </c>
      <c r="H29" s="2">
        <f t="shared" si="10"/>
        <v>92.959159999999997</v>
      </c>
    </row>
    <row r="30" spans="1:11">
      <c r="A30" s="1" t="s">
        <v>3312</v>
      </c>
      <c r="B30" s="1" t="s">
        <v>1667</v>
      </c>
      <c r="C30" s="2">
        <f t="shared" si="5"/>
        <v>150.25181467891784</v>
      </c>
      <c r="D30" s="2">
        <f t="shared" si="8"/>
        <v>162.1296953256151</v>
      </c>
      <c r="E30" s="2">
        <f t="shared" si="8"/>
        <v>170.66127716282423</v>
      </c>
      <c r="F30" s="2">
        <f t="shared" ref="F30" si="12">F7*$E$25/$E$2</f>
        <v>172.96279462356293</v>
      </c>
      <c r="G30" s="2">
        <f t="shared" si="10"/>
        <v>170.70555838014758</v>
      </c>
      <c r="H30" s="2">
        <f t="shared" si="10"/>
        <v>177.89054849750454</v>
      </c>
    </row>
    <row r="31" spans="1:11">
      <c r="A31" s="1" t="s">
        <v>3313</v>
      </c>
      <c r="B31" s="1" t="s">
        <v>1668</v>
      </c>
      <c r="C31" s="2">
        <f t="shared" si="5"/>
        <v>0</v>
      </c>
      <c r="D31" s="2">
        <f t="shared" si="8"/>
        <v>0</v>
      </c>
      <c r="E31" s="2">
        <f t="shared" si="8"/>
        <v>0</v>
      </c>
      <c r="F31" s="2">
        <f t="shared" ref="F31" si="13">F8*$E$25/$E$2</f>
        <v>0</v>
      </c>
      <c r="G31" s="2">
        <f t="shared" si="10"/>
        <v>0</v>
      </c>
      <c r="H31" s="2">
        <f t="shared" si="10"/>
        <v>0</v>
      </c>
    </row>
    <row r="32" spans="1:11">
      <c r="A32" s="1" t="s">
        <v>3314</v>
      </c>
      <c r="B32" s="1" t="s">
        <v>1655</v>
      </c>
      <c r="C32" s="2">
        <f t="shared" si="5"/>
        <v>0</v>
      </c>
      <c r="D32" s="2">
        <f t="shared" si="8"/>
        <v>0</v>
      </c>
      <c r="E32" s="2">
        <f t="shared" si="8"/>
        <v>0</v>
      </c>
      <c r="F32" s="2">
        <f t="shared" ref="F32" si="14">F9*$E$25/$E$2</f>
        <v>0</v>
      </c>
      <c r="G32" s="2">
        <f t="shared" si="10"/>
        <v>0</v>
      </c>
      <c r="H32" s="2">
        <f t="shared" si="10"/>
        <v>0</v>
      </c>
    </row>
    <row r="33" spans="1:8">
      <c r="A33" s="1" t="s">
        <v>3315</v>
      </c>
      <c r="B33" s="1" t="s">
        <v>1670</v>
      </c>
      <c r="C33" s="2">
        <f t="shared" si="5"/>
        <v>6.6674112799999996</v>
      </c>
      <c r="D33" s="2">
        <f t="shared" si="8"/>
        <v>7.4039429999999999</v>
      </c>
      <c r="E33" s="2">
        <f t="shared" si="8"/>
        <v>7.8131430999999987</v>
      </c>
      <c r="F33" s="2">
        <f t="shared" ref="F33" si="15">F10*$E$25/$E$2</f>
        <v>7.9618374000000003</v>
      </c>
      <c r="G33" s="2">
        <f t="shared" si="10"/>
        <v>7.8873144999999996</v>
      </c>
      <c r="H33" s="2">
        <f t="shared" si="10"/>
        <v>8.3335802999999995</v>
      </c>
    </row>
    <row r="34" spans="1:8">
      <c r="A34" s="1" t="s">
        <v>3316</v>
      </c>
      <c r="B34" s="1" t="s">
        <v>1657</v>
      </c>
      <c r="C34" s="2">
        <f t="shared" si="5"/>
        <v>110.24076000000001</v>
      </c>
      <c r="D34" s="2">
        <f t="shared" si="8"/>
        <v>114.70752</v>
      </c>
      <c r="E34" s="2">
        <f t="shared" si="8"/>
        <v>115.99866</v>
      </c>
      <c r="F34" s="2">
        <f t="shared" ref="F34" si="16">F11*$E$25/$E$2</f>
        <v>114.77265999999999</v>
      </c>
      <c r="G34" s="2">
        <f t="shared" si="10"/>
        <v>109.57568000000001</v>
      </c>
      <c r="H34" s="2">
        <f t="shared" si="10"/>
        <v>111.606015</v>
      </c>
    </row>
    <row r="35" spans="1:8">
      <c r="A35" s="1" t="s">
        <v>3317</v>
      </c>
      <c r="B35" s="1" t="s">
        <v>1658</v>
      </c>
      <c r="C35" s="2">
        <f t="shared" si="5"/>
        <v>144.52052999999998</v>
      </c>
      <c r="D35" s="2">
        <f t="shared" si="8"/>
        <v>159.70864999999998</v>
      </c>
      <c r="E35" s="2">
        <f t="shared" si="8"/>
        <v>167.35370999999998</v>
      </c>
      <c r="F35" s="2">
        <f t="shared" ref="F35" si="17">F12*$E$25/$E$2</f>
        <v>170.45450099999999</v>
      </c>
      <c r="G35" s="2">
        <f t="shared" si="10"/>
        <v>167.14118499999998</v>
      </c>
      <c r="H35" s="2">
        <f t="shared" si="10"/>
        <v>177.44860899999998</v>
      </c>
    </row>
    <row r="36" spans="1:8">
      <c r="A36" s="1" t="s">
        <v>3318</v>
      </c>
      <c r="B36" s="1" t="s">
        <v>1659</v>
      </c>
      <c r="C36" s="2">
        <f t="shared" si="5"/>
        <v>25.548347999999997</v>
      </c>
      <c r="D36" s="2">
        <f t="shared" si="8"/>
        <v>28.322171000000001</v>
      </c>
      <c r="E36" s="2">
        <f t="shared" si="8"/>
        <v>29.859147999999998</v>
      </c>
      <c r="F36" s="2">
        <f t="shared" ref="F36" si="18">F13*$E$25/$E$2</f>
        <v>30.423607999999994</v>
      </c>
      <c r="G36" s="2">
        <f t="shared" si="10"/>
        <v>30.006986999999995</v>
      </c>
      <c r="H36" s="2">
        <f t="shared" si="10"/>
        <v>31.926098</v>
      </c>
    </row>
    <row r="37" spans="1:8">
      <c r="A37" s="1" t="s">
        <v>3319</v>
      </c>
      <c r="B37" s="1" t="s">
        <v>1672</v>
      </c>
      <c r="C37" s="2">
        <f t="shared" si="5"/>
        <v>0</v>
      </c>
      <c r="D37" s="2">
        <f t="shared" si="8"/>
        <v>0</v>
      </c>
      <c r="E37" s="2">
        <f t="shared" si="8"/>
        <v>0</v>
      </c>
      <c r="F37" s="2">
        <f t="shared" ref="F37" si="19">F14*$E$25/$E$2</f>
        <v>0</v>
      </c>
      <c r="G37" s="2">
        <f t="shared" si="10"/>
        <v>0</v>
      </c>
      <c r="H37" s="2">
        <f t="shared" si="10"/>
        <v>0</v>
      </c>
    </row>
    <row r="39" spans="1:8">
      <c r="A39" s="1" t="s">
        <v>0</v>
      </c>
      <c r="C39" s="1">
        <v>2023</v>
      </c>
      <c r="D39" s="1">
        <v>2030</v>
      </c>
      <c r="E39" s="1">
        <v>2035</v>
      </c>
      <c r="G39" s="1">
        <v>2050</v>
      </c>
      <c r="H39" s="1">
        <v>2060</v>
      </c>
    </row>
    <row r="40" spans="1:8">
      <c r="A40" s="1" t="s">
        <v>2433</v>
      </c>
      <c r="B40" s="67" t="s">
        <v>3362</v>
      </c>
      <c r="C40" s="29">
        <f t="shared" ref="C40:C45" si="20">C17*$E$25/$E$2</f>
        <v>114.89033000000002</v>
      </c>
      <c r="D40" s="29">
        <f t="shared" ref="D40:H40" si="21">D17*$E$25/$E$2</f>
        <v>86.810249999999996</v>
      </c>
      <c r="E40" s="29">
        <f t="shared" si="21"/>
        <v>66.804209999999998</v>
      </c>
      <c r="F40" s="29">
        <f t="shared" ref="F40" si="22">F17*$E$25/$E$2</f>
        <v>52.540300999999999</v>
      </c>
      <c r="G40" s="29">
        <f t="shared" si="21"/>
        <v>30.121914999999998</v>
      </c>
      <c r="H40" s="29">
        <f t="shared" si="21"/>
        <v>4.6838440000000006</v>
      </c>
    </row>
    <row r="41" spans="1:8">
      <c r="A41" s="1" t="s">
        <v>2432</v>
      </c>
      <c r="B41" s="67" t="s">
        <v>3363</v>
      </c>
      <c r="C41" s="29">
        <f t="shared" si="20"/>
        <v>205.32975927999999</v>
      </c>
      <c r="D41" s="29">
        <f>D18*$E$25/$E$2</f>
        <v>228.73756400000002</v>
      </c>
      <c r="E41" s="29">
        <f>E18*$E$25/$E$2</f>
        <v>240.67509110000003</v>
      </c>
      <c r="F41" s="29">
        <f t="shared" ref="F41" si="23">F18*$E$25/$E$2</f>
        <v>245.30154539999998</v>
      </c>
      <c r="G41" s="29">
        <f>G18*$E$25/$E$2</f>
        <v>242.20415149999999</v>
      </c>
      <c r="H41" s="29">
        <f>H18*$E$25/$E$2</f>
        <v>258.83846829999999</v>
      </c>
    </row>
    <row r="42" spans="1:8">
      <c r="A42" s="1" t="s">
        <v>1705</v>
      </c>
      <c r="B42" s="67" t="s">
        <v>3364</v>
      </c>
      <c r="C42" s="29">
        <f t="shared" si="20"/>
        <v>128.31926000000001</v>
      </c>
      <c r="D42" s="29">
        <f>D19*$E$25/$E$2</f>
        <v>141.92516000000001</v>
      </c>
      <c r="E42" s="29">
        <f>E19*$E$25/$E$2</f>
        <v>149.63607999999996</v>
      </c>
      <c r="F42" s="29">
        <f t="shared" ref="F42:H44" si="24">F19*$E$25/$E$2</f>
        <v>152.0874</v>
      </c>
      <c r="G42" s="29">
        <f>G19*$E$25/$E$2</f>
        <v>149.97928999999999</v>
      </c>
      <c r="H42" s="29">
        <f>H19*$E$25/$E$2</f>
        <v>158.75114999999997</v>
      </c>
    </row>
    <row r="43" spans="1:8">
      <c r="B43" s="67" t="s">
        <v>3365</v>
      </c>
      <c r="C43" s="29">
        <f t="shared" si="20"/>
        <v>303.2551309781133</v>
      </c>
      <c r="D43" s="29">
        <f t="shared" ref="D43:E43" si="25">D20*$E$25/$E$2</f>
        <v>325.42426616633605</v>
      </c>
      <c r="E43" s="29">
        <f t="shared" si="25"/>
        <v>299.91111314395022</v>
      </c>
      <c r="F43" s="29">
        <f t="shared" si="24"/>
        <v>295.20678001282846</v>
      </c>
      <c r="G43" s="29">
        <f t="shared" si="24"/>
        <v>260.26854006226654</v>
      </c>
      <c r="H43" s="29">
        <f t="shared" si="24"/>
        <v>131.69713310892834</v>
      </c>
    </row>
    <row r="44" spans="1:8">
      <c r="B44" s="67" t="s">
        <v>3366</v>
      </c>
      <c r="C44" s="29">
        <f t="shared" si="20"/>
        <v>499.27634035169041</v>
      </c>
      <c r="D44" s="29">
        <f>D21*$E$25/$E$2</f>
        <v>689.29148075813816</v>
      </c>
      <c r="E44" s="29">
        <f>E21*$E$25/$E$2</f>
        <v>745.31828015682697</v>
      </c>
      <c r="F44" s="29">
        <f t="shared" si="24"/>
        <v>710.92993552839596</v>
      </c>
      <c r="G44" s="29">
        <f>G21*$E$25/$E$2</f>
        <v>540.07305590086639</v>
      </c>
      <c r="H44" s="29">
        <f>H21*$E$25/$E$2</f>
        <v>333.54178789834458</v>
      </c>
    </row>
    <row r="45" spans="1:8">
      <c r="B45" s="67" t="s">
        <v>3367</v>
      </c>
      <c r="C45" s="29">
        <f t="shared" si="20"/>
        <v>663.28193881100617</v>
      </c>
      <c r="D45" s="29">
        <f>D22*$E$25/$E$2</f>
        <v>997.33722005254367</v>
      </c>
      <c r="E45" s="29">
        <f>E22*$E$25/$E$2</f>
        <v>1137.7664964875664</v>
      </c>
      <c r="F45" s="29">
        <f t="shared" ref="F45" si="26">F22*$E$25/$E$2</f>
        <v>1128.4260799660167</v>
      </c>
      <c r="G45" s="29">
        <f>G22*$E$25/$E$2</f>
        <v>886.87861944267593</v>
      </c>
      <c r="H45" s="29">
        <f>H22*$E$25/$E$2</f>
        <v>446.43740284417629</v>
      </c>
    </row>
    <row r="47" spans="1:8">
      <c r="C47" s="1">
        <v>2023</v>
      </c>
      <c r="D47" s="1">
        <v>2030</v>
      </c>
      <c r="E47" s="1">
        <v>2035</v>
      </c>
      <c r="F47" s="1">
        <v>2040</v>
      </c>
      <c r="G47" s="1">
        <v>2050</v>
      </c>
      <c r="H47" s="1">
        <v>2060</v>
      </c>
    </row>
    <row r="48" spans="1:8">
      <c r="A48" s="1" t="s">
        <v>722</v>
      </c>
      <c r="B48" s="1" t="s">
        <v>148</v>
      </c>
      <c r="C48" s="2">
        <f>SUMIFS(建筑能耗!E:E,建筑能耗!$B:$B,$A48,建筑能耗!$A:$A,$B48)*'图5-建筑能耗'!$E$2</f>
        <v>7123.2580749702947</v>
      </c>
      <c r="D48" s="2">
        <f>SUMIFS(建筑能耗!L:L,建筑能耗!$B:$B,$A48,建筑能耗!$A:$A,$B48)*'图5-建筑能耗'!$E$2</f>
        <v>7686.8398689280202</v>
      </c>
      <c r="E48" s="2">
        <f>SUMIFS(建筑能耗!Q:Q,建筑能耗!$B:$B,$A48,建筑能耗!$A:$A,$B48)*'图5-建筑能耗'!$E$2</f>
        <v>8033.6560440747562</v>
      </c>
      <c r="F48" s="2">
        <f>SUMIFS(建筑能耗!V:V,建筑能耗!$B:$B,$A48,建筑能耗!$A:$A,$B48)*'图5-建筑能耗'!$E$2</f>
        <v>10011.342767635306</v>
      </c>
      <c r="G48" s="2">
        <f>SUMIFS(建筑能耗!AF:AF,建筑能耗!$B:$B,$A48,建筑能耗!$A:$A,$B48)*'图5-建筑能耗'!$E$2</f>
        <v>16349.825357387206</v>
      </c>
      <c r="H48" s="2">
        <f>SUMIFS(建筑能耗!AP:AP,建筑能耗!$B:$B,$A48,建筑能耗!$A:$A,$B48)*'图5-建筑能耗'!$E$2</f>
        <v>19842.569586979229</v>
      </c>
    </row>
    <row r="49" spans="1:8">
      <c r="A49" s="67" t="s">
        <v>722</v>
      </c>
      <c r="B49" s="1" t="s">
        <v>2434</v>
      </c>
      <c r="C49" s="2">
        <f>SUMIFS(建筑能耗!E:E,建筑能耗!$B:$B,$A49,建筑能耗!$A:$A,$B49)*'图5-建筑能耗'!$E$2</f>
        <v>8894.1701775233178</v>
      </c>
      <c r="D49" s="2">
        <f>SUMIFS(建筑能耗!L:L,建筑能耗!$B:$B,$A49,建筑能耗!$A:$A,$B49)*'图5-建筑能耗'!$E$2</f>
        <v>13215.883475568042</v>
      </c>
      <c r="E49" s="2">
        <f>SUMIFS(建筑能耗!Q:Q,建筑能耗!$B:$B,$A49,建筑能耗!$A:$A,$B49)*'图5-建筑能耗'!$E$2</f>
        <v>16305.901840048977</v>
      </c>
      <c r="F49" s="2">
        <f>SUMIFS(建筑能耗!V:V,建筑能耗!$B:$B,$A49,建筑能耗!$A:$A,$B49)*'图5-建筑能耗'!$E$2</f>
        <v>19421.284793489616</v>
      </c>
      <c r="G49" s="2">
        <f>SUMIFS(建筑能耗!AF:AF,建筑能耗!$B:$B,$A49,建筑能耗!$A:$A,$B49)*'图5-建筑能耗'!$E$2</f>
        <v>25374.639011918916</v>
      </c>
      <c r="H49" s="2">
        <f>SUMIFS(建筑能耗!AP:AP,建筑能耗!$B:$B,$A49,建筑能耗!$A:$A,$B49)*'图5-建筑能耗'!$E$2</f>
        <v>28989.57545641137</v>
      </c>
    </row>
    <row r="50" spans="1:8">
      <c r="A50" s="67" t="s">
        <v>722</v>
      </c>
      <c r="B50" s="1" t="s">
        <v>149</v>
      </c>
      <c r="C50" s="2">
        <f>SUMIFS(建筑能耗!E:E,建筑能耗!$B:$B,$A50,建筑能耗!$A:$A,$B50)*'图5-建筑能耗'!$E$2</f>
        <v>14884.231752547625</v>
      </c>
      <c r="D50" s="2">
        <f>SUMIFS(建筑能耗!L:L,建筑能耗!$B:$B,$A50,建筑能耗!$A:$A,$B50)*'图5-建筑能耗'!$E$2</f>
        <v>22794.245795974224</v>
      </c>
      <c r="E50" s="2">
        <f>SUMIFS(建筑能耗!Q:Q,建筑能耗!$B:$B,$A50,建筑能耗!$A:$A,$B50)*'图5-建筑能耗'!$E$2</f>
        <v>29564.40171401823</v>
      </c>
      <c r="F50" s="2">
        <f>SUMIFS(建筑能耗!V:V,建筑能耗!$B:$B,$A50,建筑能耗!$A:$A,$B50)*'图5-建筑能耗'!$E$2</f>
        <v>37091.138237730018</v>
      </c>
      <c r="G50" s="2">
        <f>SUMIFS(建筑能耗!AF:AF,建筑能耗!$B:$B,$A50,建筑能耗!$A:$A,$B50)*'图5-建筑能耗'!$E$2</f>
        <v>53541.626156782266</v>
      </c>
      <c r="H50" s="2">
        <f>SUMIFS(建筑能耗!AP:AP,建筑能耗!$B:$B,$A50,建筑能耗!$A:$A,$B50)*'图5-建筑能耗'!$E$2</f>
        <v>61726.196391919642</v>
      </c>
    </row>
    <row r="52" spans="1:8">
      <c r="B52" s="1" t="s">
        <v>156</v>
      </c>
      <c r="C52" s="4">
        <f>'图2-二氧化碳排放范围二'!B49</f>
        <v>6.8190247377254254</v>
      </c>
      <c r="D52" s="4">
        <f>'图2-二氧化碳排放范围二'!I49</f>
        <v>8.849219602917513</v>
      </c>
      <c r="E52" s="4">
        <f>'图2-二氧化碳排放范围二'!N49</f>
        <v>9.0864033242287938</v>
      </c>
      <c r="F52" s="4">
        <f>'图2-二氧化碳排放范围二'!S49</f>
        <v>8.6788669724958432</v>
      </c>
      <c r="G52" s="68">
        <f>'图2-二氧化碳排放范围二'!AC49</f>
        <v>6.6420069871711362</v>
      </c>
      <c r="H52" s="4">
        <f>'图2-二氧化碳排放范围二'!AM49</f>
        <v>3.2410386555952861</v>
      </c>
    </row>
    <row r="53" spans="1:8">
      <c r="B53" s="1" t="s">
        <v>157</v>
      </c>
      <c r="C53" s="4">
        <f>'图2-二氧化碳排放范围二'!B50</f>
        <v>6.3365912168934972</v>
      </c>
      <c r="D53" s="4">
        <f>'图2-二氧化碳排放范围二'!I50</f>
        <v>9.6500131135965148</v>
      </c>
      <c r="E53" s="4">
        <f>'图2-二氧化碳排放范围二'!N50</f>
        <v>11.036942802026402</v>
      </c>
      <c r="F53" s="4">
        <f>'图2-二氧化碳排放范围二'!S50</f>
        <v>10.93713303634094</v>
      </c>
      <c r="G53" s="68">
        <f>'图2-二氧化碳排放范围二'!AC50</f>
        <v>8.5231395830854773</v>
      </c>
      <c r="H53" s="4">
        <f>'图2-二氧化碳排放范围二'!AM50</f>
        <v>4.0968190979441612</v>
      </c>
    </row>
    <row r="55" spans="1:8">
      <c r="C55" s="1">
        <v>2023</v>
      </c>
      <c r="D55" s="1">
        <v>2030</v>
      </c>
      <c r="E55" s="1">
        <v>2035</v>
      </c>
      <c r="F55" s="1">
        <v>2040</v>
      </c>
      <c r="G55" s="1">
        <v>2050</v>
      </c>
      <c r="H55" s="1">
        <v>2060</v>
      </c>
    </row>
    <row r="56" spans="1:8">
      <c r="A56" s="67" t="s">
        <v>2332</v>
      </c>
      <c r="B56" s="1" t="s">
        <v>148</v>
      </c>
      <c r="C56" s="2">
        <f>SUMIFS(建筑能耗!E:E,建筑能耗!$B:$B,$A56,建筑能耗!$A:$A,$B56)*'图5-建筑能耗'!$E$2</f>
        <v>0</v>
      </c>
      <c r="D56" s="2">
        <f>SUMIFS(建筑能耗!F:F,建筑能耗!$B:$B,$A56,建筑能耗!$A:$A,$B56)*'图5-建筑能耗'!$E$2</f>
        <v>0</v>
      </c>
      <c r="E56" s="2">
        <f>SUMIFS(建筑能耗!G:G,建筑能耗!$B:$B,$A56,建筑能耗!$A:$A,$B56)*'图5-建筑能耗'!$E$2</f>
        <v>0</v>
      </c>
      <c r="F56" s="2">
        <f>SUMIFS(建筑能耗!H:H,建筑能耗!$B:$B,$A56,建筑能耗!$A:$A,$B56)*'图5-建筑能耗'!$E$2</f>
        <v>0</v>
      </c>
      <c r="G56" s="2">
        <f>SUMIFS(建筑能耗!I:I,建筑能耗!$B:$B,$A56,建筑能耗!$A:$A,$B56)*'图5-建筑能耗'!$E$2</f>
        <v>0</v>
      </c>
      <c r="H56" s="2">
        <f>SUMIFS(建筑能耗!J:J,建筑能耗!$B:$B,$A56,建筑能耗!$A:$A,$B56)*'图5-建筑能耗'!$E$2</f>
        <v>0</v>
      </c>
    </row>
    <row r="57" spans="1:8">
      <c r="A57" s="67" t="s">
        <v>2332</v>
      </c>
      <c r="B57" s="1" t="s">
        <v>2434</v>
      </c>
      <c r="C57" s="2">
        <f>SUMIFS(建筑能耗!E:E,建筑能耗!$B:$B,$A57,建筑能耗!$A:$A,$B57)*'图5-建筑能耗'!$E$2</f>
        <v>5689.3882107234176</v>
      </c>
      <c r="D57" s="2">
        <f>SUMIFS(建筑能耗!F:F,建筑能耗!$B:$B,$A57,建筑能耗!$A:$A,$B57)*'图5-建筑能耗'!$E$2</f>
        <v>5797.4145691548756</v>
      </c>
      <c r="E57" s="2">
        <f>SUMIFS(建筑能耗!G:G,建筑能耗!$B:$B,$A57,建筑能耗!$A:$A,$B57)*'图5-建筑能耗'!$E$2</f>
        <v>5905.4409275863327</v>
      </c>
      <c r="F57" s="2">
        <f>SUMIFS(建筑能耗!H:H,建筑能耗!$B:$B,$A57,建筑能耗!$A:$A,$B57)*'图5-建筑能耗'!$E$2</f>
        <v>5977.458499873971</v>
      </c>
      <c r="G57" s="2">
        <f>SUMIFS(建筑能耗!I:I,建筑能耗!$B:$B,$A57,建筑能耗!$A:$A,$B57)*'图5-建筑能耗'!$E$2</f>
        <v>6049.4760721616094</v>
      </c>
      <c r="H57" s="2">
        <f>SUMIFS(建筑能耗!J:J,建筑能耗!$B:$B,$A57,建筑能耗!$A:$A,$B57)*'图5-建筑能耗'!$E$2</f>
        <v>6121.4936444492469</v>
      </c>
    </row>
    <row r="58" spans="1:8">
      <c r="A58" s="67" t="s">
        <v>2332</v>
      </c>
      <c r="B58" s="1" t="s">
        <v>149</v>
      </c>
      <c r="C58" s="2">
        <f>SUMIFS(建筑能耗!E:E,建筑能耗!$B:$B,$A58,建筑能耗!$A:$A,$B58)*'图5-建筑能耗'!$E$2</f>
        <v>1397.1409023801812</v>
      </c>
      <c r="D58" s="2">
        <f>SUMIFS(建筑能耗!F:F,建筑能耗!$B:$B,$A58,建筑能耗!$A:$A,$B58)*'图5-建筑能耗'!$E$2</f>
        <v>1425.9479312952365</v>
      </c>
      <c r="E58" s="2">
        <f>SUMIFS(建筑能耗!G:G,建筑能耗!$B:$B,$A58,建筑能耗!$A:$A,$B58)*'图5-建筑能耗'!$E$2</f>
        <v>1454.7549602102918</v>
      </c>
      <c r="F58" s="2">
        <f>SUMIFS(建筑能耗!H:H,建筑能耗!$B:$B,$A58,建筑能耗!$A:$A,$B58)*'图5-建筑能耗'!$E$2</f>
        <v>1472.7593532822013</v>
      </c>
      <c r="G58" s="2">
        <f>SUMIFS(建筑能耗!I:I,建筑能耗!$B:$B,$A58,建筑能耗!$A:$A,$B58)*'图5-建筑能耗'!$E$2</f>
        <v>1494.3646249684928</v>
      </c>
      <c r="H58" s="2">
        <f>SUMIFS(建筑能耗!J:J,建筑能耗!$B:$B,$A58,建筑能耗!$A:$A,$B58)*'图5-建筑能耗'!$E$2</f>
        <v>1512.3690180404024</v>
      </c>
    </row>
    <row r="60" spans="1:8">
      <c r="B60" s="1" t="s">
        <v>148</v>
      </c>
    </row>
    <row r="61" spans="1:8">
      <c r="B61" s="1" t="s">
        <v>2434</v>
      </c>
      <c r="C61" s="4">
        <f>'图2-二氧化碳排放范围二'!B72</f>
        <v>1.2062899755726126</v>
      </c>
      <c r="D61" s="4">
        <f>'图2-二氧化碳排放范围二'!I72</f>
        <v>1.2979378663272287</v>
      </c>
      <c r="E61" s="4">
        <f>'图2-二氧化碳排放范围二'!N72</f>
        <v>1.3658906087789804</v>
      </c>
      <c r="F61" s="4">
        <f>'图2-二氧化碳排放范围二'!S72</f>
        <v>1.3825001829164025</v>
      </c>
      <c r="G61" s="68">
        <f>'图2-二氧化碳排放范围二'!AC72</f>
        <v>1.3614089724601934</v>
      </c>
      <c r="H61" s="4">
        <f>'图2-二氧化碳排放范围二'!AM72</f>
        <v>1.4113505544774441</v>
      </c>
    </row>
    <row r="62" spans="1:8">
      <c r="B62" s="1" t="s">
        <v>157</v>
      </c>
      <c r="C62" s="4">
        <f>'图2-二氧化碳排放范围二'!B73</f>
        <v>0.29622817121656564</v>
      </c>
      <c r="D62" s="4">
        <f>'图2-二氧化碳排放范围二'!I73</f>
        <v>0.32335908692892229</v>
      </c>
      <c r="E62" s="4">
        <f>'图2-二氧化碳排放范围二'!N73</f>
        <v>0.34072216284926216</v>
      </c>
      <c r="F62" s="4">
        <f>'图2-二氧化碳排放范围二'!S73</f>
        <v>0.34712776331922718</v>
      </c>
      <c r="G62" s="68">
        <f>'图2-二氧化碳排放范围二'!AC73</f>
        <v>0.34564661134128238</v>
      </c>
      <c r="H62" s="4">
        <f>'图2-二氧化碳排放范围二'!AM73</f>
        <v>0.3675549304976018</v>
      </c>
    </row>
  </sheetData>
  <phoneticPr fontId="8" type="noConversion"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0F812-82E4-4C8B-94F8-3002509E47B4}">
  <sheetPr>
    <tabColor theme="9"/>
  </sheetPr>
  <dimension ref="A1:M61"/>
  <sheetViews>
    <sheetView workbookViewId="0"/>
  </sheetViews>
  <sheetFormatPr defaultColWidth="9" defaultRowHeight="14.25"/>
  <cols>
    <col min="1" max="1" width="20.125" style="1" customWidth="1"/>
    <col min="2" max="2" width="15.375" style="1" bestFit="1" customWidth="1"/>
    <col min="3" max="8" width="9" style="1" customWidth="1"/>
    <col min="9" max="16384" width="9" style="1"/>
  </cols>
  <sheetData>
    <row r="1" spans="1:13">
      <c r="C1" s="1" t="s">
        <v>163</v>
      </c>
      <c r="D1" s="1" t="s">
        <v>164</v>
      </c>
      <c r="E1" s="1" t="s">
        <v>1663</v>
      </c>
      <c r="F1" s="67" t="s">
        <v>3355</v>
      </c>
      <c r="H1" s="1" t="s">
        <v>2440</v>
      </c>
      <c r="J1" s="1" t="s">
        <v>1673</v>
      </c>
      <c r="M1" s="1" t="s">
        <v>2444</v>
      </c>
    </row>
    <row r="2" spans="1:13">
      <c r="D2" s="1">
        <v>1</v>
      </c>
      <c r="E2" s="1">
        <v>3.6008786143819101E-12</v>
      </c>
      <c r="F2" s="67">
        <f>1/3412141.4798969</f>
        <v>2.9307108333333698E-7</v>
      </c>
      <c r="H2" s="1" t="s">
        <v>2441</v>
      </c>
      <c r="J2" s="1" t="s">
        <v>2442</v>
      </c>
      <c r="M2" s="1" t="s">
        <v>2443</v>
      </c>
    </row>
    <row r="3" spans="1:13">
      <c r="A3" s="1" t="s">
        <v>0</v>
      </c>
      <c r="C3" s="1">
        <v>2023</v>
      </c>
      <c r="D3" s="1">
        <v>2030</v>
      </c>
      <c r="E3" s="1">
        <v>2035</v>
      </c>
      <c r="F3" s="1">
        <v>2040</v>
      </c>
      <c r="G3" s="1">
        <v>2050</v>
      </c>
      <c r="H3" s="1">
        <v>2060</v>
      </c>
    </row>
    <row r="4" spans="1:13">
      <c r="A4" s="1" t="s">
        <v>3289</v>
      </c>
      <c r="B4" s="1" t="s">
        <v>1665</v>
      </c>
      <c r="C4" s="2">
        <f>SUMIFS(建筑能耗!E:E,建筑能耗!$B:$B,'图5-建筑能耗'!$A4)*$E$2</f>
        <v>1555.5795614129852</v>
      </c>
      <c r="D4" s="2">
        <f>SUMIFS(建筑能耗!L:L,建筑能耗!$B:$B,'图5-建筑能耗'!$A4)*$E$2</f>
        <v>1317.2013971409028</v>
      </c>
      <c r="E4" s="2">
        <f>SUMIFS(建筑能耗!Q:Q,建筑能耗!$B:$B,'图5-建筑能耗'!$A4)*$E$2</f>
        <v>1136.797378560369</v>
      </c>
      <c r="F4" s="2">
        <f>SUMIFS(建筑能耗!V:V,建筑能耗!$B:$B,'图5-建筑能耗'!$A4)*$E$2</f>
        <v>998.88372762954191</v>
      </c>
      <c r="G4" s="2">
        <f>SUMIFS(建筑能耗!AF:AF,建筑能耗!$B:$B,'图5-建筑能耗'!$A4)*$E$2</f>
        <v>765.54679341759413</v>
      </c>
      <c r="H4" s="2">
        <f>SUMIFS(建筑能耗!AP:AP,建筑能耗!$B:$B,'图5-建筑能耗'!$A4)*$E$2</f>
        <v>537.35911562421245</v>
      </c>
    </row>
    <row r="5" spans="1:13">
      <c r="A5" s="1" t="s">
        <v>3290</v>
      </c>
      <c r="B5" s="1" t="s">
        <v>1633</v>
      </c>
      <c r="C5" s="2">
        <f>SUMIFS(建筑能耗!E:E,建筑能耗!$B:$B,'图5-建筑能耗'!$A5)*$E$2</f>
        <v>30901.660005041238</v>
      </c>
      <c r="D5" s="2">
        <f>SUMIFS(建筑能耗!L:L,建筑能耗!$B:$B,'图5-建筑能耗'!$A5)*$E$2</f>
        <v>43696.969140470283</v>
      </c>
      <c r="E5" s="2">
        <f>SUMIFS(建筑能耗!Q:Q,建筑能耗!$B:$B,'图5-建筑能耗'!$A5)*$E$2</f>
        <v>53903.959598141962</v>
      </c>
      <c r="F5" s="2">
        <f>SUMIFS(建筑能耗!V:V,建筑能耗!$B:$B,'图5-建筑能耗'!$A5)*$E$2</f>
        <v>66523.765798854933</v>
      </c>
      <c r="G5" s="2">
        <f>SUMIFS(建筑能耗!AF:AF,建筑能耗!$B:$B,'图5-建筑能耗'!$A5)*$E$2</f>
        <v>95266.090526088388</v>
      </c>
      <c r="H5" s="2">
        <f>SUMIFS(建筑能耗!AP:AP,建筑能耗!$B:$B,'图5-建筑能耗'!$A5)*$E$2</f>
        <v>110558.34143531024</v>
      </c>
    </row>
    <row r="6" spans="1:13">
      <c r="A6" s="1" t="s">
        <v>3291</v>
      </c>
      <c r="B6" s="1" t="s">
        <v>1666</v>
      </c>
      <c r="C6" s="2">
        <f>SUMIFS(建筑能耗!E:E,建筑能耗!$B:$B,'图5-建筑能耗'!$A6)*$E$2</f>
        <v>6195.5277087609393</v>
      </c>
      <c r="D6" s="2">
        <f>SUMIFS(建筑能耗!L:L,建筑能耗!$B:$B,'图5-建筑能耗'!$A6)*$E$2</f>
        <v>5649.7785459652168</v>
      </c>
      <c r="E6" s="2">
        <f>SUMIFS(建筑能耗!Q:Q,建筑能耗!$B:$B,'图5-建筑能耗'!$A6)*$E$2</f>
        <v>5218.7533758237023</v>
      </c>
      <c r="F6" s="2">
        <f>SUMIFS(建筑能耗!V:V,建筑能耗!$B:$B,'图5-建筑能耗'!$A6)*$E$2</f>
        <v>4843.9379208526889</v>
      </c>
      <c r="G6" s="2">
        <f>SUMIFS(建筑能耗!AF:AF,建筑能耗!$B:$B,'图5-建筑能耗'!$A6)*$E$2</f>
        <v>4129.8116740484693</v>
      </c>
      <c r="H6" s="2">
        <f>SUMIFS(建筑能耗!AP:AP,建筑能耗!$B:$B,'图5-建筑能耗'!$A6)*$E$2</f>
        <v>3564.7618018796597</v>
      </c>
    </row>
    <row r="7" spans="1:13">
      <c r="A7" s="1" t="s">
        <v>3288</v>
      </c>
      <c r="B7" s="1" t="s">
        <v>1667</v>
      </c>
      <c r="C7" s="2">
        <f>SUMIFS(建筑能耗!E:E,建筑能耗!$B:$B,'图5-建筑能耗'!$A7)*$E$2</f>
        <v>7086.5291131035992</v>
      </c>
      <c r="D7" s="2">
        <f>SUMIFS(建筑能耗!L:L,建筑能耗!$B:$B,'图5-建筑能耗'!$A7)*$E$2</f>
        <v>7781.4986856793075</v>
      </c>
      <c r="E7" s="2">
        <f>SUMIFS(建筑能耗!Q:Q,建筑能耗!$B:$B,'图5-建筑能耗'!$A7)*$E$2</f>
        <v>8188.3979691044633</v>
      </c>
      <c r="F7" s="2">
        <f>SUMIFS(建筑能耗!V:V,建筑能耗!$B:$B,'图5-建筑能耗'!$A7)*$E$2</f>
        <v>8289.2225703071563</v>
      </c>
      <c r="G7" s="2">
        <f>SUMIFS(建筑能耗!AF:AF,建筑能耗!$B:$B,'图5-建筑能耗'!$A7)*$E$2</f>
        <v>8127.1830326599711</v>
      </c>
      <c r="H7" s="2">
        <f>SUMIFS(建筑能耗!AP:AP,建筑能耗!$B:$B,'图5-建筑能耗'!$A7)*$E$2</f>
        <v>8487.2708940981629</v>
      </c>
    </row>
    <row r="8" spans="1:13">
      <c r="A8" s="1" t="s">
        <v>3292</v>
      </c>
      <c r="B8" s="1" t="s">
        <v>1668</v>
      </c>
      <c r="C8" s="2">
        <f>SUMIFS(建筑能耗!E:E,建筑能耗!$B:$B,'图5-建筑能耗'!$A8)*$E$2</f>
        <v>0</v>
      </c>
      <c r="D8" s="2">
        <f>SUMIFS(建筑能耗!L:L,建筑能耗!$B:$B,'图5-建筑能耗'!$A8)*$E$2</f>
        <v>0</v>
      </c>
      <c r="E8" s="2">
        <f>SUMIFS(建筑能耗!Q:Q,建筑能耗!$B:$B,'图5-建筑能耗'!$A8)*$E$2</f>
        <v>0</v>
      </c>
      <c r="F8" s="2">
        <f>SUMIFS(建筑能耗!V:V,建筑能耗!$B:$B,'图5-建筑能耗'!$A8)*$E$2</f>
        <v>0</v>
      </c>
      <c r="G8" s="2">
        <f>SUMIFS(建筑能耗!AF:AF,建筑能耗!$B:$B,'图5-建筑能耗'!$A8)*$E$2</f>
        <v>0</v>
      </c>
      <c r="H8" s="2">
        <f>SUMIFS(建筑能耗!AP:AP,建筑能耗!$B:$B,'图5-建筑能耗'!$A8)*$E$2</f>
        <v>0</v>
      </c>
    </row>
    <row r="9" spans="1:13">
      <c r="A9" s="1" t="s">
        <v>3293</v>
      </c>
      <c r="B9" s="1" t="s">
        <v>1669</v>
      </c>
      <c r="C9" s="2">
        <f>SUMIFS(建筑能耗!E:E,建筑能耗!$B:$B,'图5-建筑能耗'!$A9)*$E$2</f>
        <v>0</v>
      </c>
      <c r="D9" s="2">
        <f>SUMIFS(建筑能耗!L:L,建筑能耗!$B:$B,'图5-建筑能耗'!$A9)*$E$2</f>
        <v>0</v>
      </c>
      <c r="E9" s="2">
        <f>SUMIFS(建筑能耗!Q:Q,建筑能耗!$B:$B,'图5-建筑能耗'!$A9)*$E$2</f>
        <v>0</v>
      </c>
      <c r="F9" s="2">
        <f>SUMIFS(建筑能耗!V:V,建筑能耗!$B:$B,'图5-建筑能耗'!$A9)*$E$2</f>
        <v>0</v>
      </c>
      <c r="G9" s="2">
        <f>SUMIFS(建筑能耗!AF:AF,建筑能耗!$B:$B,'图5-建筑能耗'!$A9)*$E$2</f>
        <v>0</v>
      </c>
      <c r="H9" s="2">
        <f>SUMIFS(建筑能耗!AP:AP,建筑能耗!$B:$B,'图5-建筑能耗'!$A9)*$E$2</f>
        <v>0</v>
      </c>
    </row>
    <row r="10" spans="1:13">
      <c r="A10" s="1" t="s">
        <v>3294</v>
      </c>
      <c r="B10" s="1" t="s">
        <v>1670</v>
      </c>
      <c r="C10" s="2">
        <f>SUMIFS(建筑能耗!E:E,建筑能耗!$B:$B,'图5-建筑能耗'!$A10)*$E$2</f>
        <v>323.09963631126004</v>
      </c>
      <c r="D10" s="2">
        <f>SUMIFS(建筑能耗!L:L,建筑能耗!$B:$B,'图5-建筑能耗'!$A10)*$E$2</f>
        <v>358.79154513701354</v>
      </c>
      <c r="E10" s="2">
        <f>SUMIFS(建筑能耗!Q:Q,建筑能耗!$B:$B,'图5-建筑能耗'!$A10)*$E$2</f>
        <v>378.62158366641472</v>
      </c>
      <c r="F10" s="2">
        <f>SUMIFS(建筑能耗!V:V,建筑能耗!$B:$B,'图5-建筑能耗'!$A10)*$E$2</f>
        <v>385.8269417737929</v>
      </c>
      <c r="G10" s="2">
        <f>SUMIFS(建筑能耗!AF:AF,建筑能耗!$B:$B,'图5-建筑能耗'!$A10)*$E$2</f>
        <v>382.21526052356785</v>
      </c>
      <c r="H10" s="2">
        <f>SUMIFS(建筑能耗!AP:AP,建筑能耗!$B:$B,'图5-建筑能耗'!$A10)*$E$2</f>
        <v>403.84213748154559</v>
      </c>
    </row>
    <row r="11" spans="1:13">
      <c r="A11" s="1" t="s">
        <v>3295</v>
      </c>
      <c r="B11" s="1" t="s">
        <v>1657</v>
      </c>
      <c r="C11" s="2">
        <f>SUMIFS(建筑能耗!E:E,建筑能耗!$B:$B,'图5-建筑能耗'!$A11)*$E$2</f>
        <v>6087.6453854740575</v>
      </c>
      <c r="D11" s="2">
        <f>SUMIFS(建筑能耗!L:L,建筑能耗!$B:$B,'图5-建筑能耗'!$A11)*$E$2</f>
        <v>6334.3055705592178</v>
      </c>
      <c r="E11" s="2">
        <f>SUMIFS(建筑能耗!Q:Q,建筑能耗!$B:$B,'图5-建筑能耗'!$A11)*$E$2</f>
        <v>6405.6029671239803</v>
      </c>
      <c r="F11" s="2">
        <f>SUMIFS(建筑能耗!V:V,建筑能耗!$B:$B,'图5-建筑能耗'!$A11)*$E$2</f>
        <v>6337.9064491735999</v>
      </c>
      <c r="G11" s="2">
        <f>SUMIFS(建筑能耗!AF:AF,建筑能耗!$B:$B,'图5-建筑能耗'!$A11)*$E$2</f>
        <v>6050.916423607362</v>
      </c>
      <c r="H11" s="2">
        <f>SUMIFS(建筑能耗!AP:AP,建筑能耗!$B:$B,'图5-建筑能耗'!$A11)*$E$2</f>
        <v>6163.0477836592145</v>
      </c>
    </row>
    <row r="12" spans="1:13">
      <c r="A12" s="1" t="s">
        <v>3296</v>
      </c>
      <c r="B12" s="1" t="s">
        <v>1671</v>
      </c>
      <c r="C12" s="2">
        <f>SUMIFS(建筑能耗!E:E,建筑能耗!$B:$B,'图5-建筑能耗'!$A12)*$E$2</f>
        <v>8869.4681502286585</v>
      </c>
      <c r="D12" s="2">
        <f>SUMIFS(建筑能耗!L:L,建筑能耗!$B:$B,'图5-建筑能耗'!$A12)*$E$2</f>
        <v>9801.5555795614164</v>
      </c>
      <c r="E12" s="2">
        <f>SUMIFS(建筑能耗!Q:Q,建筑能耗!$B:$B,'图5-建筑能耗'!$A12)*$E$2</f>
        <v>10270.750063015379</v>
      </c>
      <c r="F12" s="2">
        <f>SUMIFS(建筑能耗!V:V,建筑能耗!$B:$B,'图5-建筑能耗'!$A12)*$E$2</f>
        <v>10461.092506571606</v>
      </c>
      <c r="G12" s="2">
        <f>SUMIFS(建筑能耗!AF:AF,建筑能耗!$B:$B,'图5-建筑能耗'!$A12)*$E$2</f>
        <v>10257.75089121746</v>
      </c>
      <c r="H12" s="2">
        <f>SUMIFS(建筑能耗!AP:AP,建筑能耗!$B:$B,'图5-建筑能耗'!$A12)*$E$2</f>
        <v>10890.31723740593</v>
      </c>
    </row>
    <row r="13" spans="1:13">
      <c r="A13" s="1" t="s">
        <v>3297</v>
      </c>
      <c r="B13" s="1" t="s">
        <v>1659</v>
      </c>
      <c r="C13" s="2">
        <f>SUMIFS(建筑能耗!E:E,建筑能耗!$B:$B,'图5-建筑能耗'!$A13)*$E$2</f>
        <v>1201.2891145439489</v>
      </c>
      <c r="D13" s="2">
        <f>SUMIFS(建筑能耗!L:L,建筑能耗!$B:$B,'图5-建筑能耗'!$A13)*$E$2</f>
        <v>1331.7129379568619</v>
      </c>
      <c r="E13" s="2">
        <f>SUMIFS(建筑能耗!Q:Q,建筑能耗!$B:$B,'图5-建筑能耗'!$A13)*$E$2</f>
        <v>1403.9825717475067</v>
      </c>
      <c r="F13" s="2">
        <f>SUMIFS(建筑能耗!V:V,建筑能耗!$B:$B,'图5-建筑能耗'!$A13)*$E$2</f>
        <v>1430.5210471355015</v>
      </c>
      <c r="G13" s="2">
        <f>SUMIFS(建筑能耗!AF:AF,建筑能耗!$B:$B,'图5-建筑能耗'!$A13)*$E$2</f>
        <v>1410.9322674732639</v>
      </c>
      <c r="H13" s="2">
        <f>SUMIFS(建筑能耗!AP:AP,建筑能耗!$B:$B,'图5-建筑能耗'!$A13)*$E$2</f>
        <v>1501.1702855496744</v>
      </c>
    </row>
    <row r="14" spans="1:13">
      <c r="A14" s="1" t="s">
        <v>3298</v>
      </c>
      <c r="B14" s="1" t="s">
        <v>1672</v>
      </c>
      <c r="C14" s="2">
        <f>(发电量!C60+发电量!C76+发电量!C92)*$E$2/$F$2</f>
        <v>2097.2954725970449</v>
      </c>
      <c r="D14" s="2">
        <f>(发电量!J60+发电量!J76+发电量!J92)*$E$2/$F$2</f>
        <v>6166.4747678705135</v>
      </c>
      <c r="E14" s="2">
        <f>(发电量!O60+发电量!O76+发电量!O92)*$E$2/$F$2</f>
        <v>8920.1494883336909</v>
      </c>
      <c r="F14" s="2">
        <f>(发电量!T60+发电量!T76+发电量!T92)*$E$2/$F$2</f>
        <v>11834.077274563315</v>
      </c>
      <c r="G14" s="2">
        <f>(发电量!AD60+发电量!AD76+发电量!AD92)*$E$2/$F$2</f>
        <v>14947.60262062487</v>
      </c>
      <c r="H14" s="2">
        <f>(发电量!AN60+发电量!AN76+发电量!AN92)*$E$2/$F$2</f>
        <v>15558.264259357202</v>
      </c>
    </row>
    <row r="16" spans="1:13">
      <c r="A16" s="1" t="s">
        <v>0</v>
      </c>
      <c r="C16" s="1">
        <v>2023</v>
      </c>
      <c r="D16" s="1">
        <v>2030</v>
      </c>
      <c r="E16" s="1">
        <v>2035</v>
      </c>
      <c r="F16" s="1">
        <v>2040</v>
      </c>
      <c r="G16" s="1">
        <v>2050</v>
      </c>
      <c r="H16" s="1">
        <v>2060</v>
      </c>
    </row>
    <row r="17" spans="1:11">
      <c r="A17" s="1" t="s">
        <v>148</v>
      </c>
      <c r="B17" s="1" t="s">
        <v>2433</v>
      </c>
      <c r="C17" s="2">
        <f>SUMIFS(建筑能耗!E:E,建筑能耗!$A:$A,'图5-建筑能耗'!$A17)*$E$2+C59</f>
        <v>13649.503573326505</v>
      </c>
      <c r="D17" s="2">
        <f>SUMIFS(建筑能耗!L:L,建筑能耗!$A:$A,'图5-建筑能耗'!$A17)*$E$2+D59</f>
        <v>14146.735230762411</v>
      </c>
      <c r="E17" s="2">
        <f>SUMIFS(建筑能耗!Q:Q,建筑能耗!$A:$A,'图5-建筑能耗'!$A17)*$E$2+E59</f>
        <v>14812.513454241354</v>
      </c>
      <c r="F17" s="2">
        <f>SUMIFS(建筑能耗!V:V,建筑能耗!$A:$A,'图5-建筑能耗'!$A17)*$E$2+F59</f>
        <v>17716.707056901272</v>
      </c>
      <c r="G17" s="2">
        <f>SUMIFS(建筑能耗!AF:AF,建筑能耗!$A:$A,'图5-建筑能耗'!$A17)*$E$2+G59</f>
        <v>24895.069254861177</v>
      </c>
      <c r="H17" s="2">
        <f>SUMIFS(建筑能耗!AP:AP,建筑能耗!$A:$A,'图5-建筑能耗'!$A17)*$E$2+H59</f>
        <v>25803.884735613385</v>
      </c>
    </row>
    <row r="18" spans="1:11">
      <c r="A18" s="1" t="s">
        <v>2434</v>
      </c>
      <c r="B18" s="1" t="s">
        <v>2432</v>
      </c>
      <c r="C18" s="2">
        <f>SUMIFS(建筑能耗!E:E,建筑能耗!$A:$A,'图5-建筑能耗'!$A18)*$E$2+C60</f>
        <v>26829.116992345258</v>
      </c>
      <c r="D18" s="2">
        <f>SUMIFS(建筑能耗!L:L,建筑能耗!$A:$A,'图5-建筑能耗'!$A18)*$E$2+D60</f>
        <v>33420.924906704233</v>
      </c>
      <c r="E18" s="2">
        <f>SUMIFS(建筑能耗!Q:Q,建筑能耗!$A:$A,'图5-建筑能耗'!$A18)*$E$2+E60</f>
        <v>37879.714892673452</v>
      </c>
      <c r="F18" s="2">
        <f>SUMIFS(建筑能耗!V:V,建筑能耗!$A:$A,'图5-建筑能耗'!$A18)*$E$2+F60</f>
        <v>41760.258490021086</v>
      </c>
      <c r="G18" s="2">
        <f>SUMIFS(建筑能耗!AF:AF,建筑能耗!$A:$A,'图5-建筑能耗'!$A18)*$E$2+G60</f>
        <v>48086.709856545218</v>
      </c>
      <c r="H18" s="2">
        <f>SUMIFS(建筑能耗!AP:AP,建筑能耗!$A:$A,'图5-建筑能耗'!$A18)*$E$2+H60</f>
        <v>53565.053821370435</v>
      </c>
    </row>
    <row r="19" spans="1:11">
      <c r="A19" s="1" t="s">
        <v>149</v>
      </c>
      <c r="B19" s="1" t="s">
        <v>1705</v>
      </c>
      <c r="C19" s="2">
        <f>SUMIFS(建筑能耗!E:E,建筑能耗!$A:$A,'图5-建筑能耗'!$A19)*$E$2</f>
        <v>22397.825069316918</v>
      </c>
      <c r="D19" s="2">
        <f>SUMIFS(建筑能耗!L:L,建筑能耗!$A:$A,'图5-建筑能耗'!$A19)*$E$2</f>
        <v>31107.234165136302</v>
      </c>
      <c r="E19" s="2">
        <f>SUMIFS(建筑能耗!Q:Q,建筑能耗!$A:$A,'图5-建筑能耗'!$A19)*$E$2</f>
        <v>38325.339382809412</v>
      </c>
      <c r="F19" s="2">
        <f>SUMIFS(建筑能耗!V:V,建筑能耗!$A:$A,'图5-建筑能耗'!$A19)*$E$2</f>
        <v>45995.390875373603</v>
      </c>
      <c r="G19" s="2">
        <f>SUMIFS(建筑能耗!AF:AF,建筑能耗!$A:$A,'图5-建筑能耗'!$A19)*$E$2</f>
        <v>62324.529185121188</v>
      </c>
      <c r="H19" s="2">
        <f>SUMIFS(建筑能耗!AP:AP,建筑能耗!$A:$A,'图5-建筑能耗'!$A19)*$E$2</f>
        <v>71025.465413560931</v>
      </c>
    </row>
    <row r="20" spans="1:11" ht="19.5">
      <c r="K20" s="28"/>
    </row>
    <row r="21" spans="1:11">
      <c r="A21" s="1" t="s">
        <v>0</v>
      </c>
      <c r="C21" s="1">
        <v>2023</v>
      </c>
      <c r="D21" s="1">
        <v>2030</v>
      </c>
      <c r="E21" s="1">
        <v>2035</v>
      </c>
      <c r="F21" s="1">
        <v>2040</v>
      </c>
      <c r="G21" s="1">
        <v>2050</v>
      </c>
      <c r="H21" s="1">
        <v>2060</v>
      </c>
    </row>
    <row r="22" spans="1:11">
      <c r="A22" s="1" t="s">
        <v>142</v>
      </c>
      <c r="B22" s="1" t="s">
        <v>2435</v>
      </c>
      <c r="C22" s="2">
        <f>SUMIFS(建筑能耗!E:E,建筑能耗!$C:$C,'图5-建筑能耗'!$A22)*$E$2</f>
        <v>23754.412876741932</v>
      </c>
      <c r="D22" s="2">
        <f>SUMIFS(建筑能耗!L:L,建筑能耗!$C:$C,'图5-建筑能耗'!$A22)*$E$2</f>
        <v>23515.20651038854</v>
      </c>
      <c r="E22" s="2">
        <f>SUMIFS(建筑能耗!Q:Q,建筑能耗!$C:$C,'图5-建筑能耗'!$A22)*$E$2</f>
        <v>22925.29617226604</v>
      </c>
      <c r="F22" s="2">
        <f>SUMIFS(建筑能耗!V:V,建筑能耗!$C:$C,'图5-建筑能耗'!$A22)*$E$2</f>
        <v>22297.929494796736</v>
      </c>
      <c r="G22" s="2">
        <f>SUMIFS(建筑能耗!AF:AF,建筑能耗!$C:$C,'图5-建筑能耗'!$A22)*$E$2</f>
        <v>20927.766374995503</v>
      </c>
      <c r="H22" s="2">
        <f>SUMIFS(建筑能耗!AP:AP,建筑能耗!$C:$C,'图5-建筑能耗'!$A22)*$E$2</f>
        <v>20852.453998775705</v>
      </c>
    </row>
    <row r="23" spans="1:11">
      <c r="A23" s="1" t="s">
        <v>143</v>
      </c>
      <c r="B23" s="1" t="s">
        <v>2436</v>
      </c>
      <c r="C23" s="2">
        <f>SUMIFS(建筑能耗!E:E,建筑能耗!$C:$C,'图5-建筑能耗'!$A23)*$E$2</f>
        <v>5416.4416117532692</v>
      </c>
      <c r="D23" s="2">
        <f>SUMIFS(建筑能耗!L:L,建筑能耗!$C:$C,'图5-建筑能耗'!$A23)*$E$2</f>
        <v>5220.0075618450919</v>
      </c>
      <c r="E23" s="2">
        <f>SUMIFS(建筑能耗!Q:Q,建筑能耗!$C:$C,'图5-建筑能耗'!$A23)*$E$2</f>
        <v>5151.9373447121106</v>
      </c>
      <c r="F23" s="2">
        <f>SUMIFS(建筑能耗!V:V,建筑能耗!$C:$C,'图5-建筑能耗'!$A23)*$E$2</f>
        <v>4958.7411328364133</v>
      </c>
      <c r="G23" s="2">
        <f>SUMIFS(建筑能耗!AF:AF,建筑能耗!$C:$C,'图5-建筑能耗'!$A23)*$E$2</f>
        <v>4652.7060602787096</v>
      </c>
      <c r="H23" s="2">
        <f>SUMIFS(建筑能耗!AP:AP,建筑能耗!$C:$C,'图5-建筑能耗'!$A23)*$E$2</f>
        <v>4566.1985524467982</v>
      </c>
    </row>
    <row r="24" spans="1:11">
      <c r="A24" s="1" t="s">
        <v>145</v>
      </c>
      <c r="B24" s="1" t="s">
        <v>2437</v>
      </c>
      <c r="C24" s="2">
        <f>SUMIFS(建筑能耗!E:E,建筑能耗!$C:$C,'图5-建筑能耗'!$A24)*$E$2</f>
        <v>7921.9329516402022</v>
      </c>
      <c r="D24" s="2">
        <f>SUMIFS(建筑能耗!L:L,建筑能耗!$C:$C,'图5-建筑能耗'!$A24)*$E$2</f>
        <v>7353.2389903136382</v>
      </c>
      <c r="E24" s="2">
        <f>SUMIFS(建筑能耗!Q:Q,建筑能耗!$C:$C,'图5-建筑能耗'!$A24)*$E$2</f>
        <v>7047.2402866299399</v>
      </c>
      <c r="F24" s="2">
        <f>SUMIFS(建筑能耗!V:V,建筑能耗!$C:$C,'图5-建筑能耗'!$A24)*$E$2</f>
        <v>6701.6420006481603</v>
      </c>
      <c r="G24" s="2">
        <f>SUMIFS(建筑能耗!AF:AF,建筑能耗!$C:$C,'图5-建筑能耗'!$A24)*$E$2</f>
        <v>6305.6281732742809</v>
      </c>
      <c r="H24" s="2">
        <f>SUMIFS(建筑能耗!AP:AP,建筑能耗!$C:$C,'图5-建筑能耗'!$A24)*$E$2</f>
        <v>6114.6555759605362</v>
      </c>
    </row>
    <row r="25" spans="1:11">
      <c r="A25" s="1" t="s">
        <v>146</v>
      </c>
      <c r="B25" s="1" t="s">
        <v>2438</v>
      </c>
      <c r="C25" s="2">
        <f>SUMIFS(建筑能耗!E:E,建筑能耗!$C:$C,'图5-建筑能耗'!$A25)*$E$2</f>
        <v>11818.083612401429</v>
      </c>
      <c r="D25" s="2">
        <f>SUMIFS(建筑能耗!L:L,建筑能耗!$C:$C,'图5-建筑能耗'!$A25)*$E$2</f>
        <v>10813.802167728929</v>
      </c>
      <c r="E25" s="2">
        <f>SUMIFS(建筑能耗!Q:Q,建筑能耗!$C:$C,'图5-建筑能耗'!$A25)*$E$2</f>
        <v>9928.0472435274241</v>
      </c>
      <c r="F25" s="2">
        <f>SUMIFS(建筑能耗!V:V,建筑能耗!$C:$C,'图5-建筑能耗'!$A25)*$E$2</f>
        <v>9254.7981707536655</v>
      </c>
      <c r="G25" s="2">
        <f>SUMIFS(建筑能耗!AF:AF,建筑能耗!$C:$C,'图5-建筑能耗'!$A25)*$E$2</f>
        <v>8754.3552626840974</v>
      </c>
      <c r="H25" s="2">
        <f>SUMIFS(建筑能耗!AP:AP,建筑能耗!$C:$C,'图5-建筑能耗'!$A25)*$E$2</f>
        <v>8815.4297648626289</v>
      </c>
    </row>
    <row r="26" spans="1:11">
      <c r="A26" s="1" t="s">
        <v>147</v>
      </c>
      <c r="B26" s="1" t="s">
        <v>2439</v>
      </c>
      <c r="C26" s="2">
        <f>SUMIFS(建筑能耗!E:E,建筑能耗!$C:$C,'图5-建筑能耗'!$A26)*$E$2</f>
        <v>13309.927622339854</v>
      </c>
      <c r="D26" s="2">
        <f>SUMIFS(建筑能耗!L:L,建筑能耗!$C:$C,'图5-建筑能耗'!$A26)*$E$2</f>
        <v>29369.558172194022</v>
      </c>
      <c r="E26" s="2">
        <f>SUMIFS(建筑能耗!Q:Q,建筑能耗!$C:$C,'图5-建筑能耗'!$A26)*$E$2</f>
        <v>41854.344460048262</v>
      </c>
      <c r="F26" s="2">
        <f>SUMIFS(建筑能耗!V:V,建筑能耗!$C:$C,'图5-建筑能耗'!$A26)*$E$2</f>
        <v>56058.046163263854</v>
      </c>
      <c r="G26" s="2">
        <f>SUMIFS(建筑能耗!AF:AF,建筑能耗!$C:$C,'图5-建筑能耗'!$A26)*$E$2</f>
        <v>85749.990997803485</v>
      </c>
      <c r="H26" s="2">
        <f>SUMIFS(建筑能耗!AP:AP,建筑能耗!$C:$C,'图5-建筑能耗'!$A26)*$E$2</f>
        <v>101757.37279896297</v>
      </c>
    </row>
    <row r="30" spans="1:11">
      <c r="A30" s="16" t="s">
        <v>1648</v>
      </c>
      <c r="C30" s="1" t="s">
        <v>163</v>
      </c>
      <c r="D30" s="1" t="s">
        <v>164</v>
      </c>
      <c r="E30" s="1" t="s">
        <v>2492</v>
      </c>
    </row>
    <row r="31" spans="1:11">
      <c r="D31" s="1">
        <v>1</v>
      </c>
      <c r="E31" s="1">
        <f>1*10^-12</f>
        <v>9.9999999999999998E-13</v>
      </c>
    </row>
    <row r="32" spans="1:11">
      <c r="A32" s="1" t="s">
        <v>0</v>
      </c>
      <c r="C32" s="1">
        <v>2023</v>
      </c>
      <c r="D32" s="1">
        <v>2030</v>
      </c>
      <c r="E32" s="1">
        <v>2035</v>
      </c>
      <c r="F32" s="1">
        <v>2040</v>
      </c>
      <c r="G32" s="1">
        <v>2050</v>
      </c>
      <c r="H32" s="1">
        <v>2060</v>
      </c>
    </row>
    <row r="33" spans="1:8">
      <c r="A33" s="1" t="s">
        <v>1665</v>
      </c>
      <c r="B33" s="1" t="s">
        <v>129</v>
      </c>
      <c r="C33" s="29">
        <f>C4*$E$31/$E$2</f>
        <v>432</v>
      </c>
      <c r="D33" s="29">
        <f t="shared" ref="D33:H33" si="0">D4*$E$31/$E$2</f>
        <v>365.8</v>
      </c>
      <c r="E33" s="29">
        <f t="shared" si="0"/>
        <v>315.7</v>
      </c>
      <c r="F33" s="29">
        <f t="shared" ref="F33" si="1">F4*$E$31/$E$2</f>
        <v>277.40000000000003</v>
      </c>
      <c r="G33" s="29">
        <f t="shared" si="0"/>
        <v>212.6</v>
      </c>
      <c r="H33" s="29">
        <f t="shared" si="0"/>
        <v>149.22999999999999</v>
      </c>
    </row>
    <row r="34" spans="1:8">
      <c r="A34" s="1" t="s">
        <v>1633</v>
      </c>
      <c r="B34" s="1" t="s">
        <v>108</v>
      </c>
      <c r="C34" s="29">
        <f t="shared" ref="C34:H34" si="2">C5*$E$31/$E$2</f>
        <v>8581.6999999999989</v>
      </c>
      <c r="D34" s="29">
        <f t="shared" si="2"/>
        <v>12135.085299999999</v>
      </c>
      <c r="E34" s="29">
        <f t="shared" si="2"/>
        <v>14969.668619999999</v>
      </c>
      <c r="F34" s="29">
        <f t="shared" ref="F34" si="3">F5*$E$31/$E$2</f>
        <v>18474.314999999999</v>
      </c>
      <c r="G34" s="29">
        <f t="shared" si="2"/>
        <v>26456.345999999998</v>
      </c>
      <c r="H34" s="29">
        <f t="shared" si="2"/>
        <v>30703.156999999999</v>
      </c>
    </row>
    <row r="35" spans="1:8">
      <c r="A35" s="1" t="s">
        <v>1666</v>
      </c>
      <c r="B35" s="1" t="s">
        <v>130</v>
      </c>
      <c r="C35" s="29">
        <f t="shared" ref="C35:H35" si="4">C6*$E$31/$E$2</f>
        <v>1720.56</v>
      </c>
      <c r="D35" s="29">
        <f t="shared" si="4"/>
        <v>1568.9999999999998</v>
      </c>
      <c r="E35" s="29">
        <f t="shared" si="4"/>
        <v>1449.3</v>
      </c>
      <c r="F35" s="29">
        <f t="shared" ref="F35" si="5">F6*$E$31/$E$2</f>
        <v>1345.21</v>
      </c>
      <c r="G35" s="29">
        <f t="shared" si="4"/>
        <v>1146.8900000000001</v>
      </c>
      <c r="H35" s="29">
        <f t="shared" si="4"/>
        <v>989.97</v>
      </c>
    </row>
    <row r="36" spans="1:8">
      <c r="A36" s="1" t="s">
        <v>1667</v>
      </c>
      <c r="B36" s="1" t="s">
        <v>131</v>
      </c>
      <c r="C36" s="29">
        <f t="shared" ref="C36:H36" si="6">C7*$E$31/$E$2</f>
        <v>1968</v>
      </c>
      <c r="D36" s="29">
        <f t="shared" si="6"/>
        <v>2161</v>
      </c>
      <c r="E36" s="29">
        <f t="shared" si="6"/>
        <v>2274</v>
      </c>
      <c r="F36" s="29">
        <f t="shared" ref="F36" si="7">F7*$E$31/$E$2</f>
        <v>2301.9999999999995</v>
      </c>
      <c r="G36" s="29">
        <f t="shared" si="6"/>
        <v>2256.9999999999995</v>
      </c>
      <c r="H36" s="29">
        <f t="shared" si="6"/>
        <v>2357</v>
      </c>
    </row>
    <row r="37" spans="1:8">
      <c r="A37" s="1" t="s">
        <v>1668</v>
      </c>
      <c r="B37" s="1" t="s">
        <v>132</v>
      </c>
      <c r="C37" s="29">
        <f t="shared" ref="C37:H37" si="8">C8*$E$31/$E$2</f>
        <v>0</v>
      </c>
      <c r="D37" s="29">
        <f t="shared" si="8"/>
        <v>0</v>
      </c>
      <c r="E37" s="29">
        <f t="shared" si="8"/>
        <v>0</v>
      </c>
      <c r="F37" s="29">
        <f t="shared" ref="F37" si="9">F8*$E$31/$E$2</f>
        <v>0</v>
      </c>
      <c r="G37" s="29">
        <f t="shared" si="8"/>
        <v>0</v>
      </c>
      <c r="H37" s="29">
        <f t="shared" si="8"/>
        <v>0</v>
      </c>
    </row>
    <row r="38" spans="1:8">
      <c r="A38" s="1" t="s">
        <v>1655</v>
      </c>
      <c r="B38" s="1" t="s">
        <v>133</v>
      </c>
      <c r="C38" s="29">
        <f t="shared" ref="C38:H38" si="10">C9*$E$31/$E$2</f>
        <v>0</v>
      </c>
      <c r="D38" s="29">
        <f t="shared" si="10"/>
        <v>0</v>
      </c>
      <c r="E38" s="29">
        <f t="shared" si="10"/>
        <v>0</v>
      </c>
      <c r="F38" s="29">
        <f t="shared" ref="F38" si="11">F9*$E$31/$E$2</f>
        <v>0</v>
      </c>
      <c r="G38" s="29">
        <f t="shared" si="10"/>
        <v>0</v>
      </c>
      <c r="H38" s="29">
        <f t="shared" si="10"/>
        <v>0</v>
      </c>
    </row>
    <row r="39" spans="1:8">
      <c r="A39" s="1" t="s">
        <v>1670</v>
      </c>
      <c r="B39" s="1" t="s">
        <v>134</v>
      </c>
      <c r="C39" s="29">
        <f t="shared" ref="C39:H39" si="12">C10*$E$31/$E$2</f>
        <v>89.727999999999994</v>
      </c>
      <c r="D39" s="29">
        <f t="shared" si="12"/>
        <v>99.64</v>
      </c>
      <c r="E39" s="29">
        <f t="shared" si="12"/>
        <v>105.14700000000001</v>
      </c>
      <c r="F39" s="29">
        <f t="shared" ref="F39" si="13">F10*$E$31/$E$2</f>
        <v>107.148</v>
      </c>
      <c r="G39" s="29">
        <f t="shared" si="12"/>
        <v>106.145</v>
      </c>
      <c r="H39" s="29">
        <f t="shared" si="12"/>
        <v>112.151</v>
      </c>
    </row>
    <row r="40" spans="1:8">
      <c r="A40" s="1" t="s">
        <v>1657</v>
      </c>
      <c r="B40" s="1" t="s">
        <v>135</v>
      </c>
      <c r="C40" s="29">
        <f t="shared" ref="C40:H40" si="14">C11*$E$31/$E$2</f>
        <v>1690.6000000000001</v>
      </c>
      <c r="D40" s="29">
        <f t="shared" si="14"/>
        <v>1759.1</v>
      </c>
      <c r="E40" s="29">
        <f t="shared" si="14"/>
        <v>1778.9</v>
      </c>
      <c r="F40" s="29">
        <f t="shared" ref="F40" si="15">F11*$E$31/$E$2</f>
        <v>1760.1</v>
      </c>
      <c r="G40" s="29">
        <f t="shared" si="14"/>
        <v>1680.4</v>
      </c>
      <c r="H40" s="29">
        <f t="shared" si="14"/>
        <v>1711.54</v>
      </c>
    </row>
    <row r="41" spans="1:8">
      <c r="A41" s="1" t="s">
        <v>1658</v>
      </c>
      <c r="B41" s="1" t="s">
        <v>136</v>
      </c>
      <c r="C41" s="29">
        <f t="shared" ref="C41:H41" si="16">C12*$E$31/$E$2</f>
        <v>2463.1400000000003</v>
      </c>
      <c r="D41" s="29">
        <f t="shared" si="16"/>
        <v>2721.9900000000002</v>
      </c>
      <c r="E41" s="29">
        <f t="shared" si="16"/>
        <v>2852.2900000000004</v>
      </c>
      <c r="F41" s="29">
        <f t="shared" ref="F41" si="17">F12*$E$31/$E$2</f>
        <v>2905.15</v>
      </c>
      <c r="G41" s="29">
        <f t="shared" si="16"/>
        <v>2848.68</v>
      </c>
      <c r="H41" s="29">
        <f t="shared" si="16"/>
        <v>3024.35</v>
      </c>
    </row>
    <row r="42" spans="1:8">
      <c r="A42" s="1" t="s">
        <v>1659</v>
      </c>
      <c r="B42" s="1" t="s">
        <v>137</v>
      </c>
      <c r="C42" s="29">
        <f t="shared" ref="C42:H42" si="18">C13*$E$31/$E$2</f>
        <v>333.60999999999996</v>
      </c>
      <c r="D42" s="29">
        <f t="shared" si="18"/>
        <v>369.83</v>
      </c>
      <c r="E42" s="29">
        <f t="shared" si="18"/>
        <v>389.89999999999992</v>
      </c>
      <c r="F42" s="29">
        <f t="shared" ref="F42" si="19">F13*$E$31/$E$2</f>
        <v>397.27000000000004</v>
      </c>
      <c r="G42" s="29">
        <f t="shared" si="18"/>
        <v>391.83000000000004</v>
      </c>
      <c r="H42" s="29">
        <f t="shared" si="18"/>
        <v>416.89</v>
      </c>
    </row>
    <row r="43" spans="1:8">
      <c r="A43" s="1" t="s">
        <v>1672</v>
      </c>
      <c r="B43" s="1" t="s">
        <v>138</v>
      </c>
      <c r="C43" s="29">
        <f t="shared" ref="C43:H43" si="20">C14*$E$31/$E$2</f>
        <v>582.43992569492514</v>
      </c>
      <c r="D43" s="29">
        <f t="shared" si="20"/>
        <v>1712.4917077853199</v>
      </c>
      <c r="E43" s="29">
        <f t="shared" si="20"/>
        <v>2477.2147144051487</v>
      </c>
      <c r="F43" s="29">
        <f t="shared" ref="F43" si="21">F14*$E$31/$E$2</f>
        <v>3286.4415999189773</v>
      </c>
      <c r="G43" s="29">
        <f t="shared" si="20"/>
        <v>4151.0987237737318</v>
      </c>
      <c r="H43" s="29">
        <f t="shared" si="20"/>
        <v>4320.6855674660874</v>
      </c>
    </row>
    <row r="44" spans="1:8">
      <c r="C44" s="29"/>
      <c r="D44" s="29"/>
      <c r="E44" s="29"/>
      <c r="F44" s="29"/>
      <c r="G44" s="29"/>
      <c r="H44" s="29"/>
    </row>
    <row r="45" spans="1:8">
      <c r="A45" s="1" t="s">
        <v>0</v>
      </c>
      <c r="C45" s="1">
        <v>2023</v>
      </c>
      <c r="D45" s="1">
        <v>2030</v>
      </c>
      <c r="E45" s="1">
        <v>2035</v>
      </c>
      <c r="F45" s="1">
        <v>2040</v>
      </c>
      <c r="G45" s="1">
        <v>2050</v>
      </c>
      <c r="H45" s="1">
        <v>2060</v>
      </c>
    </row>
    <row r="46" spans="1:8">
      <c r="A46" s="1" t="s">
        <v>2433</v>
      </c>
      <c r="B46" s="1" t="s">
        <v>148</v>
      </c>
      <c r="C46" s="29">
        <f t="shared" ref="C46:H46" si="22">C17*$E$31/$E$2</f>
        <v>3790.6036373485026</v>
      </c>
      <c r="D46" s="29">
        <f t="shared" si="22"/>
        <v>3928.6898409350283</v>
      </c>
      <c r="E46" s="29">
        <f t="shared" si="22"/>
        <v>4113.5831113773647</v>
      </c>
      <c r="F46" s="29">
        <f t="shared" ref="F46" si="23">F17*$E$31/$E$2</f>
        <v>4920.1067167720512</v>
      </c>
      <c r="G46" s="29">
        <f t="shared" si="22"/>
        <v>6913.6096827674955</v>
      </c>
      <c r="H46" s="29">
        <f t="shared" si="22"/>
        <v>7165.9968299271904</v>
      </c>
    </row>
    <row r="47" spans="1:8">
      <c r="A47" s="1" t="s">
        <v>2432</v>
      </c>
      <c r="B47" s="1" t="s">
        <v>2434</v>
      </c>
      <c r="C47" s="29">
        <f t="shared" ref="C47:H47" si="24">C18*$E$31/$E$2</f>
        <v>7450.7140799441995</v>
      </c>
      <c r="D47" s="29">
        <f t="shared" si="24"/>
        <v>9281.325055840829</v>
      </c>
      <c r="E47" s="29">
        <f t="shared" si="24"/>
        <v>10519.575622844342</v>
      </c>
      <c r="F47" s="29">
        <f t="shared" ref="F47" si="25">F18*$E$31/$E$2</f>
        <v>11597.241385263753</v>
      </c>
      <c r="G47" s="29">
        <f t="shared" si="24"/>
        <v>13354.160194261169</v>
      </c>
      <c r="H47" s="29">
        <f t="shared" si="24"/>
        <v>14875.551096732779</v>
      </c>
    </row>
    <row r="48" spans="1:8">
      <c r="A48" s="1" t="s">
        <v>1705</v>
      </c>
      <c r="B48" s="1" t="s">
        <v>149</v>
      </c>
      <c r="C48" s="29">
        <f t="shared" ref="C48:H48" si="26">C19*$E$31/$E$2</f>
        <v>6220.0999999999995</v>
      </c>
      <c r="D48" s="29">
        <f t="shared" si="26"/>
        <v>8638.7900000000009</v>
      </c>
      <c r="E48" s="29">
        <f t="shared" si="26"/>
        <v>10643.33</v>
      </c>
      <c r="F48" s="29">
        <f t="shared" ref="F48" si="27">F19*$E$31/$E$2</f>
        <v>12773.380000000001</v>
      </c>
      <c r="G48" s="29">
        <f t="shared" si="26"/>
        <v>17308.145</v>
      </c>
      <c r="H48" s="29">
        <f t="shared" si="26"/>
        <v>19724.482</v>
      </c>
    </row>
    <row r="49" spans="1:8">
      <c r="C49" s="29"/>
      <c r="D49" s="29"/>
      <c r="E49" s="29"/>
      <c r="F49" s="29"/>
      <c r="G49" s="29"/>
      <c r="H49" s="29"/>
    </row>
    <row r="50" spans="1:8">
      <c r="A50" s="1" t="s">
        <v>0</v>
      </c>
      <c r="C50" s="1">
        <v>2023</v>
      </c>
      <c r="D50" s="1">
        <v>2030</v>
      </c>
      <c r="E50" s="1">
        <v>2035</v>
      </c>
      <c r="F50" s="1">
        <v>2040</v>
      </c>
      <c r="G50" s="1">
        <v>2050</v>
      </c>
      <c r="H50" s="1">
        <v>2060</v>
      </c>
    </row>
    <row r="51" spans="1:8">
      <c r="A51" s="1" t="s">
        <v>2435</v>
      </c>
      <c r="B51" s="1" t="s">
        <v>142</v>
      </c>
      <c r="C51" s="29">
        <f t="shared" ref="C51:H51" si="28">C22*$E$31/$E$2</f>
        <v>6596.8379999999997</v>
      </c>
      <c r="D51" s="29">
        <f t="shared" si="28"/>
        <v>6530.4079999999994</v>
      </c>
      <c r="E51" s="29">
        <f t="shared" si="28"/>
        <v>6366.5840000000007</v>
      </c>
      <c r="F51" s="29">
        <f t="shared" ref="F51" si="29">F22*$E$31/$E$2</f>
        <v>6192.3579999999993</v>
      </c>
      <c r="G51" s="29">
        <f t="shared" si="28"/>
        <v>5811.8499999999995</v>
      </c>
      <c r="H51" s="29">
        <f t="shared" si="28"/>
        <v>5790.9349999999995</v>
      </c>
    </row>
    <row r="52" spans="1:8">
      <c r="A52" s="1" t="s">
        <v>2436</v>
      </c>
      <c r="B52" s="1" t="s">
        <v>143</v>
      </c>
      <c r="C52" s="29">
        <f t="shared" ref="C52:H52" si="30">C23*$E$31/$E$2</f>
        <v>1504.2</v>
      </c>
      <c r="D52" s="29">
        <f t="shared" si="30"/>
        <v>1449.6483000000001</v>
      </c>
      <c r="E52" s="29">
        <f t="shared" si="30"/>
        <v>1430.74452</v>
      </c>
      <c r="F52" s="29">
        <f t="shared" ref="F52" si="31">F23*$E$31/$E$2</f>
        <v>1377.0920000000001</v>
      </c>
      <c r="G52" s="29">
        <f t="shared" si="30"/>
        <v>1292.1030000000001</v>
      </c>
      <c r="H52" s="29">
        <f t="shared" si="30"/>
        <v>1268.079</v>
      </c>
    </row>
    <row r="53" spans="1:8">
      <c r="A53" s="1" t="s">
        <v>2437</v>
      </c>
      <c r="B53" s="1" t="s">
        <v>145</v>
      </c>
      <c r="C53" s="29">
        <f>C24*$E$31/$E$2</f>
        <v>2200</v>
      </c>
      <c r="D53" s="29">
        <f t="shared" ref="D53:H53" si="32">D24*$E$31/$E$2</f>
        <v>2042.0679999999998</v>
      </c>
      <c r="E53" s="29">
        <f t="shared" si="32"/>
        <v>1957.0890999999999</v>
      </c>
      <c r="F53" s="29">
        <f t="shared" ref="F53" si="33">F24*$E$31/$E$2</f>
        <v>1861.1130000000001</v>
      </c>
      <c r="G53" s="29">
        <f t="shared" si="32"/>
        <v>1751.1360000000002</v>
      </c>
      <c r="H53" s="29">
        <f t="shared" si="32"/>
        <v>1698.1010000000001</v>
      </c>
    </row>
    <row r="54" spans="1:8">
      <c r="A54" s="1" t="s">
        <v>2438</v>
      </c>
      <c r="B54" s="1" t="s">
        <v>146</v>
      </c>
      <c r="C54" s="29">
        <f t="shared" ref="C54:H54" si="34">C25*$E$31/$E$2</f>
        <v>3282</v>
      </c>
      <c r="D54" s="29">
        <f t="shared" si="34"/>
        <v>3003.1009999999997</v>
      </c>
      <c r="E54" s="29">
        <f t="shared" si="34"/>
        <v>2757.1179999999999</v>
      </c>
      <c r="F54" s="29">
        <f t="shared" ref="F54" si="35">F25*$E$31/$E$2</f>
        <v>2570.1499999999996</v>
      </c>
      <c r="G54" s="29">
        <f t="shared" si="34"/>
        <v>2431.172</v>
      </c>
      <c r="H54" s="29">
        <f t="shared" si="34"/>
        <v>2448.1330000000003</v>
      </c>
    </row>
    <row r="55" spans="1:8">
      <c r="A55" s="1" t="s">
        <v>2439</v>
      </c>
      <c r="B55" s="1" t="s">
        <v>147</v>
      </c>
      <c r="C55" s="29">
        <f t="shared" ref="C55:H55" si="36">C26*$E$31/$E$2</f>
        <v>3696.2999999999997</v>
      </c>
      <c r="D55" s="29">
        <f t="shared" si="36"/>
        <v>8156.2199999999993</v>
      </c>
      <c r="E55" s="29">
        <f t="shared" si="36"/>
        <v>11623.369999999999</v>
      </c>
      <c r="F55" s="29">
        <f t="shared" ref="F55" si="37">F26*$E$31/$E$2</f>
        <v>15567.880000000001</v>
      </c>
      <c r="G55" s="29">
        <f t="shared" si="36"/>
        <v>23813.63</v>
      </c>
      <c r="H55" s="29">
        <f t="shared" si="36"/>
        <v>28259.039999999997</v>
      </c>
    </row>
    <row r="58" spans="1:8">
      <c r="B58" s="1" t="s">
        <v>1672</v>
      </c>
      <c r="C58" s="1">
        <v>2023</v>
      </c>
      <c r="D58" s="1">
        <v>2030</v>
      </c>
      <c r="E58" s="1">
        <v>2035</v>
      </c>
      <c r="F58" s="1">
        <v>2040</v>
      </c>
      <c r="G58" s="1">
        <v>2050</v>
      </c>
      <c r="H58" s="1">
        <v>2060</v>
      </c>
    </row>
    <row r="59" spans="1:8">
      <c r="B59" s="1" t="s">
        <v>2433</v>
      </c>
      <c r="C59" s="29">
        <f>(发电量!C76)*$E$2/$F$2</f>
        <v>524.51707662130536</v>
      </c>
      <c r="D59" s="29">
        <f>(发电量!J76)*$E$2/$F$2</f>
        <v>1922.4642286378894</v>
      </c>
      <c r="E59" s="29">
        <f>(发电量!O76)*$E$2/$F$2</f>
        <v>3288.5617780323546</v>
      </c>
      <c r="F59" s="29">
        <f>(发电量!T76)*$E$2/$F$2</f>
        <v>4960.954653314795</v>
      </c>
      <c r="G59" s="29">
        <f>(发电量!AD76)*$E$2/$F$2</f>
        <v>6972.0920484228018</v>
      </c>
      <c r="H59" s="29">
        <f>(发电量!AN76)*$E$2/$F$2</f>
        <v>5716.5994380007605</v>
      </c>
    </row>
    <row r="60" spans="1:8">
      <c r="B60" s="1" t="s">
        <v>2432</v>
      </c>
      <c r="C60" s="29">
        <f>(发电量!C60)*$E$2/$F$2</f>
        <v>131.12988349069056</v>
      </c>
      <c r="D60" s="29">
        <f>(发电量!J60)*$E$2/$F$2</f>
        <v>480.61667149483657</v>
      </c>
      <c r="E60" s="29">
        <f>(发电量!O60)*$E$2/$F$2</f>
        <v>822.14044450808865</v>
      </c>
      <c r="F60" s="29">
        <f>(发电量!T60)*$E$2/$F$2</f>
        <v>1240.2448066823408</v>
      </c>
      <c r="G60" s="29">
        <f>(发电量!AD60)*$E$2/$F$2</f>
        <v>1943.7693790687033</v>
      </c>
      <c r="H60" s="29">
        <f>(发电量!AN60)*$E$2/$F$2</f>
        <v>2571.6938415353443</v>
      </c>
    </row>
    <row r="61" spans="1:8">
      <c r="B61" s="1" t="s">
        <v>1705</v>
      </c>
      <c r="C61" s="29">
        <f>(发电量!C92)*$E$2/$F$2</f>
        <v>1441.648512485049</v>
      </c>
      <c r="D61" s="29">
        <f>(发电量!J92)*$E$2/$F$2</f>
        <v>3763.3938677377864</v>
      </c>
      <c r="E61" s="29">
        <f>(发电量!O92)*$E$2/$F$2</f>
        <v>4809.4472657932492</v>
      </c>
      <c r="F61" s="29">
        <f>(发电量!T92)*$E$2/$F$2</f>
        <v>5632.877814566179</v>
      </c>
      <c r="G61" s="29">
        <f>(发电量!AD92)*$E$2/$F$2</f>
        <v>6031.7411931333645</v>
      </c>
      <c r="H61" s="29">
        <f>(发电量!AN92)*$E$2/$F$2</f>
        <v>7269.9709798210952</v>
      </c>
    </row>
  </sheetData>
  <phoneticPr fontId="8" type="noConversion"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EE58C-1A22-44DF-B8B1-6B95DC33A09E}">
  <dimension ref="A1:AP181"/>
  <sheetViews>
    <sheetView topLeftCell="A145" workbookViewId="0">
      <selection activeCell="D1" sqref="D1:AP181"/>
    </sheetView>
  </sheetViews>
  <sheetFormatPr defaultColWidth="8.75" defaultRowHeight="14.25"/>
  <cols>
    <col min="1" max="1" width="15.375" style="18" bestFit="1" customWidth="1"/>
    <col min="2" max="2" width="22.75" style="18" bestFit="1" customWidth="1"/>
    <col min="3" max="3" width="21.125" style="18" bestFit="1" customWidth="1"/>
    <col min="4" max="4" width="51.875" style="1" customWidth="1"/>
    <col min="5" max="16384" width="8.75" style="1"/>
  </cols>
  <sheetData>
    <row r="1" spans="1:42">
      <c r="A1" s="18" t="s">
        <v>139</v>
      </c>
      <c r="B1" s="18" t="s">
        <v>0</v>
      </c>
      <c r="C1" s="18" t="s">
        <v>140</v>
      </c>
      <c r="D1" s="1" t="s">
        <v>3323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</row>
    <row r="2" spans="1:42">
      <c r="A2" s="18" t="s">
        <v>141</v>
      </c>
      <c r="B2" s="18" t="s">
        <v>3299</v>
      </c>
      <c r="C2" s="18" t="s">
        <v>142</v>
      </c>
      <c r="D2" s="64" t="s">
        <v>414</v>
      </c>
      <c r="E2" s="2">
        <v>428000000000000</v>
      </c>
      <c r="F2" s="2">
        <v>435001000000000</v>
      </c>
      <c r="G2" s="2">
        <v>440004000000000</v>
      </c>
      <c r="H2" s="2">
        <v>443007000000000</v>
      </c>
      <c r="I2" s="2">
        <v>446013000000000</v>
      </c>
      <c r="J2" s="2">
        <v>448018000000000</v>
      </c>
      <c r="K2" s="2">
        <v>451021000000000</v>
      </c>
      <c r="L2" s="2">
        <v>453023000000000</v>
      </c>
      <c r="M2" s="2">
        <v>455023000000000</v>
      </c>
      <c r="N2" s="2">
        <v>456023000000000</v>
      </c>
      <c r="O2" s="2">
        <v>458025000000000</v>
      </c>
      <c r="P2" s="2">
        <v>459027000000000</v>
      </c>
      <c r="Q2" s="2">
        <v>459031000000000</v>
      </c>
      <c r="R2" s="2">
        <v>457033000000000</v>
      </c>
      <c r="S2" s="2">
        <v>454036000000000</v>
      </c>
      <c r="T2" s="2">
        <v>451038000000000</v>
      </c>
      <c r="U2" s="2">
        <v>448039000000000</v>
      </c>
      <c r="V2" s="2">
        <v>445040000000000</v>
      </c>
      <c r="W2" s="2">
        <v>440041000000000</v>
      </c>
      <c r="X2" s="2">
        <v>435043000000000</v>
      </c>
      <c r="Y2" s="2">
        <v>431045000000000</v>
      </c>
      <c r="Z2" s="2">
        <v>428045000000000</v>
      </c>
      <c r="AA2" s="2">
        <v>424045000000000</v>
      </c>
      <c r="AB2" s="2">
        <v>419045000000000</v>
      </c>
      <c r="AC2" s="2">
        <v>414046000000000</v>
      </c>
      <c r="AD2" s="2">
        <v>410047000000000</v>
      </c>
      <c r="AE2" s="2">
        <v>405047000000000</v>
      </c>
      <c r="AF2" s="2">
        <v>400045000000000</v>
      </c>
      <c r="AG2" s="2">
        <v>393043000000000</v>
      </c>
      <c r="AH2" s="2">
        <v>387041000000000</v>
      </c>
      <c r="AI2" s="2">
        <v>380040000000000</v>
      </c>
      <c r="AJ2" s="3">
        <v>374040000000000</v>
      </c>
      <c r="AK2" s="3">
        <v>367040000000000</v>
      </c>
      <c r="AL2" s="3">
        <v>360039000000000</v>
      </c>
      <c r="AM2" s="3">
        <v>352036000000000</v>
      </c>
      <c r="AN2" s="3">
        <v>344034000000000</v>
      </c>
      <c r="AO2" s="3">
        <v>336031000000000</v>
      </c>
      <c r="AP2" s="3">
        <v>390034000000000</v>
      </c>
    </row>
    <row r="3" spans="1:42">
      <c r="A3" s="18" t="s">
        <v>141</v>
      </c>
      <c r="B3" s="18" t="s">
        <v>3299</v>
      </c>
      <c r="C3" s="18" t="s">
        <v>143</v>
      </c>
      <c r="D3" s="1" t="s">
        <v>415</v>
      </c>
      <c r="E3" s="2">
        <v>317000000000000</v>
      </c>
      <c r="F3" s="2">
        <v>324001000000000</v>
      </c>
      <c r="G3" s="2">
        <v>329003000000000</v>
      </c>
      <c r="H3" s="2">
        <v>332006000000000</v>
      </c>
      <c r="I3" s="2">
        <v>335010000000000</v>
      </c>
      <c r="J3" s="2">
        <v>338013000000000</v>
      </c>
      <c r="K3" s="2">
        <v>341016000000000</v>
      </c>
      <c r="L3" s="2">
        <v>344017000000000</v>
      </c>
      <c r="M3" s="2">
        <v>346017000000000</v>
      </c>
      <c r="N3" s="2">
        <v>348018000000000</v>
      </c>
      <c r="O3" s="2">
        <v>350019000000000</v>
      </c>
      <c r="P3" s="2">
        <v>352021000000000</v>
      </c>
      <c r="Q3" s="2">
        <v>353024000000000</v>
      </c>
      <c r="R3" s="2">
        <v>352026000000000</v>
      </c>
      <c r="S3" s="2">
        <v>351027000000000</v>
      </c>
      <c r="T3" s="2">
        <v>350029000000000</v>
      </c>
      <c r="U3" s="2">
        <v>349031000000000</v>
      </c>
      <c r="V3" s="2">
        <v>347032000000000</v>
      </c>
      <c r="W3" s="2">
        <v>344032000000000</v>
      </c>
      <c r="X3" s="2">
        <v>341033000000000</v>
      </c>
      <c r="Y3" s="2">
        <v>338035000000000</v>
      </c>
      <c r="Z3" s="2">
        <v>337035000000000</v>
      </c>
      <c r="AA3" s="2">
        <v>334035000000000</v>
      </c>
      <c r="AB3" s="2">
        <v>332036000000000</v>
      </c>
      <c r="AC3" s="2">
        <v>329037000000000</v>
      </c>
      <c r="AD3" s="2">
        <v>326037000000000</v>
      </c>
      <c r="AE3" s="2">
        <v>323037000000000</v>
      </c>
      <c r="AF3" s="2">
        <v>320036000000000</v>
      </c>
      <c r="AG3" s="2">
        <v>315034000000000</v>
      </c>
      <c r="AH3" s="2">
        <v>311033000000000</v>
      </c>
      <c r="AI3" s="2">
        <v>307032000000000</v>
      </c>
      <c r="AJ3" s="3">
        <v>303032000000000</v>
      </c>
      <c r="AK3" s="3">
        <v>298032000000000</v>
      </c>
      <c r="AL3" s="3">
        <v>293032000000000</v>
      </c>
      <c r="AM3" s="3">
        <v>288030000000000</v>
      </c>
      <c r="AN3" s="3">
        <v>283028000000000</v>
      </c>
      <c r="AO3" s="3">
        <v>277025000000000</v>
      </c>
      <c r="AP3" s="3">
        <v>329028000000000</v>
      </c>
    </row>
    <row r="4" spans="1:42">
      <c r="A4" s="18" t="s">
        <v>141</v>
      </c>
      <c r="B4" s="18" t="s">
        <v>3299</v>
      </c>
      <c r="C4" s="18" t="s">
        <v>144</v>
      </c>
      <c r="D4" s="1" t="s">
        <v>416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</row>
    <row r="5" spans="1:42">
      <c r="A5" s="18" t="s">
        <v>141</v>
      </c>
      <c r="B5" s="18" t="s">
        <v>3299</v>
      </c>
      <c r="C5" s="18" t="s">
        <v>145</v>
      </c>
      <c r="D5" s="1" t="s">
        <v>417</v>
      </c>
      <c r="E5" s="2">
        <v>230000000000000</v>
      </c>
      <c r="F5" s="2">
        <v>234000000000000</v>
      </c>
      <c r="G5" s="2">
        <v>238002000000000</v>
      </c>
      <c r="H5" s="2">
        <v>240004000000000</v>
      </c>
      <c r="I5" s="2">
        <v>242007000000000</v>
      </c>
      <c r="J5" s="2">
        <v>245010000000000</v>
      </c>
      <c r="K5" s="2">
        <v>247012000000000</v>
      </c>
      <c r="L5" s="2">
        <v>249013000000000</v>
      </c>
      <c r="M5" s="2">
        <v>250013000000000</v>
      </c>
      <c r="N5" s="2">
        <v>252013000000000</v>
      </c>
      <c r="O5" s="2">
        <v>253014000000000</v>
      </c>
      <c r="P5" s="2">
        <v>255015000000000</v>
      </c>
      <c r="Q5" s="2">
        <v>256017000000000</v>
      </c>
      <c r="R5" s="2">
        <v>255019000000000</v>
      </c>
      <c r="S5" s="2">
        <v>254020000000000</v>
      </c>
      <c r="T5" s="2">
        <v>253021000000000</v>
      </c>
      <c r="U5" s="2">
        <v>252022000000000</v>
      </c>
      <c r="V5" s="2">
        <v>251023000000000</v>
      </c>
      <c r="W5" s="2">
        <v>249024000000000</v>
      </c>
      <c r="X5" s="2">
        <v>246024000000000</v>
      </c>
      <c r="Y5" s="2">
        <v>245026000000000</v>
      </c>
      <c r="Z5" s="2">
        <v>244026000000000</v>
      </c>
      <c r="AA5" s="2">
        <v>242026000000000</v>
      </c>
      <c r="AB5" s="2">
        <v>240026000000000</v>
      </c>
      <c r="AC5" s="2">
        <v>238027000000000</v>
      </c>
      <c r="AD5" s="2">
        <v>236027000000000</v>
      </c>
      <c r="AE5" s="2">
        <v>234027000000000</v>
      </c>
      <c r="AF5" s="2">
        <v>231026000000000</v>
      </c>
      <c r="AG5" s="2">
        <v>228025000000000</v>
      </c>
      <c r="AH5" s="2">
        <v>225024000000000</v>
      </c>
      <c r="AI5" s="2">
        <v>222023000000000</v>
      </c>
      <c r="AJ5" s="3">
        <v>219023000000000</v>
      </c>
      <c r="AK5" s="3">
        <v>216023000000000</v>
      </c>
      <c r="AL5" s="3">
        <v>212023000000000</v>
      </c>
      <c r="AM5" s="3">
        <v>208021000000000</v>
      </c>
      <c r="AN5" s="3">
        <v>204020000000000</v>
      </c>
      <c r="AO5" s="3">
        <v>201018000000000</v>
      </c>
      <c r="AP5" s="3">
        <v>238021000000000</v>
      </c>
    </row>
    <row r="6" spans="1:42">
      <c r="A6" s="18" t="s">
        <v>141</v>
      </c>
      <c r="B6" s="18" t="s">
        <v>3299</v>
      </c>
      <c r="C6" s="18" t="s">
        <v>146</v>
      </c>
      <c r="D6" s="1" t="s">
        <v>418</v>
      </c>
      <c r="E6" s="2">
        <v>919000000000000</v>
      </c>
      <c r="F6" s="2">
        <v>936002000000000</v>
      </c>
      <c r="G6" s="2">
        <v>951008000000000</v>
      </c>
      <c r="H6" s="2">
        <v>960016000000000</v>
      </c>
      <c r="I6" s="2">
        <v>969029000000000</v>
      </c>
      <c r="J6" s="2">
        <v>978038000000000</v>
      </c>
      <c r="K6" s="2">
        <v>987047000000000</v>
      </c>
      <c r="L6" s="2">
        <v>994050000000000</v>
      </c>
      <c r="M6" s="2">
        <v>1000050000000000</v>
      </c>
      <c r="N6" s="2">
        <v>1010050000000000</v>
      </c>
      <c r="O6" s="2">
        <v>1010050000000000</v>
      </c>
      <c r="P6" s="2">
        <v>1020060000000000</v>
      </c>
      <c r="Q6" s="2">
        <v>1020070000000000</v>
      </c>
      <c r="R6" s="2">
        <v>1020070000000000</v>
      </c>
      <c r="S6" s="2">
        <v>1020080000000000</v>
      </c>
      <c r="T6" s="2">
        <v>1010080000000000</v>
      </c>
      <c r="U6" s="2">
        <v>1010090000000000</v>
      </c>
      <c r="V6" s="2">
        <v>1000090000000000</v>
      </c>
      <c r="W6" s="2">
        <v>995094000000000</v>
      </c>
      <c r="X6" s="2">
        <v>986097000000000</v>
      </c>
      <c r="Y6" s="2">
        <v>979103000000000</v>
      </c>
      <c r="Z6" s="2">
        <v>974103000000000</v>
      </c>
      <c r="AA6" s="2">
        <v>968102000000000</v>
      </c>
      <c r="AB6" s="2">
        <v>959103000000000</v>
      </c>
      <c r="AC6" s="2">
        <v>951106000000000</v>
      </c>
      <c r="AD6" s="2">
        <v>943108000000000</v>
      </c>
      <c r="AE6" s="2">
        <v>934108000000000</v>
      </c>
      <c r="AF6" s="2">
        <v>925104000000000</v>
      </c>
      <c r="AG6" s="2">
        <v>913099000000000</v>
      </c>
      <c r="AH6" s="2">
        <v>901095000000000</v>
      </c>
      <c r="AI6" s="2">
        <v>889093000000000</v>
      </c>
      <c r="AJ6" s="3">
        <v>876093000000000</v>
      </c>
      <c r="AK6" s="3">
        <v>863094000000000</v>
      </c>
      <c r="AL6" s="3">
        <v>848091000000000</v>
      </c>
      <c r="AM6" s="3">
        <v>833086000000000</v>
      </c>
      <c r="AN6" s="3">
        <v>818080000000000</v>
      </c>
      <c r="AO6" s="3">
        <v>802073000000000</v>
      </c>
      <c r="AP6" s="3">
        <v>953082000000000</v>
      </c>
    </row>
    <row r="7" spans="1:42">
      <c r="A7" s="18" t="s">
        <v>141</v>
      </c>
      <c r="B7" s="18" t="s">
        <v>3299</v>
      </c>
      <c r="C7" s="18" t="s">
        <v>147</v>
      </c>
      <c r="D7" s="1" t="s">
        <v>419</v>
      </c>
      <c r="E7" s="2">
        <v>576000000000000</v>
      </c>
      <c r="F7" s="2">
        <v>602001000000000</v>
      </c>
      <c r="G7" s="2">
        <v>796007000000000</v>
      </c>
      <c r="H7" s="2">
        <v>989016000000000</v>
      </c>
      <c r="I7" s="2">
        <v>1160030000000000</v>
      </c>
      <c r="J7" s="2">
        <v>1320050000000000</v>
      </c>
      <c r="K7" s="2">
        <v>1470070000000000</v>
      </c>
      <c r="L7" s="2">
        <v>1630080000000000</v>
      </c>
      <c r="M7" s="2">
        <v>1770090000000000</v>
      </c>
      <c r="N7" s="2">
        <v>1930100000000000</v>
      </c>
      <c r="O7" s="2">
        <v>2100110000000000</v>
      </c>
      <c r="P7" s="2">
        <v>2270130000000000</v>
      </c>
      <c r="Q7" s="2">
        <v>2440170000000000</v>
      </c>
      <c r="R7" s="2">
        <v>2620190000000000</v>
      </c>
      <c r="S7" s="2">
        <v>2800220000000000</v>
      </c>
      <c r="T7" s="2">
        <v>2980250000000000</v>
      </c>
      <c r="U7" s="2">
        <v>3170280000000000</v>
      </c>
      <c r="V7" s="2">
        <v>3350300000000000</v>
      </c>
      <c r="W7" s="2">
        <v>3540330000000000</v>
      </c>
      <c r="X7" s="2">
        <v>3730370000000000</v>
      </c>
      <c r="Y7" s="2">
        <v>3920410000000000</v>
      </c>
      <c r="Z7" s="2">
        <v>4110430000000000</v>
      </c>
      <c r="AA7" s="2">
        <v>4300450000000000</v>
      </c>
      <c r="AB7" s="2">
        <v>4480480000000000</v>
      </c>
      <c r="AC7" s="2">
        <v>4660520000000000</v>
      </c>
      <c r="AD7" s="2">
        <v>4840550000000000</v>
      </c>
      <c r="AE7" s="2">
        <v>5010580000000000</v>
      </c>
      <c r="AF7" s="2">
        <v>5170580000000000</v>
      </c>
      <c r="AG7" s="2">
        <v>5330580000000000</v>
      </c>
      <c r="AH7" s="2">
        <v>5470580000000000</v>
      </c>
      <c r="AI7" s="2">
        <v>5600590000000000</v>
      </c>
      <c r="AJ7" s="3">
        <v>5710610000000000</v>
      </c>
      <c r="AK7" s="3">
        <v>5820630000000000</v>
      </c>
      <c r="AL7" s="3">
        <v>5900630000000000</v>
      </c>
      <c r="AM7" s="3">
        <v>5970610000000000</v>
      </c>
      <c r="AN7" s="3">
        <v>6020590000000000</v>
      </c>
      <c r="AO7" s="3">
        <v>6050550000000000</v>
      </c>
      <c r="AP7" s="3">
        <v>6140530000000000</v>
      </c>
    </row>
    <row r="8" spans="1:42">
      <c r="A8" s="18" t="s">
        <v>141</v>
      </c>
      <c r="B8" s="18" t="s">
        <v>3300</v>
      </c>
      <c r="C8" s="18" t="s">
        <v>142</v>
      </c>
      <c r="D8" s="1" t="s">
        <v>420</v>
      </c>
      <c r="E8" s="2">
        <v>84900000000000</v>
      </c>
      <c r="F8" s="2">
        <v>86600000000000</v>
      </c>
      <c r="G8" s="2">
        <v>88100000000000</v>
      </c>
      <c r="H8" s="2">
        <v>89100000000000</v>
      </c>
      <c r="I8" s="2">
        <v>90100000000000</v>
      </c>
      <c r="J8" s="2">
        <v>91100000000000</v>
      </c>
      <c r="K8" s="2">
        <v>92100000000000</v>
      </c>
      <c r="L8" s="2">
        <v>93100000000000</v>
      </c>
      <c r="M8" s="2">
        <v>94000000000000</v>
      </c>
      <c r="N8" s="2">
        <v>95000000000000</v>
      </c>
      <c r="O8" s="2">
        <v>95900000000000</v>
      </c>
      <c r="P8" s="2">
        <v>96800000000000</v>
      </c>
      <c r="Q8" s="2">
        <v>97500000000000</v>
      </c>
      <c r="R8" s="2">
        <v>97800000000000</v>
      </c>
      <c r="S8" s="2">
        <v>98000000000000</v>
      </c>
      <c r="T8" s="2">
        <v>98300000000000</v>
      </c>
      <c r="U8" s="2">
        <v>98500000000000</v>
      </c>
      <c r="V8" s="2">
        <v>98700000000000</v>
      </c>
      <c r="W8" s="2">
        <v>98600000000000</v>
      </c>
      <c r="X8" s="2">
        <v>98500000000000</v>
      </c>
      <c r="Y8" s="2">
        <v>98500000000000</v>
      </c>
      <c r="Z8" s="2">
        <v>98400000000000</v>
      </c>
      <c r="AA8" s="2">
        <v>98200000000000</v>
      </c>
      <c r="AB8" s="2">
        <v>97900000000000</v>
      </c>
      <c r="AC8" s="2">
        <v>97600000000000</v>
      </c>
      <c r="AD8" s="2">
        <v>97200000000000</v>
      </c>
      <c r="AE8" s="2">
        <v>96900000000000</v>
      </c>
      <c r="AF8" s="2">
        <v>96400000000000</v>
      </c>
      <c r="AG8" s="2">
        <v>95800000000000</v>
      </c>
      <c r="AH8" s="2">
        <v>95200000000000</v>
      </c>
      <c r="AI8" s="2">
        <v>94500000000000</v>
      </c>
      <c r="AJ8" s="3">
        <v>93800000000000</v>
      </c>
      <c r="AK8" s="3">
        <v>93100000000000</v>
      </c>
      <c r="AL8" s="3">
        <v>92200000000000</v>
      </c>
      <c r="AM8" s="3">
        <v>91300000000000</v>
      </c>
      <c r="AN8" s="3">
        <v>90400000000000</v>
      </c>
      <c r="AO8" s="3">
        <v>89400000000000</v>
      </c>
      <c r="AP8" s="3">
        <v>100000000000000</v>
      </c>
    </row>
    <row r="9" spans="1:42">
      <c r="A9" s="18" t="s">
        <v>141</v>
      </c>
      <c r="B9" s="18" t="s">
        <v>3300</v>
      </c>
      <c r="C9" s="18" t="s">
        <v>143</v>
      </c>
      <c r="D9" s="1" t="s">
        <v>421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</row>
    <row r="10" spans="1:42">
      <c r="A10" s="18" t="s">
        <v>141</v>
      </c>
      <c r="B10" s="18" t="s">
        <v>3300</v>
      </c>
      <c r="C10" s="18" t="s">
        <v>144</v>
      </c>
      <c r="D10" s="1" t="s">
        <v>422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</row>
    <row r="11" spans="1:42">
      <c r="A11" s="18" t="s">
        <v>141</v>
      </c>
      <c r="B11" s="18" t="s">
        <v>3300</v>
      </c>
      <c r="C11" s="18" t="s">
        <v>145</v>
      </c>
      <c r="D11" s="1" t="s">
        <v>423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</row>
    <row r="12" spans="1:42">
      <c r="A12" s="18" t="s">
        <v>141</v>
      </c>
      <c r="B12" s="18" t="s">
        <v>3300</v>
      </c>
      <c r="C12" s="18" t="s">
        <v>146</v>
      </c>
      <c r="D12" s="1" t="s">
        <v>424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</row>
    <row r="13" spans="1:42">
      <c r="A13" s="18" t="s">
        <v>141</v>
      </c>
      <c r="B13" s="18" t="s">
        <v>3300</v>
      </c>
      <c r="C13" s="18" t="s">
        <v>147</v>
      </c>
      <c r="D13" s="1" t="s">
        <v>425</v>
      </c>
      <c r="E13" s="2">
        <v>4460000000000</v>
      </c>
      <c r="F13" s="2">
        <v>4570000000000</v>
      </c>
      <c r="G13" s="2">
        <v>4660000000000</v>
      </c>
      <c r="H13" s="2">
        <v>4730000000000</v>
      </c>
      <c r="I13" s="2">
        <v>4790000000000</v>
      </c>
      <c r="J13" s="2">
        <v>4860000000000</v>
      </c>
      <c r="K13" s="2">
        <v>4930000000000</v>
      </c>
      <c r="L13" s="2">
        <v>5000000000000</v>
      </c>
      <c r="M13" s="2">
        <v>5060000000000</v>
      </c>
      <c r="N13" s="2">
        <v>5120000000000</v>
      </c>
      <c r="O13" s="2">
        <v>5190000000000</v>
      </c>
      <c r="P13" s="2">
        <v>5250000000000</v>
      </c>
      <c r="Q13" s="2">
        <v>5300000000000</v>
      </c>
      <c r="R13" s="2">
        <v>5320000000000</v>
      </c>
      <c r="S13" s="2">
        <v>5350000000000</v>
      </c>
      <c r="T13" s="2">
        <v>5370000000000</v>
      </c>
      <c r="U13" s="2">
        <v>5400000000000</v>
      </c>
      <c r="V13" s="2">
        <v>5410000000000</v>
      </c>
      <c r="W13" s="2">
        <v>5420000000000</v>
      </c>
      <c r="X13" s="2">
        <v>5430000000000</v>
      </c>
      <c r="Y13" s="2">
        <v>5430000000000</v>
      </c>
      <c r="Z13" s="2">
        <v>5440000000000</v>
      </c>
      <c r="AA13" s="2">
        <v>5440000000000</v>
      </c>
      <c r="AB13" s="2">
        <v>5430000000000</v>
      </c>
      <c r="AC13" s="2">
        <v>5420000000000</v>
      </c>
      <c r="AD13" s="2">
        <v>5410000000000</v>
      </c>
      <c r="AE13" s="2">
        <v>5400000000000</v>
      </c>
      <c r="AF13" s="2">
        <v>5390000000000</v>
      </c>
      <c r="AG13" s="2">
        <v>5360000000000</v>
      </c>
      <c r="AH13" s="2">
        <v>5330000000000</v>
      </c>
      <c r="AI13" s="2">
        <v>5310000000000</v>
      </c>
      <c r="AJ13" s="3">
        <v>5280000000000</v>
      </c>
      <c r="AK13" s="3">
        <v>5250000000000</v>
      </c>
      <c r="AL13" s="3">
        <v>5210000000000</v>
      </c>
      <c r="AM13" s="3">
        <v>5160000000000</v>
      </c>
      <c r="AN13" s="3">
        <v>5120000000000</v>
      </c>
      <c r="AO13" s="3">
        <v>5080000000000</v>
      </c>
      <c r="AP13" s="3">
        <v>5830000000000</v>
      </c>
    </row>
    <row r="14" spans="1:42">
      <c r="A14" s="18" t="s">
        <v>141</v>
      </c>
      <c r="B14" s="18" t="s">
        <v>3301</v>
      </c>
      <c r="C14" s="18" t="s">
        <v>142</v>
      </c>
      <c r="D14" s="1" t="s">
        <v>426</v>
      </c>
      <c r="E14" s="2">
        <v>918000000000000</v>
      </c>
      <c r="F14" s="2">
        <v>936000000000000</v>
      </c>
      <c r="G14" s="2">
        <v>952000000000000</v>
      </c>
      <c r="H14" s="2">
        <v>963000000000000</v>
      </c>
      <c r="I14" s="2">
        <v>974000000000000</v>
      </c>
      <c r="J14" s="2">
        <v>985000000000000</v>
      </c>
      <c r="K14" s="2">
        <v>996000000000000</v>
      </c>
      <c r="L14" s="2">
        <v>1010000000000000</v>
      </c>
      <c r="M14" s="2">
        <v>1020000000000000</v>
      </c>
      <c r="N14" s="2">
        <v>1030000000000000</v>
      </c>
      <c r="O14" s="2">
        <v>1040000000000000</v>
      </c>
      <c r="P14" s="2">
        <v>1050000000000000</v>
      </c>
      <c r="Q14" s="2">
        <v>1050000000000000</v>
      </c>
      <c r="R14" s="2">
        <v>1060000000000000</v>
      </c>
      <c r="S14" s="2">
        <v>1060000000000000</v>
      </c>
      <c r="T14" s="2">
        <v>1060000000000000</v>
      </c>
      <c r="U14" s="2">
        <v>1070000000000000</v>
      </c>
      <c r="V14" s="2">
        <v>1070000000000000</v>
      </c>
      <c r="W14" s="2">
        <v>1070000000000000</v>
      </c>
      <c r="X14" s="2">
        <v>1070000000000000</v>
      </c>
      <c r="Y14" s="2">
        <v>1060000000000000</v>
      </c>
      <c r="Z14" s="2">
        <v>1060000000000000</v>
      </c>
      <c r="AA14" s="2">
        <v>1060000000000000</v>
      </c>
      <c r="AB14" s="2">
        <v>1060000000000000</v>
      </c>
      <c r="AC14" s="2">
        <v>1050000000000000</v>
      </c>
      <c r="AD14" s="2">
        <v>1050000000000000</v>
      </c>
      <c r="AE14" s="2">
        <v>1050000000000000</v>
      </c>
      <c r="AF14" s="2">
        <v>1040000000000000</v>
      </c>
      <c r="AG14" s="2">
        <v>1040000000000000</v>
      </c>
      <c r="AH14" s="2">
        <v>1030000000000000</v>
      </c>
      <c r="AI14" s="2">
        <v>1020000000000000</v>
      </c>
      <c r="AJ14" s="3">
        <v>1010000000000000</v>
      </c>
      <c r="AK14" s="3">
        <v>1010000000000000</v>
      </c>
      <c r="AL14" s="3">
        <v>997000000000000</v>
      </c>
      <c r="AM14" s="3">
        <v>987000000000000</v>
      </c>
      <c r="AN14" s="3">
        <v>977000000000000</v>
      </c>
      <c r="AO14" s="3">
        <v>967000000000000</v>
      </c>
      <c r="AP14" s="3">
        <v>1090000000000000</v>
      </c>
    </row>
    <row r="15" spans="1:42">
      <c r="A15" s="18" t="s">
        <v>141</v>
      </c>
      <c r="B15" s="18" t="s">
        <v>3301</v>
      </c>
      <c r="C15" s="18" t="s">
        <v>143</v>
      </c>
      <c r="D15" s="1" t="s">
        <v>427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</row>
    <row r="16" spans="1:42">
      <c r="A16" s="18" t="s">
        <v>141</v>
      </c>
      <c r="B16" s="18" t="s">
        <v>3301</v>
      </c>
      <c r="C16" s="18" t="s">
        <v>144</v>
      </c>
      <c r="D16" s="1" t="s">
        <v>428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</row>
    <row r="17" spans="1:42">
      <c r="A17" s="18" t="s">
        <v>141</v>
      </c>
      <c r="B17" s="18" t="s">
        <v>3301</v>
      </c>
      <c r="C17" s="18" t="s">
        <v>145</v>
      </c>
      <c r="D17" s="1" t="s">
        <v>429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</row>
    <row r="18" spans="1:42">
      <c r="A18" s="18" t="s">
        <v>141</v>
      </c>
      <c r="B18" s="18" t="s">
        <v>3301</v>
      </c>
      <c r="C18" s="18" t="s">
        <v>146</v>
      </c>
      <c r="D18" s="1" t="s">
        <v>430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</row>
    <row r="19" spans="1:42">
      <c r="A19" s="18" t="s">
        <v>141</v>
      </c>
      <c r="B19" s="18" t="s">
        <v>3301</v>
      </c>
      <c r="C19" s="18" t="s">
        <v>147</v>
      </c>
      <c r="D19" s="1" t="s">
        <v>431</v>
      </c>
      <c r="E19" s="2">
        <v>1050000000000000</v>
      </c>
      <c r="F19" s="2">
        <v>1080000000000000</v>
      </c>
      <c r="G19" s="2">
        <v>1100000000000000</v>
      </c>
      <c r="H19" s="2">
        <v>1120000000000000</v>
      </c>
      <c r="I19" s="2">
        <v>1130000000000000</v>
      </c>
      <c r="J19" s="2">
        <v>1150000000000000</v>
      </c>
      <c r="K19" s="2">
        <v>1170000000000000</v>
      </c>
      <c r="L19" s="2">
        <v>1180000000000000</v>
      </c>
      <c r="M19" s="2">
        <v>1200000000000000</v>
      </c>
      <c r="N19" s="2">
        <v>1210000000000000</v>
      </c>
      <c r="O19" s="2">
        <v>1230000000000000</v>
      </c>
      <c r="P19" s="2">
        <v>1240000000000000</v>
      </c>
      <c r="Q19" s="2">
        <v>1250000000000000</v>
      </c>
      <c r="R19" s="2">
        <v>1260000000000000</v>
      </c>
      <c r="S19" s="2">
        <v>1260000000000000</v>
      </c>
      <c r="T19" s="2">
        <v>1270000000000000</v>
      </c>
      <c r="U19" s="2">
        <v>1280000000000000</v>
      </c>
      <c r="V19" s="2">
        <v>1280000000000000</v>
      </c>
      <c r="W19" s="2">
        <v>1280000000000000</v>
      </c>
      <c r="X19" s="2">
        <v>1280000000000000</v>
      </c>
      <c r="Y19" s="2">
        <v>1280000000000000</v>
      </c>
      <c r="Z19" s="2">
        <v>1290000000000000</v>
      </c>
      <c r="AA19" s="2">
        <v>1290000000000000</v>
      </c>
      <c r="AB19" s="2">
        <v>1280000000000000</v>
      </c>
      <c r="AC19" s="2">
        <v>1280000000000000</v>
      </c>
      <c r="AD19" s="2">
        <v>1280000000000000</v>
      </c>
      <c r="AE19" s="2">
        <v>1280000000000000</v>
      </c>
      <c r="AF19" s="2">
        <v>1270000000000000</v>
      </c>
      <c r="AG19" s="2">
        <v>1270000000000000</v>
      </c>
      <c r="AH19" s="2">
        <v>1260000000000000</v>
      </c>
      <c r="AI19" s="2">
        <v>1250000000000000</v>
      </c>
      <c r="AJ19" s="3">
        <v>1250000000000000</v>
      </c>
      <c r="AK19" s="3">
        <v>1240000000000000</v>
      </c>
      <c r="AL19" s="3">
        <v>1230000000000000</v>
      </c>
      <c r="AM19" s="3">
        <v>1220000000000000</v>
      </c>
      <c r="AN19" s="3">
        <v>1210000000000000</v>
      </c>
      <c r="AO19" s="3">
        <v>1200000000000000</v>
      </c>
      <c r="AP19" s="3">
        <v>1380000000000000</v>
      </c>
    </row>
    <row r="20" spans="1:42">
      <c r="A20" s="18" t="s">
        <v>141</v>
      </c>
      <c r="B20" s="18" t="s">
        <v>3302</v>
      </c>
      <c r="C20" s="18" t="s">
        <v>142</v>
      </c>
      <c r="D20" s="1" t="s">
        <v>432</v>
      </c>
      <c r="E20" s="2">
        <v>5310000000000</v>
      </c>
      <c r="F20" s="2">
        <v>5420000000000</v>
      </c>
      <c r="G20" s="2">
        <v>5510000000000</v>
      </c>
      <c r="H20" s="2">
        <v>5570000000000</v>
      </c>
      <c r="I20" s="2">
        <v>5640000000000</v>
      </c>
      <c r="J20" s="2">
        <v>5700000000000</v>
      </c>
      <c r="K20" s="2">
        <v>5760000000000</v>
      </c>
      <c r="L20" s="2">
        <v>5830000000000</v>
      </c>
      <c r="M20" s="2">
        <v>5880000000000</v>
      </c>
      <c r="N20" s="2">
        <v>5940000000000</v>
      </c>
      <c r="O20" s="2">
        <v>6000000000000</v>
      </c>
      <c r="P20" s="2">
        <v>6060000000000</v>
      </c>
      <c r="Q20" s="2">
        <v>6100000000000</v>
      </c>
      <c r="R20" s="2">
        <v>6120000000000</v>
      </c>
      <c r="S20" s="2">
        <v>6130000000000</v>
      </c>
      <c r="T20" s="2">
        <v>6150000000000</v>
      </c>
      <c r="U20" s="2">
        <v>6160000000000</v>
      </c>
      <c r="V20" s="2">
        <v>6170000000000</v>
      </c>
      <c r="W20" s="2">
        <v>6170000000000</v>
      </c>
      <c r="X20" s="2">
        <v>6160000000000</v>
      </c>
      <c r="Y20" s="2">
        <v>6160000000000</v>
      </c>
      <c r="Z20" s="2">
        <v>6160000000000</v>
      </c>
      <c r="AA20" s="2">
        <v>6140000000000</v>
      </c>
      <c r="AB20" s="2">
        <v>6120000000000</v>
      </c>
      <c r="AC20" s="2">
        <v>6100000000000</v>
      </c>
      <c r="AD20" s="2">
        <v>6080000000000</v>
      </c>
      <c r="AE20" s="2">
        <v>6060000000000</v>
      </c>
      <c r="AF20" s="2">
        <v>6030000000000</v>
      </c>
      <c r="AG20" s="2">
        <v>5990000000000</v>
      </c>
      <c r="AH20" s="2">
        <v>5950000000000</v>
      </c>
      <c r="AI20" s="2">
        <v>5910000000000</v>
      </c>
      <c r="AJ20" s="3">
        <v>5870000000000</v>
      </c>
      <c r="AK20" s="3">
        <v>5820000000000</v>
      </c>
      <c r="AL20" s="3">
        <v>5770000000000</v>
      </c>
      <c r="AM20" s="3">
        <v>5710000000000</v>
      </c>
      <c r="AN20" s="3">
        <v>5650000000000</v>
      </c>
      <c r="AO20" s="3">
        <v>5590000000000</v>
      </c>
      <c r="AP20" s="3">
        <v>6290000000000</v>
      </c>
    </row>
    <row r="21" spans="1:42">
      <c r="A21" s="18" t="s">
        <v>141</v>
      </c>
      <c r="B21" s="18" t="s">
        <v>3302</v>
      </c>
      <c r="C21" s="18" t="s">
        <v>143</v>
      </c>
      <c r="D21" s="1" t="s">
        <v>433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</row>
    <row r="22" spans="1:42">
      <c r="A22" s="18" t="s">
        <v>141</v>
      </c>
      <c r="B22" s="18" t="s">
        <v>3302</v>
      </c>
      <c r="C22" s="18" t="s">
        <v>144</v>
      </c>
      <c r="D22" s="1" t="s">
        <v>434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</row>
    <row r="23" spans="1:42">
      <c r="A23" s="18" t="s">
        <v>141</v>
      </c>
      <c r="B23" s="18" t="s">
        <v>3302</v>
      </c>
      <c r="C23" s="18" t="s">
        <v>145</v>
      </c>
      <c r="D23" s="1" t="s">
        <v>435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</row>
    <row r="24" spans="1:42">
      <c r="A24" s="18" t="s">
        <v>141</v>
      </c>
      <c r="B24" s="18" t="s">
        <v>3302</v>
      </c>
      <c r="C24" s="18" t="s">
        <v>146</v>
      </c>
      <c r="D24" s="1" t="s">
        <v>436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</row>
    <row r="25" spans="1:42">
      <c r="A25" s="18" t="s">
        <v>141</v>
      </c>
      <c r="B25" s="18" t="s">
        <v>3302</v>
      </c>
      <c r="C25" s="18" t="s">
        <v>147</v>
      </c>
      <c r="D25" s="1" t="s">
        <v>437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</row>
    <row r="26" spans="1:42">
      <c r="A26" s="18" t="s">
        <v>141</v>
      </c>
      <c r="B26" s="18" t="s">
        <v>3303</v>
      </c>
      <c r="C26" s="18" t="s">
        <v>142</v>
      </c>
      <c r="D26" s="1" t="s">
        <v>204</v>
      </c>
      <c r="E26" s="2">
        <v>1580000000000000</v>
      </c>
      <c r="F26" s="2">
        <v>1610000000000000</v>
      </c>
      <c r="G26" s="2">
        <v>1640000000000000</v>
      </c>
      <c r="H26" s="2">
        <v>1660000000000000</v>
      </c>
      <c r="I26" s="2">
        <v>1680000000000000</v>
      </c>
      <c r="J26" s="2">
        <v>1700000000000000</v>
      </c>
      <c r="K26" s="2">
        <v>1720000000000000</v>
      </c>
      <c r="L26" s="2">
        <v>1730000000000000</v>
      </c>
      <c r="M26" s="2">
        <v>1750000000000000</v>
      </c>
      <c r="N26" s="2">
        <v>1770000000000000</v>
      </c>
      <c r="O26" s="2">
        <v>1790000000000000</v>
      </c>
      <c r="P26" s="2">
        <v>1800000000000000</v>
      </c>
      <c r="Q26" s="2">
        <v>1820000000000000</v>
      </c>
      <c r="R26" s="2">
        <v>1820000000000000</v>
      </c>
      <c r="S26" s="2">
        <v>1830000000000000</v>
      </c>
      <c r="T26" s="2">
        <v>1830000000000000</v>
      </c>
      <c r="U26" s="2">
        <v>1830000000000000</v>
      </c>
      <c r="V26" s="2">
        <v>1840000000000000</v>
      </c>
      <c r="W26" s="2">
        <v>1840000000000000</v>
      </c>
      <c r="X26" s="2">
        <v>1830000000000000</v>
      </c>
      <c r="Y26" s="2">
        <v>1830000000000000</v>
      </c>
      <c r="Z26" s="2">
        <v>1830000000000000</v>
      </c>
      <c r="AA26" s="2">
        <v>1830000000000000</v>
      </c>
      <c r="AB26" s="2">
        <v>1820000000000000</v>
      </c>
      <c r="AC26" s="2">
        <v>1820000000000000</v>
      </c>
      <c r="AD26" s="2">
        <v>1810000000000000</v>
      </c>
      <c r="AE26" s="2">
        <v>1800000000000000</v>
      </c>
      <c r="AF26" s="2">
        <v>1800000000000000</v>
      </c>
      <c r="AG26" s="2">
        <v>1780000000000000</v>
      </c>
      <c r="AH26" s="2">
        <v>1770000000000000</v>
      </c>
      <c r="AI26" s="2">
        <v>1760000000000000</v>
      </c>
      <c r="AJ26" s="3">
        <v>1750000000000000</v>
      </c>
      <c r="AK26" s="3">
        <v>1730000000000000</v>
      </c>
      <c r="AL26" s="3">
        <v>1720000000000000</v>
      </c>
      <c r="AM26" s="3">
        <v>1700000000000000</v>
      </c>
      <c r="AN26" s="3">
        <v>1680000000000000</v>
      </c>
      <c r="AO26" s="3">
        <v>1660000000000000</v>
      </c>
      <c r="AP26" s="3">
        <v>1870000000000000</v>
      </c>
    </row>
    <row r="27" spans="1:42">
      <c r="A27" s="18" t="s">
        <v>141</v>
      </c>
      <c r="B27" s="18" t="s">
        <v>3303</v>
      </c>
      <c r="C27" s="18" t="s">
        <v>143</v>
      </c>
      <c r="D27" s="1" t="s">
        <v>203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</row>
    <row r="28" spans="1:42">
      <c r="A28" s="18" t="s">
        <v>141</v>
      </c>
      <c r="B28" s="18" t="s">
        <v>3303</v>
      </c>
      <c r="C28" s="18" t="s">
        <v>144</v>
      </c>
      <c r="D28" s="1" t="s">
        <v>202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</row>
    <row r="29" spans="1:42">
      <c r="A29" s="18" t="s">
        <v>141</v>
      </c>
      <c r="B29" s="18" t="s">
        <v>3303</v>
      </c>
      <c r="C29" s="18" t="s">
        <v>145</v>
      </c>
      <c r="D29" s="1" t="s">
        <v>201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</row>
    <row r="30" spans="1:42">
      <c r="A30" s="18" t="s">
        <v>141</v>
      </c>
      <c r="B30" s="18" t="s">
        <v>3303</v>
      </c>
      <c r="C30" s="18" t="s">
        <v>146</v>
      </c>
      <c r="D30" s="1" t="s">
        <v>200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1:42">
      <c r="A31" s="18" t="s">
        <v>141</v>
      </c>
      <c r="B31" s="18" t="s">
        <v>3303</v>
      </c>
      <c r="C31" s="18" t="s">
        <v>147</v>
      </c>
      <c r="D31" s="1" t="s">
        <v>228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</row>
    <row r="32" spans="1:42">
      <c r="A32" s="18" t="s">
        <v>141</v>
      </c>
      <c r="B32" s="18" t="s">
        <v>3304</v>
      </c>
      <c r="C32" s="18" t="s">
        <v>142</v>
      </c>
      <c r="D32" s="1" t="s">
        <v>438</v>
      </c>
      <c r="E32" s="2">
        <v>41400000000000</v>
      </c>
      <c r="F32" s="2">
        <v>42200000000000</v>
      </c>
      <c r="G32" s="2">
        <v>42900000000000</v>
      </c>
      <c r="H32" s="2">
        <v>43400000000000</v>
      </c>
      <c r="I32" s="2">
        <v>43900000000000</v>
      </c>
      <c r="J32" s="2">
        <v>44400000000000</v>
      </c>
      <c r="K32" s="2">
        <v>44900000000000</v>
      </c>
      <c r="L32" s="2">
        <v>45400000000000</v>
      </c>
      <c r="M32" s="2">
        <v>45900000000000</v>
      </c>
      <c r="N32" s="2">
        <v>46300000000000</v>
      </c>
      <c r="O32" s="2">
        <v>46800000000000</v>
      </c>
      <c r="P32" s="2">
        <v>47200000000000</v>
      </c>
      <c r="Q32" s="2">
        <v>47600000000000</v>
      </c>
      <c r="R32" s="2">
        <v>47700000000000</v>
      </c>
      <c r="S32" s="2">
        <v>47800000000000</v>
      </c>
      <c r="T32" s="2">
        <v>47900000000000</v>
      </c>
      <c r="U32" s="2">
        <v>48000000000000</v>
      </c>
      <c r="V32" s="2">
        <v>48100000000000</v>
      </c>
      <c r="W32" s="2">
        <v>48100000000000</v>
      </c>
      <c r="X32" s="2">
        <v>48000000000000</v>
      </c>
      <c r="Y32" s="2">
        <v>48000000000000</v>
      </c>
      <c r="Z32" s="2">
        <v>48000000000000</v>
      </c>
      <c r="AA32" s="2">
        <v>47900000000000</v>
      </c>
      <c r="AB32" s="2">
        <v>47700000000000</v>
      </c>
      <c r="AC32" s="2">
        <v>47600000000000</v>
      </c>
      <c r="AD32" s="2">
        <v>47400000000000</v>
      </c>
      <c r="AE32" s="2">
        <v>47200000000000</v>
      </c>
      <c r="AF32" s="2">
        <v>47000000000000</v>
      </c>
      <c r="AG32" s="2">
        <v>46700000000000</v>
      </c>
      <c r="AH32" s="2">
        <v>46400000000000</v>
      </c>
      <c r="AI32" s="2">
        <v>46100000000000</v>
      </c>
      <c r="AJ32" s="3">
        <v>45800000000000</v>
      </c>
      <c r="AK32" s="3">
        <v>45400000000000</v>
      </c>
      <c r="AL32" s="3">
        <v>45000000000000</v>
      </c>
      <c r="AM32" s="3">
        <v>44500000000000</v>
      </c>
      <c r="AN32" s="3">
        <v>44100000000000</v>
      </c>
      <c r="AO32" s="3">
        <v>43600000000000</v>
      </c>
      <c r="AP32" s="3">
        <v>49000000000000</v>
      </c>
    </row>
    <row r="33" spans="1:42">
      <c r="A33" s="18" t="s">
        <v>141</v>
      </c>
      <c r="B33" s="18" t="s">
        <v>3304</v>
      </c>
      <c r="C33" s="18" t="s">
        <v>143</v>
      </c>
      <c r="D33" s="1" t="s">
        <v>439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</row>
    <row r="34" spans="1:42">
      <c r="A34" s="18" t="s">
        <v>141</v>
      </c>
      <c r="B34" s="18" t="s">
        <v>3304</v>
      </c>
      <c r="C34" s="18" t="s">
        <v>144</v>
      </c>
      <c r="D34" s="1" t="s">
        <v>440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</row>
    <row r="35" spans="1:42">
      <c r="A35" s="18" t="s">
        <v>141</v>
      </c>
      <c r="B35" s="18" t="s">
        <v>3304</v>
      </c>
      <c r="C35" s="18" t="s">
        <v>145</v>
      </c>
      <c r="D35" s="1" t="s">
        <v>441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</row>
    <row r="36" spans="1:42">
      <c r="A36" s="18" t="s">
        <v>141</v>
      </c>
      <c r="B36" s="18" t="s">
        <v>3304</v>
      </c>
      <c r="C36" s="18" t="s">
        <v>146</v>
      </c>
      <c r="D36" s="1" t="s">
        <v>442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</row>
    <row r="37" spans="1:42">
      <c r="A37" s="18" t="s">
        <v>141</v>
      </c>
      <c r="B37" s="18" t="s">
        <v>3304</v>
      </c>
      <c r="C37" s="18" t="s">
        <v>147</v>
      </c>
      <c r="D37" s="1" t="s">
        <v>443</v>
      </c>
      <c r="E37" s="2">
        <v>17100000000000</v>
      </c>
      <c r="F37" s="2">
        <v>17500000000000</v>
      </c>
      <c r="G37" s="2">
        <v>17900000000000</v>
      </c>
      <c r="H37" s="2">
        <v>18100000000000</v>
      </c>
      <c r="I37" s="2">
        <v>18400000000000</v>
      </c>
      <c r="J37" s="2">
        <v>18600000000000</v>
      </c>
      <c r="K37" s="2">
        <v>18900000000000</v>
      </c>
      <c r="L37" s="2">
        <v>19200000000000</v>
      </c>
      <c r="M37" s="2">
        <v>19400000000000</v>
      </c>
      <c r="N37" s="2">
        <v>19600000000000</v>
      </c>
      <c r="O37" s="2">
        <v>19900000000000</v>
      </c>
      <c r="P37" s="2">
        <v>20100000000000</v>
      </c>
      <c r="Q37" s="2">
        <v>20300000000000</v>
      </c>
      <c r="R37" s="2">
        <v>20400000000000</v>
      </c>
      <c r="S37" s="2">
        <v>20500000000000</v>
      </c>
      <c r="T37" s="2">
        <v>20600000000000</v>
      </c>
      <c r="U37" s="2">
        <v>20700000000000</v>
      </c>
      <c r="V37" s="2">
        <v>20800000000000</v>
      </c>
      <c r="W37" s="2">
        <v>20800000000000</v>
      </c>
      <c r="X37" s="2">
        <v>20800000000000</v>
      </c>
      <c r="Y37" s="2">
        <v>20800000000000</v>
      </c>
      <c r="Z37" s="2">
        <v>20800000000000</v>
      </c>
      <c r="AA37" s="2">
        <v>20800000000000</v>
      </c>
      <c r="AB37" s="2">
        <v>20800000000000</v>
      </c>
      <c r="AC37" s="2">
        <v>20800000000000</v>
      </c>
      <c r="AD37" s="2">
        <v>20700000000000</v>
      </c>
      <c r="AE37" s="2">
        <v>20700000000000</v>
      </c>
      <c r="AF37" s="2">
        <v>20600000000000</v>
      </c>
      <c r="AG37" s="2">
        <v>20500000000000</v>
      </c>
      <c r="AH37" s="2">
        <v>20400000000000</v>
      </c>
      <c r="AI37" s="2">
        <v>20300000000000</v>
      </c>
      <c r="AJ37" s="3">
        <v>20200000000000</v>
      </c>
      <c r="AK37" s="3">
        <v>20100000000000</v>
      </c>
      <c r="AL37" s="3">
        <v>20000000000000</v>
      </c>
      <c r="AM37" s="3">
        <v>19800000000000</v>
      </c>
      <c r="AN37" s="3">
        <v>19600000000000</v>
      </c>
      <c r="AO37" s="3">
        <v>19500000000000</v>
      </c>
      <c r="AP37" s="3">
        <v>22400000000000</v>
      </c>
    </row>
    <row r="38" spans="1:42">
      <c r="A38" s="18" t="s">
        <v>141</v>
      </c>
      <c r="B38" s="18" t="s">
        <v>3305</v>
      </c>
      <c r="C38" s="18" t="s">
        <v>142</v>
      </c>
      <c r="D38" s="1" t="s">
        <v>444</v>
      </c>
      <c r="E38" s="2">
        <v>128000000000</v>
      </c>
      <c r="F38" s="2">
        <v>130000000000</v>
      </c>
      <c r="G38" s="2">
        <v>132000000000</v>
      </c>
      <c r="H38" s="2">
        <v>134000000000</v>
      </c>
      <c r="I38" s="2">
        <v>135000000000</v>
      </c>
      <c r="J38" s="2">
        <v>137000000000</v>
      </c>
      <c r="K38" s="2">
        <v>138000000000</v>
      </c>
      <c r="L38" s="2">
        <v>140000000000</v>
      </c>
      <c r="M38" s="2">
        <v>141000000000</v>
      </c>
      <c r="N38" s="2">
        <v>143000000000</v>
      </c>
      <c r="O38" s="2">
        <v>144000000000</v>
      </c>
      <c r="P38" s="2">
        <v>145000000000</v>
      </c>
      <c r="Q38" s="2">
        <v>147000000000</v>
      </c>
      <c r="R38" s="2">
        <v>147000000000</v>
      </c>
      <c r="S38" s="2">
        <v>147000000000</v>
      </c>
      <c r="T38" s="2">
        <v>148000000000</v>
      </c>
      <c r="U38" s="2">
        <v>148000000000</v>
      </c>
      <c r="V38" s="2">
        <v>148000000000</v>
      </c>
      <c r="W38" s="2">
        <v>148000000000</v>
      </c>
      <c r="X38" s="2">
        <v>148000000000</v>
      </c>
      <c r="Y38" s="2">
        <v>148000000000</v>
      </c>
      <c r="Z38" s="2">
        <v>148000000000</v>
      </c>
      <c r="AA38" s="2">
        <v>148000000000</v>
      </c>
      <c r="AB38" s="2">
        <v>147000000000</v>
      </c>
      <c r="AC38" s="2">
        <v>147000000000</v>
      </c>
      <c r="AD38" s="2">
        <v>146000000000</v>
      </c>
      <c r="AE38" s="2">
        <v>146000000000</v>
      </c>
      <c r="AF38" s="2">
        <v>145000000000</v>
      </c>
      <c r="AG38" s="2">
        <v>144000000000</v>
      </c>
      <c r="AH38" s="2">
        <v>143000000000</v>
      </c>
      <c r="AI38" s="2">
        <v>142000000000</v>
      </c>
      <c r="AJ38" s="3">
        <v>141000000000</v>
      </c>
      <c r="AK38" s="3">
        <v>140000000000</v>
      </c>
      <c r="AL38" s="3">
        <v>139000000000</v>
      </c>
      <c r="AM38" s="3">
        <v>137000000000</v>
      </c>
      <c r="AN38" s="3">
        <v>136000000000</v>
      </c>
      <c r="AO38" s="3">
        <v>134000000000</v>
      </c>
      <c r="AP38" s="3">
        <v>151000000000</v>
      </c>
    </row>
    <row r="39" spans="1:42">
      <c r="A39" s="18" t="s">
        <v>141</v>
      </c>
      <c r="B39" s="18" t="s">
        <v>3305</v>
      </c>
      <c r="C39" s="18" t="s">
        <v>143</v>
      </c>
      <c r="D39" s="1" t="s">
        <v>445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</row>
    <row r="40" spans="1:42">
      <c r="A40" s="18" t="s">
        <v>141</v>
      </c>
      <c r="B40" s="18" t="s">
        <v>3305</v>
      </c>
      <c r="C40" s="18" t="s">
        <v>144</v>
      </c>
      <c r="D40" s="1" t="s">
        <v>446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</row>
    <row r="41" spans="1:42">
      <c r="A41" s="18" t="s">
        <v>141</v>
      </c>
      <c r="B41" s="18" t="s">
        <v>3305</v>
      </c>
      <c r="C41" s="18" t="s">
        <v>145</v>
      </c>
      <c r="D41" s="1" t="s">
        <v>447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</row>
    <row r="42" spans="1:42">
      <c r="A42" s="18" t="s">
        <v>141</v>
      </c>
      <c r="B42" s="18" t="s">
        <v>3305</v>
      </c>
      <c r="C42" s="18" t="s">
        <v>146</v>
      </c>
      <c r="D42" s="1" t="s">
        <v>448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</row>
    <row r="43" spans="1:42">
      <c r="A43" s="18" t="s">
        <v>141</v>
      </c>
      <c r="B43" s="18" t="s">
        <v>3305</v>
      </c>
      <c r="C43" s="18" t="s">
        <v>147</v>
      </c>
      <c r="D43" s="1" t="s">
        <v>449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</row>
    <row r="44" spans="1:42">
      <c r="A44" s="18" t="s">
        <v>141</v>
      </c>
      <c r="B44" s="18" t="s">
        <v>3306</v>
      </c>
      <c r="C44" s="18" t="s">
        <v>142</v>
      </c>
      <c r="D44" s="1" t="s">
        <v>450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</row>
    <row r="45" spans="1:42">
      <c r="A45" s="18" t="s">
        <v>141</v>
      </c>
      <c r="B45" s="18" t="s">
        <v>3306</v>
      </c>
      <c r="C45" s="18" t="s">
        <v>143</v>
      </c>
      <c r="D45" s="1" t="s">
        <v>451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</row>
    <row r="46" spans="1:42">
      <c r="A46" s="18" t="s">
        <v>141</v>
      </c>
      <c r="B46" s="18" t="s">
        <v>3306</v>
      </c>
      <c r="C46" s="18" t="s">
        <v>144</v>
      </c>
      <c r="D46" s="1" t="s">
        <v>452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</row>
    <row r="47" spans="1:42">
      <c r="A47" s="18" t="s">
        <v>141</v>
      </c>
      <c r="B47" s="18" t="s">
        <v>3306</v>
      </c>
      <c r="C47" s="18" t="s">
        <v>145</v>
      </c>
      <c r="D47" s="1" t="s">
        <v>453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</row>
    <row r="48" spans="1:42">
      <c r="A48" s="18" t="s">
        <v>141</v>
      </c>
      <c r="B48" s="18" t="s">
        <v>3306</v>
      </c>
      <c r="C48" s="18" t="s">
        <v>146</v>
      </c>
      <c r="D48" s="1" t="s">
        <v>454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</row>
    <row r="49" spans="1:42">
      <c r="A49" s="18" t="s">
        <v>141</v>
      </c>
      <c r="B49" s="18" t="s">
        <v>3306</v>
      </c>
      <c r="C49" s="18" t="s">
        <v>147</v>
      </c>
      <c r="D49" s="1" t="s">
        <v>455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</row>
    <row r="50" spans="1:42">
      <c r="A50" s="18" t="s">
        <v>141</v>
      </c>
      <c r="B50" s="18" t="s">
        <v>3307</v>
      </c>
      <c r="C50" s="18" t="s">
        <v>142</v>
      </c>
      <c r="D50" s="1" t="s">
        <v>456</v>
      </c>
      <c r="E50" s="2">
        <v>318000000000000</v>
      </c>
      <c r="F50" s="2">
        <v>325000000000000</v>
      </c>
      <c r="G50" s="2">
        <v>330000000000000</v>
      </c>
      <c r="H50" s="2">
        <v>334000000000000</v>
      </c>
      <c r="I50" s="2">
        <v>338000000000000</v>
      </c>
      <c r="J50" s="2">
        <v>342000000000000</v>
      </c>
      <c r="K50" s="2">
        <v>346000000000000</v>
      </c>
      <c r="L50" s="2">
        <v>349000000000000</v>
      </c>
      <c r="M50" s="2">
        <v>353000000000000</v>
      </c>
      <c r="N50" s="2">
        <v>356000000000000</v>
      </c>
      <c r="O50" s="2">
        <v>360000000000000</v>
      </c>
      <c r="P50" s="2">
        <v>363000000000000</v>
      </c>
      <c r="Q50" s="2">
        <v>366000000000000</v>
      </c>
      <c r="R50" s="2">
        <v>367000000000000</v>
      </c>
      <c r="S50" s="2">
        <v>368000000000000</v>
      </c>
      <c r="T50" s="2">
        <v>369000000000000</v>
      </c>
      <c r="U50" s="2">
        <v>370000000000000</v>
      </c>
      <c r="V50" s="2">
        <v>370000000000000</v>
      </c>
      <c r="W50" s="2">
        <v>370000000000000</v>
      </c>
      <c r="X50" s="2">
        <v>370000000000000</v>
      </c>
      <c r="Y50" s="2">
        <v>369000000000000</v>
      </c>
      <c r="Z50" s="2">
        <v>369000000000000</v>
      </c>
      <c r="AA50" s="2">
        <v>368000000000000</v>
      </c>
      <c r="AB50" s="2">
        <v>367000000000000</v>
      </c>
      <c r="AC50" s="2">
        <v>366000000000000</v>
      </c>
      <c r="AD50" s="2">
        <v>365000000000000</v>
      </c>
      <c r="AE50" s="2">
        <v>363000000000000</v>
      </c>
      <c r="AF50" s="2">
        <v>362000000000000</v>
      </c>
      <c r="AG50" s="2">
        <v>359000000000000</v>
      </c>
      <c r="AH50" s="2">
        <v>357000000000000</v>
      </c>
      <c r="AI50" s="2">
        <v>354000000000000</v>
      </c>
      <c r="AJ50" s="3">
        <v>352000000000000</v>
      </c>
      <c r="AK50" s="3">
        <v>349000000000000</v>
      </c>
      <c r="AL50" s="3">
        <v>346000000000000</v>
      </c>
      <c r="AM50" s="3">
        <v>342000000000000</v>
      </c>
      <c r="AN50" s="3">
        <v>339000000000000</v>
      </c>
      <c r="AO50" s="3">
        <v>335000000000000</v>
      </c>
      <c r="AP50" s="3">
        <v>377000000000000</v>
      </c>
    </row>
    <row r="51" spans="1:42">
      <c r="A51" s="18" t="s">
        <v>141</v>
      </c>
      <c r="B51" s="18" t="s">
        <v>3307</v>
      </c>
      <c r="C51" s="18" t="s">
        <v>143</v>
      </c>
      <c r="D51" s="1" t="s">
        <v>457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</row>
    <row r="52" spans="1:42">
      <c r="A52" s="18" t="s">
        <v>141</v>
      </c>
      <c r="B52" s="18" t="s">
        <v>3307</v>
      </c>
      <c r="C52" s="18" t="s">
        <v>144</v>
      </c>
      <c r="D52" s="1" t="s">
        <v>458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</row>
    <row r="53" spans="1:42">
      <c r="A53" s="18" t="s">
        <v>141</v>
      </c>
      <c r="B53" s="18" t="s">
        <v>3307</v>
      </c>
      <c r="C53" s="18" t="s">
        <v>145</v>
      </c>
      <c r="D53" s="1" t="s">
        <v>459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</row>
    <row r="54" spans="1:42">
      <c r="A54" s="18" t="s">
        <v>141</v>
      </c>
      <c r="B54" s="18" t="s">
        <v>3307</v>
      </c>
      <c r="C54" s="18" t="s">
        <v>146</v>
      </c>
      <c r="D54" s="1" t="s">
        <v>460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</row>
    <row r="55" spans="1:42">
      <c r="A55" s="18" t="s">
        <v>141</v>
      </c>
      <c r="B55" s="18" t="s">
        <v>3307</v>
      </c>
      <c r="C55" s="18" t="s">
        <v>147</v>
      </c>
      <c r="D55" s="1" t="s">
        <v>461</v>
      </c>
      <c r="E55" s="2">
        <v>925000000000000</v>
      </c>
      <c r="F55" s="2">
        <v>947000000000000</v>
      </c>
      <c r="G55" s="2">
        <v>966000000000000</v>
      </c>
      <c r="H55" s="2">
        <v>980000000000000</v>
      </c>
      <c r="I55" s="2">
        <v>994000000000000</v>
      </c>
      <c r="J55" s="2">
        <v>1010000000000000</v>
      </c>
      <c r="K55" s="2">
        <v>1020000000000000</v>
      </c>
      <c r="L55" s="2">
        <v>1040000000000000</v>
      </c>
      <c r="M55" s="2">
        <v>1050000000000000</v>
      </c>
      <c r="N55" s="2">
        <v>1060000000000000</v>
      </c>
      <c r="O55" s="2">
        <v>1080000000000000</v>
      </c>
      <c r="P55" s="2">
        <v>1090000000000000</v>
      </c>
      <c r="Q55" s="2">
        <v>1100000000000000</v>
      </c>
      <c r="R55" s="2">
        <v>1100000000000000</v>
      </c>
      <c r="S55" s="2">
        <v>1110000000000000</v>
      </c>
      <c r="T55" s="2">
        <v>1110000000000000</v>
      </c>
      <c r="U55" s="2">
        <v>1120000000000000</v>
      </c>
      <c r="V55" s="2">
        <v>1120000000000000</v>
      </c>
      <c r="W55" s="2">
        <v>1120000000000000</v>
      </c>
      <c r="X55" s="2">
        <v>1120000000000000</v>
      </c>
      <c r="Y55" s="2">
        <v>1130000000000000</v>
      </c>
      <c r="Z55" s="2">
        <v>1130000000000000</v>
      </c>
      <c r="AA55" s="2">
        <v>1130000000000000</v>
      </c>
      <c r="AB55" s="2">
        <v>1130000000000000</v>
      </c>
      <c r="AC55" s="2">
        <v>1120000000000000</v>
      </c>
      <c r="AD55" s="2">
        <v>1120000000000000</v>
      </c>
      <c r="AE55" s="2">
        <v>1120000000000000</v>
      </c>
      <c r="AF55" s="2">
        <v>1120000000000000</v>
      </c>
      <c r="AG55" s="2">
        <v>1110000000000000</v>
      </c>
      <c r="AH55" s="2">
        <v>1110000000000000</v>
      </c>
      <c r="AI55" s="2">
        <v>1100000000000000</v>
      </c>
      <c r="AJ55" s="3">
        <v>1090000000000000</v>
      </c>
      <c r="AK55" s="3">
        <v>1090000000000000</v>
      </c>
      <c r="AL55" s="3">
        <v>1080000000000000</v>
      </c>
      <c r="AM55" s="3">
        <v>1070000000000000</v>
      </c>
      <c r="AN55" s="3">
        <v>1060000000000000</v>
      </c>
      <c r="AO55" s="3">
        <v>1050000000000000</v>
      </c>
      <c r="AP55" s="3">
        <v>1210000000000000</v>
      </c>
    </row>
    <row r="56" spans="1:42">
      <c r="A56" s="18" t="s">
        <v>141</v>
      </c>
      <c r="B56" s="18" t="s">
        <v>3308</v>
      </c>
      <c r="C56" s="18" t="s">
        <v>142</v>
      </c>
      <c r="D56" s="1" t="s">
        <v>462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</row>
    <row r="57" spans="1:42">
      <c r="A57" s="18" t="s">
        <v>141</v>
      </c>
      <c r="B57" s="18" t="s">
        <v>3308</v>
      </c>
      <c r="C57" s="18" t="s">
        <v>143</v>
      </c>
      <c r="D57" s="1" t="s">
        <v>463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</row>
    <row r="58" spans="1:42">
      <c r="A58" s="18" t="s">
        <v>141</v>
      </c>
      <c r="B58" s="18" t="s">
        <v>3308</v>
      </c>
      <c r="C58" s="18" t="s">
        <v>144</v>
      </c>
      <c r="D58" s="1" t="s">
        <v>464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</row>
    <row r="59" spans="1:42">
      <c r="A59" s="18" t="s">
        <v>141</v>
      </c>
      <c r="B59" s="18" t="s">
        <v>3308</v>
      </c>
      <c r="C59" s="18" t="s">
        <v>145</v>
      </c>
      <c r="D59" s="1" t="s">
        <v>465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</row>
    <row r="60" spans="1:42">
      <c r="A60" s="18" t="s">
        <v>141</v>
      </c>
      <c r="B60" s="18" t="s">
        <v>3308</v>
      </c>
      <c r="C60" s="18" t="s">
        <v>146</v>
      </c>
      <c r="D60" s="1" t="s">
        <v>466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</row>
    <row r="61" spans="1:42">
      <c r="A61" s="18" t="s">
        <v>141</v>
      </c>
      <c r="B61" s="18" t="s">
        <v>3308</v>
      </c>
      <c r="C61" s="18" t="s">
        <v>147</v>
      </c>
      <c r="D61" s="1" t="s">
        <v>467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</row>
    <row r="62" spans="1:42">
      <c r="A62" s="18" t="s">
        <v>148</v>
      </c>
      <c r="B62" s="18" t="s">
        <v>3299</v>
      </c>
      <c r="C62" s="18" t="s">
        <v>142</v>
      </c>
      <c r="D62" s="1" t="s">
        <v>468</v>
      </c>
      <c r="E62" s="2">
        <v>542000000000000</v>
      </c>
      <c r="F62" s="2">
        <v>504001000000000</v>
      </c>
      <c r="G62" s="2">
        <v>469004000000000</v>
      </c>
      <c r="H62" s="2">
        <v>433007000000000</v>
      </c>
      <c r="I62" s="2">
        <v>400012000000000</v>
      </c>
      <c r="J62" s="2">
        <v>366014000000000</v>
      </c>
      <c r="K62" s="2">
        <v>330016000000000</v>
      </c>
      <c r="L62" s="2">
        <v>294015000000000</v>
      </c>
      <c r="M62" s="2">
        <v>256013000000000</v>
      </c>
      <c r="N62" s="2">
        <v>216011000000000</v>
      </c>
      <c r="O62" s="2">
        <v>174009000000000</v>
      </c>
      <c r="P62" s="2">
        <v>132008000000000</v>
      </c>
      <c r="Q62" s="2">
        <v>88206000000000</v>
      </c>
      <c r="R62" s="2">
        <v>43803200000000</v>
      </c>
      <c r="S62" s="2">
        <v>6350500000000</v>
      </c>
      <c r="T62" s="2">
        <v>-1.5625E-2</v>
      </c>
      <c r="U62" s="2">
        <v>1.5625E-2</v>
      </c>
      <c r="V62" s="2">
        <v>0</v>
      </c>
      <c r="W62" s="2">
        <v>0</v>
      </c>
      <c r="X62" s="2">
        <v>0</v>
      </c>
      <c r="Y62" s="2">
        <v>3.90625E-3</v>
      </c>
      <c r="Z62" s="2">
        <v>0</v>
      </c>
      <c r="AA62" s="2">
        <v>0</v>
      </c>
      <c r="AB62" s="2">
        <v>4.8828100000000002E-4</v>
      </c>
      <c r="AC62" s="2">
        <v>-6.1035200000000001E-5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</row>
    <row r="63" spans="1:42">
      <c r="A63" s="18" t="s">
        <v>148</v>
      </c>
      <c r="B63" s="18" t="s">
        <v>3299</v>
      </c>
      <c r="C63" s="18" t="s">
        <v>143</v>
      </c>
      <c r="D63" s="1" t="s">
        <v>469</v>
      </c>
      <c r="E63" s="2">
        <v>47200000000000</v>
      </c>
      <c r="F63" s="2">
        <v>43900100000000</v>
      </c>
      <c r="G63" s="2">
        <v>40900300000000</v>
      </c>
      <c r="H63" s="2">
        <v>37700600000000</v>
      </c>
      <c r="I63" s="2">
        <v>34801000000000</v>
      </c>
      <c r="J63" s="2">
        <v>31801200000000</v>
      </c>
      <c r="K63" s="2">
        <v>28701400000000</v>
      </c>
      <c r="L63" s="2">
        <v>25601300000000</v>
      </c>
      <c r="M63" s="2">
        <v>22301100000000</v>
      </c>
      <c r="N63" s="2">
        <v>18801000000000</v>
      </c>
      <c r="O63" s="2">
        <v>15200800000000</v>
      </c>
      <c r="P63" s="2">
        <v>11500700000000</v>
      </c>
      <c r="Q63" s="2">
        <v>7680520000000</v>
      </c>
      <c r="R63" s="2">
        <v>3810280000000</v>
      </c>
      <c r="S63" s="2">
        <v>553043000000</v>
      </c>
      <c r="T63" s="2">
        <v>1.95312E-3</v>
      </c>
      <c r="U63" s="2">
        <v>0</v>
      </c>
      <c r="V63" s="2">
        <v>9.7656200000000005E-4</v>
      </c>
      <c r="W63" s="2">
        <v>9.7656200000000005E-4</v>
      </c>
      <c r="X63" s="2">
        <v>0</v>
      </c>
      <c r="Y63" s="2">
        <v>0</v>
      </c>
      <c r="Z63" s="2">
        <v>0</v>
      </c>
      <c r="AA63" s="2">
        <v>-1.2207E-4</v>
      </c>
      <c r="AB63" s="2">
        <v>6.1035200000000001E-5</v>
      </c>
      <c r="AC63" s="2">
        <v>-7.6293900000000003E-6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1:42">
      <c r="A64" s="18" t="s">
        <v>148</v>
      </c>
      <c r="B64" s="18" t="s">
        <v>3299</v>
      </c>
      <c r="C64" s="18" t="s">
        <v>144</v>
      </c>
      <c r="D64" s="1" t="s">
        <v>470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</row>
    <row r="65" spans="1:42">
      <c r="A65" s="18" t="s">
        <v>148</v>
      </c>
      <c r="B65" s="18" t="s">
        <v>3299</v>
      </c>
      <c r="C65" s="18" t="s">
        <v>145</v>
      </c>
      <c r="D65" s="1" t="s">
        <v>471</v>
      </c>
      <c r="E65" s="2">
        <v>190000000000000</v>
      </c>
      <c r="F65" s="2">
        <v>177000000000000</v>
      </c>
      <c r="G65" s="2">
        <v>165001000000000</v>
      </c>
      <c r="H65" s="2">
        <v>152003000000000</v>
      </c>
      <c r="I65" s="2">
        <v>140004000000000</v>
      </c>
      <c r="J65" s="2">
        <v>128005000000000</v>
      </c>
      <c r="K65" s="2">
        <v>116006000000000</v>
      </c>
      <c r="L65" s="2">
        <v>103005000000000</v>
      </c>
      <c r="M65" s="2">
        <v>89904600000000</v>
      </c>
      <c r="N65" s="2">
        <v>75703900000000</v>
      </c>
      <c r="O65" s="2">
        <v>61103300000000</v>
      </c>
      <c r="P65" s="2">
        <v>46202700000000</v>
      </c>
      <c r="Q65" s="2">
        <v>31002100000000</v>
      </c>
      <c r="R65" s="2">
        <v>15401100000000</v>
      </c>
      <c r="S65" s="2">
        <v>2230170000000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1:42">
      <c r="A66" s="18" t="s">
        <v>148</v>
      </c>
      <c r="B66" s="18" t="s">
        <v>3299</v>
      </c>
      <c r="C66" s="18" t="s">
        <v>146</v>
      </c>
      <c r="D66" s="1" t="s">
        <v>472</v>
      </c>
      <c r="E66" s="2">
        <v>761000000000000</v>
      </c>
      <c r="F66" s="2">
        <v>708001000000000</v>
      </c>
      <c r="G66" s="2">
        <v>659006000000000</v>
      </c>
      <c r="H66" s="2">
        <v>608010000000000</v>
      </c>
      <c r="I66" s="2">
        <v>561017000000000</v>
      </c>
      <c r="J66" s="2">
        <v>513020000000000</v>
      </c>
      <c r="K66" s="2">
        <v>463022000000000</v>
      </c>
      <c r="L66" s="2">
        <v>412021000000000</v>
      </c>
      <c r="M66" s="2">
        <v>360018000000000</v>
      </c>
      <c r="N66" s="2">
        <v>303016000000000</v>
      </c>
      <c r="O66" s="2">
        <v>245013000000000</v>
      </c>
      <c r="P66" s="2">
        <v>185011000000000</v>
      </c>
      <c r="Q66" s="2">
        <v>124008000000000</v>
      </c>
      <c r="R66" s="2">
        <v>61404500000000</v>
      </c>
      <c r="S66" s="2">
        <v>8920700000000</v>
      </c>
      <c r="T66" s="2">
        <v>-1.5625E-2</v>
      </c>
      <c r="U66" s="2">
        <v>1.5625E-2</v>
      </c>
      <c r="V66" s="2">
        <v>-7.8125E-3</v>
      </c>
      <c r="W66" s="2">
        <v>0</v>
      </c>
      <c r="X66" s="2">
        <v>0</v>
      </c>
      <c r="Y66" s="2">
        <v>-9.7656200000000005E-4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</row>
    <row r="67" spans="1:42">
      <c r="A67" s="18" t="s">
        <v>148</v>
      </c>
      <c r="B67" s="18" t="s">
        <v>3299</v>
      </c>
      <c r="C67" s="18" t="s">
        <v>147</v>
      </c>
      <c r="D67" s="1" t="s">
        <v>473</v>
      </c>
      <c r="E67" s="2">
        <v>438000000000000</v>
      </c>
      <c r="F67" s="2">
        <v>432001000000000</v>
      </c>
      <c r="G67" s="2">
        <v>599005000000000</v>
      </c>
      <c r="H67" s="2">
        <v>767013000000000</v>
      </c>
      <c r="I67" s="2">
        <v>916027000000000</v>
      </c>
      <c r="J67" s="2">
        <v>1050040000000000</v>
      </c>
      <c r="K67" s="2">
        <v>1170060000000000</v>
      </c>
      <c r="L67" s="2">
        <v>1300070000000000</v>
      </c>
      <c r="M67" s="2">
        <v>1420070000000000</v>
      </c>
      <c r="N67" s="2">
        <v>1550080000000000</v>
      </c>
      <c r="O67" s="2">
        <v>1690090000000000</v>
      </c>
      <c r="P67" s="2">
        <v>1830110000000000</v>
      </c>
      <c r="Q67" s="2">
        <v>1980130000000000</v>
      </c>
      <c r="R67" s="2">
        <v>2130160000000000</v>
      </c>
      <c r="S67" s="2">
        <v>2290180000000000</v>
      </c>
      <c r="T67" s="2">
        <v>2450200000000000</v>
      </c>
      <c r="U67" s="2">
        <v>2620230000000000</v>
      </c>
      <c r="V67" s="2">
        <v>2780250000000000</v>
      </c>
      <c r="W67" s="2">
        <v>2950280000000000</v>
      </c>
      <c r="X67" s="2">
        <v>3120310000000000</v>
      </c>
      <c r="Y67" s="2">
        <v>3300350000000000</v>
      </c>
      <c r="Z67" s="2">
        <v>3480370000000000</v>
      </c>
      <c r="AA67" s="2">
        <v>3660390000000000</v>
      </c>
      <c r="AB67" s="2">
        <v>3840410000000000</v>
      </c>
      <c r="AC67" s="2">
        <v>4010450000000000</v>
      </c>
      <c r="AD67" s="2">
        <v>4180480000000000</v>
      </c>
      <c r="AE67" s="2">
        <v>4360510000000000</v>
      </c>
      <c r="AF67" s="2">
        <v>4540510000000000</v>
      </c>
      <c r="AG67" s="2">
        <v>4700510000000000</v>
      </c>
      <c r="AH67" s="2">
        <v>4860510000000000</v>
      </c>
      <c r="AI67" s="2">
        <v>5000520000000000</v>
      </c>
      <c r="AJ67" s="3">
        <v>5130550000000000</v>
      </c>
      <c r="AK67" s="3">
        <v>5240570000000000</v>
      </c>
      <c r="AL67" s="3">
        <v>5340570000000000</v>
      </c>
      <c r="AM67" s="3">
        <v>5410560000000000</v>
      </c>
      <c r="AN67" s="3">
        <v>5470530000000000</v>
      </c>
      <c r="AO67" s="3">
        <v>5510500000000000</v>
      </c>
      <c r="AP67" s="3">
        <v>5510480000000000</v>
      </c>
    </row>
    <row r="68" spans="1:42">
      <c r="A68" s="18" t="s">
        <v>148</v>
      </c>
      <c r="B68" s="18" t="s">
        <v>3300</v>
      </c>
      <c r="C68" s="18" t="s">
        <v>142</v>
      </c>
      <c r="D68" s="1" t="s">
        <v>474</v>
      </c>
      <c r="E68" s="2">
        <v>908000000000000</v>
      </c>
      <c r="F68" s="2">
        <v>868000000000000</v>
      </c>
      <c r="G68" s="2">
        <v>834000000000000</v>
      </c>
      <c r="H68" s="2">
        <v>800000000000000</v>
      </c>
      <c r="I68" s="2">
        <v>772000000000000</v>
      </c>
      <c r="J68" s="2">
        <v>743000000000000</v>
      </c>
      <c r="K68" s="2">
        <v>714000000000000</v>
      </c>
      <c r="L68" s="2">
        <v>686000000000000</v>
      </c>
      <c r="M68" s="2">
        <v>657000000000000</v>
      </c>
      <c r="N68" s="2">
        <v>625000000000000</v>
      </c>
      <c r="O68" s="2">
        <v>592000000000000</v>
      </c>
      <c r="P68" s="2">
        <v>560000000000000</v>
      </c>
      <c r="Q68" s="2">
        <v>528000000000000</v>
      </c>
      <c r="R68" s="2">
        <v>495000000000000</v>
      </c>
      <c r="S68" s="2">
        <v>475000000000000</v>
      </c>
      <c r="T68" s="2">
        <v>455000000000000</v>
      </c>
      <c r="U68" s="2">
        <v>435000000000000</v>
      </c>
      <c r="V68" s="2">
        <v>415000000000000</v>
      </c>
      <c r="W68" s="2">
        <v>395000000000000</v>
      </c>
      <c r="X68" s="2">
        <v>378000000000000</v>
      </c>
      <c r="Y68" s="2">
        <v>361000000000000</v>
      </c>
      <c r="Z68" s="2">
        <v>345000000000000</v>
      </c>
      <c r="AA68" s="2">
        <v>328000000000000</v>
      </c>
      <c r="AB68" s="2">
        <v>312000000000000</v>
      </c>
      <c r="AC68" s="2">
        <v>293000000000000</v>
      </c>
      <c r="AD68" s="2">
        <v>275000000000000</v>
      </c>
      <c r="AE68" s="2">
        <v>256000000000000</v>
      </c>
      <c r="AF68" s="2">
        <v>238000000000000</v>
      </c>
      <c r="AG68" s="2">
        <v>220000000000000</v>
      </c>
      <c r="AH68" s="2">
        <v>200000000000000</v>
      </c>
      <c r="AI68" s="2">
        <v>180000000000000</v>
      </c>
      <c r="AJ68" s="3">
        <v>160000000000000</v>
      </c>
      <c r="AK68" s="3">
        <v>140000000000000</v>
      </c>
      <c r="AL68" s="3">
        <v>120000000000000</v>
      </c>
      <c r="AM68" s="3">
        <v>99200000000000</v>
      </c>
      <c r="AN68" s="3">
        <v>78300000000000</v>
      </c>
      <c r="AO68" s="3">
        <v>57600000000000</v>
      </c>
      <c r="AP68" s="3">
        <v>37000000000000</v>
      </c>
    </row>
    <row r="69" spans="1:42">
      <c r="A69" s="18" t="s">
        <v>148</v>
      </c>
      <c r="B69" s="18" t="s">
        <v>3300</v>
      </c>
      <c r="C69" s="18" t="s">
        <v>143</v>
      </c>
      <c r="D69" s="1" t="s">
        <v>475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</row>
    <row r="70" spans="1:42">
      <c r="A70" s="18" t="s">
        <v>148</v>
      </c>
      <c r="B70" s="18" t="s">
        <v>3300</v>
      </c>
      <c r="C70" s="18" t="s">
        <v>144</v>
      </c>
      <c r="D70" s="1" t="s">
        <v>476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</row>
    <row r="71" spans="1:42">
      <c r="A71" s="18" t="s">
        <v>148</v>
      </c>
      <c r="B71" s="18" t="s">
        <v>3300</v>
      </c>
      <c r="C71" s="18" t="s">
        <v>145</v>
      </c>
      <c r="D71" s="1" t="s">
        <v>477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</row>
    <row r="72" spans="1:42">
      <c r="A72" s="18" t="s">
        <v>148</v>
      </c>
      <c r="B72" s="18" t="s">
        <v>3300</v>
      </c>
      <c r="C72" s="18" t="s">
        <v>146</v>
      </c>
      <c r="D72" s="1" t="s">
        <v>478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</row>
    <row r="73" spans="1:42">
      <c r="A73" s="18" t="s">
        <v>148</v>
      </c>
      <c r="B73" s="18" t="s">
        <v>3300</v>
      </c>
      <c r="C73" s="18" t="s">
        <v>147</v>
      </c>
      <c r="D73" s="1" t="s">
        <v>479</v>
      </c>
      <c r="E73" s="2">
        <v>47600000000000</v>
      </c>
      <c r="F73" s="2">
        <v>45500000000000</v>
      </c>
      <c r="G73" s="2">
        <v>43700000000000</v>
      </c>
      <c r="H73" s="2">
        <v>41900000000000</v>
      </c>
      <c r="I73" s="2">
        <v>40500000000000</v>
      </c>
      <c r="J73" s="2">
        <v>39000000000000</v>
      </c>
      <c r="K73" s="2">
        <v>37500000000000</v>
      </c>
      <c r="L73" s="2">
        <v>36000000000000</v>
      </c>
      <c r="M73" s="2">
        <v>34400000000000</v>
      </c>
      <c r="N73" s="2">
        <v>32800000000000</v>
      </c>
      <c r="O73" s="2">
        <v>31100000000000</v>
      </c>
      <c r="P73" s="2">
        <v>29400000000000</v>
      </c>
      <c r="Q73" s="2">
        <v>27700000000000</v>
      </c>
      <c r="R73" s="2">
        <v>26000000000000</v>
      </c>
      <c r="S73" s="2">
        <v>24900000000000</v>
      </c>
      <c r="T73" s="2">
        <v>23900000000000</v>
      </c>
      <c r="U73" s="2">
        <v>22800000000000</v>
      </c>
      <c r="V73" s="2">
        <v>21800000000000</v>
      </c>
      <c r="W73" s="2">
        <v>20700000000000</v>
      </c>
      <c r="X73" s="2">
        <v>19800000000000</v>
      </c>
      <c r="Y73" s="2">
        <v>19000000000000</v>
      </c>
      <c r="Z73" s="2">
        <v>18100000000000</v>
      </c>
      <c r="AA73" s="2">
        <v>17200000000000</v>
      </c>
      <c r="AB73" s="2">
        <v>16300000000000</v>
      </c>
      <c r="AC73" s="2">
        <v>15400000000000</v>
      </c>
      <c r="AD73" s="2">
        <v>14400000000000</v>
      </c>
      <c r="AE73" s="2">
        <v>13400000000000</v>
      </c>
      <c r="AF73" s="2">
        <v>12500000000000</v>
      </c>
      <c r="AG73" s="2">
        <v>11500000000000</v>
      </c>
      <c r="AH73" s="2">
        <v>10500000000000</v>
      </c>
      <c r="AI73" s="2">
        <v>9420000000000</v>
      </c>
      <c r="AJ73" s="3">
        <v>8370000000000</v>
      </c>
      <c r="AK73" s="3">
        <v>7340000000000</v>
      </c>
      <c r="AL73" s="3">
        <v>6310000000000</v>
      </c>
      <c r="AM73" s="3">
        <v>5200000000000</v>
      </c>
      <c r="AN73" s="3">
        <v>4110000000000</v>
      </c>
      <c r="AO73" s="3">
        <v>3020000000000</v>
      </c>
      <c r="AP73" s="3">
        <v>1940000000000</v>
      </c>
    </row>
    <row r="74" spans="1:42">
      <c r="A74" s="18" t="s">
        <v>148</v>
      </c>
      <c r="B74" s="18" t="s">
        <v>3301</v>
      </c>
      <c r="C74" s="18" t="s">
        <v>142</v>
      </c>
      <c r="D74" s="1" t="s">
        <v>480</v>
      </c>
      <c r="E74" s="2">
        <v>28000000000000</v>
      </c>
      <c r="F74" s="2">
        <v>26700000000000</v>
      </c>
      <c r="G74" s="2">
        <v>25700000000000</v>
      </c>
      <c r="H74" s="2">
        <v>24700000000000</v>
      </c>
      <c r="I74" s="2">
        <v>23800000000000</v>
      </c>
      <c r="J74" s="2">
        <v>22900000000000</v>
      </c>
      <c r="K74" s="2">
        <v>22000000000000</v>
      </c>
      <c r="L74" s="2">
        <v>21100000000000</v>
      </c>
      <c r="M74" s="2">
        <v>20200000000000</v>
      </c>
      <c r="N74" s="2">
        <v>19300000000000</v>
      </c>
      <c r="O74" s="2">
        <v>18300000000000</v>
      </c>
      <c r="P74" s="2">
        <v>17300000000000</v>
      </c>
      <c r="Q74" s="2">
        <v>16300000000000</v>
      </c>
      <c r="R74" s="2">
        <v>15300000000000</v>
      </c>
      <c r="S74" s="2">
        <v>14600000000000</v>
      </c>
      <c r="T74" s="2">
        <v>14000000000000</v>
      </c>
      <c r="U74" s="2">
        <v>13400000000000</v>
      </c>
      <c r="V74" s="2">
        <v>12800000000000</v>
      </c>
      <c r="W74" s="2">
        <v>12200000000000</v>
      </c>
      <c r="X74" s="2">
        <v>11700000000000</v>
      </c>
      <c r="Y74" s="2">
        <v>11100000000000</v>
      </c>
      <c r="Z74" s="2">
        <v>10600000000000</v>
      </c>
      <c r="AA74" s="2">
        <v>10100000000000</v>
      </c>
      <c r="AB74" s="2">
        <v>9610000000000</v>
      </c>
      <c r="AC74" s="2">
        <v>9040000000000</v>
      </c>
      <c r="AD74" s="2">
        <v>8470000000000</v>
      </c>
      <c r="AE74" s="2">
        <v>7900000000000</v>
      </c>
      <c r="AF74" s="2">
        <v>7330000000000</v>
      </c>
      <c r="AG74" s="2">
        <v>6770000000000</v>
      </c>
      <c r="AH74" s="2">
        <v>6150000000000</v>
      </c>
      <c r="AI74" s="2">
        <v>5530000000000</v>
      </c>
      <c r="AJ74" s="3">
        <v>4920000000000</v>
      </c>
      <c r="AK74" s="3">
        <v>4310000000000</v>
      </c>
      <c r="AL74" s="3">
        <v>3710000000000</v>
      </c>
      <c r="AM74" s="3">
        <v>3060000000000</v>
      </c>
      <c r="AN74" s="3">
        <v>2410000000000</v>
      </c>
      <c r="AO74" s="3">
        <v>1780000000000</v>
      </c>
      <c r="AP74" s="3">
        <v>1140000000000</v>
      </c>
    </row>
    <row r="75" spans="1:42">
      <c r="A75" s="18" t="s">
        <v>148</v>
      </c>
      <c r="B75" s="18" t="s">
        <v>3301</v>
      </c>
      <c r="C75" s="18" t="s">
        <v>143</v>
      </c>
      <c r="D75" s="1" t="s">
        <v>481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</row>
    <row r="76" spans="1:42">
      <c r="A76" s="18" t="s">
        <v>148</v>
      </c>
      <c r="B76" s="18" t="s">
        <v>3301</v>
      </c>
      <c r="C76" s="18" t="s">
        <v>144</v>
      </c>
      <c r="D76" s="1" t="s">
        <v>482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</row>
    <row r="77" spans="1:42">
      <c r="A77" s="18" t="s">
        <v>148</v>
      </c>
      <c r="B77" s="18" t="s">
        <v>3301</v>
      </c>
      <c r="C77" s="18" t="s">
        <v>145</v>
      </c>
      <c r="D77" s="1" t="s">
        <v>483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</row>
    <row r="78" spans="1:42">
      <c r="A78" s="18" t="s">
        <v>148</v>
      </c>
      <c r="B78" s="18" t="s">
        <v>3301</v>
      </c>
      <c r="C78" s="18" t="s">
        <v>146</v>
      </c>
      <c r="D78" s="1" t="s">
        <v>484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</row>
    <row r="79" spans="1:42">
      <c r="A79" s="18" t="s">
        <v>148</v>
      </c>
      <c r="B79" s="18" t="s">
        <v>3301</v>
      </c>
      <c r="C79" s="18" t="s">
        <v>147</v>
      </c>
      <c r="D79" s="1" t="s">
        <v>485</v>
      </c>
      <c r="E79" s="2">
        <v>5140000000000</v>
      </c>
      <c r="F79" s="2">
        <v>4920000000000</v>
      </c>
      <c r="G79" s="2">
        <v>4730000000000</v>
      </c>
      <c r="H79" s="2">
        <v>4530000000000</v>
      </c>
      <c r="I79" s="2">
        <v>4370000000000</v>
      </c>
      <c r="J79" s="2">
        <v>4210000000000</v>
      </c>
      <c r="K79" s="2">
        <v>4050000000000</v>
      </c>
      <c r="L79" s="2">
        <v>3890000000000</v>
      </c>
      <c r="M79" s="2">
        <v>3720000000000</v>
      </c>
      <c r="N79" s="2">
        <v>3540000000000</v>
      </c>
      <c r="O79" s="2">
        <v>3360000000000</v>
      </c>
      <c r="P79" s="2">
        <v>3170000000000</v>
      </c>
      <c r="Q79" s="2">
        <v>2990000000000</v>
      </c>
      <c r="R79" s="2">
        <v>2810000000000</v>
      </c>
      <c r="S79" s="2">
        <v>2690000000000</v>
      </c>
      <c r="T79" s="2">
        <v>2580000000000</v>
      </c>
      <c r="U79" s="2">
        <v>2470000000000</v>
      </c>
      <c r="V79" s="2">
        <v>2350000000000</v>
      </c>
      <c r="W79" s="2">
        <v>2240000000000</v>
      </c>
      <c r="X79" s="2">
        <v>2140000000000</v>
      </c>
      <c r="Y79" s="2">
        <v>2050000000000</v>
      </c>
      <c r="Z79" s="2">
        <v>1950000000000</v>
      </c>
      <c r="AA79" s="2">
        <v>1860000000000</v>
      </c>
      <c r="AB79" s="2">
        <v>1770000000000</v>
      </c>
      <c r="AC79" s="2">
        <v>1660000000000</v>
      </c>
      <c r="AD79" s="2">
        <v>1560000000000</v>
      </c>
      <c r="AE79" s="2">
        <v>1450000000000</v>
      </c>
      <c r="AF79" s="2">
        <v>1350000000000</v>
      </c>
      <c r="AG79" s="2">
        <v>1250000000000</v>
      </c>
      <c r="AH79" s="2">
        <v>1130000000000</v>
      </c>
      <c r="AI79" s="2">
        <v>1020000000000</v>
      </c>
      <c r="AJ79" s="3">
        <v>905000000000</v>
      </c>
      <c r="AK79" s="3">
        <v>793000000000</v>
      </c>
      <c r="AL79" s="3">
        <v>682000000000</v>
      </c>
      <c r="AM79" s="3">
        <v>563000000000</v>
      </c>
      <c r="AN79" s="3">
        <v>444000000000</v>
      </c>
      <c r="AO79" s="3">
        <v>327000000000</v>
      </c>
      <c r="AP79" s="3">
        <v>210000000000</v>
      </c>
    </row>
    <row r="80" spans="1:42">
      <c r="A80" s="18" t="s">
        <v>148</v>
      </c>
      <c r="B80" s="18" t="s">
        <v>3302</v>
      </c>
      <c r="C80" s="18" t="s">
        <v>142</v>
      </c>
      <c r="D80" s="1" t="s">
        <v>486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</row>
    <row r="81" spans="1:42">
      <c r="A81" s="18" t="s">
        <v>148</v>
      </c>
      <c r="B81" s="18" t="s">
        <v>3302</v>
      </c>
      <c r="C81" s="18" t="s">
        <v>143</v>
      </c>
      <c r="D81" s="1" t="s">
        <v>487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</row>
    <row r="82" spans="1:42">
      <c r="A82" s="18" t="s">
        <v>148</v>
      </c>
      <c r="B82" s="18" t="s">
        <v>3302</v>
      </c>
      <c r="C82" s="18" t="s">
        <v>144</v>
      </c>
      <c r="D82" s="1" t="s">
        <v>488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</row>
    <row r="83" spans="1:42">
      <c r="A83" s="18" t="s">
        <v>148</v>
      </c>
      <c r="B83" s="18" t="s">
        <v>3302</v>
      </c>
      <c r="C83" s="18" t="s">
        <v>145</v>
      </c>
      <c r="D83" s="1" t="s">
        <v>489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</row>
    <row r="84" spans="1:42">
      <c r="A84" s="18" t="s">
        <v>148</v>
      </c>
      <c r="B84" s="18" t="s">
        <v>3302</v>
      </c>
      <c r="C84" s="18" t="s">
        <v>146</v>
      </c>
      <c r="D84" s="1" t="s">
        <v>490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</row>
    <row r="85" spans="1:42">
      <c r="A85" s="18" t="s">
        <v>148</v>
      </c>
      <c r="B85" s="18" t="s">
        <v>3302</v>
      </c>
      <c r="C85" s="18" t="s">
        <v>147</v>
      </c>
      <c r="D85" s="1" t="s">
        <v>491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1:42">
      <c r="A86" s="18" t="s">
        <v>148</v>
      </c>
      <c r="B86" s="18" t="s">
        <v>3303</v>
      </c>
      <c r="C86" s="18" t="s">
        <v>142</v>
      </c>
      <c r="D86" s="1" t="s">
        <v>199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1:42">
      <c r="A87" s="18" t="s">
        <v>148</v>
      </c>
      <c r="B87" s="18" t="s">
        <v>3303</v>
      </c>
      <c r="C87" s="18" t="s">
        <v>143</v>
      </c>
      <c r="D87" s="1" t="s">
        <v>198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</row>
    <row r="88" spans="1:42">
      <c r="A88" s="18" t="s">
        <v>148</v>
      </c>
      <c r="B88" s="18" t="s">
        <v>3303</v>
      </c>
      <c r="C88" s="18" t="s">
        <v>144</v>
      </c>
      <c r="D88" s="1" t="s">
        <v>197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</row>
    <row r="89" spans="1:42">
      <c r="A89" s="18" t="s">
        <v>148</v>
      </c>
      <c r="B89" s="18" t="s">
        <v>3303</v>
      </c>
      <c r="C89" s="18" t="s">
        <v>145</v>
      </c>
      <c r="D89" s="1" t="s">
        <v>196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</row>
    <row r="90" spans="1:42">
      <c r="A90" s="18" t="s">
        <v>148</v>
      </c>
      <c r="B90" s="18" t="s">
        <v>3303</v>
      </c>
      <c r="C90" s="18" t="s">
        <v>146</v>
      </c>
      <c r="D90" s="1" t="s">
        <v>195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</row>
    <row r="91" spans="1:42">
      <c r="A91" s="18" t="s">
        <v>148</v>
      </c>
      <c r="B91" s="18" t="s">
        <v>3303</v>
      </c>
      <c r="C91" s="18" t="s">
        <v>147</v>
      </c>
      <c r="D91" s="1" t="s">
        <v>194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</row>
    <row r="92" spans="1:42">
      <c r="A92" s="18" t="s">
        <v>148</v>
      </c>
      <c r="B92" s="18" t="s">
        <v>3304</v>
      </c>
      <c r="C92" s="18" t="s">
        <v>142</v>
      </c>
      <c r="D92" s="1" t="s">
        <v>492</v>
      </c>
      <c r="E92" s="2">
        <v>133000000000000</v>
      </c>
      <c r="F92" s="2">
        <v>127000000000000</v>
      </c>
      <c r="G92" s="2">
        <v>122000000000000</v>
      </c>
      <c r="H92" s="2">
        <v>117000000000000</v>
      </c>
      <c r="I92" s="2">
        <v>113000000000000</v>
      </c>
      <c r="J92" s="2">
        <v>109000000000000</v>
      </c>
      <c r="K92" s="2">
        <v>105000000000000</v>
      </c>
      <c r="L92" s="2">
        <v>101000000000000</v>
      </c>
      <c r="M92" s="2">
        <v>96400000000000</v>
      </c>
      <c r="N92" s="2">
        <v>91600000000000</v>
      </c>
      <c r="O92" s="2">
        <v>86900000000000</v>
      </c>
      <c r="P92" s="2">
        <v>82200000000000</v>
      </c>
      <c r="Q92" s="2">
        <v>77400000000000</v>
      </c>
      <c r="R92" s="2">
        <v>72600000000000</v>
      </c>
      <c r="S92" s="2">
        <v>69700000000000</v>
      </c>
      <c r="T92" s="2">
        <v>66700000000000</v>
      </c>
      <c r="U92" s="2">
        <v>63800000000000</v>
      </c>
      <c r="V92" s="2">
        <v>60900000000000</v>
      </c>
      <c r="W92" s="2">
        <v>57900000000000</v>
      </c>
      <c r="X92" s="2">
        <v>55500000000000</v>
      </c>
      <c r="Y92" s="2">
        <v>53000000000000</v>
      </c>
      <c r="Z92" s="2">
        <v>50600000000000</v>
      </c>
      <c r="AA92" s="2">
        <v>48200000000000</v>
      </c>
      <c r="AB92" s="2">
        <v>45700000000000</v>
      </c>
      <c r="AC92" s="2">
        <v>43000000000000</v>
      </c>
      <c r="AD92" s="2">
        <v>40300000000000</v>
      </c>
      <c r="AE92" s="2">
        <v>37600000000000</v>
      </c>
      <c r="AF92" s="2">
        <v>34900000000000</v>
      </c>
      <c r="AG92" s="2">
        <v>32200000000000</v>
      </c>
      <c r="AH92" s="2">
        <v>29300000000000</v>
      </c>
      <c r="AI92" s="2">
        <v>26300000000000</v>
      </c>
      <c r="AJ92" s="3">
        <v>23400000000000</v>
      </c>
      <c r="AK92" s="3">
        <v>20500000000000</v>
      </c>
      <c r="AL92" s="3">
        <v>17600000000000</v>
      </c>
      <c r="AM92" s="3">
        <v>14600000000000</v>
      </c>
      <c r="AN92" s="3">
        <v>11500000000000</v>
      </c>
      <c r="AO92" s="3">
        <v>8450000000000</v>
      </c>
      <c r="AP92" s="3">
        <v>5430000000000</v>
      </c>
    </row>
    <row r="93" spans="1:42">
      <c r="A93" s="18" t="s">
        <v>148</v>
      </c>
      <c r="B93" s="18" t="s">
        <v>3304</v>
      </c>
      <c r="C93" s="18" t="s">
        <v>143</v>
      </c>
      <c r="D93" s="1" t="s">
        <v>493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</row>
    <row r="94" spans="1:42">
      <c r="A94" s="18" t="s">
        <v>148</v>
      </c>
      <c r="B94" s="18" t="s">
        <v>3304</v>
      </c>
      <c r="C94" s="18" t="s">
        <v>144</v>
      </c>
      <c r="D94" s="1" t="s">
        <v>494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</row>
    <row r="95" spans="1:42">
      <c r="A95" s="18" t="s">
        <v>148</v>
      </c>
      <c r="B95" s="18" t="s">
        <v>3304</v>
      </c>
      <c r="C95" s="18" t="s">
        <v>145</v>
      </c>
      <c r="D95" s="1" t="s">
        <v>495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</row>
    <row r="96" spans="1:42">
      <c r="A96" s="18" t="s">
        <v>148</v>
      </c>
      <c r="B96" s="18" t="s">
        <v>3304</v>
      </c>
      <c r="C96" s="18" t="s">
        <v>146</v>
      </c>
      <c r="D96" s="1" t="s">
        <v>496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1:42">
      <c r="A97" s="18" t="s">
        <v>148</v>
      </c>
      <c r="B97" s="18" t="s">
        <v>3304</v>
      </c>
      <c r="C97" s="18" t="s">
        <v>147</v>
      </c>
      <c r="D97" s="1" t="s">
        <v>497</v>
      </c>
      <c r="E97" s="2">
        <v>189000000000000</v>
      </c>
      <c r="F97" s="2">
        <v>180000000000000</v>
      </c>
      <c r="G97" s="2">
        <v>173000000000000</v>
      </c>
      <c r="H97" s="2">
        <v>166000000000000</v>
      </c>
      <c r="I97" s="2">
        <v>160000000000000</v>
      </c>
      <c r="J97" s="2">
        <v>154000000000000</v>
      </c>
      <c r="K97" s="2">
        <v>148000000000000</v>
      </c>
      <c r="L97" s="2">
        <v>143000000000000</v>
      </c>
      <c r="M97" s="2">
        <v>137000000000000</v>
      </c>
      <c r="N97" s="2">
        <v>130000000000000</v>
      </c>
      <c r="O97" s="2">
        <v>123000000000000</v>
      </c>
      <c r="P97" s="2">
        <v>116000000000000</v>
      </c>
      <c r="Q97" s="2">
        <v>110000000000000</v>
      </c>
      <c r="R97" s="2">
        <v>103000000000000</v>
      </c>
      <c r="S97" s="2">
        <v>98700000000000</v>
      </c>
      <c r="T97" s="2">
        <v>94500000000000</v>
      </c>
      <c r="U97" s="2">
        <v>90400000000000</v>
      </c>
      <c r="V97" s="2">
        <v>86200000000000</v>
      </c>
      <c r="W97" s="2">
        <v>82100000000000</v>
      </c>
      <c r="X97" s="2">
        <v>78600000000000</v>
      </c>
      <c r="Y97" s="2">
        <v>75100000000000</v>
      </c>
      <c r="Z97" s="2">
        <v>71700000000000</v>
      </c>
      <c r="AA97" s="2">
        <v>68200000000000</v>
      </c>
      <c r="AB97" s="2">
        <v>64800000000000</v>
      </c>
      <c r="AC97" s="2">
        <v>60900000000000</v>
      </c>
      <c r="AD97" s="2">
        <v>57100000000000</v>
      </c>
      <c r="AE97" s="2">
        <v>53300000000000</v>
      </c>
      <c r="AF97" s="2">
        <v>49400000000000</v>
      </c>
      <c r="AG97" s="2">
        <v>45700000000000</v>
      </c>
      <c r="AH97" s="2">
        <v>41500000000000</v>
      </c>
      <c r="AI97" s="2">
        <v>37300000000000</v>
      </c>
      <c r="AJ97" s="3">
        <v>33200000000000</v>
      </c>
      <c r="AK97" s="3">
        <v>29100000000000</v>
      </c>
      <c r="AL97" s="3">
        <v>25000000000000</v>
      </c>
      <c r="AM97" s="3">
        <v>20600000000000</v>
      </c>
      <c r="AN97" s="3">
        <v>16300000000000</v>
      </c>
      <c r="AO97" s="3">
        <v>12000000000000</v>
      </c>
      <c r="AP97" s="3">
        <v>7700000000000</v>
      </c>
    </row>
    <row r="98" spans="1:42">
      <c r="A98" s="18" t="s">
        <v>148</v>
      </c>
      <c r="B98" s="18" t="s">
        <v>3305</v>
      </c>
      <c r="C98" s="18" t="s">
        <v>142</v>
      </c>
      <c r="D98" s="1" t="s">
        <v>498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</row>
    <row r="99" spans="1:42">
      <c r="A99" s="18" t="s">
        <v>148</v>
      </c>
      <c r="B99" s="18" t="s">
        <v>3305</v>
      </c>
      <c r="C99" s="18" t="s">
        <v>143</v>
      </c>
      <c r="D99" s="1" t="s">
        <v>499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</row>
    <row r="100" spans="1:42">
      <c r="A100" s="18" t="s">
        <v>148</v>
      </c>
      <c r="B100" s="18" t="s">
        <v>3305</v>
      </c>
      <c r="C100" s="18" t="s">
        <v>144</v>
      </c>
      <c r="D100" s="1" t="s">
        <v>500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</row>
    <row r="101" spans="1:42">
      <c r="A101" s="18" t="s">
        <v>148</v>
      </c>
      <c r="B101" s="18" t="s">
        <v>3305</v>
      </c>
      <c r="C101" s="18" t="s">
        <v>145</v>
      </c>
      <c r="D101" s="1" t="s">
        <v>501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</row>
    <row r="102" spans="1:42">
      <c r="A102" s="18" t="s">
        <v>148</v>
      </c>
      <c r="B102" s="18" t="s">
        <v>3305</v>
      </c>
      <c r="C102" s="18" t="s">
        <v>146</v>
      </c>
      <c r="D102" s="1" t="s">
        <v>502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</row>
    <row r="103" spans="1:42">
      <c r="A103" s="18" t="s">
        <v>148</v>
      </c>
      <c r="B103" s="18" t="s">
        <v>3305</v>
      </c>
      <c r="C103" s="18" t="s">
        <v>147</v>
      </c>
      <c r="D103" s="1" t="s">
        <v>503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</row>
    <row r="104" spans="1:42">
      <c r="A104" s="18" t="s">
        <v>148</v>
      </c>
      <c r="B104" s="18" t="s">
        <v>3306</v>
      </c>
      <c r="C104" s="18" t="s">
        <v>142</v>
      </c>
      <c r="D104" s="1" t="s">
        <v>504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</row>
    <row r="105" spans="1:42">
      <c r="A105" s="18" t="s">
        <v>148</v>
      </c>
      <c r="B105" s="18" t="s">
        <v>3306</v>
      </c>
      <c r="C105" s="18" t="s">
        <v>143</v>
      </c>
      <c r="D105" s="1" t="s">
        <v>505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</row>
    <row r="106" spans="1:42">
      <c r="A106" s="18" t="s">
        <v>148</v>
      </c>
      <c r="B106" s="18" t="s">
        <v>3306</v>
      </c>
      <c r="C106" s="18" t="s">
        <v>144</v>
      </c>
      <c r="D106" s="1" t="s">
        <v>506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</row>
    <row r="107" spans="1:42">
      <c r="A107" s="18" t="s">
        <v>148</v>
      </c>
      <c r="B107" s="18" t="s">
        <v>3306</v>
      </c>
      <c r="C107" s="18" t="s">
        <v>145</v>
      </c>
      <c r="D107" s="1" t="s">
        <v>507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</row>
    <row r="108" spans="1:42">
      <c r="A108" s="18" t="s">
        <v>148</v>
      </c>
      <c r="B108" s="18" t="s">
        <v>3306</v>
      </c>
      <c r="C108" s="18" t="s">
        <v>146</v>
      </c>
      <c r="D108" s="1" t="s">
        <v>508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</row>
    <row r="109" spans="1:42">
      <c r="A109" s="18" t="s">
        <v>148</v>
      </c>
      <c r="B109" s="18" t="s">
        <v>3306</v>
      </c>
      <c r="C109" s="18" t="s">
        <v>147</v>
      </c>
      <c r="D109" s="1" t="s">
        <v>509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</row>
    <row r="110" spans="1:42">
      <c r="A110" s="18" t="s">
        <v>148</v>
      </c>
      <c r="B110" s="18" t="s">
        <v>3307</v>
      </c>
      <c r="C110" s="18" t="s">
        <v>142</v>
      </c>
      <c r="D110" s="1" t="s">
        <v>510</v>
      </c>
      <c r="E110" s="2">
        <v>127000000000000</v>
      </c>
      <c r="F110" s="2">
        <v>122000000000000</v>
      </c>
      <c r="G110" s="2">
        <v>117000000000000</v>
      </c>
      <c r="H110" s="2">
        <v>112000000000000</v>
      </c>
      <c r="I110" s="2">
        <v>108000000000000</v>
      </c>
      <c r="J110" s="2">
        <v>104000000000000</v>
      </c>
      <c r="K110" s="2">
        <v>100000000000000</v>
      </c>
      <c r="L110" s="2">
        <v>96100000000000</v>
      </c>
      <c r="M110" s="2">
        <v>92000000000000</v>
      </c>
      <c r="N110" s="2">
        <v>87500000000000</v>
      </c>
      <c r="O110" s="2">
        <v>83000000000000</v>
      </c>
      <c r="P110" s="2">
        <v>78500000000000</v>
      </c>
      <c r="Q110" s="2">
        <v>73900000000000</v>
      </c>
      <c r="R110" s="2">
        <v>69400000000000</v>
      </c>
      <c r="S110" s="2">
        <v>66600000000000</v>
      </c>
      <c r="T110" s="2">
        <v>63700000000000</v>
      </c>
      <c r="U110" s="2">
        <v>60900000000000</v>
      </c>
      <c r="V110" s="2">
        <v>58100000000000</v>
      </c>
      <c r="W110" s="2">
        <v>55300000000000</v>
      </c>
      <c r="X110" s="2">
        <v>53000000000000</v>
      </c>
      <c r="Y110" s="2">
        <v>50600000000000</v>
      </c>
      <c r="Z110" s="2">
        <v>48300000000000</v>
      </c>
      <c r="AA110" s="2">
        <v>46000000000000</v>
      </c>
      <c r="AB110" s="2">
        <v>43700000000000</v>
      </c>
      <c r="AC110" s="2">
        <v>41100000000000</v>
      </c>
      <c r="AD110" s="2">
        <v>38500000000000</v>
      </c>
      <c r="AE110" s="2">
        <v>35900000000000</v>
      </c>
      <c r="AF110" s="2">
        <v>33300000000000</v>
      </c>
      <c r="AG110" s="2">
        <v>30800000000000</v>
      </c>
      <c r="AH110" s="2">
        <v>28000000000000</v>
      </c>
      <c r="AI110" s="2">
        <v>25200000000000</v>
      </c>
      <c r="AJ110" s="3">
        <v>22400000000000</v>
      </c>
      <c r="AK110" s="3">
        <v>19600000000000</v>
      </c>
      <c r="AL110" s="3">
        <v>16900000000000</v>
      </c>
      <c r="AM110" s="3">
        <v>13900000000000</v>
      </c>
      <c r="AN110" s="3">
        <v>11000000000000</v>
      </c>
      <c r="AO110" s="3">
        <v>8070000000000</v>
      </c>
      <c r="AP110" s="3">
        <v>5190000000000</v>
      </c>
    </row>
    <row r="111" spans="1:42">
      <c r="A111" s="18" t="s">
        <v>148</v>
      </c>
      <c r="B111" s="18" t="s">
        <v>3307</v>
      </c>
      <c r="C111" s="18" t="s">
        <v>143</v>
      </c>
      <c r="D111" s="1" t="s">
        <v>511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</row>
    <row r="112" spans="1:42">
      <c r="A112" s="18" t="s">
        <v>148</v>
      </c>
      <c r="B112" s="18" t="s">
        <v>3307</v>
      </c>
      <c r="C112" s="18" t="s">
        <v>144</v>
      </c>
      <c r="D112" s="1" t="s">
        <v>512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</row>
    <row r="113" spans="1:42">
      <c r="A113" s="18" t="s">
        <v>148</v>
      </c>
      <c r="B113" s="18" t="s">
        <v>3307</v>
      </c>
      <c r="C113" s="18" t="s">
        <v>145</v>
      </c>
      <c r="D113" s="1" t="s">
        <v>513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</row>
    <row r="114" spans="1:42">
      <c r="A114" s="18" t="s">
        <v>148</v>
      </c>
      <c r="B114" s="18" t="s">
        <v>3307</v>
      </c>
      <c r="C114" s="18" t="s">
        <v>146</v>
      </c>
      <c r="D114" s="1" t="s">
        <v>514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</row>
    <row r="115" spans="1:42">
      <c r="A115" s="18" t="s">
        <v>148</v>
      </c>
      <c r="B115" s="18" t="s">
        <v>3307</v>
      </c>
      <c r="C115" s="18" t="s">
        <v>147</v>
      </c>
      <c r="D115" s="1" t="s">
        <v>515</v>
      </c>
      <c r="E115" s="2">
        <v>229000000000000</v>
      </c>
      <c r="F115" s="2">
        <v>219000000000000</v>
      </c>
      <c r="G115" s="2">
        <v>210000000000000</v>
      </c>
      <c r="H115" s="2">
        <v>202000000000000</v>
      </c>
      <c r="I115" s="2">
        <v>195000000000000</v>
      </c>
      <c r="J115" s="2">
        <v>188000000000000</v>
      </c>
      <c r="K115" s="2">
        <v>180000000000000</v>
      </c>
      <c r="L115" s="2">
        <v>173000000000000</v>
      </c>
      <c r="M115" s="2">
        <v>166000000000000</v>
      </c>
      <c r="N115" s="2">
        <v>158000000000000</v>
      </c>
      <c r="O115" s="2">
        <v>150000000000000</v>
      </c>
      <c r="P115" s="2">
        <v>141000000000000</v>
      </c>
      <c r="Q115" s="2">
        <v>133000000000000</v>
      </c>
      <c r="R115" s="2">
        <v>125000000000000</v>
      </c>
      <c r="S115" s="2">
        <v>120000000000000</v>
      </c>
      <c r="T115" s="2">
        <v>115000000000000</v>
      </c>
      <c r="U115" s="2">
        <v>110000000000000</v>
      </c>
      <c r="V115" s="2">
        <v>105000000000000</v>
      </c>
      <c r="W115" s="2">
        <v>99600000000000</v>
      </c>
      <c r="X115" s="2">
        <v>95400000000000</v>
      </c>
      <c r="Y115" s="2">
        <v>91200000000000</v>
      </c>
      <c r="Z115" s="2">
        <v>87000000000000</v>
      </c>
      <c r="AA115" s="2">
        <v>82900000000000</v>
      </c>
      <c r="AB115" s="2">
        <v>78700000000000</v>
      </c>
      <c r="AC115" s="2">
        <v>74000000000000</v>
      </c>
      <c r="AD115" s="2">
        <v>69300000000000</v>
      </c>
      <c r="AE115" s="2">
        <v>64700000000000</v>
      </c>
      <c r="AF115" s="2">
        <v>60100000000000</v>
      </c>
      <c r="AG115" s="2">
        <v>55400000000000</v>
      </c>
      <c r="AH115" s="2">
        <v>50400000000000</v>
      </c>
      <c r="AI115" s="2">
        <v>45300000000000</v>
      </c>
      <c r="AJ115" s="3">
        <v>40300000000000</v>
      </c>
      <c r="AK115" s="3">
        <v>35300000000000</v>
      </c>
      <c r="AL115" s="3">
        <v>30400000000000</v>
      </c>
      <c r="AM115" s="3">
        <v>25000000000000</v>
      </c>
      <c r="AN115" s="3">
        <v>19800000000000</v>
      </c>
      <c r="AO115" s="3">
        <v>14500000000000</v>
      </c>
      <c r="AP115" s="3">
        <v>9350000000000</v>
      </c>
    </row>
    <row r="116" spans="1:42">
      <c r="A116" s="18" t="s">
        <v>148</v>
      </c>
      <c r="B116" s="18" t="s">
        <v>3308</v>
      </c>
      <c r="C116" s="18" t="s">
        <v>142</v>
      </c>
      <c r="D116" s="1" t="s">
        <v>516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</row>
    <row r="117" spans="1:42">
      <c r="A117" s="18" t="s">
        <v>148</v>
      </c>
      <c r="B117" s="18" t="s">
        <v>3308</v>
      </c>
      <c r="C117" s="18" t="s">
        <v>143</v>
      </c>
      <c r="D117" s="1" t="s">
        <v>517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</row>
    <row r="118" spans="1:42">
      <c r="A118" s="18" t="s">
        <v>148</v>
      </c>
      <c r="B118" s="18" t="s">
        <v>3308</v>
      </c>
      <c r="C118" s="18" t="s">
        <v>144</v>
      </c>
      <c r="D118" s="1" t="s">
        <v>518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</row>
    <row r="119" spans="1:42">
      <c r="A119" s="18" t="s">
        <v>148</v>
      </c>
      <c r="B119" s="18" t="s">
        <v>3308</v>
      </c>
      <c r="C119" s="18" t="s">
        <v>145</v>
      </c>
      <c r="D119" s="1" t="s">
        <v>519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</row>
    <row r="120" spans="1:42">
      <c r="A120" s="18" t="s">
        <v>148</v>
      </c>
      <c r="B120" s="18" t="s">
        <v>3308</v>
      </c>
      <c r="C120" s="18" t="s">
        <v>146</v>
      </c>
      <c r="D120" s="1" t="s">
        <v>520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</row>
    <row r="121" spans="1:42">
      <c r="A121" s="18" t="s">
        <v>148</v>
      </c>
      <c r="B121" s="18" t="s">
        <v>3308</v>
      </c>
      <c r="C121" s="18" t="s">
        <v>147</v>
      </c>
      <c r="D121" s="1" t="s">
        <v>521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</row>
    <row r="122" spans="1:42">
      <c r="A122" s="18" t="s">
        <v>149</v>
      </c>
      <c r="B122" s="18" t="s">
        <v>3299</v>
      </c>
      <c r="C122" s="18" t="s">
        <v>142</v>
      </c>
      <c r="D122" s="1" t="s">
        <v>522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</row>
    <row r="123" spans="1:42">
      <c r="A123" s="18" t="s">
        <v>149</v>
      </c>
      <c r="B123" s="18" t="s">
        <v>3299</v>
      </c>
      <c r="C123" s="18" t="s">
        <v>143</v>
      </c>
      <c r="D123" s="1" t="s">
        <v>523</v>
      </c>
      <c r="E123" s="2">
        <v>1140000000000000</v>
      </c>
      <c r="F123" s="2">
        <v>1140000000000000</v>
      </c>
      <c r="G123" s="2">
        <v>1140010000000000</v>
      </c>
      <c r="H123" s="2">
        <v>1130010000000000</v>
      </c>
      <c r="I123" s="2">
        <v>1120020000000000</v>
      </c>
      <c r="J123" s="2">
        <v>1110030000000000</v>
      </c>
      <c r="K123" s="2">
        <v>1100030000000000</v>
      </c>
      <c r="L123" s="2">
        <v>1080030000000000</v>
      </c>
      <c r="M123" s="2">
        <v>1070030000000000</v>
      </c>
      <c r="N123" s="2">
        <v>1070030000000000</v>
      </c>
      <c r="O123" s="2">
        <v>1070030000000000</v>
      </c>
      <c r="P123" s="2">
        <v>1070040000000000</v>
      </c>
      <c r="Q123" s="2">
        <v>1070040000000000</v>
      </c>
      <c r="R123" s="2">
        <v>1060050000000000</v>
      </c>
      <c r="S123" s="2">
        <v>1060050000000000</v>
      </c>
      <c r="T123" s="2">
        <v>1050050000000000</v>
      </c>
      <c r="U123" s="2">
        <v>1040060000000000</v>
      </c>
      <c r="V123" s="2">
        <v>1030060000000000</v>
      </c>
      <c r="W123" s="2">
        <v>1020060000000000</v>
      </c>
      <c r="X123" s="2">
        <v>1000060000000000</v>
      </c>
      <c r="Y123" s="2">
        <v>998064000000000</v>
      </c>
      <c r="Z123" s="2">
        <v>997064000000000</v>
      </c>
      <c r="AA123" s="2">
        <v>995065000000000</v>
      </c>
      <c r="AB123" s="2">
        <v>991065000000000</v>
      </c>
      <c r="AC123" s="2">
        <v>986067000000000</v>
      </c>
      <c r="AD123" s="2">
        <v>982069000000000</v>
      </c>
      <c r="AE123" s="2">
        <v>977070000000000</v>
      </c>
      <c r="AF123" s="2">
        <v>972067000000000</v>
      </c>
      <c r="AG123" s="2">
        <v>964065000000000</v>
      </c>
      <c r="AH123" s="2">
        <v>957062000000000</v>
      </c>
      <c r="AI123" s="2">
        <v>949062000000000</v>
      </c>
      <c r="AJ123" s="3">
        <v>940062000000000</v>
      </c>
      <c r="AK123" s="3">
        <v>932063000000000</v>
      </c>
      <c r="AL123" s="3">
        <v>921062000000000</v>
      </c>
      <c r="AM123" s="3">
        <v>910058000000000</v>
      </c>
      <c r="AN123" s="3">
        <v>899055000000000</v>
      </c>
      <c r="AO123" s="3">
        <v>888051000000000</v>
      </c>
      <c r="AP123" s="3">
        <v>939051000000000</v>
      </c>
    </row>
    <row r="124" spans="1:42">
      <c r="A124" s="18" t="s">
        <v>149</v>
      </c>
      <c r="B124" s="18" t="s">
        <v>3299</v>
      </c>
      <c r="C124" s="18" t="s">
        <v>144</v>
      </c>
      <c r="D124" s="1" t="s">
        <v>524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</row>
    <row r="125" spans="1:42">
      <c r="A125" s="18" t="s">
        <v>149</v>
      </c>
      <c r="B125" s="18" t="s">
        <v>3299</v>
      </c>
      <c r="C125" s="18" t="s">
        <v>145</v>
      </c>
      <c r="D125" s="1" t="s">
        <v>525</v>
      </c>
      <c r="E125" s="2">
        <v>1780000000000000</v>
      </c>
      <c r="F125" s="2">
        <v>1780000000000000</v>
      </c>
      <c r="G125" s="2">
        <v>1780010000000000</v>
      </c>
      <c r="H125" s="2">
        <v>1770020000000000</v>
      </c>
      <c r="I125" s="2">
        <v>1750030000000000</v>
      </c>
      <c r="J125" s="2">
        <v>1730040000000000</v>
      </c>
      <c r="K125" s="2">
        <v>1710050000000000</v>
      </c>
      <c r="L125" s="2">
        <v>1690050000000000</v>
      </c>
      <c r="M125" s="2">
        <v>1670050000000000</v>
      </c>
      <c r="N125" s="2">
        <v>1670050000000000</v>
      </c>
      <c r="O125" s="2">
        <v>1680060000000000</v>
      </c>
      <c r="P125" s="2">
        <v>1680060000000000</v>
      </c>
      <c r="Q125" s="2">
        <v>1670070000000000</v>
      </c>
      <c r="R125" s="2">
        <v>1660070000000000</v>
      </c>
      <c r="S125" s="2">
        <v>1650080000000000</v>
      </c>
      <c r="T125" s="2">
        <v>1630080000000000</v>
      </c>
      <c r="U125" s="2">
        <v>1620090000000000</v>
      </c>
      <c r="V125" s="2">
        <v>1610090000000000</v>
      </c>
      <c r="W125" s="2">
        <v>1590090000000000</v>
      </c>
      <c r="X125" s="2">
        <v>1570100000000000</v>
      </c>
      <c r="Y125" s="2">
        <v>1560100000000000</v>
      </c>
      <c r="Z125" s="2">
        <v>1560100000000000</v>
      </c>
      <c r="AA125" s="2">
        <v>1550100000000000</v>
      </c>
      <c r="AB125" s="2">
        <v>1550100000000000</v>
      </c>
      <c r="AC125" s="2">
        <v>1540110000000000</v>
      </c>
      <c r="AD125" s="2">
        <v>1530110000000000</v>
      </c>
      <c r="AE125" s="2">
        <v>1530110000000000</v>
      </c>
      <c r="AF125" s="2">
        <v>1520110000000000</v>
      </c>
      <c r="AG125" s="2">
        <v>1510100000000000</v>
      </c>
      <c r="AH125" s="2">
        <v>1490100000000000</v>
      </c>
      <c r="AI125" s="2">
        <v>1480100000000000</v>
      </c>
      <c r="AJ125" s="3">
        <v>1470100000000000</v>
      </c>
      <c r="AK125" s="3">
        <v>1450100000000000</v>
      </c>
      <c r="AL125" s="3">
        <v>1440100000000000</v>
      </c>
      <c r="AM125" s="3">
        <v>1420090000000000</v>
      </c>
      <c r="AN125" s="3">
        <v>1400080000000000</v>
      </c>
      <c r="AO125" s="3">
        <v>1390080000000000</v>
      </c>
      <c r="AP125" s="3">
        <v>1460080000000000</v>
      </c>
    </row>
    <row r="126" spans="1:42">
      <c r="A126" s="18" t="s">
        <v>149</v>
      </c>
      <c r="B126" s="18" t="s">
        <v>3299</v>
      </c>
      <c r="C126" s="18" t="s">
        <v>146</v>
      </c>
      <c r="D126" s="1" t="s">
        <v>526</v>
      </c>
      <c r="E126" s="2">
        <v>1140000000000000</v>
      </c>
      <c r="F126" s="2">
        <v>1150000000000000</v>
      </c>
      <c r="G126" s="2">
        <v>1150010000000000</v>
      </c>
      <c r="H126" s="2">
        <v>1140010000000000</v>
      </c>
      <c r="I126" s="2">
        <v>1130020000000000</v>
      </c>
      <c r="J126" s="2">
        <v>1120030000000000</v>
      </c>
      <c r="K126" s="2">
        <v>1100030000000000</v>
      </c>
      <c r="L126" s="2">
        <v>1090030000000000</v>
      </c>
      <c r="M126" s="2">
        <v>1080030000000000</v>
      </c>
      <c r="N126" s="2">
        <v>1080030000000000</v>
      </c>
      <c r="O126" s="2">
        <v>1080040000000000</v>
      </c>
      <c r="P126" s="2">
        <v>1080040000000000</v>
      </c>
      <c r="Q126" s="2">
        <v>1080040000000000</v>
      </c>
      <c r="R126" s="2">
        <v>1070050000000000</v>
      </c>
      <c r="S126" s="2">
        <v>1060050000000000</v>
      </c>
      <c r="T126" s="2">
        <v>1050050000000000</v>
      </c>
      <c r="U126" s="2">
        <v>1040060000000000</v>
      </c>
      <c r="V126" s="2">
        <v>1030060000000000</v>
      </c>
      <c r="W126" s="2">
        <v>1020060000000000</v>
      </c>
      <c r="X126" s="2">
        <v>1010060000000000</v>
      </c>
      <c r="Y126" s="2">
        <v>1000060000000000</v>
      </c>
      <c r="Z126" s="2">
        <v>1000060000000000</v>
      </c>
      <c r="AA126" s="2">
        <v>998065000000000</v>
      </c>
      <c r="AB126" s="2">
        <v>994066000000000</v>
      </c>
      <c r="AC126" s="2">
        <v>990068000000000</v>
      </c>
      <c r="AD126" s="2">
        <v>985070000000000</v>
      </c>
      <c r="AE126" s="2">
        <v>981070000000000</v>
      </c>
      <c r="AF126" s="2">
        <v>976068000000000</v>
      </c>
      <c r="AG126" s="2">
        <v>968065000000000</v>
      </c>
      <c r="AH126" s="2">
        <v>960063000000000</v>
      </c>
      <c r="AI126" s="2">
        <v>952062000000000</v>
      </c>
      <c r="AJ126" s="3">
        <v>944063000000000</v>
      </c>
      <c r="AK126" s="3">
        <v>935063000000000</v>
      </c>
      <c r="AL126" s="3">
        <v>924062000000000</v>
      </c>
      <c r="AM126" s="3">
        <v>913058000000000</v>
      </c>
      <c r="AN126" s="3">
        <v>902055000000000</v>
      </c>
      <c r="AO126" s="3">
        <v>891051000000000</v>
      </c>
      <c r="AP126" s="3">
        <v>942051000000000</v>
      </c>
    </row>
    <row r="127" spans="1:42">
      <c r="A127" s="18" t="s">
        <v>149</v>
      </c>
      <c r="B127" s="18" t="s">
        <v>3299</v>
      </c>
      <c r="C127" s="18" t="s">
        <v>147</v>
      </c>
      <c r="D127" s="1" t="s">
        <v>527</v>
      </c>
      <c r="E127" s="2">
        <v>73500000000000</v>
      </c>
      <c r="F127" s="2">
        <v>73800100000000</v>
      </c>
      <c r="G127" s="2">
        <v>529003000000000</v>
      </c>
      <c r="H127" s="2">
        <v>983010000000000</v>
      </c>
      <c r="I127" s="2">
        <v>1390020000000000</v>
      </c>
      <c r="J127" s="2">
        <v>1770040000000000</v>
      </c>
      <c r="K127" s="2">
        <v>2120060000000000</v>
      </c>
      <c r="L127" s="2">
        <v>2470080000000000</v>
      </c>
      <c r="M127" s="2">
        <v>2820090000000000</v>
      </c>
      <c r="N127" s="2">
        <v>3190100000000000</v>
      </c>
      <c r="O127" s="2">
        <v>3580120000000000</v>
      </c>
      <c r="P127" s="2">
        <v>3980140000000000</v>
      </c>
      <c r="Q127" s="2">
        <v>4390180000000000</v>
      </c>
      <c r="R127" s="2">
        <v>4810210000000000</v>
      </c>
      <c r="S127" s="2">
        <v>5250250000000000</v>
      </c>
      <c r="T127" s="2">
        <v>5700290000000000</v>
      </c>
      <c r="U127" s="2">
        <v>6160330000000000</v>
      </c>
      <c r="V127" s="2">
        <v>6630370000000000</v>
      </c>
      <c r="W127" s="2">
        <v>7110410000000000</v>
      </c>
      <c r="X127" s="2">
        <v>7590450000000000</v>
      </c>
      <c r="Y127" s="2">
        <v>8080520000000000</v>
      </c>
      <c r="Z127" s="2">
        <v>8570550000000000</v>
      </c>
      <c r="AA127" s="2">
        <v>9050590000000000</v>
      </c>
      <c r="AB127" s="2">
        <v>9530630000000000</v>
      </c>
      <c r="AC127" s="2">
        <v>1.00007E+16</v>
      </c>
      <c r="AD127" s="2">
        <v>1.05007E+16</v>
      </c>
      <c r="AE127" s="2">
        <v>1.09008E+16</v>
      </c>
      <c r="AF127" s="2">
        <v>1.14008E+16</v>
      </c>
      <c r="AG127" s="2">
        <v>1.18008E+16</v>
      </c>
      <c r="AH127" s="2">
        <v>1.21008E+16</v>
      </c>
      <c r="AI127" s="2">
        <v>1.25008E+16</v>
      </c>
      <c r="AJ127" s="3">
        <v>1.28008E+16</v>
      </c>
      <c r="AK127" s="3">
        <v>1.31009E+16</v>
      </c>
      <c r="AL127" s="3">
        <v>1.33009E+16</v>
      </c>
      <c r="AM127" s="3">
        <v>1.35009E+16</v>
      </c>
      <c r="AN127" s="3">
        <v>1.36008E+16</v>
      </c>
      <c r="AO127" s="3">
        <v>1.37008E+16</v>
      </c>
      <c r="AP127" s="3">
        <v>1.38008E+16</v>
      </c>
    </row>
    <row r="128" spans="1:42">
      <c r="A128" s="18" t="s">
        <v>149</v>
      </c>
      <c r="B128" s="18" t="s">
        <v>3300</v>
      </c>
      <c r="C128" s="18" t="s">
        <v>142</v>
      </c>
      <c r="D128" s="1" t="s">
        <v>528</v>
      </c>
      <c r="E128" s="2">
        <v>642000000000000</v>
      </c>
      <c r="F128" s="2">
        <v>656000000000000</v>
      </c>
      <c r="G128" s="2">
        <v>668000000000000</v>
      </c>
      <c r="H128" s="2">
        <v>677000000000000</v>
      </c>
      <c r="I128" s="2">
        <v>686000000000000</v>
      </c>
      <c r="J128" s="2">
        <v>695000000000000</v>
      </c>
      <c r="K128" s="2">
        <v>704000000000000</v>
      </c>
      <c r="L128" s="2">
        <v>712000000000000</v>
      </c>
      <c r="M128" s="2">
        <v>721000000000000</v>
      </c>
      <c r="N128" s="2">
        <v>729000000000000</v>
      </c>
      <c r="O128" s="2">
        <v>737000000000000</v>
      </c>
      <c r="P128" s="2">
        <v>745000000000000</v>
      </c>
      <c r="Q128" s="2">
        <v>752000000000000</v>
      </c>
      <c r="R128" s="2">
        <v>754000000000000</v>
      </c>
      <c r="S128" s="2">
        <v>757000000000000</v>
      </c>
      <c r="T128" s="2">
        <v>760000000000000</v>
      </c>
      <c r="U128" s="2">
        <v>763000000000000</v>
      </c>
      <c r="V128" s="2">
        <v>765000000000000</v>
      </c>
      <c r="W128" s="2">
        <v>765000000000000</v>
      </c>
      <c r="X128" s="2">
        <v>765000000000000</v>
      </c>
      <c r="Y128" s="2">
        <v>766000000000000</v>
      </c>
      <c r="Z128" s="2">
        <v>766000000000000</v>
      </c>
      <c r="AA128" s="2">
        <v>765000000000000</v>
      </c>
      <c r="AB128" s="2">
        <v>764000000000000</v>
      </c>
      <c r="AC128" s="2">
        <v>762000000000000</v>
      </c>
      <c r="AD128" s="2">
        <v>760000000000000</v>
      </c>
      <c r="AE128" s="2">
        <v>758000000000000</v>
      </c>
      <c r="AF128" s="2">
        <v>756000000000000</v>
      </c>
      <c r="AG128" s="2">
        <v>751000000000000</v>
      </c>
      <c r="AH128" s="2">
        <v>747000000000000</v>
      </c>
      <c r="AI128" s="2">
        <v>743000000000000</v>
      </c>
      <c r="AJ128" s="3">
        <v>738000000000000</v>
      </c>
      <c r="AK128" s="3">
        <v>733000000000000</v>
      </c>
      <c r="AL128" s="3">
        <v>727000000000000</v>
      </c>
      <c r="AM128" s="3">
        <v>721000000000000</v>
      </c>
      <c r="AN128" s="3">
        <v>714000000000000</v>
      </c>
      <c r="AO128" s="3">
        <v>708000000000000</v>
      </c>
      <c r="AP128" s="3">
        <v>805000000000000</v>
      </c>
    </row>
    <row r="129" spans="1:42">
      <c r="A129" s="18" t="s">
        <v>149</v>
      </c>
      <c r="B129" s="18" t="s">
        <v>3300</v>
      </c>
      <c r="C129" s="18" t="s">
        <v>143</v>
      </c>
      <c r="D129" s="1" t="s">
        <v>529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</row>
    <row r="130" spans="1:42">
      <c r="A130" s="18" t="s">
        <v>149</v>
      </c>
      <c r="B130" s="18" t="s">
        <v>3300</v>
      </c>
      <c r="C130" s="18" t="s">
        <v>144</v>
      </c>
      <c r="D130" s="1" t="s">
        <v>530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</row>
    <row r="131" spans="1:42">
      <c r="A131" s="18" t="s">
        <v>149</v>
      </c>
      <c r="B131" s="18" t="s">
        <v>3300</v>
      </c>
      <c r="C131" s="18" t="s">
        <v>145</v>
      </c>
      <c r="D131" s="1" t="s">
        <v>531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</row>
    <row r="132" spans="1:42">
      <c r="A132" s="18" t="s">
        <v>149</v>
      </c>
      <c r="B132" s="18" t="s">
        <v>3300</v>
      </c>
      <c r="C132" s="18" t="s">
        <v>146</v>
      </c>
      <c r="D132" s="1" t="s">
        <v>532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</row>
    <row r="133" spans="1:42">
      <c r="A133" s="18" t="s">
        <v>149</v>
      </c>
      <c r="B133" s="18" t="s">
        <v>3300</v>
      </c>
      <c r="C133" s="18" t="s">
        <v>147</v>
      </c>
      <c r="D133" s="1" t="s">
        <v>533</v>
      </c>
      <c r="E133" s="2">
        <v>33600000000000</v>
      </c>
      <c r="F133" s="2">
        <v>34300000000000</v>
      </c>
      <c r="G133" s="2">
        <v>34900000000000</v>
      </c>
      <c r="H133" s="2">
        <v>35300000000000</v>
      </c>
      <c r="I133" s="2">
        <v>35700000000000</v>
      </c>
      <c r="J133" s="2">
        <v>36100000000000</v>
      </c>
      <c r="K133" s="2">
        <v>36500000000000</v>
      </c>
      <c r="L133" s="2">
        <v>36900000000000</v>
      </c>
      <c r="M133" s="2">
        <v>37300000000000</v>
      </c>
      <c r="N133" s="2">
        <v>37700000000000</v>
      </c>
      <c r="O133" s="2">
        <v>38100000000000</v>
      </c>
      <c r="P133" s="2">
        <v>38500000000000</v>
      </c>
      <c r="Q133" s="2">
        <v>38800000000000</v>
      </c>
      <c r="R133" s="2">
        <v>38900000000000</v>
      </c>
      <c r="S133" s="2">
        <v>39000000000000</v>
      </c>
      <c r="T133" s="2">
        <v>39100000000000</v>
      </c>
      <c r="U133" s="2">
        <v>39200000000000</v>
      </c>
      <c r="V133" s="2">
        <v>39300000000000</v>
      </c>
      <c r="W133" s="2">
        <v>39300000000000</v>
      </c>
      <c r="X133" s="2">
        <v>39300000000000</v>
      </c>
      <c r="Y133" s="2">
        <v>39200000000000</v>
      </c>
      <c r="Z133" s="2">
        <v>39200000000000</v>
      </c>
      <c r="AA133" s="2">
        <v>39200000000000</v>
      </c>
      <c r="AB133" s="2">
        <v>39100000000000</v>
      </c>
      <c r="AC133" s="2">
        <v>39000000000000</v>
      </c>
      <c r="AD133" s="2">
        <v>38900000000000</v>
      </c>
      <c r="AE133" s="2">
        <v>38700000000000</v>
      </c>
      <c r="AF133" s="2">
        <v>38600000000000</v>
      </c>
      <c r="AG133" s="2">
        <v>38400000000000</v>
      </c>
      <c r="AH133" s="2">
        <v>38100000000000</v>
      </c>
      <c r="AI133" s="2">
        <v>37900000000000</v>
      </c>
      <c r="AJ133" s="3">
        <v>37600000000000</v>
      </c>
      <c r="AK133" s="3">
        <v>37400000000000</v>
      </c>
      <c r="AL133" s="3">
        <v>37000000000000</v>
      </c>
      <c r="AM133" s="3">
        <v>36700000000000</v>
      </c>
      <c r="AN133" s="3">
        <v>36400000000000</v>
      </c>
      <c r="AO133" s="3">
        <v>36000000000000</v>
      </c>
      <c r="AP133" s="3">
        <v>40200000000000</v>
      </c>
    </row>
    <row r="134" spans="1:42">
      <c r="A134" s="18" t="s">
        <v>149</v>
      </c>
      <c r="B134" s="18" t="s">
        <v>3301</v>
      </c>
      <c r="C134" s="18" t="s">
        <v>142</v>
      </c>
      <c r="D134" s="1" t="s">
        <v>534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</row>
    <row r="135" spans="1:42">
      <c r="A135" s="18" t="s">
        <v>149</v>
      </c>
      <c r="B135" s="18" t="s">
        <v>3301</v>
      </c>
      <c r="C135" s="18" t="s">
        <v>143</v>
      </c>
      <c r="D135" s="1" t="s">
        <v>535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</row>
    <row r="136" spans="1:42">
      <c r="A136" s="18" t="s">
        <v>149</v>
      </c>
      <c r="B136" s="18" t="s">
        <v>3301</v>
      </c>
      <c r="C136" s="18" t="s">
        <v>144</v>
      </c>
      <c r="D136" s="1" t="s">
        <v>536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</row>
    <row r="137" spans="1:42">
      <c r="A137" s="18" t="s">
        <v>149</v>
      </c>
      <c r="B137" s="18" t="s">
        <v>3301</v>
      </c>
      <c r="C137" s="18" t="s">
        <v>145</v>
      </c>
      <c r="D137" s="1" t="s">
        <v>537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</row>
    <row r="138" spans="1:42">
      <c r="A138" s="18" t="s">
        <v>149</v>
      </c>
      <c r="B138" s="18" t="s">
        <v>3301</v>
      </c>
      <c r="C138" s="18" t="s">
        <v>146</v>
      </c>
      <c r="D138" s="1" t="s">
        <v>538</v>
      </c>
      <c r="E138" s="2">
        <v>462000000000000</v>
      </c>
      <c r="F138" s="2">
        <v>471000000000000</v>
      </c>
      <c r="G138" s="2">
        <v>479000000000000</v>
      </c>
      <c r="H138" s="2">
        <v>485000000000000</v>
      </c>
      <c r="I138" s="2">
        <v>490000000000000</v>
      </c>
      <c r="J138" s="2">
        <v>496000000000000</v>
      </c>
      <c r="K138" s="2">
        <v>502000000000000</v>
      </c>
      <c r="L138" s="2">
        <v>507000000000000</v>
      </c>
      <c r="M138" s="2">
        <v>513000000000000</v>
      </c>
      <c r="N138" s="2">
        <v>518000000000000</v>
      </c>
      <c r="O138" s="2">
        <v>523000000000000</v>
      </c>
      <c r="P138" s="2">
        <v>529000000000000</v>
      </c>
      <c r="Q138" s="2">
        <v>533000000000000</v>
      </c>
      <c r="R138" s="2">
        <v>534000000000000</v>
      </c>
      <c r="S138" s="2">
        <v>536000000000000</v>
      </c>
      <c r="T138" s="2">
        <v>537000000000000</v>
      </c>
      <c r="U138" s="2">
        <v>539000000000000</v>
      </c>
      <c r="V138" s="2">
        <v>540000000000000</v>
      </c>
      <c r="W138" s="2">
        <v>540000000000000</v>
      </c>
      <c r="X138" s="2">
        <v>540000000000000</v>
      </c>
      <c r="Y138" s="2">
        <v>539000000000000</v>
      </c>
      <c r="Z138" s="2">
        <v>539000000000000</v>
      </c>
      <c r="AA138" s="2">
        <v>538000000000000</v>
      </c>
      <c r="AB138" s="2">
        <v>537000000000000</v>
      </c>
      <c r="AC138" s="2">
        <v>535000000000000</v>
      </c>
      <c r="AD138" s="2">
        <v>534000000000000</v>
      </c>
      <c r="AE138" s="2">
        <v>532000000000000</v>
      </c>
      <c r="AF138" s="2">
        <v>530000000000000</v>
      </c>
      <c r="AG138" s="2">
        <v>527000000000000</v>
      </c>
      <c r="AH138" s="2">
        <v>524000000000000</v>
      </c>
      <c r="AI138" s="2">
        <v>521000000000000</v>
      </c>
      <c r="AJ138" s="3">
        <v>517000000000000</v>
      </c>
      <c r="AK138" s="3">
        <v>514000000000000</v>
      </c>
      <c r="AL138" s="3">
        <v>509000000000000</v>
      </c>
      <c r="AM138" s="3">
        <v>504000000000000</v>
      </c>
      <c r="AN138" s="3">
        <v>500000000000000</v>
      </c>
      <c r="AO138" s="3">
        <v>495000000000000</v>
      </c>
      <c r="AP138" s="3">
        <v>553000000000000</v>
      </c>
    </row>
    <row r="139" spans="1:42">
      <c r="A139" s="18" t="s">
        <v>149</v>
      </c>
      <c r="B139" s="18" t="s">
        <v>3301</v>
      </c>
      <c r="C139" s="18" t="s">
        <v>147</v>
      </c>
      <c r="D139" s="1" t="s">
        <v>539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</row>
    <row r="140" spans="1:42">
      <c r="A140" s="18" t="s">
        <v>149</v>
      </c>
      <c r="B140" s="18" t="s">
        <v>3302</v>
      </c>
      <c r="C140" s="18" t="s">
        <v>142</v>
      </c>
      <c r="D140" s="1" t="s">
        <v>540</v>
      </c>
      <c r="E140" s="2">
        <v>312000000000000</v>
      </c>
      <c r="F140" s="2">
        <v>319000000000000</v>
      </c>
      <c r="G140" s="2">
        <v>325000000000000</v>
      </c>
      <c r="H140" s="2">
        <v>329000000000000</v>
      </c>
      <c r="I140" s="2">
        <v>333000000000000</v>
      </c>
      <c r="J140" s="2">
        <v>338000000000000</v>
      </c>
      <c r="K140" s="2">
        <v>342000000000000</v>
      </c>
      <c r="L140" s="2">
        <v>346000000000000</v>
      </c>
      <c r="M140" s="2">
        <v>350000000000000</v>
      </c>
      <c r="N140" s="2">
        <v>354000000000000</v>
      </c>
      <c r="O140" s="2">
        <v>358000000000000</v>
      </c>
      <c r="P140" s="2">
        <v>362000000000000</v>
      </c>
      <c r="Q140" s="2">
        <v>365000000000000</v>
      </c>
      <c r="R140" s="2">
        <v>367000000000000</v>
      </c>
      <c r="S140" s="2">
        <v>368000000000000</v>
      </c>
      <c r="T140" s="2">
        <v>369000000000000</v>
      </c>
      <c r="U140" s="2">
        <v>371000000000000</v>
      </c>
      <c r="V140" s="2">
        <v>372000000000000</v>
      </c>
      <c r="W140" s="2">
        <v>372000000000000</v>
      </c>
      <c r="X140" s="2">
        <v>372000000000000</v>
      </c>
      <c r="Y140" s="2">
        <v>372000000000000</v>
      </c>
      <c r="Z140" s="2">
        <v>372000000000000</v>
      </c>
      <c r="AA140" s="2">
        <v>372000000000000</v>
      </c>
      <c r="AB140" s="2">
        <v>371000000000000</v>
      </c>
      <c r="AC140" s="2">
        <v>370000000000000</v>
      </c>
      <c r="AD140" s="2">
        <v>370000000000000</v>
      </c>
      <c r="AE140" s="2">
        <v>369000000000000</v>
      </c>
      <c r="AF140" s="2">
        <v>367000000000000</v>
      </c>
      <c r="AG140" s="2">
        <v>365000000000000</v>
      </c>
      <c r="AH140" s="2">
        <v>363000000000000</v>
      </c>
      <c r="AI140" s="2">
        <v>361000000000000</v>
      </c>
      <c r="AJ140" s="3">
        <v>359000000000000</v>
      </c>
      <c r="AK140" s="3">
        <v>357000000000000</v>
      </c>
      <c r="AL140" s="3">
        <v>353000000000000</v>
      </c>
      <c r="AM140" s="3">
        <v>350000000000000</v>
      </c>
      <c r="AN140" s="3">
        <v>347000000000000</v>
      </c>
      <c r="AO140" s="3">
        <v>344000000000000</v>
      </c>
      <c r="AP140" s="3">
        <v>391000000000000</v>
      </c>
    </row>
    <row r="141" spans="1:42">
      <c r="A141" s="18" t="s">
        <v>149</v>
      </c>
      <c r="B141" s="18" t="s">
        <v>3302</v>
      </c>
      <c r="C141" s="18" t="s">
        <v>143</v>
      </c>
      <c r="D141" s="1" t="s">
        <v>541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</row>
    <row r="142" spans="1:42">
      <c r="A142" s="18" t="s">
        <v>149</v>
      </c>
      <c r="B142" s="18" t="s">
        <v>3302</v>
      </c>
      <c r="C142" s="18" t="s">
        <v>144</v>
      </c>
      <c r="D142" s="1" t="s">
        <v>542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</row>
    <row r="143" spans="1:42">
      <c r="A143" s="18" t="s">
        <v>149</v>
      </c>
      <c r="B143" s="18" t="s">
        <v>3302</v>
      </c>
      <c r="C143" s="18" t="s">
        <v>145</v>
      </c>
      <c r="D143" s="1" t="s">
        <v>543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</row>
    <row r="144" spans="1:42">
      <c r="A144" s="18" t="s">
        <v>149</v>
      </c>
      <c r="B144" s="18" t="s">
        <v>3302</v>
      </c>
      <c r="C144" s="18" t="s">
        <v>146</v>
      </c>
      <c r="D144" s="1" t="s">
        <v>544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</row>
    <row r="145" spans="1:42">
      <c r="A145" s="18" t="s">
        <v>149</v>
      </c>
      <c r="B145" s="18" t="s">
        <v>3302</v>
      </c>
      <c r="C145" s="18" t="s">
        <v>147</v>
      </c>
      <c r="D145" s="1" t="s">
        <v>545</v>
      </c>
      <c r="E145" s="2">
        <v>16300000000000</v>
      </c>
      <c r="F145" s="2">
        <v>16700000000000</v>
      </c>
      <c r="G145" s="2">
        <v>16900000000000</v>
      </c>
      <c r="H145" s="2">
        <v>17100000000000</v>
      </c>
      <c r="I145" s="2">
        <v>17300000000000</v>
      </c>
      <c r="J145" s="2">
        <v>17600000000000</v>
      </c>
      <c r="K145" s="2">
        <v>17800000000000</v>
      </c>
      <c r="L145" s="2">
        <v>18000000000000</v>
      </c>
      <c r="M145" s="2">
        <v>18100000000000</v>
      </c>
      <c r="N145" s="2">
        <v>18300000000000</v>
      </c>
      <c r="O145" s="2">
        <v>18500000000000</v>
      </c>
      <c r="P145" s="2">
        <v>18700000000000</v>
      </c>
      <c r="Q145" s="2">
        <v>18800000000000</v>
      </c>
      <c r="R145" s="2">
        <v>18900000000000</v>
      </c>
      <c r="S145" s="2">
        <v>19000000000000</v>
      </c>
      <c r="T145" s="2">
        <v>19000000000000</v>
      </c>
      <c r="U145" s="2">
        <v>19100000000000</v>
      </c>
      <c r="V145" s="2">
        <v>19100000000000</v>
      </c>
      <c r="W145" s="2">
        <v>19100000000000</v>
      </c>
      <c r="X145" s="2">
        <v>19100000000000</v>
      </c>
      <c r="Y145" s="2">
        <v>19100000000000</v>
      </c>
      <c r="Z145" s="2">
        <v>19100000000000</v>
      </c>
      <c r="AA145" s="2">
        <v>19100000000000</v>
      </c>
      <c r="AB145" s="2">
        <v>19000000000000</v>
      </c>
      <c r="AC145" s="2">
        <v>18900000000000</v>
      </c>
      <c r="AD145" s="2">
        <v>18900000000000</v>
      </c>
      <c r="AE145" s="2">
        <v>18800000000000</v>
      </c>
      <c r="AF145" s="2">
        <v>18800000000000</v>
      </c>
      <c r="AG145" s="2">
        <v>18600000000000</v>
      </c>
      <c r="AH145" s="2">
        <v>18500000000000</v>
      </c>
      <c r="AI145" s="2">
        <v>18400000000000</v>
      </c>
      <c r="AJ145" s="3">
        <v>18300000000000</v>
      </c>
      <c r="AK145" s="3">
        <v>18200000000000</v>
      </c>
      <c r="AL145" s="3">
        <v>18000000000000</v>
      </c>
      <c r="AM145" s="3">
        <v>17800000000000</v>
      </c>
      <c r="AN145" s="3">
        <v>17700000000000</v>
      </c>
      <c r="AO145" s="3">
        <v>17500000000000</v>
      </c>
      <c r="AP145" s="3">
        <v>19600000000000</v>
      </c>
    </row>
    <row r="146" spans="1:42">
      <c r="A146" s="18" t="s">
        <v>149</v>
      </c>
      <c r="B146" s="18" t="s">
        <v>3303</v>
      </c>
      <c r="C146" s="18" t="s">
        <v>142</v>
      </c>
      <c r="D146" s="1" t="s">
        <v>229</v>
      </c>
      <c r="E146" s="2">
        <v>388000000000000</v>
      </c>
      <c r="F146" s="2">
        <v>396000000000000</v>
      </c>
      <c r="G146" s="2">
        <v>404000000000000</v>
      </c>
      <c r="H146" s="2">
        <v>409000000000000</v>
      </c>
      <c r="I146" s="2">
        <v>415000000000000</v>
      </c>
      <c r="J146" s="2">
        <v>420000000000000</v>
      </c>
      <c r="K146" s="2">
        <v>425000000000000</v>
      </c>
      <c r="L146" s="2">
        <v>431000000000000</v>
      </c>
      <c r="M146" s="2">
        <v>436000000000000</v>
      </c>
      <c r="N146" s="2">
        <v>441000000000000</v>
      </c>
      <c r="O146" s="2">
        <v>446000000000000</v>
      </c>
      <c r="P146" s="2">
        <v>451000000000000</v>
      </c>
      <c r="Q146" s="2">
        <v>454000000000000</v>
      </c>
      <c r="R146" s="2">
        <v>456000000000000</v>
      </c>
      <c r="S146" s="2">
        <v>458000000000000</v>
      </c>
      <c r="T146" s="2">
        <v>460000000000000</v>
      </c>
      <c r="U146" s="2">
        <v>461000000000000</v>
      </c>
      <c r="V146" s="2">
        <v>462000000000000</v>
      </c>
      <c r="W146" s="2">
        <v>463000000000000</v>
      </c>
      <c r="X146" s="2">
        <v>463000000000000</v>
      </c>
      <c r="Y146" s="2">
        <v>463000000000000</v>
      </c>
      <c r="Z146" s="2">
        <v>463000000000000</v>
      </c>
      <c r="AA146" s="2">
        <v>463000000000000</v>
      </c>
      <c r="AB146" s="2">
        <v>462000000000000</v>
      </c>
      <c r="AC146" s="2">
        <v>461000000000000</v>
      </c>
      <c r="AD146" s="2">
        <v>460000000000000</v>
      </c>
      <c r="AE146" s="2">
        <v>459000000000000</v>
      </c>
      <c r="AF146" s="2">
        <v>457000000000000</v>
      </c>
      <c r="AG146" s="2">
        <v>454000000000000</v>
      </c>
      <c r="AH146" s="2">
        <v>452000000000000</v>
      </c>
      <c r="AI146" s="2">
        <v>449000000000000</v>
      </c>
      <c r="AJ146" s="3">
        <v>447000000000000</v>
      </c>
      <c r="AK146" s="3">
        <v>443000000000000</v>
      </c>
      <c r="AL146" s="3">
        <v>440000000000000</v>
      </c>
      <c r="AM146" s="3">
        <v>436000000000000</v>
      </c>
      <c r="AN146" s="3">
        <v>432000000000000</v>
      </c>
      <c r="AO146" s="3">
        <v>428000000000000</v>
      </c>
      <c r="AP146" s="3">
        <v>487000000000000</v>
      </c>
    </row>
    <row r="147" spans="1:42">
      <c r="A147" s="18" t="s">
        <v>149</v>
      </c>
      <c r="B147" s="18" t="s">
        <v>3303</v>
      </c>
      <c r="C147" s="18" t="s">
        <v>143</v>
      </c>
      <c r="D147" s="1" t="s">
        <v>193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</row>
    <row r="148" spans="1:42">
      <c r="A148" s="18" t="s">
        <v>149</v>
      </c>
      <c r="B148" s="18" t="s">
        <v>3303</v>
      </c>
      <c r="C148" s="18" t="s">
        <v>144</v>
      </c>
      <c r="D148" s="1" t="s">
        <v>192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</row>
    <row r="149" spans="1:42">
      <c r="A149" s="18" t="s">
        <v>149</v>
      </c>
      <c r="B149" s="18" t="s">
        <v>3303</v>
      </c>
      <c r="C149" s="18" t="s">
        <v>145</v>
      </c>
      <c r="D149" s="1" t="s">
        <v>191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</row>
    <row r="150" spans="1:42">
      <c r="A150" s="18" t="s">
        <v>149</v>
      </c>
      <c r="B150" s="18" t="s">
        <v>3303</v>
      </c>
      <c r="C150" s="18" t="s">
        <v>146</v>
      </c>
      <c r="D150" s="1" t="s">
        <v>190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</row>
    <row r="151" spans="1:42">
      <c r="A151" s="18" t="s">
        <v>149</v>
      </c>
      <c r="B151" s="18" t="s">
        <v>3303</v>
      </c>
      <c r="C151" s="18" t="s">
        <v>147</v>
      </c>
      <c r="D151" s="1" t="s">
        <v>189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</row>
    <row r="152" spans="1:42">
      <c r="A152" s="18" t="s">
        <v>149</v>
      </c>
      <c r="B152" s="18" t="s">
        <v>3304</v>
      </c>
      <c r="C152" s="18" t="s">
        <v>142</v>
      </c>
      <c r="D152" s="1" t="s">
        <v>546</v>
      </c>
      <c r="E152" s="2">
        <v>51500000000000</v>
      </c>
      <c r="F152" s="2">
        <v>52700000000000</v>
      </c>
      <c r="G152" s="2">
        <v>53700000000000</v>
      </c>
      <c r="H152" s="2">
        <v>54400000000000</v>
      </c>
      <c r="I152" s="2">
        <v>55100000000000</v>
      </c>
      <c r="J152" s="2">
        <v>55800000000000</v>
      </c>
      <c r="K152" s="2">
        <v>56500000000000</v>
      </c>
      <c r="L152" s="2">
        <v>57200000000000</v>
      </c>
      <c r="M152" s="2">
        <v>57900000000000</v>
      </c>
      <c r="N152" s="2">
        <v>58600000000000</v>
      </c>
      <c r="O152" s="2">
        <v>59200000000000</v>
      </c>
      <c r="P152" s="2">
        <v>59900000000000</v>
      </c>
      <c r="Q152" s="2">
        <v>60400000000000</v>
      </c>
      <c r="R152" s="2">
        <v>60600000000000</v>
      </c>
      <c r="S152" s="2">
        <v>60800000000000</v>
      </c>
      <c r="T152" s="2">
        <v>61100000000000</v>
      </c>
      <c r="U152" s="2">
        <v>61300000000000</v>
      </c>
      <c r="V152" s="2">
        <v>61400000000000</v>
      </c>
      <c r="W152" s="2">
        <v>61500000000000</v>
      </c>
      <c r="X152" s="2">
        <v>61500000000000</v>
      </c>
      <c r="Y152" s="2">
        <v>61500000000000</v>
      </c>
      <c r="Z152" s="2">
        <v>61500000000000</v>
      </c>
      <c r="AA152" s="2">
        <v>61500000000000</v>
      </c>
      <c r="AB152" s="2">
        <v>61400000000000</v>
      </c>
      <c r="AC152" s="2">
        <v>61200000000000</v>
      </c>
      <c r="AD152" s="2">
        <v>61100000000000</v>
      </c>
      <c r="AE152" s="2">
        <v>60900000000000</v>
      </c>
      <c r="AF152" s="2">
        <v>60700000000000</v>
      </c>
      <c r="AG152" s="2">
        <v>60400000000000</v>
      </c>
      <c r="AH152" s="2">
        <v>60000000000000</v>
      </c>
      <c r="AI152" s="2">
        <v>59700000000000</v>
      </c>
      <c r="AJ152" s="3">
        <v>59300000000000</v>
      </c>
      <c r="AK152" s="3">
        <v>58900000000000</v>
      </c>
      <c r="AL152" s="3">
        <v>58400000000000</v>
      </c>
      <c r="AM152" s="3">
        <v>57900000000000</v>
      </c>
      <c r="AN152" s="3">
        <v>57400000000000</v>
      </c>
      <c r="AO152" s="3">
        <v>56900000000000</v>
      </c>
      <c r="AP152" s="3">
        <v>64700000000000</v>
      </c>
    </row>
    <row r="153" spans="1:42">
      <c r="A153" s="18" t="s">
        <v>149</v>
      </c>
      <c r="B153" s="18" t="s">
        <v>3304</v>
      </c>
      <c r="C153" s="18" t="s">
        <v>143</v>
      </c>
      <c r="D153" s="1" t="s">
        <v>547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</row>
    <row r="154" spans="1:42">
      <c r="A154" s="18" t="s">
        <v>149</v>
      </c>
      <c r="B154" s="18" t="s">
        <v>3304</v>
      </c>
      <c r="C154" s="18" t="s">
        <v>144</v>
      </c>
      <c r="D154" s="1" t="s">
        <v>548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</row>
    <row r="155" spans="1:42">
      <c r="A155" s="18" t="s">
        <v>149</v>
      </c>
      <c r="B155" s="18" t="s">
        <v>3304</v>
      </c>
      <c r="C155" s="18" t="s">
        <v>145</v>
      </c>
      <c r="D155" s="1" t="s">
        <v>549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</row>
    <row r="156" spans="1:42">
      <c r="A156" s="18" t="s">
        <v>149</v>
      </c>
      <c r="B156" s="18" t="s">
        <v>3304</v>
      </c>
      <c r="C156" s="18" t="s">
        <v>146</v>
      </c>
      <c r="D156" s="1" t="s">
        <v>550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</row>
    <row r="157" spans="1:42">
      <c r="A157" s="18" t="s">
        <v>149</v>
      </c>
      <c r="B157" s="18" t="s">
        <v>3304</v>
      </c>
      <c r="C157" s="18" t="s">
        <v>147</v>
      </c>
      <c r="D157" s="1" t="s">
        <v>551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</row>
    <row r="158" spans="1:42">
      <c r="A158" s="18" t="s">
        <v>149</v>
      </c>
      <c r="B158" s="18" t="s">
        <v>3305</v>
      </c>
      <c r="C158" s="18" t="s">
        <v>142</v>
      </c>
      <c r="D158" s="1" t="s">
        <v>552</v>
      </c>
      <c r="E158" s="2">
        <v>89600000000000</v>
      </c>
      <c r="F158" s="2">
        <v>91600000000000</v>
      </c>
      <c r="G158" s="2">
        <v>93300000000000</v>
      </c>
      <c r="H158" s="2">
        <v>94500000000000</v>
      </c>
      <c r="I158" s="2">
        <v>95800000000000</v>
      </c>
      <c r="J158" s="2">
        <v>97000000000000</v>
      </c>
      <c r="K158" s="2">
        <v>98300000000000</v>
      </c>
      <c r="L158" s="2">
        <v>99500000000000</v>
      </c>
      <c r="M158" s="2">
        <v>101000000000000</v>
      </c>
      <c r="N158" s="2">
        <v>102000000000000</v>
      </c>
      <c r="O158" s="2">
        <v>103000000000000</v>
      </c>
      <c r="P158" s="2">
        <v>104000000000000</v>
      </c>
      <c r="Q158" s="2">
        <v>105000000000000</v>
      </c>
      <c r="R158" s="2">
        <v>105000000000000</v>
      </c>
      <c r="S158" s="2">
        <v>106000000000000</v>
      </c>
      <c r="T158" s="2">
        <v>106000000000000</v>
      </c>
      <c r="U158" s="2">
        <v>107000000000000</v>
      </c>
      <c r="V158" s="2">
        <v>107000000000000</v>
      </c>
      <c r="W158" s="2">
        <v>107000000000000</v>
      </c>
      <c r="X158" s="2">
        <v>107000000000000</v>
      </c>
      <c r="Y158" s="2">
        <v>107000000000000</v>
      </c>
      <c r="Z158" s="2">
        <v>107000000000000</v>
      </c>
      <c r="AA158" s="2">
        <v>107000000000000</v>
      </c>
      <c r="AB158" s="2">
        <v>107000000000000</v>
      </c>
      <c r="AC158" s="2">
        <v>106000000000000</v>
      </c>
      <c r="AD158" s="2">
        <v>106000000000000</v>
      </c>
      <c r="AE158" s="2">
        <v>106000000000000</v>
      </c>
      <c r="AF158" s="2">
        <v>106000000000000</v>
      </c>
      <c r="AG158" s="2">
        <v>105000000000000</v>
      </c>
      <c r="AH158" s="2">
        <v>104000000000000</v>
      </c>
      <c r="AI158" s="2">
        <v>104000000000000</v>
      </c>
      <c r="AJ158" s="3">
        <v>103000000000000</v>
      </c>
      <c r="AK158" s="3">
        <v>102000000000000</v>
      </c>
      <c r="AL158" s="3">
        <v>102000000000000</v>
      </c>
      <c r="AM158" s="3">
        <v>101000000000000</v>
      </c>
      <c r="AN158" s="3">
        <v>99800100000000</v>
      </c>
      <c r="AO158" s="3">
        <v>98900100000000</v>
      </c>
      <c r="AP158" s="3">
        <v>112000000000000</v>
      </c>
    </row>
    <row r="159" spans="1:42">
      <c r="A159" s="18" t="s">
        <v>149</v>
      </c>
      <c r="B159" s="18" t="s">
        <v>3305</v>
      </c>
      <c r="C159" s="18" t="s">
        <v>143</v>
      </c>
      <c r="D159" s="1" t="s">
        <v>553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</row>
    <row r="160" spans="1:42">
      <c r="A160" s="18" t="s">
        <v>149</v>
      </c>
      <c r="B160" s="18" t="s">
        <v>3305</v>
      </c>
      <c r="C160" s="18" t="s">
        <v>144</v>
      </c>
      <c r="D160" s="1" t="s">
        <v>554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</row>
    <row r="161" spans="1:42">
      <c r="A161" s="18" t="s">
        <v>149</v>
      </c>
      <c r="B161" s="18" t="s">
        <v>3305</v>
      </c>
      <c r="C161" s="18" t="s">
        <v>145</v>
      </c>
      <c r="D161" s="1" t="s">
        <v>555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</row>
    <row r="162" spans="1:42">
      <c r="A162" s="18" t="s">
        <v>149</v>
      </c>
      <c r="B162" s="18" t="s">
        <v>3305</v>
      </c>
      <c r="C162" s="18" t="s">
        <v>146</v>
      </c>
      <c r="D162" s="1" t="s">
        <v>556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</row>
    <row r="163" spans="1:42">
      <c r="A163" s="18" t="s">
        <v>149</v>
      </c>
      <c r="B163" s="18" t="s">
        <v>3305</v>
      </c>
      <c r="C163" s="18" t="s">
        <v>147</v>
      </c>
      <c r="D163" s="1" t="s">
        <v>557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</row>
    <row r="164" spans="1:42">
      <c r="A164" s="18" t="s">
        <v>149</v>
      </c>
      <c r="B164" s="18" t="s">
        <v>3306</v>
      </c>
      <c r="C164" s="18" t="s">
        <v>142</v>
      </c>
      <c r="D164" s="1" t="s">
        <v>558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</row>
    <row r="165" spans="1:42">
      <c r="A165" s="18" t="s">
        <v>149</v>
      </c>
      <c r="B165" s="18" t="s">
        <v>3306</v>
      </c>
      <c r="C165" s="18" t="s">
        <v>143</v>
      </c>
      <c r="D165" s="1" t="s">
        <v>559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</row>
    <row r="166" spans="1:42">
      <c r="A166" s="18" t="s">
        <v>149</v>
      </c>
      <c r="B166" s="18" t="s">
        <v>3306</v>
      </c>
      <c r="C166" s="18" t="s">
        <v>144</v>
      </c>
      <c r="D166" s="1" t="s">
        <v>560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</row>
    <row r="167" spans="1:42">
      <c r="A167" s="18" t="s">
        <v>149</v>
      </c>
      <c r="B167" s="18" t="s">
        <v>3306</v>
      </c>
      <c r="C167" s="18" t="s">
        <v>145</v>
      </c>
      <c r="D167" s="1" t="s">
        <v>561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</row>
    <row r="168" spans="1:42">
      <c r="A168" s="18" t="s">
        <v>149</v>
      </c>
      <c r="B168" s="18" t="s">
        <v>3306</v>
      </c>
      <c r="C168" s="18" t="s">
        <v>146</v>
      </c>
      <c r="D168" s="1" t="s">
        <v>562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</row>
    <row r="169" spans="1:42">
      <c r="A169" s="18" t="s">
        <v>149</v>
      </c>
      <c r="B169" s="18" t="s">
        <v>3306</v>
      </c>
      <c r="C169" s="18" t="s">
        <v>147</v>
      </c>
      <c r="D169" s="1" t="s">
        <v>563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</row>
    <row r="170" spans="1:42">
      <c r="A170" s="18" t="s">
        <v>149</v>
      </c>
      <c r="B170" s="18" t="s">
        <v>3307</v>
      </c>
      <c r="C170" s="18" t="s">
        <v>142</v>
      </c>
      <c r="D170" s="1" t="s">
        <v>564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</row>
    <row r="171" spans="1:42">
      <c r="A171" s="18" t="s">
        <v>149</v>
      </c>
      <c r="B171" s="18" t="s">
        <v>3307</v>
      </c>
      <c r="C171" s="18" t="s">
        <v>143</v>
      </c>
      <c r="D171" s="1" t="s">
        <v>565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</row>
    <row r="172" spans="1:42">
      <c r="A172" s="18" t="s">
        <v>149</v>
      </c>
      <c r="B172" s="18" t="s">
        <v>3307</v>
      </c>
      <c r="C172" s="18" t="s">
        <v>144</v>
      </c>
      <c r="D172" s="1" t="s">
        <v>566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</row>
    <row r="173" spans="1:42">
      <c r="A173" s="18" t="s">
        <v>149</v>
      </c>
      <c r="B173" s="18" t="s">
        <v>3307</v>
      </c>
      <c r="C173" s="18" t="s">
        <v>145</v>
      </c>
      <c r="D173" s="1" t="s">
        <v>567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</row>
    <row r="174" spans="1:42">
      <c r="A174" s="18" t="s">
        <v>149</v>
      </c>
      <c r="B174" s="18" t="s">
        <v>3307</v>
      </c>
      <c r="C174" s="18" t="s">
        <v>146</v>
      </c>
      <c r="D174" s="1" t="s">
        <v>568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</row>
    <row r="175" spans="1:42">
      <c r="A175" s="18" t="s">
        <v>149</v>
      </c>
      <c r="B175" s="18" t="s">
        <v>3307</v>
      </c>
      <c r="C175" s="18" t="s">
        <v>147</v>
      </c>
      <c r="D175" s="1" t="s">
        <v>569</v>
      </c>
      <c r="E175" s="2">
        <v>91600000000000</v>
      </c>
      <c r="F175" s="2">
        <v>93400000000000</v>
      </c>
      <c r="G175" s="2">
        <v>95000000000000</v>
      </c>
      <c r="H175" s="2">
        <v>96200000000000</v>
      </c>
      <c r="I175" s="2">
        <v>97300000000000</v>
      </c>
      <c r="J175" s="2">
        <v>98400000000000</v>
      </c>
      <c r="K175" s="2">
        <v>99600000000000</v>
      </c>
      <c r="L175" s="2">
        <v>101000000000000</v>
      </c>
      <c r="M175" s="2">
        <v>102000000000000</v>
      </c>
      <c r="N175" s="2">
        <v>103000000000000</v>
      </c>
      <c r="O175" s="2">
        <v>104000000000000</v>
      </c>
      <c r="P175" s="2">
        <v>105000000000000</v>
      </c>
      <c r="Q175" s="2">
        <v>106000000000000</v>
      </c>
      <c r="R175" s="2">
        <v>106000000000000</v>
      </c>
      <c r="S175" s="2">
        <v>106000000000000</v>
      </c>
      <c r="T175" s="2">
        <v>107000000000000</v>
      </c>
      <c r="U175" s="2">
        <v>107000000000000</v>
      </c>
      <c r="V175" s="2">
        <v>107000000000000</v>
      </c>
      <c r="W175" s="2">
        <v>107000000000000</v>
      </c>
      <c r="X175" s="2">
        <v>107000000000000</v>
      </c>
      <c r="Y175" s="2">
        <v>107000000000000</v>
      </c>
      <c r="Z175" s="2">
        <v>107000000000000</v>
      </c>
      <c r="AA175" s="2">
        <v>107000000000000</v>
      </c>
      <c r="AB175" s="2">
        <v>107000000000000</v>
      </c>
      <c r="AC175" s="2">
        <v>106000000000000</v>
      </c>
      <c r="AD175" s="2">
        <v>106000000000000</v>
      </c>
      <c r="AE175" s="2">
        <v>106000000000000</v>
      </c>
      <c r="AF175" s="2">
        <v>105000000000000</v>
      </c>
      <c r="AG175" s="2">
        <v>105000000000000</v>
      </c>
      <c r="AH175" s="2">
        <v>104000000000000</v>
      </c>
      <c r="AI175" s="2">
        <v>103000000000000</v>
      </c>
      <c r="AJ175" s="3">
        <v>103000000000000</v>
      </c>
      <c r="AK175" s="3">
        <v>102000000000000</v>
      </c>
      <c r="AL175" s="3">
        <v>101000000000000</v>
      </c>
      <c r="AM175" s="3">
        <v>100000000000000</v>
      </c>
      <c r="AN175" s="3">
        <v>99200000000000</v>
      </c>
      <c r="AO175" s="3">
        <v>98200000000000</v>
      </c>
      <c r="AP175" s="3">
        <v>110000000000000</v>
      </c>
    </row>
    <row r="176" spans="1:42">
      <c r="A176" s="18" t="s">
        <v>149</v>
      </c>
      <c r="B176" s="18" t="s">
        <v>3308</v>
      </c>
      <c r="C176" s="18" t="s">
        <v>142</v>
      </c>
      <c r="D176" s="1" t="s">
        <v>570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</row>
    <row r="177" spans="1:42">
      <c r="A177" s="18" t="s">
        <v>149</v>
      </c>
      <c r="B177" s="18" t="s">
        <v>3308</v>
      </c>
      <c r="C177" s="18" t="s">
        <v>143</v>
      </c>
      <c r="D177" s="1" t="s">
        <v>571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</row>
    <row r="178" spans="1:42">
      <c r="A178" s="18" t="s">
        <v>149</v>
      </c>
      <c r="B178" s="18" t="s">
        <v>3308</v>
      </c>
      <c r="C178" s="18" t="s">
        <v>144</v>
      </c>
      <c r="D178" s="1" t="s">
        <v>572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</row>
    <row r="179" spans="1:42">
      <c r="A179" s="18" t="s">
        <v>149</v>
      </c>
      <c r="B179" s="18" t="s">
        <v>3308</v>
      </c>
      <c r="C179" s="18" t="s">
        <v>145</v>
      </c>
      <c r="D179" s="1" t="s">
        <v>573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</row>
    <row r="180" spans="1:42">
      <c r="A180" s="18" t="s">
        <v>149</v>
      </c>
      <c r="B180" s="18" t="s">
        <v>3308</v>
      </c>
      <c r="C180" s="18" t="s">
        <v>146</v>
      </c>
      <c r="D180" s="1" t="s">
        <v>574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</row>
    <row r="181" spans="1:42">
      <c r="A181" s="18" t="s">
        <v>149</v>
      </c>
      <c r="B181" s="18" t="s">
        <v>3308</v>
      </c>
      <c r="C181" s="18" t="s">
        <v>147</v>
      </c>
      <c r="D181" s="1" t="s">
        <v>575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</row>
  </sheetData>
  <phoneticPr fontId="8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D9034-59A6-4DB1-BC1A-5FBA6F45BD19}">
  <dimension ref="A1:AP181"/>
  <sheetViews>
    <sheetView workbookViewId="0">
      <selection activeCell="D1" sqref="D1:AP31"/>
    </sheetView>
  </sheetViews>
  <sheetFormatPr defaultRowHeight="14.25"/>
  <cols>
    <col min="1" max="3" width="9" style="18"/>
    <col min="4" max="4" width="92.375" bestFit="1" customWidth="1"/>
  </cols>
  <sheetData>
    <row r="1" spans="1:42">
      <c r="A1" s="18" t="s">
        <v>139</v>
      </c>
      <c r="B1" s="18" t="s">
        <v>0</v>
      </c>
      <c r="D1" t="s">
        <v>3323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>
      <c r="A2" s="18" t="s">
        <v>141</v>
      </c>
      <c r="B2" s="18" t="s">
        <v>3299</v>
      </c>
      <c r="D2" t="s">
        <v>2446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8" t="s">
        <v>141</v>
      </c>
      <c r="B3" s="18" t="s">
        <v>3300</v>
      </c>
      <c r="D3" t="s">
        <v>2447</v>
      </c>
      <c r="E3" s="9">
        <v>8391000000000</v>
      </c>
      <c r="F3" s="9">
        <v>8560960000000</v>
      </c>
      <c r="G3" s="9">
        <v>8710260000000</v>
      </c>
      <c r="H3" s="9">
        <v>8810730000000</v>
      </c>
      <c r="I3" s="9">
        <v>8910270000000</v>
      </c>
      <c r="J3" s="9">
        <v>9010740000000</v>
      </c>
      <c r="K3" s="9">
        <v>9111220000000</v>
      </c>
      <c r="L3" s="9">
        <v>9211690000000</v>
      </c>
      <c r="M3" s="9">
        <v>9301840000000</v>
      </c>
      <c r="N3" s="9">
        <v>9401370000000</v>
      </c>
      <c r="O3" s="9">
        <v>9492450000000</v>
      </c>
      <c r="P3" s="9">
        <v>9582600000000</v>
      </c>
      <c r="Q3" s="9">
        <v>9653020000000</v>
      </c>
      <c r="R3" s="9">
        <v>9683070000000</v>
      </c>
      <c r="S3" s="9">
        <v>9704670000000</v>
      </c>
      <c r="T3" s="9">
        <v>9734720000000</v>
      </c>
      <c r="U3" s="9">
        <v>9756320000000</v>
      </c>
      <c r="V3" s="9">
        <v>9776040000000</v>
      </c>
      <c r="W3" s="9">
        <v>9767590000000</v>
      </c>
      <c r="X3" s="9">
        <v>9759130000000</v>
      </c>
      <c r="Y3" s="9">
        <v>9759130000000</v>
      </c>
      <c r="Z3" s="9">
        <v>9750680000000</v>
      </c>
      <c r="AA3" s="9">
        <v>9731900000000</v>
      </c>
      <c r="AB3" s="9">
        <v>9702790000000</v>
      </c>
      <c r="AC3" s="9">
        <v>9673680000000</v>
      </c>
      <c r="AD3" s="9">
        <v>9635180000000</v>
      </c>
      <c r="AE3" s="9">
        <v>9606070000000</v>
      </c>
      <c r="AF3" s="9">
        <v>9558190000000</v>
      </c>
      <c r="AG3" s="9">
        <v>9499030000000</v>
      </c>
      <c r="AH3" s="9">
        <v>9439870000000</v>
      </c>
      <c r="AI3" s="9">
        <v>9372260000000</v>
      </c>
      <c r="AJ3" s="9">
        <v>9303710000000</v>
      </c>
      <c r="AK3" s="9">
        <v>9235170000000</v>
      </c>
      <c r="AL3" s="9">
        <v>9146900000000</v>
      </c>
      <c r="AM3" s="9">
        <v>9057690000000</v>
      </c>
      <c r="AN3" s="9">
        <v>8969430000000</v>
      </c>
      <c r="AO3" s="9">
        <v>8871770000000</v>
      </c>
      <c r="AP3" s="9">
        <v>9937550000000</v>
      </c>
    </row>
    <row r="4" spans="1:42">
      <c r="A4" s="18" t="s">
        <v>141</v>
      </c>
      <c r="B4" s="18" t="s">
        <v>3301</v>
      </c>
      <c r="D4" t="s">
        <v>2448</v>
      </c>
      <c r="E4" s="9">
        <v>115469000000000</v>
      </c>
      <c r="F4" s="9">
        <v>118285000000000</v>
      </c>
      <c r="G4" s="9">
        <v>120398000000000</v>
      </c>
      <c r="H4" s="9">
        <v>122217000000000</v>
      </c>
      <c r="I4" s="9">
        <v>123449000000000</v>
      </c>
      <c r="J4" s="9">
        <v>125268000000000</v>
      </c>
      <c r="K4" s="9">
        <v>127086000000000</v>
      </c>
      <c r="L4" s="9">
        <v>128495000000000</v>
      </c>
      <c r="M4" s="9">
        <v>130255000000000</v>
      </c>
      <c r="N4" s="9">
        <v>131428000000000</v>
      </c>
      <c r="O4" s="9">
        <v>133188000000000</v>
      </c>
      <c r="P4" s="9">
        <v>134362000000000</v>
      </c>
      <c r="Q4" s="9">
        <v>134949000000000</v>
      </c>
      <c r="R4" s="9">
        <v>136122000000000</v>
      </c>
      <c r="S4" s="9">
        <v>136122000000000</v>
      </c>
      <c r="T4" s="9">
        <v>136709000000000</v>
      </c>
      <c r="U4" s="9">
        <v>137882000000000</v>
      </c>
      <c r="V4" s="9">
        <v>137882000000000</v>
      </c>
      <c r="W4" s="9">
        <v>137882000000000</v>
      </c>
      <c r="X4" s="9">
        <v>137882000000000</v>
      </c>
      <c r="Y4" s="9">
        <v>137296000000000</v>
      </c>
      <c r="Z4" s="9">
        <v>137882000000000</v>
      </c>
      <c r="AA4" s="9">
        <v>137882000000000</v>
      </c>
      <c r="AB4" s="9">
        <v>137296000000000</v>
      </c>
      <c r="AC4" s="9">
        <v>136709000000000</v>
      </c>
      <c r="AD4" s="9">
        <v>136709000000000</v>
      </c>
      <c r="AE4" s="9">
        <v>136709000000000</v>
      </c>
      <c r="AF4" s="9">
        <v>135535000000000</v>
      </c>
      <c r="AG4" s="9">
        <v>135535000000000</v>
      </c>
      <c r="AH4" s="9">
        <v>134362000000000</v>
      </c>
      <c r="AI4" s="9">
        <v>133188000000000</v>
      </c>
      <c r="AJ4" s="9">
        <v>132602000000000</v>
      </c>
      <c r="AK4" s="9">
        <v>132015000000000</v>
      </c>
      <c r="AL4" s="9">
        <v>130666000000000</v>
      </c>
      <c r="AM4" s="9">
        <v>129492000000000</v>
      </c>
      <c r="AN4" s="9">
        <v>128319000000000</v>
      </c>
      <c r="AO4" s="9">
        <v>127145000000000</v>
      </c>
      <c r="AP4" s="9">
        <v>144923000000000</v>
      </c>
    </row>
    <row r="5" spans="1:42">
      <c r="A5" s="18" t="s">
        <v>141</v>
      </c>
      <c r="B5" s="18" t="s">
        <v>3302</v>
      </c>
      <c r="D5" t="s">
        <v>2449</v>
      </c>
      <c r="E5" s="9">
        <v>406648000000</v>
      </c>
      <c r="F5" s="9">
        <v>415072000000</v>
      </c>
      <c r="G5" s="9">
        <v>421965000000</v>
      </c>
      <c r="H5" s="9">
        <v>426559000000</v>
      </c>
      <c r="I5" s="9">
        <v>431920000000</v>
      </c>
      <c r="J5" s="9">
        <v>436515000000</v>
      </c>
      <c r="K5" s="9">
        <v>441110000000</v>
      </c>
      <c r="L5" s="9">
        <v>446471000000</v>
      </c>
      <c r="M5" s="9">
        <v>450300000000</v>
      </c>
      <c r="N5" s="9">
        <v>454895000000</v>
      </c>
      <c r="O5" s="9">
        <v>459490000000</v>
      </c>
      <c r="P5" s="9">
        <v>464084000000</v>
      </c>
      <c r="Q5" s="9">
        <v>467148000000</v>
      </c>
      <c r="R5" s="9">
        <v>468679000000</v>
      </c>
      <c r="S5" s="9">
        <v>469445000000</v>
      </c>
      <c r="T5" s="9">
        <v>470977000000</v>
      </c>
      <c r="U5" s="9">
        <v>471743000000</v>
      </c>
      <c r="V5" s="9">
        <v>472508000000</v>
      </c>
      <c r="W5" s="9">
        <v>472508000000</v>
      </c>
      <c r="X5" s="9">
        <v>471743000000</v>
      </c>
      <c r="Y5" s="9">
        <v>471743000000</v>
      </c>
      <c r="Z5" s="9">
        <v>471743000000</v>
      </c>
      <c r="AA5" s="9">
        <v>470211000000</v>
      </c>
      <c r="AB5" s="9">
        <v>468679000000</v>
      </c>
      <c r="AC5" s="9">
        <v>467148000000</v>
      </c>
      <c r="AD5" s="9">
        <v>465616000000</v>
      </c>
      <c r="AE5" s="9">
        <v>464085000000</v>
      </c>
      <c r="AF5" s="9">
        <v>461787000000</v>
      </c>
      <c r="AG5" s="9">
        <v>458724000000</v>
      </c>
      <c r="AH5" s="9">
        <v>455661000000</v>
      </c>
      <c r="AI5" s="9">
        <v>452597000000</v>
      </c>
      <c r="AJ5" s="9">
        <v>449534000000</v>
      </c>
      <c r="AK5" s="9">
        <v>445705000000</v>
      </c>
      <c r="AL5" s="9">
        <v>441876000000</v>
      </c>
      <c r="AM5" s="9">
        <v>437281000000</v>
      </c>
      <c r="AN5" s="9">
        <v>432686000000</v>
      </c>
      <c r="AO5" s="9">
        <v>428091000000</v>
      </c>
      <c r="AP5" s="9">
        <v>481698000000</v>
      </c>
    </row>
    <row r="6" spans="1:42">
      <c r="A6" s="18" t="s">
        <v>141</v>
      </c>
      <c r="B6" s="18" t="s">
        <v>3303</v>
      </c>
      <c r="D6" t="s">
        <v>2450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8" t="s">
        <v>141</v>
      </c>
      <c r="B7" s="18" t="s">
        <v>3304</v>
      </c>
      <c r="D7" t="s">
        <v>2451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8" t="s">
        <v>141</v>
      </c>
      <c r="B8" s="18" t="s">
        <v>3305</v>
      </c>
      <c r="D8" t="s">
        <v>2452</v>
      </c>
      <c r="E8" s="9">
        <v>9511280000</v>
      </c>
      <c r="F8" s="9">
        <v>9659890000</v>
      </c>
      <c r="G8" s="9">
        <v>9808510000</v>
      </c>
      <c r="H8" s="9">
        <v>9957120000</v>
      </c>
      <c r="I8" s="9">
        <v>10031400000</v>
      </c>
      <c r="J8" s="9">
        <v>10180000000</v>
      </c>
      <c r="K8" s="9">
        <v>10254400000</v>
      </c>
      <c r="L8" s="9">
        <v>10403000000</v>
      </c>
      <c r="M8" s="9">
        <v>10477300000</v>
      </c>
      <c r="N8" s="9">
        <v>10625900000</v>
      </c>
      <c r="O8" s="9">
        <v>10700200000</v>
      </c>
      <c r="P8" s="9">
        <v>10774500000</v>
      </c>
      <c r="Q8" s="9">
        <v>10923100000</v>
      </c>
      <c r="R8" s="9">
        <v>10923100000</v>
      </c>
      <c r="S8" s="9">
        <v>10923100000</v>
      </c>
      <c r="T8" s="9">
        <v>10997400000</v>
      </c>
      <c r="U8" s="9">
        <v>10997400000</v>
      </c>
      <c r="V8" s="9">
        <v>10997400000</v>
      </c>
      <c r="W8" s="9">
        <v>10997400000</v>
      </c>
      <c r="X8" s="9">
        <v>10997400000</v>
      </c>
      <c r="Y8" s="9">
        <v>10997400000</v>
      </c>
      <c r="Z8" s="9">
        <v>10997400000</v>
      </c>
      <c r="AA8" s="9">
        <v>10997400000</v>
      </c>
      <c r="AB8" s="9">
        <v>10923100000</v>
      </c>
      <c r="AC8" s="9">
        <v>10923100000</v>
      </c>
      <c r="AD8" s="9">
        <v>10848800000</v>
      </c>
      <c r="AE8" s="9">
        <v>10848800000</v>
      </c>
      <c r="AF8" s="9">
        <v>10774500000</v>
      </c>
      <c r="AG8" s="9">
        <v>10700200000</v>
      </c>
      <c r="AH8" s="9">
        <v>10625900000</v>
      </c>
      <c r="AI8" s="9">
        <v>10551600000</v>
      </c>
      <c r="AJ8" s="9">
        <v>10477300000</v>
      </c>
      <c r="AK8" s="9">
        <v>10403000000</v>
      </c>
      <c r="AL8" s="9">
        <v>10328700000</v>
      </c>
      <c r="AM8" s="9">
        <v>10180000000</v>
      </c>
      <c r="AN8" s="9">
        <v>10105700000</v>
      </c>
      <c r="AO8" s="9">
        <v>9957130000</v>
      </c>
      <c r="AP8" s="9">
        <v>11220300000</v>
      </c>
    </row>
    <row r="9" spans="1:42">
      <c r="A9" s="18" t="s">
        <v>141</v>
      </c>
      <c r="B9" s="18" t="s">
        <v>3306</v>
      </c>
      <c r="D9" t="s">
        <v>2453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8" t="s">
        <v>141</v>
      </c>
      <c r="B10" s="18" t="s">
        <v>3307</v>
      </c>
      <c r="D10" t="s">
        <v>2454</v>
      </c>
      <c r="E10" s="9">
        <v>81053600000000</v>
      </c>
      <c r="F10" s="9">
        <v>82944700000000</v>
      </c>
      <c r="G10" s="9">
        <v>84509700000000</v>
      </c>
      <c r="H10" s="9">
        <v>85683400000000</v>
      </c>
      <c r="I10" s="9">
        <v>86857200000000</v>
      </c>
      <c r="J10" s="9">
        <v>88161300000000</v>
      </c>
      <c r="K10" s="9">
        <v>89074200000000</v>
      </c>
      <c r="L10" s="9">
        <v>90574000000000</v>
      </c>
      <c r="M10" s="9">
        <v>91486900000000</v>
      </c>
      <c r="N10" s="9">
        <v>92334600000000</v>
      </c>
      <c r="O10" s="9">
        <v>93899600000000</v>
      </c>
      <c r="P10" s="9">
        <v>94747300000000</v>
      </c>
      <c r="Q10" s="9">
        <v>95595000000000</v>
      </c>
      <c r="R10" s="9">
        <v>95660300000000</v>
      </c>
      <c r="S10" s="9">
        <v>96377500000000</v>
      </c>
      <c r="T10" s="9">
        <v>96442800000000</v>
      </c>
      <c r="U10" s="9">
        <v>97160000000000</v>
      </c>
      <c r="V10" s="9">
        <v>97160000000000</v>
      </c>
      <c r="W10" s="9">
        <v>97160000000000</v>
      </c>
      <c r="X10" s="9">
        <v>97160000000000</v>
      </c>
      <c r="Y10" s="9">
        <v>97746900000000</v>
      </c>
      <c r="Z10" s="9">
        <v>97746900000000</v>
      </c>
      <c r="AA10" s="9">
        <v>97681700000000</v>
      </c>
      <c r="AB10" s="9">
        <v>97616500000000</v>
      </c>
      <c r="AC10" s="9">
        <v>96899200000000</v>
      </c>
      <c r="AD10" s="9">
        <v>96834000000000</v>
      </c>
      <c r="AE10" s="9">
        <v>96703600000000</v>
      </c>
      <c r="AF10" s="9">
        <v>96638400000000</v>
      </c>
      <c r="AG10" s="9">
        <v>95790700000000</v>
      </c>
      <c r="AH10" s="9">
        <v>95660300000000</v>
      </c>
      <c r="AI10" s="9">
        <v>94812500000000</v>
      </c>
      <c r="AJ10" s="9">
        <v>94030000000000</v>
      </c>
      <c r="AK10" s="9">
        <v>93834400000000</v>
      </c>
      <c r="AL10" s="9">
        <v>92986700000000</v>
      </c>
      <c r="AM10" s="9">
        <v>92073800000000</v>
      </c>
      <c r="AN10" s="9">
        <v>91226100000000</v>
      </c>
      <c r="AO10" s="9">
        <v>90313200000000</v>
      </c>
      <c r="AP10" s="9">
        <v>103485000000000</v>
      </c>
    </row>
    <row r="11" spans="1:42">
      <c r="A11" s="18" t="s">
        <v>141</v>
      </c>
      <c r="B11" s="18" t="s">
        <v>3308</v>
      </c>
      <c r="D11" t="s">
        <v>2455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8" t="s">
        <v>148</v>
      </c>
      <c r="B12" s="18" t="s">
        <v>3299</v>
      </c>
      <c r="D12" t="s">
        <v>2456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8" t="s">
        <v>148</v>
      </c>
      <c r="B13" s="18" t="s">
        <v>3300</v>
      </c>
      <c r="D13" t="s">
        <v>2457</v>
      </c>
      <c r="E13" s="9">
        <v>89731800000000</v>
      </c>
      <c r="F13" s="9">
        <v>85778600000000</v>
      </c>
      <c r="G13" s="9">
        <v>82416900000000</v>
      </c>
      <c r="H13" s="9">
        <v>79055300000000</v>
      </c>
      <c r="I13" s="9">
        <v>76294600000000</v>
      </c>
      <c r="J13" s="9">
        <v>73430600000000</v>
      </c>
      <c r="K13" s="9">
        <v>70566600000000</v>
      </c>
      <c r="L13" s="9">
        <v>67796500000000</v>
      </c>
      <c r="M13" s="9">
        <v>64923200000000</v>
      </c>
      <c r="N13" s="9">
        <v>61768100000000</v>
      </c>
      <c r="O13" s="9">
        <v>58509700000000</v>
      </c>
      <c r="P13" s="9">
        <v>55345300000000</v>
      </c>
      <c r="Q13" s="9">
        <v>52180800000000</v>
      </c>
      <c r="R13" s="9">
        <v>48922400000000</v>
      </c>
      <c r="S13" s="9">
        <v>46941100000000</v>
      </c>
      <c r="T13" s="9">
        <v>44969200000000</v>
      </c>
      <c r="U13" s="9">
        <v>42987900000000</v>
      </c>
      <c r="V13" s="9">
        <v>41016000000000</v>
      </c>
      <c r="W13" s="9">
        <v>39034700000000</v>
      </c>
      <c r="X13" s="9">
        <v>37353800000000</v>
      </c>
      <c r="Y13" s="9">
        <v>35682400000000</v>
      </c>
      <c r="Z13" s="9">
        <v>34095500000000</v>
      </c>
      <c r="AA13" s="9">
        <v>32414600000000</v>
      </c>
      <c r="AB13" s="9">
        <v>30827700000000</v>
      </c>
      <c r="AC13" s="9">
        <v>28959100000000</v>
      </c>
      <c r="AD13" s="9">
        <v>27175000000000</v>
      </c>
      <c r="AE13" s="9">
        <v>25296900000000</v>
      </c>
      <c r="AF13" s="9">
        <v>23522200000000</v>
      </c>
      <c r="AG13" s="9">
        <v>21738100000000</v>
      </c>
      <c r="AH13" s="9">
        <v>19766200000000</v>
      </c>
      <c r="AI13" s="9">
        <v>17786700000000</v>
      </c>
      <c r="AJ13" s="9">
        <v>15810100000000</v>
      </c>
      <c r="AK13" s="9">
        <v>13835400000000</v>
      </c>
      <c r="AL13" s="9">
        <v>11860600000000</v>
      </c>
      <c r="AM13" s="9">
        <v>9803270000000</v>
      </c>
      <c r="AN13" s="9">
        <v>7738380000000</v>
      </c>
      <c r="AO13" s="9">
        <v>5692280000000</v>
      </c>
      <c r="AP13" s="9">
        <v>3656510000000</v>
      </c>
    </row>
    <row r="14" spans="1:42">
      <c r="A14" s="18" t="s">
        <v>148</v>
      </c>
      <c r="B14" s="18" t="s">
        <v>3301</v>
      </c>
      <c r="D14" t="s">
        <v>2458</v>
      </c>
      <c r="E14" s="9">
        <v>1944430000000</v>
      </c>
      <c r="F14" s="9">
        <v>1855250000000</v>
      </c>
      <c r="G14" s="9">
        <v>1785430000000</v>
      </c>
      <c r="H14" s="9">
        <v>1715020000000</v>
      </c>
      <c r="I14" s="9">
        <v>1652830000000</v>
      </c>
      <c r="J14" s="9">
        <v>1590630000000</v>
      </c>
      <c r="K14" s="9">
        <v>1528440000000</v>
      </c>
      <c r="L14" s="9">
        <v>1466250000000</v>
      </c>
      <c r="M14" s="9">
        <v>1403470000000</v>
      </c>
      <c r="N14" s="9">
        <v>1340100000000</v>
      </c>
      <c r="O14" s="9">
        <v>1270860000000</v>
      </c>
      <c r="P14" s="9">
        <v>1201040000000</v>
      </c>
      <c r="Q14" s="9">
        <v>1131810000000</v>
      </c>
      <c r="R14" s="9">
        <v>1062570000000</v>
      </c>
      <c r="S14" s="9">
        <v>1014460000000</v>
      </c>
      <c r="T14" s="9">
        <v>972804000000</v>
      </c>
      <c r="U14" s="9">
        <v>931146000000</v>
      </c>
      <c r="V14" s="9">
        <v>888901000000</v>
      </c>
      <c r="W14" s="9">
        <v>847243000000</v>
      </c>
      <c r="X14" s="9">
        <v>812039000000</v>
      </c>
      <c r="Y14" s="9">
        <v>771554000000</v>
      </c>
      <c r="Z14" s="9">
        <v>736350000000</v>
      </c>
      <c r="AA14" s="9">
        <v>701733000000</v>
      </c>
      <c r="AB14" s="9">
        <v>667703000000</v>
      </c>
      <c r="AC14" s="9">
        <v>627805000000</v>
      </c>
      <c r="AD14" s="9">
        <v>588494000000</v>
      </c>
      <c r="AE14" s="9">
        <v>548596000000</v>
      </c>
      <c r="AF14" s="9">
        <v>509285000000</v>
      </c>
      <c r="AG14" s="9">
        <v>470560000000</v>
      </c>
      <c r="AH14" s="9">
        <v>427142000000</v>
      </c>
      <c r="AI14" s="9">
        <v>384310000000</v>
      </c>
      <c r="AJ14" s="9">
        <v>341772000000</v>
      </c>
      <c r="AK14" s="9">
        <v>299410000000</v>
      </c>
      <c r="AL14" s="9">
        <v>257693000000</v>
      </c>
      <c r="AM14" s="9">
        <v>212574000000</v>
      </c>
      <c r="AN14" s="9">
        <v>167454000000</v>
      </c>
      <c r="AO14" s="9">
        <v>123625000000</v>
      </c>
      <c r="AP14" s="9">
        <v>79209000000</v>
      </c>
    </row>
    <row r="15" spans="1:42">
      <c r="A15" s="18" t="s">
        <v>148</v>
      </c>
      <c r="B15" s="18" t="s">
        <v>3302</v>
      </c>
      <c r="D15" t="s">
        <v>2459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</row>
    <row r="16" spans="1:42">
      <c r="A16" s="18" t="s">
        <v>148</v>
      </c>
      <c r="B16" s="18" t="s">
        <v>3303</v>
      </c>
      <c r="D16" t="s">
        <v>2460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8" t="s">
        <v>148</v>
      </c>
      <c r="B17" s="18" t="s">
        <v>3304</v>
      </c>
      <c r="D17" t="s">
        <v>2461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8" t="s">
        <v>148</v>
      </c>
      <c r="B18" s="18" t="s">
        <v>3305</v>
      </c>
      <c r="D18" t="s">
        <v>2462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8" t="s">
        <v>148</v>
      </c>
      <c r="B19" s="18" t="s">
        <v>3306</v>
      </c>
      <c r="D19" t="s">
        <v>2463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8" t="s">
        <v>148</v>
      </c>
      <c r="B20" s="18" t="s">
        <v>3307</v>
      </c>
      <c r="D20" t="s">
        <v>2464</v>
      </c>
      <c r="E20" s="9">
        <v>23214100000000</v>
      </c>
      <c r="F20" s="9">
        <v>22236000000000</v>
      </c>
      <c r="G20" s="9">
        <v>21323000000000</v>
      </c>
      <c r="H20" s="9">
        <v>20475300000000</v>
      </c>
      <c r="I20" s="9">
        <v>19758000000000</v>
      </c>
      <c r="J20" s="9">
        <v>19040800000000</v>
      </c>
      <c r="K20" s="9">
        <v>18258300000000</v>
      </c>
      <c r="L20" s="9">
        <v>17547500000000</v>
      </c>
      <c r="M20" s="9">
        <v>16823700000000</v>
      </c>
      <c r="N20" s="9">
        <v>16008600000000</v>
      </c>
      <c r="O20" s="9">
        <v>15193500000000</v>
      </c>
      <c r="P20" s="9">
        <v>14313200000000</v>
      </c>
      <c r="Q20" s="9">
        <v>13491600000000</v>
      </c>
      <c r="R20" s="9">
        <v>12676500000000</v>
      </c>
      <c r="S20" s="9">
        <v>12167800000000</v>
      </c>
      <c r="T20" s="9">
        <v>11652700000000</v>
      </c>
      <c r="U20" s="9">
        <v>11144100000000</v>
      </c>
      <c r="V20" s="9">
        <v>10635400000000</v>
      </c>
      <c r="W20" s="9">
        <v>10100700000000</v>
      </c>
      <c r="X20" s="9">
        <v>9676880000000</v>
      </c>
      <c r="Y20" s="9">
        <v>9246510000000</v>
      </c>
      <c r="Z20" s="9">
        <v>8822650000000</v>
      </c>
      <c r="AA20" s="9">
        <v>8405320000000</v>
      </c>
      <c r="AB20" s="9">
        <v>7981470000000</v>
      </c>
      <c r="AC20" s="9">
        <v>7505450000000</v>
      </c>
      <c r="AD20" s="9">
        <v>7029430000000</v>
      </c>
      <c r="AE20" s="9">
        <v>6559930000000</v>
      </c>
      <c r="AF20" s="9">
        <v>6090430000000</v>
      </c>
      <c r="AG20" s="9">
        <v>5620940000000</v>
      </c>
      <c r="AH20" s="9">
        <v>5112310000000</v>
      </c>
      <c r="AI20" s="9">
        <v>4597170000000</v>
      </c>
      <c r="AJ20" s="9">
        <v>4088550000000</v>
      </c>
      <c r="AK20" s="9">
        <v>3579920000000</v>
      </c>
      <c r="AL20" s="9">
        <v>3084340000000</v>
      </c>
      <c r="AM20" s="9">
        <v>2536590000000</v>
      </c>
      <c r="AN20" s="9">
        <v>2008410000000</v>
      </c>
      <c r="AO20" s="9">
        <v>1471750000000</v>
      </c>
      <c r="AP20" s="9">
        <v>948125000000</v>
      </c>
    </row>
    <row r="21" spans="1:42">
      <c r="A21" s="18" t="s">
        <v>148</v>
      </c>
      <c r="B21" s="18" t="s">
        <v>3308</v>
      </c>
      <c r="D21" t="s">
        <v>2465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>
      <c r="A22" s="18" t="s">
        <v>149</v>
      </c>
      <c r="B22" s="18" t="s">
        <v>3299</v>
      </c>
      <c r="D22" t="s">
        <v>2466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>
      <c r="A23" s="18" t="s">
        <v>149</v>
      </c>
      <c r="B23" s="18" t="s">
        <v>3300</v>
      </c>
      <c r="D23" t="s">
        <v>2467</v>
      </c>
      <c r="E23" s="9">
        <v>63439500000000</v>
      </c>
      <c r="F23" s="9">
        <v>64819900000000</v>
      </c>
      <c r="G23" s="9">
        <v>66003000000000</v>
      </c>
      <c r="H23" s="9">
        <v>66885700000000</v>
      </c>
      <c r="I23" s="9">
        <v>67768400000000</v>
      </c>
      <c r="J23" s="9">
        <v>68651000000000</v>
      </c>
      <c r="K23" s="9">
        <v>69533700000000</v>
      </c>
      <c r="L23" s="9">
        <v>70322500000000</v>
      </c>
      <c r="M23" s="9">
        <v>71205100000000</v>
      </c>
      <c r="N23" s="9">
        <v>71993900000000</v>
      </c>
      <c r="O23" s="9">
        <v>72782700000000</v>
      </c>
      <c r="P23" s="9">
        <v>73571500000000</v>
      </c>
      <c r="Q23" s="9">
        <v>74256900000000</v>
      </c>
      <c r="R23" s="9">
        <v>74454100000000</v>
      </c>
      <c r="S23" s="9">
        <v>74745200000000</v>
      </c>
      <c r="T23" s="9">
        <v>75036300000000</v>
      </c>
      <c r="U23" s="9">
        <v>75327400000000</v>
      </c>
      <c r="V23" s="9">
        <v>75524600000000</v>
      </c>
      <c r="W23" s="9">
        <v>75524600000000</v>
      </c>
      <c r="X23" s="9">
        <v>75524600000000</v>
      </c>
      <c r="Y23" s="9">
        <v>75609100000000</v>
      </c>
      <c r="Z23" s="9">
        <v>75609100000000</v>
      </c>
      <c r="AA23" s="9">
        <v>75515200000000</v>
      </c>
      <c r="AB23" s="9">
        <v>75411900000000</v>
      </c>
      <c r="AC23" s="9">
        <v>75214700000000</v>
      </c>
      <c r="AD23" s="9">
        <v>75017500000000</v>
      </c>
      <c r="AE23" s="9">
        <v>74810900000000</v>
      </c>
      <c r="AF23" s="9">
        <v>74613800000000</v>
      </c>
      <c r="AG23" s="9">
        <v>74125500000000</v>
      </c>
      <c r="AH23" s="9">
        <v>73721700000000</v>
      </c>
      <c r="AI23" s="9">
        <v>73327300000000</v>
      </c>
      <c r="AJ23" s="9">
        <v>72829600000000</v>
      </c>
      <c r="AK23" s="9">
        <v>72341400000000</v>
      </c>
      <c r="AL23" s="9">
        <v>71740400000000</v>
      </c>
      <c r="AM23" s="9">
        <v>71148800000000</v>
      </c>
      <c r="AN23" s="9">
        <v>70463300000000</v>
      </c>
      <c r="AO23" s="9">
        <v>69862400000000</v>
      </c>
      <c r="AP23" s="9">
        <v>79365100000000</v>
      </c>
    </row>
    <row r="24" spans="1:42">
      <c r="A24" s="18" t="s">
        <v>149</v>
      </c>
      <c r="B24" s="18" t="s">
        <v>3301</v>
      </c>
      <c r="D24" t="s">
        <v>2468</v>
      </c>
      <c r="E24" s="9">
        <v>27107100000000</v>
      </c>
      <c r="F24" s="9">
        <v>27635100000000</v>
      </c>
      <c r="G24" s="9">
        <v>28104500000000</v>
      </c>
      <c r="H24" s="9">
        <v>28456600000000</v>
      </c>
      <c r="I24" s="9">
        <v>28749900000000</v>
      </c>
      <c r="J24" s="9">
        <v>29102000000000</v>
      </c>
      <c r="K24" s="9">
        <v>29454000000000</v>
      </c>
      <c r="L24" s="9">
        <v>29747400000000</v>
      </c>
      <c r="M24" s="9">
        <v>30099400000000</v>
      </c>
      <c r="N24" s="9">
        <v>30392800000000</v>
      </c>
      <c r="O24" s="9">
        <v>30686200000000</v>
      </c>
      <c r="P24" s="9">
        <v>31038200000000</v>
      </c>
      <c r="Q24" s="9">
        <v>31272900000000</v>
      </c>
      <c r="R24" s="9">
        <v>31331600000000</v>
      </c>
      <c r="S24" s="9">
        <v>31448900000000</v>
      </c>
      <c r="T24" s="9">
        <v>31507600000000</v>
      </c>
      <c r="U24" s="9">
        <v>31624900000000</v>
      </c>
      <c r="V24" s="9">
        <v>31683600000000</v>
      </c>
      <c r="W24" s="9">
        <v>31683600000000</v>
      </c>
      <c r="X24" s="9">
        <v>31683600000000</v>
      </c>
      <c r="Y24" s="9">
        <v>31624900000000</v>
      </c>
      <c r="Z24" s="9">
        <v>31624900000000</v>
      </c>
      <c r="AA24" s="9">
        <v>31566300000000</v>
      </c>
      <c r="AB24" s="9">
        <v>31507600000000</v>
      </c>
      <c r="AC24" s="9">
        <v>31390200000000</v>
      </c>
      <c r="AD24" s="9">
        <v>31331600000000</v>
      </c>
      <c r="AE24" s="9">
        <v>31214200000000</v>
      </c>
      <c r="AF24" s="9">
        <v>31096900000000</v>
      </c>
      <c r="AG24" s="9">
        <v>30920900000000</v>
      </c>
      <c r="AH24" s="9">
        <v>30744800000000</v>
      </c>
      <c r="AI24" s="9">
        <v>30568800000000</v>
      </c>
      <c r="AJ24" s="9">
        <v>30334100000000</v>
      </c>
      <c r="AK24" s="9">
        <v>30158100000000</v>
      </c>
      <c r="AL24" s="9">
        <v>29864700000000</v>
      </c>
      <c r="AM24" s="9">
        <v>29571400000000</v>
      </c>
      <c r="AN24" s="9">
        <v>29336700000000</v>
      </c>
      <c r="AO24" s="9">
        <v>29043300000000</v>
      </c>
      <c r="AP24" s="9">
        <v>32446400000000</v>
      </c>
    </row>
    <row r="25" spans="1:42">
      <c r="A25" s="18" t="s">
        <v>149</v>
      </c>
      <c r="B25" s="18" t="s">
        <v>3302</v>
      </c>
      <c r="D25" t="s">
        <v>2469</v>
      </c>
      <c r="E25" s="9">
        <v>25141700000000</v>
      </c>
      <c r="F25" s="9">
        <v>25708400000000</v>
      </c>
      <c r="G25" s="9">
        <v>26183200000000</v>
      </c>
      <c r="H25" s="9">
        <v>26504900000000</v>
      </c>
      <c r="I25" s="9">
        <v>26826500000000</v>
      </c>
      <c r="J25" s="9">
        <v>27232400000000</v>
      </c>
      <c r="K25" s="9">
        <v>27554100000000</v>
      </c>
      <c r="L25" s="9">
        <v>27875700000000</v>
      </c>
      <c r="M25" s="9">
        <v>28189700000000</v>
      </c>
      <c r="N25" s="9">
        <v>28511300000000</v>
      </c>
      <c r="O25" s="9">
        <v>28833000000000</v>
      </c>
      <c r="P25" s="9">
        <v>29154600000000</v>
      </c>
      <c r="Q25" s="9">
        <v>29392000000000</v>
      </c>
      <c r="R25" s="9">
        <v>29552800000000</v>
      </c>
      <c r="S25" s="9">
        <v>29637100000000</v>
      </c>
      <c r="T25" s="9">
        <v>29713700000000</v>
      </c>
      <c r="U25" s="9">
        <v>29874500000000</v>
      </c>
      <c r="V25" s="9">
        <v>29951100000000</v>
      </c>
      <c r="W25" s="9">
        <v>29951100000000</v>
      </c>
      <c r="X25" s="9">
        <v>29951100000000</v>
      </c>
      <c r="Y25" s="9">
        <v>29951100000000</v>
      </c>
      <c r="Z25" s="9">
        <v>29951100000000</v>
      </c>
      <c r="AA25" s="9">
        <v>29951100000000</v>
      </c>
      <c r="AB25" s="9">
        <v>29866800000000</v>
      </c>
      <c r="AC25" s="9">
        <v>29782600000000</v>
      </c>
      <c r="AD25" s="9">
        <v>29782600000000</v>
      </c>
      <c r="AE25" s="9">
        <v>29698400000000</v>
      </c>
      <c r="AF25" s="9">
        <v>29545200000000</v>
      </c>
      <c r="AG25" s="9">
        <v>29376700000000</v>
      </c>
      <c r="AH25" s="9">
        <v>29215900000000</v>
      </c>
      <c r="AI25" s="9">
        <v>29055100000000</v>
      </c>
      <c r="AJ25" s="9">
        <v>28894200000000</v>
      </c>
      <c r="AK25" s="9">
        <v>28733400000000</v>
      </c>
      <c r="AL25" s="9">
        <v>28411800000000</v>
      </c>
      <c r="AM25" s="9">
        <v>28166700000000</v>
      </c>
      <c r="AN25" s="9">
        <v>27929300000000</v>
      </c>
      <c r="AO25" s="9">
        <v>27684300000000</v>
      </c>
      <c r="AP25" s="9">
        <v>31444400000000</v>
      </c>
    </row>
    <row r="26" spans="1:42">
      <c r="A26" s="18" t="s">
        <v>149</v>
      </c>
      <c r="B26" s="18" t="s">
        <v>3303</v>
      </c>
      <c r="D26" t="s">
        <v>2470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>
      <c r="A27" s="18" t="s">
        <v>149</v>
      </c>
      <c r="B27" s="18" t="s">
        <v>3304</v>
      </c>
      <c r="D27" t="s">
        <v>2471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>
      <c r="A28" s="18" t="s">
        <v>149</v>
      </c>
      <c r="B28" s="18" t="s">
        <v>3305</v>
      </c>
      <c r="D28" t="s">
        <v>2472</v>
      </c>
      <c r="E28" s="9">
        <v>6657900000000</v>
      </c>
      <c r="F28" s="9">
        <v>6806510000000</v>
      </c>
      <c r="G28" s="9">
        <v>6932830000000</v>
      </c>
      <c r="H28" s="9">
        <v>7022000000000</v>
      </c>
      <c r="I28" s="9">
        <v>7118600000000</v>
      </c>
      <c r="J28" s="9">
        <v>7207770000000</v>
      </c>
      <c r="K28" s="9">
        <v>7304370000000</v>
      </c>
      <c r="L28" s="9">
        <v>7393540000000</v>
      </c>
      <c r="M28" s="9">
        <v>7505000000000</v>
      </c>
      <c r="N28" s="9">
        <v>7579300000000</v>
      </c>
      <c r="O28" s="9">
        <v>7653610000000</v>
      </c>
      <c r="P28" s="9">
        <v>7727920000000</v>
      </c>
      <c r="Q28" s="9">
        <v>7802220000000</v>
      </c>
      <c r="R28" s="9">
        <v>7802230000000</v>
      </c>
      <c r="S28" s="9">
        <v>7876530000000</v>
      </c>
      <c r="T28" s="9">
        <v>7876530000000</v>
      </c>
      <c r="U28" s="9">
        <v>7950840000000</v>
      </c>
      <c r="V28" s="9">
        <v>7950840000000</v>
      </c>
      <c r="W28" s="9">
        <v>7950840000000</v>
      </c>
      <c r="X28" s="9">
        <v>7950840000000</v>
      </c>
      <c r="Y28" s="9">
        <v>7950840000000</v>
      </c>
      <c r="Z28" s="9">
        <v>7950840000000</v>
      </c>
      <c r="AA28" s="9">
        <v>7950840000000</v>
      </c>
      <c r="AB28" s="9">
        <v>7950840000000</v>
      </c>
      <c r="AC28" s="9">
        <v>7876540000000</v>
      </c>
      <c r="AD28" s="9">
        <v>7876540000000</v>
      </c>
      <c r="AE28" s="9">
        <v>7876540000000</v>
      </c>
      <c r="AF28" s="9">
        <v>7876540000000</v>
      </c>
      <c r="AG28" s="9">
        <v>7802230000000</v>
      </c>
      <c r="AH28" s="9">
        <v>7727920000000</v>
      </c>
      <c r="AI28" s="9">
        <v>7727920000000</v>
      </c>
      <c r="AJ28" s="9">
        <v>7653620000000</v>
      </c>
      <c r="AK28" s="9">
        <v>7579310000000</v>
      </c>
      <c r="AL28" s="9">
        <v>7579310000000</v>
      </c>
      <c r="AM28" s="9">
        <v>7505000000000</v>
      </c>
      <c r="AN28" s="9">
        <v>7415830000000</v>
      </c>
      <c r="AO28" s="9">
        <v>7348960000000</v>
      </c>
      <c r="AP28" s="9">
        <v>8322360000000</v>
      </c>
    </row>
    <row r="29" spans="1:42">
      <c r="A29" s="18" t="s">
        <v>149</v>
      </c>
      <c r="B29" s="18" t="s">
        <v>3306</v>
      </c>
      <c r="D29" t="s">
        <v>2473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>
      <c r="A30" s="18" t="s">
        <v>149</v>
      </c>
      <c r="B30" s="18" t="s">
        <v>3307</v>
      </c>
      <c r="D30" t="s">
        <v>2474</v>
      </c>
      <c r="E30" s="9">
        <v>5973060000000</v>
      </c>
      <c r="F30" s="9">
        <v>6090430000000</v>
      </c>
      <c r="G30" s="9">
        <v>6194770000000</v>
      </c>
      <c r="H30" s="9">
        <v>6273020000000</v>
      </c>
      <c r="I30" s="9">
        <v>6344750000000</v>
      </c>
      <c r="J30" s="9">
        <v>6416480000000</v>
      </c>
      <c r="K30" s="9">
        <v>6494720000000</v>
      </c>
      <c r="L30" s="9">
        <v>6586020000000</v>
      </c>
      <c r="M30" s="9">
        <v>6651220000000</v>
      </c>
      <c r="N30" s="9">
        <v>6716430000000</v>
      </c>
      <c r="O30" s="9">
        <v>6781640000000</v>
      </c>
      <c r="P30" s="9">
        <v>6846850000000</v>
      </c>
      <c r="Q30" s="9">
        <v>6912060000000</v>
      </c>
      <c r="R30" s="9">
        <v>6912060000000</v>
      </c>
      <c r="S30" s="9">
        <v>6912060000000</v>
      </c>
      <c r="T30" s="9">
        <v>6977260000000</v>
      </c>
      <c r="U30" s="9">
        <v>6977260000000</v>
      </c>
      <c r="V30" s="9">
        <v>6977260000000</v>
      </c>
      <c r="W30" s="9">
        <v>6977260000000</v>
      </c>
      <c r="X30" s="9">
        <v>6977260000000</v>
      </c>
      <c r="Y30" s="9">
        <v>6977260000000</v>
      </c>
      <c r="Z30" s="9">
        <v>6977260000000</v>
      </c>
      <c r="AA30" s="9">
        <v>6977260000000</v>
      </c>
      <c r="AB30" s="9">
        <v>6977260000000</v>
      </c>
      <c r="AC30" s="9">
        <v>6912060000000</v>
      </c>
      <c r="AD30" s="9">
        <v>6912060000000</v>
      </c>
      <c r="AE30" s="9">
        <v>6912060000000</v>
      </c>
      <c r="AF30" s="9">
        <v>6846850000000</v>
      </c>
      <c r="AG30" s="9">
        <v>6846850000000</v>
      </c>
      <c r="AH30" s="9">
        <v>6781640000000</v>
      </c>
      <c r="AI30" s="9">
        <v>6716430000000</v>
      </c>
      <c r="AJ30" s="9">
        <v>6716430000000</v>
      </c>
      <c r="AK30" s="9">
        <v>6651220000000</v>
      </c>
      <c r="AL30" s="9">
        <v>6586020000000</v>
      </c>
      <c r="AM30" s="9">
        <v>6520810000000</v>
      </c>
      <c r="AN30" s="9">
        <v>6468640000000</v>
      </c>
      <c r="AO30" s="9">
        <v>6403430000000</v>
      </c>
      <c r="AP30" s="9">
        <v>7172890000000</v>
      </c>
    </row>
    <row r="31" spans="1:42">
      <c r="A31" s="18" t="s">
        <v>149</v>
      </c>
      <c r="B31" s="18" t="s">
        <v>3308</v>
      </c>
      <c r="D31" t="s">
        <v>2475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>
      <c r="A32"/>
      <c r="B32"/>
      <c r="C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</sheetData>
  <phoneticPr fontId="8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0B35C-42B6-4C25-9DD6-A6D9CEBD4C92}">
  <sheetPr>
    <tabColor theme="9"/>
  </sheetPr>
  <dimension ref="A1:AN42"/>
  <sheetViews>
    <sheetView topLeftCell="A13" workbookViewId="0">
      <selection activeCell="C47" sqref="C47"/>
    </sheetView>
  </sheetViews>
  <sheetFormatPr defaultRowHeight="14.25"/>
  <cols>
    <col min="1" max="2" width="22" customWidth="1"/>
    <col min="3" max="6" width="10.375" bestFit="1" customWidth="1"/>
  </cols>
  <sheetData>
    <row r="1" spans="1:40">
      <c r="C1" t="s">
        <v>212</v>
      </c>
      <c r="D1" t="s">
        <v>211</v>
      </c>
      <c r="E1" t="s">
        <v>1674</v>
      </c>
      <c r="G1" s="1" t="s">
        <v>1675</v>
      </c>
    </row>
    <row r="2" spans="1:40">
      <c r="D2">
        <v>1</v>
      </c>
      <c r="E2" s="9">
        <v>1.0000000000000001E-5</v>
      </c>
      <c r="G2" s="1" t="s">
        <v>1676</v>
      </c>
    </row>
    <row r="3" spans="1:40">
      <c r="C3">
        <v>2023</v>
      </c>
      <c r="D3">
        <f>C3+1</f>
        <v>2024</v>
      </c>
      <c r="E3">
        <f t="shared" ref="E3:AN3" si="0">D3+1</f>
        <v>2025</v>
      </c>
      <c r="F3">
        <f t="shared" si="0"/>
        <v>2026</v>
      </c>
      <c r="G3">
        <f t="shared" si="0"/>
        <v>2027</v>
      </c>
      <c r="H3">
        <f t="shared" si="0"/>
        <v>2028</v>
      </c>
      <c r="I3">
        <f t="shared" si="0"/>
        <v>2029</v>
      </c>
      <c r="J3">
        <f t="shared" si="0"/>
        <v>2030</v>
      </c>
      <c r="K3">
        <f t="shared" si="0"/>
        <v>2031</v>
      </c>
      <c r="L3">
        <f t="shared" si="0"/>
        <v>2032</v>
      </c>
      <c r="M3">
        <f t="shared" si="0"/>
        <v>2033</v>
      </c>
      <c r="N3">
        <f t="shared" si="0"/>
        <v>2034</v>
      </c>
      <c r="O3">
        <f t="shared" si="0"/>
        <v>2035</v>
      </c>
      <c r="P3">
        <f t="shared" si="0"/>
        <v>2036</v>
      </c>
      <c r="Q3">
        <f t="shared" si="0"/>
        <v>2037</v>
      </c>
      <c r="R3">
        <f t="shared" si="0"/>
        <v>2038</v>
      </c>
      <c r="S3">
        <f t="shared" si="0"/>
        <v>2039</v>
      </c>
      <c r="T3">
        <f t="shared" si="0"/>
        <v>2040</v>
      </c>
      <c r="U3">
        <f t="shared" si="0"/>
        <v>2041</v>
      </c>
      <c r="V3">
        <f t="shared" si="0"/>
        <v>2042</v>
      </c>
      <c r="W3">
        <f t="shared" si="0"/>
        <v>2043</v>
      </c>
      <c r="X3">
        <f t="shared" si="0"/>
        <v>2044</v>
      </c>
      <c r="Y3">
        <f t="shared" si="0"/>
        <v>2045</v>
      </c>
      <c r="Z3">
        <f t="shared" si="0"/>
        <v>2046</v>
      </c>
      <c r="AA3">
        <f t="shared" si="0"/>
        <v>2047</v>
      </c>
      <c r="AB3">
        <f t="shared" si="0"/>
        <v>2048</v>
      </c>
      <c r="AC3">
        <f t="shared" si="0"/>
        <v>2049</v>
      </c>
      <c r="AD3">
        <f t="shared" si="0"/>
        <v>2050</v>
      </c>
      <c r="AE3">
        <f t="shared" si="0"/>
        <v>2051</v>
      </c>
      <c r="AF3">
        <f t="shared" si="0"/>
        <v>2052</v>
      </c>
      <c r="AG3">
        <f t="shared" si="0"/>
        <v>2053</v>
      </c>
      <c r="AH3">
        <f t="shared" si="0"/>
        <v>2054</v>
      </c>
      <c r="AI3">
        <f t="shared" si="0"/>
        <v>2055</v>
      </c>
      <c r="AJ3">
        <f t="shared" si="0"/>
        <v>2056</v>
      </c>
      <c r="AK3">
        <f t="shared" si="0"/>
        <v>2057</v>
      </c>
      <c r="AL3">
        <f t="shared" si="0"/>
        <v>2058</v>
      </c>
      <c r="AM3">
        <f t="shared" si="0"/>
        <v>2059</v>
      </c>
      <c r="AN3">
        <f t="shared" si="0"/>
        <v>2060</v>
      </c>
    </row>
    <row r="4" spans="1:40">
      <c r="A4" t="s">
        <v>210</v>
      </c>
      <c r="B4" s="1" t="s">
        <v>1634</v>
      </c>
      <c r="C4" s="14">
        <f>SUMIFS(用电量!F:F,用电量!$B:$B,'图7-用电量'!$A4)*$E$2</f>
        <v>2028.0940700000001</v>
      </c>
      <c r="D4" s="14">
        <f>SUMIFS(用电量!G:G,用电量!$B:$B,'图7-用电量'!$A4)*$E$2</f>
        <v>2117.2564000000002</v>
      </c>
      <c r="E4" s="14">
        <f>SUMIFS(用电量!H:H,用电量!$B:$B,'图7-用电量'!$A4)*$E$2</f>
        <v>2240.0785000000001</v>
      </c>
      <c r="F4" s="14">
        <f>SUMIFS(用电量!I:I,用电量!$B:$B,'图7-用电量'!$A4)*$E$2</f>
        <v>2395.6838000000002</v>
      </c>
      <c r="G4" s="14">
        <f>SUMIFS(用电量!J:J,用电量!$B:$B,'图7-用电量'!$A4)*$E$2</f>
        <v>2584.6068</v>
      </c>
      <c r="H4" s="14">
        <f>SUMIFS(用电量!K:K,用电量!$B:$B,'图7-用电量'!$A4)*$E$2</f>
        <v>2806.3685</v>
      </c>
      <c r="I4" s="14">
        <f>SUMIFS(用电量!L:L,用电量!$B:$B,'图7-用电量'!$A4)*$E$2</f>
        <v>3061.6138000000001</v>
      </c>
      <c r="J4" s="14">
        <f>SUMIFS(用电量!M:M,用电量!$B:$B,'图7-用电量'!$A4)*$E$2</f>
        <v>3351.5210000000002</v>
      </c>
      <c r="K4" s="14">
        <f>SUMIFS(用电量!N:N,用电量!$B:$B,'图7-用电量'!$A4)*$E$2</f>
        <v>3685.4250000000002</v>
      </c>
      <c r="L4" s="14">
        <f>SUMIFS(用电量!O:O,用电量!$B:$B,'图7-用电量'!$A4)*$E$2</f>
        <v>4045.1020000000003</v>
      </c>
      <c r="M4" s="14">
        <f>SUMIFS(用电量!P:P,用电量!$B:$B,'图7-用电量'!$A4)*$E$2</f>
        <v>4371.7030000000004</v>
      </c>
      <c r="N4" s="14">
        <f>SUMIFS(用电量!Q:Q,用电量!$B:$B,'图7-用电量'!$A4)*$E$2</f>
        <v>4699.607</v>
      </c>
      <c r="O4" s="14">
        <f>SUMIFS(用电量!R:R,用电量!$B:$B,'图7-用电量'!$A4)*$E$2</f>
        <v>5030.6360000000004</v>
      </c>
      <c r="P4" s="14">
        <f>SUMIFS(用电量!S:S,用电量!$B:$B,'图7-用电量'!$A4)*$E$2</f>
        <v>5315.2994000000008</v>
      </c>
      <c r="Q4" s="14">
        <f>SUMIFS(用电量!T:T,用电量!$B:$B,'图7-用电量'!$A4)*$E$2</f>
        <v>5634.9810000000007</v>
      </c>
      <c r="R4" s="14">
        <f>SUMIFS(用电量!U:U,用电量!$B:$B,'图7-用电量'!$A4)*$E$2</f>
        <v>5956.3928000000005</v>
      </c>
      <c r="S4" s="14">
        <f>SUMIFS(用电量!V:V,用电量!$B:$B,'图7-用电量'!$A4)*$E$2</f>
        <v>6273.2365000000009</v>
      </c>
      <c r="T4" s="14">
        <f>SUMIFS(用电量!W:W,用电量!$B:$B,'图7-用电量'!$A4)*$E$2</f>
        <v>6582.4646000000002</v>
      </c>
      <c r="U4" s="14">
        <f>SUMIFS(用电量!X:X,用电量!$B:$B,'图7-用电量'!$A4)*$E$2</f>
        <v>6872.6241000000009</v>
      </c>
      <c r="V4" s="14">
        <f>SUMIFS(用电量!Y:Y,用电量!$B:$B,'图7-用电量'!$A4)*$E$2</f>
        <v>7155.0840000000007</v>
      </c>
      <c r="W4" s="14">
        <f>SUMIFS(用电量!Z:Z,用电量!$B:$B,'图7-用电量'!$A4)*$E$2</f>
        <v>7425.040500000001</v>
      </c>
      <c r="X4" s="14">
        <f>SUMIFS(用电量!AA:AA,用电量!$B:$B,'图7-用电量'!$A4)*$E$2</f>
        <v>7682.7013000000006</v>
      </c>
      <c r="Y4" s="14">
        <f>SUMIFS(用电量!AB:AB,用电量!$B:$B,'图7-用电量'!$A4)*$E$2</f>
        <v>7926.679900000001</v>
      </c>
      <c r="Z4" s="14">
        <f>SUMIFS(用电量!AC:AC,用电量!$B:$B,'图7-用电量'!$A4)*$E$2</f>
        <v>8109.8353000000006</v>
      </c>
      <c r="AA4" s="14">
        <f>SUMIFS(用电量!AD:AD,用电量!$B:$B,'图7-用电量'!$A4)*$E$2</f>
        <v>8277.4854000000014</v>
      </c>
      <c r="AB4" s="14">
        <f>SUMIFS(用电量!AE:AE,用电量!$B:$B,'图7-用电量'!$A4)*$E$2</f>
        <v>8430.3775999999998</v>
      </c>
      <c r="AC4" s="14">
        <f>SUMIFS(用电量!AF:AF,用电量!$B:$B,'图7-用电量'!$A4)*$E$2</f>
        <v>8577.9966000000004</v>
      </c>
      <c r="AD4" s="14">
        <f>SUMIFS(用电量!AG:AG,用电量!$B:$B,'图7-用电量'!$A4)*$E$2</f>
        <v>8714.3884800000014</v>
      </c>
      <c r="AE4" s="14">
        <f>SUMIFS(用电量!AH:AH,用电量!$B:$B,'图7-用电量'!$A4)*$E$2</f>
        <v>8801.9000000000015</v>
      </c>
      <c r="AF4" s="14">
        <f>SUMIFS(用电量!AI:AI,用电量!$B:$B,'图7-用电量'!$A4)*$E$2</f>
        <v>8889.6689999999999</v>
      </c>
      <c r="AG4" s="14">
        <f>SUMIFS(用电量!AJ:AJ,用电量!$B:$B,'图7-用电量'!$A4)*$E$2</f>
        <v>8970.8630000000012</v>
      </c>
      <c r="AH4" s="14">
        <f>SUMIFS(用电量!AK:AK,用电量!$B:$B,'图7-用电量'!$A4)*$E$2</f>
        <v>9049.0340000000015</v>
      </c>
      <c r="AI4" s="14">
        <f>SUMIFS(用电量!AL:AL,用电量!$B:$B,'图7-用电量'!$A4)*$E$2</f>
        <v>9122.6940000000013</v>
      </c>
      <c r="AJ4" s="14">
        <f>SUMIFS(用电量!AM:AM,用电量!$B:$B,'图7-用电量'!$A4)*$E$2</f>
        <v>9194.0170000000016</v>
      </c>
      <c r="AK4" s="14">
        <f>SUMIFS(用电量!AN:AN,用电量!$B:$B,'图7-用电量'!$A4)*$E$2</f>
        <v>9261.9970000000012</v>
      </c>
      <c r="AL4" s="14">
        <f>SUMIFS(用电量!AO:AO,用电量!$B:$B,'图7-用电量'!$A4)*$E$2</f>
        <v>9335.9420000000009</v>
      </c>
      <c r="AM4" s="14">
        <f>SUMIFS(用电量!AP:AP,用电量!$B:$B,'图7-用电量'!$A4)*$E$2</f>
        <v>9398.6710000000003</v>
      </c>
      <c r="AN4" s="14">
        <f>SUMIFS(用电量!AQ:AQ,用电量!$B:$B,'图7-用电量'!$A4)*$E$2</f>
        <v>9480.02</v>
      </c>
    </row>
    <row r="5" spans="1:40">
      <c r="A5" t="s">
        <v>209</v>
      </c>
      <c r="B5" s="1" t="s">
        <v>1638</v>
      </c>
      <c r="C5" s="14">
        <f>SUMIFS(用电量!F:F,用电量!$B:$B,'图7-用电量'!$A5)*$E$2</f>
        <v>51511.200000000004</v>
      </c>
      <c r="D5" s="14">
        <f>SUMIFS(用电量!G:G,用电量!$B:$B,'图7-用电量'!$A5)*$E$2</f>
        <v>53301.200000000004</v>
      </c>
      <c r="E5" s="14">
        <f>SUMIFS(用电量!H:H,用电量!$B:$B,'图7-用电量'!$A5)*$E$2</f>
        <v>55504.3</v>
      </c>
      <c r="F5" s="14">
        <f>SUMIFS(用电量!I:I,用电量!$B:$B,'图7-用电量'!$A5)*$E$2</f>
        <v>57240.200000000004</v>
      </c>
      <c r="G5" s="14">
        <f>SUMIFS(用电量!J:J,用电量!$B:$B,'图7-用电量'!$A5)*$E$2</f>
        <v>58681.3</v>
      </c>
      <c r="H5" s="14">
        <f>SUMIFS(用电量!K:K,用电量!$B:$B,'图7-用电量'!$A5)*$E$2</f>
        <v>59946.500000000007</v>
      </c>
      <c r="I5" s="14">
        <f>SUMIFS(用电量!L:L,用电量!$B:$B,'图7-用电量'!$A5)*$E$2</f>
        <v>61203.100000000006</v>
      </c>
      <c r="J5" s="14">
        <f>SUMIFS(用电量!M:M,用电量!$B:$B,'图7-用电量'!$A5)*$E$2</f>
        <v>62449.400000000009</v>
      </c>
      <c r="K5" s="14">
        <f>SUMIFS(用电量!N:N,用电量!$B:$B,'图7-用电量'!$A5)*$E$2</f>
        <v>63268.500000000007</v>
      </c>
      <c r="L5" s="14">
        <f>SUMIFS(用电量!O:O,用电量!$B:$B,'图7-用电量'!$A5)*$E$2</f>
        <v>64143.8</v>
      </c>
      <c r="M5" s="14">
        <f>SUMIFS(用电量!P:P,用电量!$B:$B,'图7-用电量'!$A5)*$E$2</f>
        <v>64982.900000000009</v>
      </c>
      <c r="N5" s="14">
        <f>SUMIFS(用电量!Q:Q,用电量!$B:$B,'图7-用电量'!$A5)*$E$2</f>
        <v>65849.400000000009</v>
      </c>
      <c r="O5" s="14">
        <f>SUMIFS(用电量!R:R,用电量!$B:$B,'图7-用电量'!$A5)*$E$2</f>
        <v>66624.600000000006</v>
      </c>
      <c r="P5" s="14">
        <f>SUMIFS(用电量!S:S,用电量!$B:$B,'图7-用电量'!$A5)*$E$2</f>
        <v>67087.5</v>
      </c>
      <c r="Q5" s="14">
        <f>SUMIFS(用电量!T:T,用电量!$B:$B,'图7-用电量'!$A5)*$E$2</f>
        <v>67487.600000000006</v>
      </c>
      <c r="R5" s="14">
        <f>SUMIFS(用电量!U:U,用电量!$B:$B,'图7-用电量'!$A5)*$E$2</f>
        <v>67880.800000000003</v>
      </c>
      <c r="S5" s="14">
        <f>SUMIFS(用电量!V:V,用电量!$B:$B,'图7-用电量'!$A5)*$E$2</f>
        <v>68158.600000000006</v>
      </c>
      <c r="T5" s="14">
        <f>SUMIFS(用电量!W:W,用电量!$B:$B,'图7-用电量'!$A5)*$E$2</f>
        <v>68538.700000000012</v>
      </c>
      <c r="U5" s="14">
        <f>SUMIFS(用电量!X:X,用电量!$B:$B,'图7-用电量'!$A5)*$E$2</f>
        <v>68644.100000000006</v>
      </c>
      <c r="V5" s="14">
        <f>SUMIFS(用电量!Y:Y,用电量!$B:$B,'图7-用电量'!$A5)*$E$2</f>
        <v>68762</v>
      </c>
      <c r="W5" s="14">
        <f>SUMIFS(用电量!Z:Z,用电量!$B:$B,'图7-用电量'!$A5)*$E$2</f>
        <v>68906.700000000012</v>
      </c>
      <c r="X5" s="14">
        <f>SUMIFS(用电量!AA:AA,用电量!$B:$B,'图7-用电量'!$A5)*$E$2</f>
        <v>68950.900000000009</v>
      </c>
      <c r="Y5" s="14">
        <f>SUMIFS(用电量!AB:AB,用电量!$B:$B,'图7-用电量'!$A5)*$E$2</f>
        <v>69019</v>
      </c>
      <c r="Z5" s="14">
        <f>SUMIFS(用电量!AC:AC,用电量!$B:$B,'图7-用电量'!$A5)*$E$2</f>
        <v>68971.900000000009</v>
      </c>
      <c r="AA5" s="14">
        <f>SUMIFS(用电量!AD:AD,用电量!$B:$B,'图7-用电量'!$A5)*$E$2</f>
        <v>69004.400000000009</v>
      </c>
      <c r="AB5" s="14">
        <f>SUMIFS(用电量!AE:AE,用电量!$B:$B,'图7-用电量'!$A5)*$E$2</f>
        <v>68907.400000000009</v>
      </c>
      <c r="AC5" s="14">
        <f>SUMIFS(用电量!AF:AF,用电量!$B:$B,'图7-用电量'!$A5)*$E$2</f>
        <v>68799.3</v>
      </c>
      <c r="AD5" s="14">
        <f>SUMIFS(用电量!AG:AG,用电量!$B:$B,'图7-用电量'!$A5)*$E$2</f>
        <v>68723</v>
      </c>
      <c r="AE5" s="14">
        <f>SUMIFS(用电量!AH:AH,用电量!$B:$B,'图7-用电量'!$A5)*$E$2</f>
        <v>68531.900000000009</v>
      </c>
      <c r="AF5" s="14">
        <f>SUMIFS(用电量!AI:AI,用电量!$B:$B,'图7-用电量'!$A5)*$E$2</f>
        <v>68363.3</v>
      </c>
      <c r="AG5" s="14">
        <f>SUMIFS(用电量!AJ:AJ,用电量!$B:$B,'图7-用电量'!$A5)*$E$2</f>
        <v>68156.600000000006</v>
      </c>
      <c r="AH5" s="14">
        <f>SUMIFS(用电量!AK:AK,用电量!$B:$B,'图7-用电量'!$A5)*$E$2</f>
        <v>67911.900000000009</v>
      </c>
      <c r="AI5" s="14">
        <f>SUMIFS(用电量!AL:AL,用电量!$B:$B,'图7-用电量'!$A5)*$E$2</f>
        <v>67623</v>
      </c>
      <c r="AJ5" s="14">
        <f>SUMIFS(用电量!AM:AM,用电量!$B:$B,'图7-用电量'!$A5)*$E$2</f>
        <v>67357.3</v>
      </c>
      <c r="AK5" s="14">
        <f>SUMIFS(用电量!AN:AN,用电量!$B:$B,'图7-用电量'!$A5)*$E$2</f>
        <v>67149.100000000006</v>
      </c>
      <c r="AL5" s="14">
        <f>SUMIFS(用电量!AO:AO,用电量!$B:$B,'图7-用电量'!$A5)*$E$2</f>
        <v>66832.3</v>
      </c>
      <c r="AM5" s="14">
        <f>SUMIFS(用电量!AP:AP,用电量!$B:$B,'图7-用电量'!$A5)*$E$2</f>
        <v>66507</v>
      </c>
      <c r="AN5" s="14">
        <f>SUMIFS(用电量!AQ:AQ,用电量!$B:$B,'图7-用电量'!$A5)*$E$2</f>
        <v>66133.900000000009</v>
      </c>
    </row>
    <row r="6" spans="1:40">
      <c r="A6" t="s">
        <v>165</v>
      </c>
      <c r="B6" s="1" t="s">
        <v>1669</v>
      </c>
      <c r="C6" s="14">
        <f>SUMIFS(用电量!F:F,用电量!$B:$B,'图7-用电量'!$A6)*$E$2</f>
        <v>0.94029000000000007</v>
      </c>
      <c r="D6" s="14">
        <f>SUMIFS(用电量!G:G,用电量!$B:$B,'图7-用电量'!$A6)*$E$2</f>
        <v>1.35836</v>
      </c>
      <c r="E6" s="14">
        <f>SUMIFS(用电量!H:H,用电量!$B:$B,'图7-用电量'!$A6)*$E$2</f>
        <v>1.9836000000000003</v>
      </c>
      <c r="F6" s="14">
        <f>SUMIFS(用电量!I:I,用电量!$B:$B,'图7-用电量'!$A6)*$E$2</f>
        <v>2.7444700000000002</v>
      </c>
      <c r="G6" s="14">
        <f>SUMIFS(用电量!J:J,用电量!$B:$B,'图7-用电量'!$A6)*$E$2</f>
        <v>3.6735200000000003</v>
      </c>
      <c r="H6" s="14">
        <f>SUMIFS(用电量!K:K,用电量!$B:$B,'图7-用电量'!$A6)*$E$2</f>
        <v>4.8032900000000005</v>
      </c>
      <c r="I6" s="14">
        <f>SUMIFS(用电量!L:L,用电量!$B:$B,'图7-用电量'!$A6)*$E$2</f>
        <v>6.1899800000000003</v>
      </c>
      <c r="J6" s="14">
        <f>SUMIFS(用电量!M:M,用电量!$B:$B,'图7-用电量'!$A6)*$E$2</f>
        <v>7.8981500000000002</v>
      </c>
      <c r="K6" s="14">
        <f>SUMIFS(用电量!N:N,用电量!$B:$B,'图7-用电量'!$A6)*$E$2</f>
        <v>9.8839100000000002</v>
      </c>
      <c r="L6" s="14">
        <f>SUMIFS(用电量!O:O,用电量!$B:$B,'图7-用电量'!$A6)*$E$2</f>
        <v>12.288900000000002</v>
      </c>
      <c r="M6" s="14">
        <f>SUMIFS(用电量!P:P,用电量!$B:$B,'图7-用电量'!$A6)*$E$2</f>
        <v>13.223600000000001</v>
      </c>
      <c r="N6" s="14">
        <f>SUMIFS(用电量!Q:Q,用电量!$B:$B,'图7-用电量'!$A6)*$E$2</f>
        <v>14.024100000000001</v>
      </c>
      <c r="O6" s="14">
        <f>SUMIFS(用电量!R:R,用电量!$B:$B,'图7-用电量'!$A6)*$E$2</f>
        <v>14.672700000000001</v>
      </c>
      <c r="P6" s="14">
        <f>SUMIFS(用电量!S:S,用电量!$B:$B,'图7-用电量'!$A6)*$E$2</f>
        <v>15.377300000000002</v>
      </c>
      <c r="Q6" s="14">
        <f>SUMIFS(用电量!T:T,用电量!$B:$B,'图7-用电量'!$A6)*$E$2</f>
        <v>16.1022</v>
      </c>
      <c r="R6" s="14">
        <f>SUMIFS(用电量!U:U,用电量!$B:$B,'图7-用电量'!$A6)*$E$2</f>
        <v>16.924800000000001</v>
      </c>
      <c r="S6" s="14">
        <f>SUMIFS(用电量!V:V,用电量!$B:$B,'图7-用电量'!$A6)*$E$2</f>
        <v>17.7759</v>
      </c>
      <c r="T6" s="14">
        <f>SUMIFS(用电量!W:W,用电量!$B:$B,'图7-用电量'!$A6)*$E$2</f>
        <v>18.6616</v>
      </c>
      <c r="U6" s="14">
        <f>SUMIFS(用电量!X:X,用电量!$B:$B,'图7-用电量'!$A6)*$E$2</f>
        <v>19.505300000000002</v>
      </c>
      <c r="V6" s="14">
        <f>SUMIFS(用电量!Y:Y,用电量!$B:$B,'图7-用电量'!$A6)*$E$2</f>
        <v>20.347300000000001</v>
      </c>
      <c r="W6" s="14">
        <f>SUMIFS(用电量!Z:Z,用电量!$B:$B,'图7-用电量'!$A6)*$E$2</f>
        <v>21.253100000000003</v>
      </c>
      <c r="X6" s="14">
        <f>SUMIFS(用电量!AA:AA,用电量!$B:$B,'图7-用电量'!$A6)*$E$2</f>
        <v>22.169500000000003</v>
      </c>
      <c r="Y6" s="14">
        <f>SUMIFS(用电量!AB:AB,用电量!$B:$B,'图7-用电量'!$A6)*$E$2</f>
        <v>23.115100000000002</v>
      </c>
      <c r="Z6" s="14">
        <f>SUMIFS(用电量!AC:AC,用电量!$B:$B,'图7-用电量'!$A6)*$E$2</f>
        <v>24.130700000000001</v>
      </c>
      <c r="AA6" s="14">
        <f>SUMIFS(用电量!AD:AD,用电量!$B:$B,'图7-用电量'!$A6)*$E$2</f>
        <v>25.134100000000004</v>
      </c>
      <c r="AB6" s="14">
        <f>SUMIFS(用电量!AE:AE,用电量!$B:$B,'图7-用电量'!$A6)*$E$2</f>
        <v>26.183200000000003</v>
      </c>
      <c r="AC6" s="14">
        <f>SUMIFS(用电量!AF:AF,用电量!$B:$B,'图7-用电量'!$A6)*$E$2</f>
        <v>27.243000000000002</v>
      </c>
      <c r="AD6" s="14">
        <f>SUMIFS(用电量!AG:AG,用电量!$B:$B,'图7-用电量'!$A6)*$E$2</f>
        <v>28.385100000000001</v>
      </c>
      <c r="AE6" s="14">
        <f>SUMIFS(用电量!AH:AH,用电量!$B:$B,'图7-用电量'!$A6)*$E$2</f>
        <v>29.398400000000002</v>
      </c>
      <c r="AF6" s="14">
        <f>SUMIFS(用电量!AI:AI,用电量!$B:$B,'图7-用电量'!$A6)*$E$2</f>
        <v>30.473200000000002</v>
      </c>
      <c r="AG6" s="14">
        <f>SUMIFS(用电量!AJ:AJ,用电量!$B:$B,'图7-用电量'!$A6)*$E$2</f>
        <v>31.570400000000003</v>
      </c>
      <c r="AH6" s="14">
        <f>SUMIFS(用电量!AK:AK,用电量!$B:$B,'图7-用电量'!$A6)*$E$2</f>
        <v>32.754800000000003</v>
      </c>
      <c r="AI6" s="14">
        <f>SUMIFS(用电量!AL:AL,用电量!$B:$B,'图7-用电量'!$A6)*$E$2</f>
        <v>33.8461</v>
      </c>
      <c r="AJ6" s="14">
        <f>SUMIFS(用电量!AM:AM,用电量!$B:$B,'图7-用电量'!$A6)*$E$2</f>
        <v>35.229200000000006</v>
      </c>
      <c r="AK6" s="14">
        <f>SUMIFS(用电量!AN:AN,用电量!$B:$B,'图7-用电量'!$A6)*$E$2</f>
        <v>36.2776</v>
      </c>
      <c r="AL6" s="14">
        <f>SUMIFS(用电量!AO:AO,用电量!$B:$B,'图7-用电量'!$A6)*$E$2</f>
        <v>38.161200000000001</v>
      </c>
      <c r="AM6" s="14">
        <f>SUMIFS(用电量!AP:AP,用电量!$B:$B,'图7-用电量'!$A6)*$E$2</f>
        <v>38.6143</v>
      </c>
      <c r="AN6" s="14">
        <f>SUMIFS(用电量!AQ:AQ,用电量!$B:$B,'图7-用电量'!$A6)*$E$2</f>
        <v>42.291000000000004</v>
      </c>
    </row>
    <row r="7" spans="1:40">
      <c r="A7" t="s">
        <v>208</v>
      </c>
      <c r="B7" s="1" t="s">
        <v>1641</v>
      </c>
      <c r="C7" s="14">
        <f>SUMIFS(用电量!F:F,用电量!$B:$B,'图7-用电量'!$A7)*$E$2</f>
        <v>0</v>
      </c>
      <c r="D7" s="14">
        <f>SUMIFS(用电量!G:G,用电量!$B:$B,'图7-用电量'!$A7)*$E$2</f>
        <v>0</v>
      </c>
      <c r="E7" s="14">
        <f>SUMIFS(用电量!H:H,用电量!$B:$B,'图7-用电量'!$A7)*$E$2</f>
        <v>0</v>
      </c>
      <c r="F7" s="14">
        <f>SUMIFS(用电量!I:I,用电量!$B:$B,'图7-用电量'!$A7)*$E$2</f>
        <v>0</v>
      </c>
      <c r="G7" s="14">
        <f>SUMIFS(用电量!J:J,用电量!$B:$B,'图7-用电量'!$A7)*$E$2</f>
        <v>0</v>
      </c>
      <c r="H7" s="14">
        <f>SUMIFS(用电量!K:K,用电量!$B:$B,'图7-用电量'!$A7)*$E$2</f>
        <v>0</v>
      </c>
      <c r="I7" s="14">
        <f>SUMIFS(用电量!L:L,用电量!$B:$B,'图7-用电量'!$A7)*$E$2</f>
        <v>0</v>
      </c>
      <c r="J7" s="14">
        <f>SUMIFS(用电量!M:M,用电量!$B:$B,'图7-用电量'!$A7)*$E$2</f>
        <v>0</v>
      </c>
      <c r="K7" s="14">
        <f>SUMIFS(用电量!N:N,用电量!$B:$B,'图7-用电量'!$A7)*$E$2</f>
        <v>0</v>
      </c>
      <c r="L7" s="14">
        <f>SUMIFS(用电量!O:O,用电量!$B:$B,'图7-用电量'!$A7)*$E$2</f>
        <v>0</v>
      </c>
      <c r="M7" s="14">
        <f>SUMIFS(用电量!P:P,用电量!$B:$B,'图7-用电量'!$A7)*$E$2</f>
        <v>0</v>
      </c>
      <c r="N7" s="14">
        <f>SUMIFS(用电量!Q:Q,用电量!$B:$B,'图7-用电量'!$A7)*$E$2</f>
        <v>0</v>
      </c>
      <c r="O7" s="14">
        <f>SUMIFS(用电量!R:R,用电量!$B:$B,'图7-用电量'!$A7)*$E$2</f>
        <v>0</v>
      </c>
      <c r="P7" s="14">
        <f>SUMIFS(用电量!S:S,用电量!$B:$B,'图7-用电量'!$A7)*$E$2</f>
        <v>0</v>
      </c>
      <c r="Q7" s="14">
        <f>SUMIFS(用电量!T:T,用电量!$B:$B,'图7-用电量'!$A7)*$E$2</f>
        <v>0</v>
      </c>
      <c r="R7" s="14">
        <f>SUMIFS(用电量!U:U,用电量!$B:$B,'图7-用电量'!$A7)*$E$2</f>
        <v>0</v>
      </c>
      <c r="S7" s="14">
        <f>SUMIFS(用电量!V:V,用电量!$B:$B,'图7-用电量'!$A7)*$E$2</f>
        <v>0</v>
      </c>
      <c r="T7" s="14">
        <f>SUMIFS(用电量!W:W,用电量!$B:$B,'图7-用电量'!$A7)*$E$2</f>
        <v>0</v>
      </c>
      <c r="U7" s="14">
        <f>SUMIFS(用电量!X:X,用电量!$B:$B,'图7-用电量'!$A7)*$E$2</f>
        <v>0</v>
      </c>
      <c r="V7" s="14">
        <f>SUMIFS(用电量!Y:Y,用电量!$B:$B,'图7-用电量'!$A7)*$E$2</f>
        <v>0</v>
      </c>
      <c r="W7" s="14">
        <f>SUMIFS(用电量!Z:Z,用电量!$B:$B,'图7-用电量'!$A7)*$E$2</f>
        <v>0</v>
      </c>
      <c r="X7" s="14">
        <f>SUMIFS(用电量!AA:AA,用电量!$B:$B,'图7-用电量'!$A7)*$E$2</f>
        <v>0</v>
      </c>
      <c r="Y7" s="14">
        <f>SUMIFS(用电量!AB:AB,用电量!$B:$B,'图7-用电量'!$A7)*$E$2</f>
        <v>0</v>
      </c>
      <c r="Z7" s="14">
        <f>SUMIFS(用电量!AC:AC,用电量!$B:$B,'图7-用电量'!$A7)*$E$2</f>
        <v>0</v>
      </c>
      <c r="AA7" s="14">
        <f>SUMIFS(用电量!AD:AD,用电量!$B:$B,'图7-用电量'!$A7)*$E$2</f>
        <v>0</v>
      </c>
      <c r="AB7" s="14">
        <f>SUMIFS(用电量!AE:AE,用电量!$B:$B,'图7-用电量'!$A7)*$E$2</f>
        <v>0</v>
      </c>
      <c r="AC7" s="14">
        <f>SUMIFS(用电量!AF:AF,用电量!$B:$B,'图7-用电量'!$A7)*$E$2</f>
        <v>0</v>
      </c>
      <c r="AD7" s="14">
        <f>SUMIFS(用电量!AG:AG,用电量!$B:$B,'图7-用电量'!$A7)*$E$2</f>
        <v>0</v>
      </c>
      <c r="AE7" s="14">
        <f>SUMIFS(用电量!AH:AH,用电量!$B:$B,'图7-用电量'!$A7)*$E$2</f>
        <v>0</v>
      </c>
      <c r="AF7" s="14">
        <f>SUMIFS(用电量!AI:AI,用电量!$B:$B,'图7-用电量'!$A7)*$E$2</f>
        <v>0</v>
      </c>
      <c r="AG7" s="14">
        <f>SUMIFS(用电量!AJ:AJ,用电量!$B:$B,'图7-用电量'!$A7)*$E$2</f>
        <v>0</v>
      </c>
      <c r="AH7" s="14">
        <f>SUMIFS(用电量!AK:AK,用电量!$B:$B,'图7-用电量'!$A7)*$E$2</f>
        <v>0</v>
      </c>
      <c r="AI7" s="14">
        <f>SUMIFS(用电量!AL:AL,用电量!$B:$B,'图7-用电量'!$A7)*$E$2</f>
        <v>0</v>
      </c>
      <c r="AJ7" s="14">
        <f>SUMIFS(用电量!AM:AM,用电量!$B:$B,'图7-用电量'!$A7)*$E$2</f>
        <v>0</v>
      </c>
      <c r="AK7" s="14">
        <f>SUMIFS(用电量!AN:AN,用电量!$B:$B,'图7-用电量'!$A7)*$E$2</f>
        <v>0</v>
      </c>
      <c r="AL7" s="14">
        <f>SUMIFS(用电量!AO:AO,用电量!$B:$B,'图7-用电量'!$A7)*$E$2</f>
        <v>0</v>
      </c>
      <c r="AM7" s="14">
        <f>SUMIFS(用电量!AP:AP,用电量!$B:$B,'图7-用电量'!$A7)*$E$2</f>
        <v>0</v>
      </c>
      <c r="AN7" s="14">
        <f>SUMIFS(用电量!AQ:AQ,用电量!$B:$B,'图7-用电量'!$A7)*$E$2</f>
        <v>0</v>
      </c>
    </row>
    <row r="8" spans="1:40">
      <c r="A8" t="s">
        <v>207</v>
      </c>
      <c r="B8" s="1" t="s">
        <v>1677</v>
      </c>
      <c r="C8" s="14">
        <f>SUMIFS(用电量!F:F,用电量!$B:$B,'图7-用电量'!$A8)*$E$2</f>
        <v>25152.968000000001</v>
      </c>
      <c r="D8" s="14">
        <f>SUMIFS(用电量!G:G,用电量!$B:$B,'图7-用电量'!$A8)*$E$2</f>
        <v>25029.898000000001</v>
      </c>
      <c r="E8" s="14">
        <f>SUMIFS(用电量!H:H,用电量!$B:$B,'图7-用电量'!$A8)*$E$2</f>
        <v>27217.169000000002</v>
      </c>
      <c r="F8" s="14">
        <f>SUMIFS(用电量!I:I,用电量!$B:$B,'图7-用电量'!$A8)*$E$2</f>
        <v>29265.530000000002</v>
      </c>
      <c r="G8" s="14">
        <f>SUMIFS(用电量!J:J,用电量!$B:$B,'图7-用电量'!$A8)*$E$2</f>
        <v>31051.141000000003</v>
      </c>
      <c r="H8" s="14">
        <f>SUMIFS(用电量!K:K,用电量!$B:$B,'图7-用电量'!$A8)*$E$2</f>
        <v>32675.212400000004</v>
      </c>
      <c r="I8" s="14">
        <f>SUMIFS(用电量!L:L,用电量!$B:$B,'图7-用电量'!$A8)*$E$2</f>
        <v>34099.652700000006</v>
      </c>
      <c r="J8" s="14">
        <f>SUMIFS(用电量!M:M,用电量!$B:$B,'图7-用电量'!$A8)*$E$2</f>
        <v>35567.918400000002</v>
      </c>
      <c r="K8" s="14">
        <f>SUMIFS(用电量!N:N,用电量!$B:$B,'图7-用电量'!$A8)*$E$2</f>
        <v>36959.035600000003</v>
      </c>
      <c r="L8" s="14">
        <f>SUMIFS(用电量!O:O,用电量!$B:$B,'图7-用电量'!$A8)*$E$2</f>
        <v>38601.369600000005</v>
      </c>
      <c r="M8" s="14">
        <f>SUMIFS(用电量!P:P,用电量!$B:$B,'图7-用电量'!$A8)*$E$2</f>
        <v>40350.705600000001</v>
      </c>
      <c r="N8" s="14">
        <f>SUMIFS(用电量!Q:Q,用电量!$B:$B,'图7-用电量'!$A8)*$E$2</f>
        <v>42122.469500000007</v>
      </c>
      <c r="O8" s="14">
        <f>SUMIFS(用电量!R:R,用电量!$B:$B,'图7-用电量'!$A8)*$E$2</f>
        <v>43876.086800000005</v>
      </c>
      <c r="P8" s="14">
        <f>SUMIFS(用电量!S:S,用电量!$B:$B,'图7-用电量'!$A8)*$E$2</f>
        <v>45604.282600000006</v>
      </c>
      <c r="Q8" s="14">
        <f>SUMIFS(用电量!T:T,用电量!$B:$B,'图7-用电量'!$A8)*$E$2</f>
        <v>47505.799510000004</v>
      </c>
      <c r="R8" s="14">
        <f>SUMIFS(用电量!U:U,用电量!$B:$B,'图7-用电量'!$A8)*$E$2</f>
        <v>49607.555000000008</v>
      </c>
      <c r="S8" s="14">
        <f>SUMIFS(用电量!V:V,用电量!$B:$B,'图7-用电量'!$A8)*$E$2</f>
        <v>51908.627000000008</v>
      </c>
      <c r="T8" s="14">
        <f>SUMIFS(用电量!W:W,用电量!$B:$B,'图7-用电量'!$A8)*$E$2</f>
        <v>54148.218000000008</v>
      </c>
      <c r="U8" s="14">
        <f>SUMIFS(用电量!X:X,用电量!$B:$B,'图7-用电量'!$A8)*$E$2</f>
        <v>56449.328000000001</v>
      </c>
      <c r="V8" s="14">
        <f>SUMIFS(用电量!Y:Y,用电量!$B:$B,'图7-用电量'!$A8)*$E$2</f>
        <v>58706.556000000004</v>
      </c>
      <c r="W8" s="14">
        <f>SUMIFS(用电量!Z:Z,用电量!$B:$B,'图7-用电量'!$A8)*$E$2</f>
        <v>61119.272000000004</v>
      </c>
      <c r="X8" s="14">
        <f>SUMIFS(用电量!AA:AA,用电量!$B:$B,'图7-用电量'!$A8)*$E$2</f>
        <v>63608.031000000003</v>
      </c>
      <c r="Y8" s="14">
        <f>SUMIFS(用电量!AB:AB,用电量!$B:$B,'图7-用电量'!$A8)*$E$2</f>
        <v>66014.534</v>
      </c>
      <c r="Z8" s="14">
        <f>SUMIFS(用电量!AC:AC,用电量!$B:$B,'图7-用电量'!$A8)*$E$2</f>
        <v>68400.632000000012</v>
      </c>
      <c r="AA8" s="14">
        <f>SUMIFS(用电量!AD:AD,用电量!$B:$B,'图7-用电量'!$A8)*$E$2</f>
        <v>70696.022000000012</v>
      </c>
      <c r="AB8" s="14">
        <f>SUMIFS(用电量!AE:AE,用电量!$B:$B,'图7-用电量'!$A8)*$E$2</f>
        <v>73082.341</v>
      </c>
      <c r="AC8" s="14">
        <f>SUMIFS(用电量!AF:AF,用电量!$B:$B,'图7-用电量'!$A8)*$E$2</f>
        <v>75198.677000000011</v>
      </c>
      <c r="AD8" s="14">
        <f>SUMIFS(用电量!AG:AG,用电量!$B:$B,'图7-用电量'!$A8)*$E$2</f>
        <v>77543.482000000004</v>
      </c>
      <c r="AE8" s="14">
        <f>SUMIFS(用电量!AH:AH,用电量!$B:$B,'图7-用电量'!$A8)*$E$2</f>
        <v>79498.385000000009</v>
      </c>
      <c r="AF8" s="14">
        <f>SUMIFS(用电量!AI:AI,用电量!$B:$B,'图7-用电量'!$A8)*$E$2</f>
        <v>81081.181000000011</v>
      </c>
      <c r="AG8" s="14">
        <f>SUMIFS(用电量!AJ:AJ,用电量!$B:$B,'图7-用电量'!$A8)*$E$2</f>
        <v>82892.541000000012</v>
      </c>
      <c r="AH8" s="14">
        <f>SUMIFS(用电量!AK:AK,用电量!$B:$B,'图7-用电量'!$A8)*$E$2</f>
        <v>84320.204000000012</v>
      </c>
      <c r="AI8" s="14">
        <f>SUMIFS(用电量!AL:AL,用电量!$B:$B,'图7-用电量'!$A8)*$E$2</f>
        <v>85654.098000000013</v>
      </c>
      <c r="AJ8" s="14">
        <f>SUMIFS(用电量!AM:AM,用电量!$B:$B,'图7-用电量'!$A8)*$E$2</f>
        <v>86583.214000000007</v>
      </c>
      <c r="AK8" s="14">
        <f>SUMIFS(用电量!AN:AN,用电量!$B:$B,'图7-用电量'!$A8)*$E$2</f>
        <v>87362.556000000011</v>
      </c>
      <c r="AL8" s="14">
        <f>SUMIFS(用电量!AO:AO,用电量!$B:$B,'图7-用电量'!$A8)*$E$2</f>
        <v>87760.786000000007</v>
      </c>
      <c r="AM8" s="14">
        <f>SUMIFS(用电量!AP:AP,用电量!$B:$B,'图7-用电量'!$A8)*$E$2</f>
        <v>88068.302000000011</v>
      </c>
      <c r="AN8" s="14">
        <f>SUMIFS(用电量!AQ:AQ,用电量!$B:$B,'图7-用电量'!$A8)*$E$2</f>
        <v>89990.790000000008</v>
      </c>
    </row>
    <row r="9" spans="1:40">
      <c r="A9" t="s">
        <v>1678</v>
      </c>
      <c r="B9" s="1" t="s">
        <v>1688</v>
      </c>
      <c r="C9" s="14">
        <f>MAX(-发电量!C52*'图7-用电量'!$E$2,0)</f>
        <v>170.80500000000001</v>
      </c>
      <c r="D9" s="14">
        <f>MAX(-发电量!D52*'图7-用电量'!$E$2,0)</f>
        <v>170.80500000000001</v>
      </c>
      <c r="E9" s="14">
        <f>MAX(-发电量!E52*'图7-用电量'!$E$2,0)</f>
        <v>170.80500000000001</v>
      </c>
      <c r="F9" s="14">
        <f>MAX(-发电量!F52*'图7-用电量'!$E$2,0)</f>
        <v>170.80500000000001</v>
      </c>
      <c r="G9" s="14">
        <f>MAX(-发电量!G52*'图7-用电量'!$E$2,0)</f>
        <v>170.80500000000001</v>
      </c>
      <c r="H9" s="14">
        <f>MAX(-发电量!H52*'图7-用电量'!$E$2,0)</f>
        <v>170.80500000000001</v>
      </c>
      <c r="I9" s="14">
        <f>MAX(-发电量!I52*'图7-用电量'!$E$2,0)</f>
        <v>170.80500000000001</v>
      </c>
      <c r="J9" s="14">
        <f>MAX(-发电量!J52*'图7-用电量'!$E$2,0)</f>
        <v>170.80500000000001</v>
      </c>
      <c r="K9" s="14">
        <f>MAX(-发电量!K52*'图7-用电量'!$E$2,0)</f>
        <v>170.80500000000001</v>
      </c>
      <c r="L9" s="14">
        <f>MAX(-发电量!L52*'图7-用电量'!$E$2,0)</f>
        <v>170.80500000000001</v>
      </c>
      <c r="M9" s="14">
        <f>MAX(-发电量!M52*'图7-用电量'!$E$2,0)</f>
        <v>170.80500000000001</v>
      </c>
      <c r="N9" s="14">
        <f>MAX(-发电量!N52*'图7-用电量'!$E$2,0)</f>
        <v>170.80500000000001</v>
      </c>
      <c r="O9" s="14">
        <f>MAX(-发电量!O52*'图7-用电量'!$E$2,0)</f>
        <v>170.80500000000001</v>
      </c>
      <c r="P9" s="14">
        <f>MAX(-发电量!P52*'图7-用电量'!$E$2,0)</f>
        <v>170.80500000000001</v>
      </c>
      <c r="Q9" s="14">
        <f>MAX(-发电量!Q52*'图7-用电量'!$E$2,0)</f>
        <v>170.80500000000001</v>
      </c>
      <c r="R9" s="14">
        <f>MAX(-发电量!R52*'图7-用电量'!$E$2,0)</f>
        <v>170.80500000000001</v>
      </c>
      <c r="S9" s="14">
        <f>MAX(-发电量!S52*'图7-用电量'!$E$2,0)</f>
        <v>170.80500000000001</v>
      </c>
      <c r="T9" s="14">
        <f>MAX(-发电量!T52*'图7-用电量'!$E$2,0)</f>
        <v>170.80500000000001</v>
      </c>
      <c r="U9" s="14">
        <f>MAX(-发电量!U52*'图7-用电量'!$E$2,0)</f>
        <v>170.80500000000001</v>
      </c>
      <c r="V9" s="14">
        <f>MAX(-发电量!V52*'图7-用电量'!$E$2,0)</f>
        <v>170.80500000000001</v>
      </c>
      <c r="W9" s="14">
        <f>MAX(-发电量!W52*'图7-用电量'!$E$2,0)</f>
        <v>170.80500000000001</v>
      </c>
      <c r="X9" s="14">
        <f>MAX(-发电量!X52*'图7-用电量'!$E$2,0)</f>
        <v>170.80500000000001</v>
      </c>
      <c r="Y9" s="14">
        <f>MAX(-发电量!Y52*'图7-用电量'!$E$2,0)</f>
        <v>170.80500000000001</v>
      </c>
      <c r="Z9" s="14">
        <f>MAX(-发电量!Z52*'图7-用电量'!$E$2,0)</f>
        <v>170.80500000000001</v>
      </c>
      <c r="AA9" s="14">
        <f>MAX(-发电量!AA52*'图7-用电量'!$E$2,0)</f>
        <v>170.80500000000001</v>
      </c>
      <c r="AB9" s="14">
        <f>MAX(-发电量!AB52*'图7-用电量'!$E$2,0)</f>
        <v>170.80500000000001</v>
      </c>
      <c r="AC9" s="14">
        <f>MAX(-发电量!AC52*'图7-用电量'!$E$2,0)</f>
        <v>170.80500000000001</v>
      </c>
      <c r="AD9" s="14">
        <f>MAX(-发电量!AD52*'图7-用电量'!$E$2,0)</f>
        <v>170.80500000000001</v>
      </c>
      <c r="AE9" s="14">
        <f>MAX(-发电量!AE52*'图7-用电量'!$E$2,0)</f>
        <v>170.80500000000001</v>
      </c>
      <c r="AF9" s="14">
        <f>MAX(-发电量!AF52*'图7-用电量'!$E$2,0)</f>
        <v>170.80500000000001</v>
      </c>
      <c r="AG9" s="14">
        <f>MAX(-发电量!AG52*'图7-用电量'!$E$2,0)</f>
        <v>170.80500000000001</v>
      </c>
      <c r="AH9" s="14">
        <f>MAX(-发电量!AH52*'图7-用电量'!$E$2,0)</f>
        <v>170.80500000000001</v>
      </c>
      <c r="AI9" s="14">
        <f>MAX(-发电量!AI52*'图7-用电量'!$E$2,0)</f>
        <v>170.80500000000001</v>
      </c>
      <c r="AJ9" s="14">
        <f>MAX(-发电量!AJ52*'图7-用电量'!$E$2,0)</f>
        <v>170.80500000000001</v>
      </c>
      <c r="AK9" s="14">
        <f>MAX(-发电量!AK52*'图7-用电量'!$E$2,0)</f>
        <v>170.80500000000001</v>
      </c>
      <c r="AL9" s="14">
        <f>MAX(-发电量!AL52*'图7-用电量'!$E$2,0)</f>
        <v>170.80500000000001</v>
      </c>
      <c r="AM9" s="14">
        <f>MAX(-发电量!AM52*'图7-用电量'!$E$2,0)</f>
        <v>170.80500000000001</v>
      </c>
      <c r="AN9" s="14">
        <f>MAX(-发电量!AN52*'图7-用电量'!$E$2,0)</f>
        <v>170.80500000000001</v>
      </c>
    </row>
    <row r="10" spans="1:40">
      <c r="A10" s="11" t="s">
        <v>233</v>
      </c>
      <c r="B10" s="1" t="s">
        <v>1637</v>
      </c>
      <c r="C10" s="14">
        <f>SUMIFS(用电量!F:F,用电量!$C:$C,'图7-用电量'!$A10)*$E$2</f>
        <v>12115.288</v>
      </c>
      <c r="D10" s="14">
        <f>SUMIFS(用电量!G:G,用电量!$C:$C,'图7-用电量'!$A10)*$E$2</f>
        <v>12145.488000000001</v>
      </c>
      <c r="E10" s="14">
        <f>SUMIFS(用电量!H:H,用电量!$C:$C,'图7-用电量'!$A10)*$E$2</f>
        <v>13479.750000000002</v>
      </c>
      <c r="F10" s="14">
        <f>SUMIFS(用电量!I:I,用电量!$C:$C,'图7-用电量'!$A10)*$E$2</f>
        <v>14722.550000000001</v>
      </c>
      <c r="G10" s="14">
        <f>SUMIFS(用电量!J:J,用电量!$C:$C,'图7-用电量'!$A10)*$E$2</f>
        <v>15798.37</v>
      </c>
      <c r="H10" s="14">
        <f>SUMIFS(用电量!K:K,用电量!$C:$C,'图7-用电量'!$A10)*$E$2</f>
        <v>16795.02</v>
      </c>
      <c r="I10" s="14">
        <f>SUMIFS(用电量!L:L,用电量!$C:$C,'图7-用电量'!$A10)*$E$2</f>
        <v>17674.43</v>
      </c>
      <c r="J10" s="14">
        <f>SUMIFS(用电量!M:M,用电量!$C:$C,'图7-用电量'!$A10)*$E$2</f>
        <v>18553.79</v>
      </c>
      <c r="K10" s="14">
        <f>SUMIFS(用电量!N:N,用电量!$C:$C,'图7-用电量'!$A10)*$E$2</f>
        <v>19462.43</v>
      </c>
      <c r="L10" s="14">
        <f>SUMIFS(用电量!O:O,用电量!$C:$C,'图7-用电量'!$A10)*$E$2</f>
        <v>20546.960000000003</v>
      </c>
      <c r="M10" s="14">
        <f>SUMIFS(用电量!P:P,用电量!$C:$C,'图7-用电量'!$A10)*$E$2</f>
        <v>21719.390000000003</v>
      </c>
      <c r="N10" s="14">
        <f>SUMIFS(用电量!Q:Q,用电量!$C:$C,'图7-用电量'!$A10)*$E$2</f>
        <v>22891.93</v>
      </c>
      <c r="O10" s="14">
        <f>SUMIFS(用电量!R:R,用电量!$C:$C,'图7-用电量'!$A10)*$E$2</f>
        <v>24064.480000000003</v>
      </c>
      <c r="P10" s="14">
        <f>SUMIFS(用电量!S:S,用电量!$C:$C,'图7-用电量'!$A10)*$E$2</f>
        <v>25207.690000000002</v>
      </c>
      <c r="Q10" s="14">
        <f>SUMIFS(用电量!T:T,用电量!$C:$C,'图7-用电量'!$A10)*$E$2</f>
        <v>26438.9</v>
      </c>
      <c r="R10" s="14">
        <f>SUMIFS(用电量!U:U,用电量!$C:$C,'图7-用电量'!$A10)*$E$2</f>
        <v>27640.800000000003</v>
      </c>
      <c r="S10" s="14">
        <f>SUMIFS(用电量!V:V,用电量!$C:$C,'图7-用电量'!$A10)*$E$2</f>
        <v>28901.180000000004</v>
      </c>
      <c r="T10" s="14">
        <f>SUMIFS(用电量!W:W,用电量!$C:$C,'图7-用电量'!$A10)*$E$2</f>
        <v>30190.980000000003</v>
      </c>
      <c r="U10" s="14">
        <f>SUMIFS(用电量!X:X,用电量!$C:$C,'图7-用电量'!$A10)*$E$2</f>
        <v>31480.74</v>
      </c>
      <c r="V10" s="14">
        <f>SUMIFS(用电量!Y:Y,用电量!$C:$C,'图7-用电量'!$A10)*$E$2</f>
        <v>32741.210000000003</v>
      </c>
      <c r="W10" s="14">
        <f>SUMIFS(用电量!Z:Z,用电量!$C:$C,'图7-用电量'!$A10)*$E$2</f>
        <v>34113.170000000006</v>
      </c>
      <c r="X10" s="14">
        <f>SUMIFS(用电量!AA:AA,用电量!$C:$C,'图7-用电量'!$A10)*$E$2</f>
        <v>35546.54</v>
      </c>
      <c r="Y10" s="14">
        <f>SUMIFS(用电量!AB:AB,用电量!$C:$C,'图7-用电量'!$A10)*$E$2</f>
        <v>36912.51</v>
      </c>
      <c r="Z10" s="14">
        <f>SUMIFS(用电量!AC:AC,用电量!$C:$C,'图7-用电量'!$A10)*$E$2</f>
        <v>38296.07</v>
      </c>
      <c r="AA10" s="14">
        <f>SUMIFS(用电量!AD:AD,用电量!$C:$C,'图7-用电量'!$A10)*$E$2</f>
        <v>39618.100000000006</v>
      </c>
      <c r="AB10" s="14">
        <f>SUMIFS(用电量!AE:AE,用电量!$C:$C,'图7-用电量'!$A10)*$E$2</f>
        <v>41028.130000000005</v>
      </c>
      <c r="AC10" s="14">
        <f>SUMIFS(用电量!AF:AF,用电量!$C:$C,'图7-用电量'!$A10)*$E$2</f>
        <v>42174.26</v>
      </c>
      <c r="AD10" s="14">
        <f>SUMIFS(用电量!AG:AG,用电量!$C:$C,'图7-用电量'!$A10)*$E$2</f>
        <v>43581.11</v>
      </c>
      <c r="AE10" s="14">
        <f>SUMIFS(用电量!AH:AH,用电量!$C:$C,'图7-用电量'!$A10)*$E$2</f>
        <v>44677.280000000006</v>
      </c>
      <c r="AF10" s="14">
        <f>SUMIFS(用电量!AI:AI,用电量!$C:$C,'图7-用电量'!$A10)*$E$2</f>
        <v>45453.97</v>
      </c>
      <c r="AG10" s="14">
        <f>SUMIFS(用电量!AJ:AJ,用电量!$C:$C,'图7-用电量'!$A10)*$E$2</f>
        <v>46550.250000000007</v>
      </c>
      <c r="AH10" s="14">
        <f>SUMIFS(用电量!AK:AK,用电量!$C:$C,'图7-用电量'!$A10)*$E$2</f>
        <v>47350.520000000004</v>
      </c>
      <c r="AI10" s="14">
        <f>SUMIFS(用电量!AL:AL,用电量!$C:$C,'图7-用电量'!$A10)*$E$2</f>
        <v>48121.48</v>
      </c>
      <c r="AJ10" s="14">
        <f>SUMIFS(用电量!AM:AM,用电量!$C:$C,'图7-用电量'!$A10)*$E$2</f>
        <v>48613.87</v>
      </c>
      <c r="AK10" s="14">
        <f>SUMIFS(用电量!AN:AN,用电量!$C:$C,'图7-用电量'!$A10)*$E$2</f>
        <v>49076.840000000004</v>
      </c>
      <c r="AL10" s="14">
        <f>SUMIFS(用电量!AO:AO,用电量!$C:$C,'图7-用电量'!$A10)*$E$2</f>
        <v>49246.700000000004</v>
      </c>
      <c r="AM10" s="14">
        <f>SUMIFS(用电量!AP:AP,用电量!$C:$C,'图7-用电量'!$A10)*$E$2</f>
        <v>49445.87</v>
      </c>
      <c r="AN10" s="14">
        <f>SUMIFS(用电量!AQ:AQ,用电量!$C:$C,'图7-用电量'!$A10)*$E$2</f>
        <v>50243.000000000007</v>
      </c>
    </row>
    <row r="11" spans="1:40">
      <c r="A11" s="11" t="s">
        <v>205</v>
      </c>
      <c r="B11" s="1" t="s">
        <v>1636</v>
      </c>
      <c r="C11" s="14">
        <f>(C8-C10)</f>
        <v>13037.68</v>
      </c>
      <c r="D11" s="14">
        <f t="shared" ref="D11:AN11" si="1">(D8-D10)</f>
        <v>12884.41</v>
      </c>
      <c r="E11" s="14">
        <f t="shared" si="1"/>
        <v>13737.419</v>
      </c>
      <c r="F11" s="14">
        <f t="shared" si="1"/>
        <v>14542.980000000001</v>
      </c>
      <c r="G11" s="14">
        <f t="shared" si="1"/>
        <v>15252.771000000002</v>
      </c>
      <c r="H11" s="14">
        <f t="shared" si="1"/>
        <v>15880.192400000004</v>
      </c>
      <c r="I11" s="14">
        <f t="shared" si="1"/>
        <v>16425.222700000006</v>
      </c>
      <c r="J11" s="14">
        <f t="shared" si="1"/>
        <v>17014.128400000001</v>
      </c>
      <c r="K11" s="14">
        <f t="shared" si="1"/>
        <v>17496.605600000003</v>
      </c>
      <c r="L11" s="14">
        <f t="shared" si="1"/>
        <v>18054.409600000003</v>
      </c>
      <c r="M11" s="14">
        <f t="shared" si="1"/>
        <v>18631.315599999998</v>
      </c>
      <c r="N11" s="14">
        <f t="shared" si="1"/>
        <v>19230.539500000006</v>
      </c>
      <c r="O11" s="14">
        <f t="shared" si="1"/>
        <v>19811.606800000001</v>
      </c>
      <c r="P11" s="14">
        <f t="shared" si="1"/>
        <v>20396.592600000004</v>
      </c>
      <c r="Q11" s="14">
        <f t="shared" si="1"/>
        <v>21066.899510000003</v>
      </c>
      <c r="R11" s="14">
        <f t="shared" si="1"/>
        <v>21966.755000000005</v>
      </c>
      <c r="S11" s="14">
        <f t="shared" si="1"/>
        <v>23007.447000000004</v>
      </c>
      <c r="T11" s="14">
        <f t="shared" si="1"/>
        <v>23957.238000000005</v>
      </c>
      <c r="U11" s="14">
        <f t="shared" si="1"/>
        <v>24968.588</v>
      </c>
      <c r="V11" s="14">
        <f t="shared" si="1"/>
        <v>25965.346000000001</v>
      </c>
      <c r="W11" s="14">
        <f t="shared" si="1"/>
        <v>27006.101999999999</v>
      </c>
      <c r="X11" s="14">
        <f t="shared" si="1"/>
        <v>28061.491000000002</v>
      </c>
      <c r="Y11" s="14">
        <f t="shared" si="1"/>
        <v>29102.023999999998</v>
      </c>
      <c r="Z11" s="14">
        <f t="shared" si="1"/>
        <v>30104.562000000013</v>
      </c>
      <c r="AA11" s="14">
        <f t="shared" si="1"/>
        <v>31077.922000000006</v>
      </c>
      <c r="AB11" s="14">
        <f t="shared" si="1"/>
        <v>32054.210999999996</v>
      </c>
      <c r="AC11" s="14">
        <f t="shared" si="1"/>
        <v>33024.417000000009</v>
      </c>
      <c r="AD11" s="14">
        <f t="shared" si="1"/>
        <v>33962.372000000003</v>
      </c>
      <c r="AE11" s="14">
        <f t="shared" si="1"/>
        <v>34821.105000000003</v>
      </c>
      <c r="AF11" s="14">
        <f t="shared" si="1"/>
        <v>35627.21100000001</v>
      </c>
      <c r="AG11" s="14">
        <f t="shared" si="1"/>
        <v>36342.291000000005</v>
      </c>
      <c r="AH11" s="14">
        <f t="shared" si="1"/>
        <v>36969.684000000008</v>
      </c>
      <c r="AI11" s="14">
        <f t="shared" si="1"/>
        <v>37532.618000000009</v>
      </c>
      <c r="AJ11" s="14">
        <f t="shared" si="1"/>
        <v>37969.344000000005</v>
      </c>
      <c r="AK11" s="14">
        <f t="shared" si="1"/>
        <v>38285.716000000008</v>
      </c>
      <c r="AL11" s="14">
        <f t="shared" si="1"/>
        <v>38514.086000000003</v>
      </c>
      <c r="AM11" s="14">
        <f t="shared" si="1"/>
        <v>38622.432000000008</v>
      </c>
      <c r="AN11" s="14">
        <f t="shared" si="1"/>
        <v>39747.79</v>
      </c>
    </row>
    <row r="12" spans="1:40">
      <c r="B12" s="1"/>
    </row>
    <row r="13" spans="1:40">
      <c r="B13" s="1"/>
    </row>
    <row r="14" spans="1:40">
      <c r="B14" s="1"/>
    </row>
    <row r="15" spans="1:40">
      <c r="B15" s="1"/>
    </row>
    <row r="16" spans="1:40">
      <c r="B16" s="1"/>
    </row>
    <row r="32" spans="1:4">
      <c r="A32" s="58" t="s">
        <v>1648</v>
      </c>
      <c r="B32" t="s">
        <v>212</v>
      </c>
      <c r="C32" t="s">
        <v>211</v>
      </c>
      <c r="D32" t="s">
        <v>2554</v>
      </c>
    </row>
    <row r="33" spans="1:40">
      <c r="C33">
        <v>1</v>
      </c>
      <c r="D33" s="61">
        <f>1*10^-6</f>
        <v>9.9999999999999995E-7</v>
      </c>
    </row>
    <row r="34" spans="1:40">
      <c r="C34">
        <f>C$3</f>
        <v>2023</v>
      </c>
      <c r="D34">
        <f t="shared" ref="D34:AN34" si="2">D$3</f>
        <v>2024</v>
      </c>
      <c r="E34">
        <f t="shared" si="2"/>
        <v>2025</v>
      </c>
      <c r="F34">
        <f t="shared" si="2"/>
        <v>2026</v>
      </c>
      <c r="G34">
        <f t="shared" si="2"/>
        <v>2027</v>
      </c>
      <c r="H34">
        <f t="shared" si="2"/>
        <v>2028</v>
      </c>
      <c r="I34">
        <f t="shared" si="2"/>
        <v>2029</v>
      </c>
      <c r="J34">
        <f t="shared" si="2"/>
        <v>2030</v>
      </c>
      <c r="K34">
        <f t="shared" si="2"/>
        <v>2031</v>
      </c>
      <c r="L34">
        <f t="shared" si="2"/>
        <v>2032</v>
      </c>
      <c r="M34">
        <f t="shared" si="2"/>
        <v>2033</v>
      </c>
      <c r="N34">
        <f t="shared" si="2"/>
        <v>2034</v>
      </c>
      <c r="O34">
        <f t="shared" si="2"/>
        <v>2035</v>
      </c>
      <c r="P34">
        <f t="shared" si="2"/>
        <v>2036</v>
      </c>
      <c r="Q34">
        <f t="shared" si="2"/>
        <v>2037</v>
      </c>
      <c r="R34">
        <f t="shared" si="2"/>
        <v>2038</v>
      </c>
      <c r="S34">
        <f t="shared" si="2"/>
        <v>2039</v>
      </c>
      <c r="T34">
        <f t="shared" si="2"/>
        <v>2040</v>
      </c>
      <c r="U34">
        <f t="shared" si="2"/>
        <v>2041</v>
      </c>
      <c r="V34">
        <f t="shared" si="2"/>
        <v>2042</v>
      </c>
      <c r="W34">
        <f t="shared" si="2"/>
        <v>2043</v>
      </c>
      <c r="X34">
        <f t="shared" si="2"/>
        <v>2044</v>
      </c>
      <c r="Y34">
        <f t="shared" si="2"/>
        <v>2045</v>
      </c>
      <c r="Z34">
        <f t="shared" si="2"/>
        <v>2046</v>
      </c>
      <c r="AA34">
        <f t="shared" si="2"/>
        <v>2047</v>
      </c>
      <c r="AB34">
        <f t="shared" si="2"/>
        <v>2048</v>
      </c>
      <c r="AC34">
        <f t="shared" si="2"/>
        <v>2049</v>
      </c>
      <c r="AD34">
        <f t="shared" si="2"/>
        <v>2050</v>
      </c>
      <c r="AE34">
        <f t="shared" si="2"/>
        <v>2051</v>
      </c>
      <c r="AF34">
        <f t="shared" si="2"/>
        <v>2052</v>
      </c>
      <c r="AG34">
        <f t="shared" si="2"/>
        <v>2053</v>
      </c>
      <c r="AH34">
        <f t="shared" si="2"/>
        <v>2054</v>
      </c>
      <c r="AI34">
        <f t="shared" si="2"/>
        <v>2055</v>
      </c>
      <c r="AJ34">
        <f t="shared" si="2"/>
        <v>2056</v>
      </c>
      <c r="AK34">
        <f t="shared" si="2"/>
        <v>2057</v>
      </c>
      <c r="AL34">
        <f t="shared" si="2"/>
        <v>2058</v>
      </c>
      <c r="AM34">
        <f t="shared" si="2"/>
        <v>2059</v>
      </c>
      <c r="AN34">
        <f t="shared" si="2"/>
        <v>2060</v>
      </c>
    </row>
    <row r="35" spans="1:40">
      <c r="A35" t="s">
        <v>210</v>
      </c>
      <c r="B35" s="1" t="s">
        <v>1634</v>
      </c>
      <c r="C35" s="14">
        <f>C4*$D$33/$E$2</f>
        <v>202.80940699999999</v>
      </c>
      <c r="D35" s="14">
        <f t="shared" ref="D35:AN41" si="3">D4*$D$33/$E$2</f>
        <v>211.72564</v>
      </c>
      <c r="E35" s="14">
        <f t="shared" si="3"/>
        <v>224.00784999999999</v>
      </c>
      <c r="F35" s="14">
        <f t="shared" si="3"/>
        <v>239.56838000000002</v>
      </c>
      <c r="G35" s="14">
        <f t="shared" si="3"/>
        <v>258.46067999999997</v>
      </c>
      <c r="H35" s="14">
        <f t="shared" si="3"/>
        <v>280.63684999999998</v>
      </c>
      <c r="I35" s="14">
        <f t="shared" si="3"/>
        <v>306.16137999999995</v>
      </c>
      <c r="J35" s="14">
        <f t="shared" si="3"/>
        <v>335.15209999999996</v>
      </c>
      <c r="K35" s="14">
        <f t="shared" si="3"/>
        <v>368.54249999999996</v>
      </c>
      <c r="L35" s="14">
        <f t="shared" si="3"/>
        <v>404.5102</v>
      </c>
      <c r="M35" s="14">
        <f t="shared" si="3"/>
        <v>437.1703</v>
      </c>
      <c r="N35" s="14">
        <f t="shared" si="3"/>
        <v>469.96069999999992</v>
      </c>
      <c r="O35" s="14">
        <f t="shared" si="3"/>
        <v>503.06359999999995</v>
      </c>
      <c r="P35" s="14">
        <f t="shared" si="3"/>
        <v>531.52994000000001</v>
      </c>
      <c r="Q35" s="14">
        <f t="shared" si="3"/>
        <v>563.49810000000002</v>
      </c>
      <c r="R35" s="14">
        <f t="shared" si="3"/>
        <v>595.63927999999999</v>
      </c>
      <c r="S35" s="14">
        <f t="shared" si="3"/>
        <v>627.32364999999993</v>
      </c>
      <c r="T35" s="14">
        <f t="shared" si="3"/>
        <v>658.24645999999996</v>
      </c>
      <c r="U35" s="14">
        <f t="shared" si="3"/>
        <v>687.26240999999993</v>
      </c>
      <c r="V35" s="14">
        <f t="shared" si="3"/>
        <v>715.50840000000005</v>
      </c>
      <c r="W35" s="14">
        <f t="shared" si="3"/>
        <v>742.50405000000001</v>
      </c>
      <c r="X35" s="14">
        <f t="shared" si="3"/>
        <v>768.27012999999999</v>
      </c>
      <c r="Y35" s="14">
        <f t="shared" si="3"/>
        <v>792.66799000000003</v>
      </c>
      <c r="Z35" s="14">
        <f t="shared" si="3"/>
        <v>810.98352999999986</v>
      </c>
      <c r="AA35" s="14">
        <f t="shared" si="3"/>
        <v>827.74854000000005</v>
      </c>
      <c r="AB35" s="14">
        <f t="shared" si="3"/>
        <v>843.03775999999982</v>
      </c>
      <c r="AC35" s="14">
        <f t="shared" si="3"/>
        <v>857.7996599999999</v>
      </c>
      <c r="AD35" s="14">
        <f t="shared" si="3"/>
        <v>871.43884800000012</v>
      </c>
      <c r="AE35" s="14">
        <f t="shared" si="3"/>
        <v>880.19</v>
      </c>
      <c r="AF35" s="14">
        <f t="shared" si="3"/>
        <v>888.9668999999999</v>
      </c>
      <c r="AG35" s="14">
        <f t="shared" si="3"/>
        <v>897.08630000000005</v>
      </c>
      <c r="AH35" s="14">
        <f t="shared" si="3"/>
        <v>904.90340000000003</v>
      </c>
      <c r="AI35" s="14">
        <f t="shared" si="3"/>
        <v>912.26940000000002</v>
      </c>
      <c r="AJ35" s="14">
        <f t="shared" si="3"/>
        <v>919.40170000000001</v>
      </c>
      <c r="AK35" s="14">
        <f t="shared" si="3"/>
        <v>926.19970000000001</v>
      </c>
      <c r="AL35" s="14">
        <f t="shared" si="3"/>
        <v>933.59419999999989</v>
      </c>
      <c r="AM35" s="14">
        <f t="shared" si="3"/>
        <v>939.86709999999982</v>
      </c>
      <c r="AN35" s="14">
        <f t="shared" si="3"/>
        <v>948.00199999999995</v>
      </c>
    </row>
    <row r="36" spans="1:40">
      <c r="A36" t="s">
        <v>209</v>
      </c>
      <c r="B36" s="1" t="s">
        <v>1638</v>
      </c>
      <c r="C36" s="14">
        <f t="shared" ref="C36:R42" si="4">C5*$D$33/$E$2</f>
        <v>5151.12</v>
      </c>
      <c r="D36" s="14">
        <f t="shared" si="4"/>
        <v>5330.12</v>
      </c>
      <c r="E36" s="14">
        <f t="shared" si="4"/>
        <v>5550.4299999999994</v>
      </c>
      <c r="F36" s="14">
        <f t="shared" si="4"/>
        <v>5724.02</v>
      </c>
      <c r="G36" s="14">
        <f t="shared" si="4"/>
        <v>5868.1299999999992</v>
      </c>
      <c r="H36" s="14">
        <f t="shared" si="4"/>
        <v>5994.6500000000005</v>
      </c>
      <c r="I36" s="14">
        <f t="shared" si="4"/>
        <v>6120.3099999999995</v>
      </c>
      <c r="J36" s="14">
        <f t="shared" si="4"/>
        <v>6244.9400000000005</v>
      </c>
      <c r="K36" s="14">
        <f t="shared" si="4"/>
        <v>6326.85</v>
      </c>
      <c r="L36" s="14">
        <f t="shared" si="4"/>
        <v>6414.3799999999992</v>
      </c>
      <c r="M36" s="14">
        <f t="shared" si="4"/>
        <v>6498.2900000000009</v>
      </c>
      <c r="N36" s="14">
        <f t="shared" si="4"/>
        <v>6584.94</v>
      </c>
      <c r="O36" s="14">
        <f t="shared" si="4"/>
        <v>6662.46</v>
      </c>
      <c r="P36" s="14">
        <f t="shared" si="4"/>
        <v>6708.7499999999991</v>
      </c>
      <c r="Q36" s="14">
        <f t="shared" si="4"/>
        <v>6748.76</v>
      </c>
      <c r="R36" s="14">
        <f t="shared" si="4"/>
        <v>6788.08</v>
      </c>
      <c r="S36" s="14">
        <f t="shared" si="3"/>
        <v>6815.86</v>
      </c>
      <c r="T36" s="14">
        <f t="shared" si="3"/>
        <v>6853.87</v>
      </c>
      <c r="U36" s="14">
        <f t="shared" si="3"/>
        <v>6864.4099999999989</v>
      </c>
      <c r="V36" s="14">
        <f t="shared" si="3"/>
        <v>6876.2</v>
      </c>
      <c r="W36" s="14">
        <f t="shared" si="3"/>
        <v>6890.670000000001</v>
      </c>
      <c r="X36" s="14">
        <f t="shared" si="3"/>
        <v>6895.09</v>
      </c>
      <c r="Y36" s="14">
        <f t="shared" si="3"/>
        <v>6901.8999999999987</v>
      </c>
      <c r="Z36" s="14">
        <f t="shared" si="3"/>
        <v>6897.19</v>
      </c>
      <c r="AA36" s="14">
        <f t="shared" si="3"/>
        <v>6900.4400000000005</v>
      </c>
      <c r="AB36" s="14">
        <f t="shared" si="3"/>
        <v>6890.74</v>
      </c>
      <c r="AC36" s="14">
        <f t="shared" si="3"/>
        <v>6879.9299999999985</v>
      </c>
      <c r="AD36" s="14">
        <f t="shared" si="3"/>
        <v>6872.2999999999984</v>
      </c>
      <c r="AE36" s="14">
        <f t="shared" si="3"/>
        <v>6853.1900000000005</v>
      </c>
      <c r="AF36" s="14">
        <f t="shared" si="3"/>
        <v>6836.33</v>
      </c>
      <c r="AG36" s="14">
        <f t="shared" si="3"/>
        <v>6815.6599999999989</v>
      </c>
      <c r="AH36" s="14">
        <f t="shared" si="3"/>
        <v>6791.1900000000005</v>
      </c>
      <c r="AI36" s="14">
        <f t="shared" si="3"/>
        <v>6762.2999999999993</v>
      </c>
      <c r="AJ36" s="14">
        <f t="shared" si="3"/>
        <v>6735.7299999999987</v>
      </c>
      <c r="AK36" s="14">
        <f t="shared" si="3"/>
        <v>6714.91</v>
      </c>
      <c r="AL36" s="14">
        <f t="shared" si="3"/>
        <v>6683.23</v>
      </c>
      <c r="AM36" s="14">
        <f t="shared" si="3"/>
        <v>6650.6999999999989</v>
      </c>
      <c r="AN36" s="14">
        <f t="shared" si="3"/>
        <v>6613.39</v>
      </c>
    </row>
    <row r="37" spans="1:40">
      <c r="A37" t="s">
        <v>165</v>
      </c>
      <c r="B37" s="1" t="s">
        <v>1655</v>
      </c>
      <c r="C37" s="14">
        <f t="shared" si="4"/>
        <v>9.4029000000000001E-2</v>
      </c>
      <c r="D37" s="14">
        <f t="shared" si="3"/>
        <v>0.13583599999999998</v>
      </c>
      <c r="E37" s="14">
        <f t="shared" si="3"/>
        <v>0.19836000000000001</v>
      </c>
      <c r="F37" s="14">
        <f t="shared" si="3"/>
        <v>0.274447</v>
      </c>
      <c r="G37" s="14">
        <f t="shared" si="3"/>
        <v>0.36735200000000001</v>
      </c>
      <c r="H37" s="14">
        <f t="shared" si="3"/>
        <v>0.48032900000000001</v>
      </c>
      <c r="I37" s="14">
        <f t="shared" si="3"/>
        <v>0.61899799999999994</v>
      </c>
      <c r="J37" s="14">
        <f t="shared" si="3"/>
        <v>0.78981499999999993</v>
      </c>
      <c r="K37" s="14">
        <f t="shared" si="3"/>
        <v>0.98839099999999991</v>
      </c>
      <c r="L37" s="14">
        <f t="shared" si="3"/>
        <v>1.22889</v>
      </c>
      <c r="M37" s="14">
        <f t="shared" si="3"/>
        <v>1.32236</v>
      </c>
      <c r="N37" s="14">
        <f t="shared" si="3"/>
        <v>1.4024099999999999</v>
      </c>
      <c r="O37" s="14">
        <f t="shared" si="3"/>
        <v>1.4672699999999999</v>
      </c>
      <c r="P37" s="14">
        <f t="shared" si="3"/>
        <v>1.53773</v>
      </c>
      <c r="Q37" s="14">
        <f t="shared" si="3"/>
        <v>1.6102199999999998</v>
      </c>
      <c r="R37" s="14">
        <f t="shared" si="3"/>
        <v>1.69248</v>
      </c>
      <c r="S37" s="14">
        <f t="shared" si="3"/>
        <v>1.7775899999999998</v>
      </c>
      <c r="T37" s="14">
        <f t="shared" si="3"/>
        <v>1.8661599999999996</v>
      </c>
      <c r="U37" s="14">
        <f t="shared" si="3"/>
        <v>1.9505299999999999</v>
      </c>
      <c r="V37" s="14">
        <f t="shared" si="3"/>
        <v>2.0347299999999997</v>
      </c>
      <c r="W37" s="14">
        <f t="shared" si="3"/>
        <v>2.1253099999999998</v>
      </c>
      <c r="X37" s="14">
        <f t="shared" si="3"/>
        <v>2.2169500000000002</v>
      </c>
      <c r="Y37" s="14">
        <f t="shared" si="3"/>
        <v>2.3115100000000002</v>
      </c>
      <c r="Z37" s="14">
        <f t="shared" si="3"/>
        <v>2.4130699999999998</v>
      </c>
      <c r="AA37" s="14">
        <f t="shared" si="3"/>
        <v>2.5134100000000004</v>
      </c>
      <c r="AB37" s="14">
        <f t="shared" si="3"/>
        <v>2.6183199999999998</v>
      </c>
      <c r="AC37" s="14">
        <f t="shared" si="3"/>
        <v>2.7242999999999999</v>
      </c>
      <c r="AD37" s="14">
        <f t="shared" si="3"/>
        <v>2.8385099999999999</v>
      </c>
      <c r="AE37" s="14">
        <f t="shared" si="3"/>
        <v>2.9398399999999998</v>
      </c>
      <c r="AF37" s="14">
        <f t="shared" si="3"/>
        <v>3.04732</v>
      </c>
      <c r="AG37" s="14">
        <f t="shared" si="3"/>
        <v>3.1570399999999994</v>
      </c>
      <c r="AH37" s="14">
        <f t="shared" si="3"/>
        <v>3.2754799999999999</v>
      </c>
      <c r="AI37" s="14">
        <f t="shared" si="3"/>
        <v>3.3846099999999999</v>
      </c>
      <c r="AJ37" s="14">
        <f t="shared" si="3"/>
        <v>3.5229200000000001</v>
      </c>
      <c r="AK37" s="14">
        <f t="shared" si="3"/>
        <v>3.6277599999999999</v>
      </c>
      <c r="AL37" s="14">
        <f t="shared" si="3"/>
        <v>3.8161199999999993</v>
      </c>
      <c r="AM37" s="14">
        <f t="shared" si="3"/>
        <v>3.8614299999999999</v>
      </c>
      <c r="AN37" s="14">
        <f t="shared" si="3"/>
        <v>4.2290999999999999</v>
      </c>
    </row>
    <row r="38" spans="1:40">
      <c r="A38" t="s">
        <v>208</v>
      </c>
      <c r="B38" s="1" t="s">
        <v>1641</v>
      </c>
      <c r="C38" s="14">
        <f t="shared" si="4"/>
        <v>0</v>
      </c>
      <c r="D38" s="14">
        <f t="shared" si="3"/>
        <v>0</v>
      </c>
      <c r="E38" s="14">
        <f t="shared" si="3"/>
        <v>0</v>
      </c>
      <c r="F38" s="14">
        <f t="shared" si="3"/>
        <v>0</v>
      </c>
      <c r="G38" s="14">
        <f t="shared" si="3"/>
        <v>0</v>
      </c>
      <c r="H38" s="14">
        <f t="shared" si="3"/>
        <v>0</v>
      </c>
      <c r="I38" s="14">
        <f t="shared" si="3"/>
        <v>0</v>
      </c>
      <c r="J38" s="14">
        <f t="shared" si="3"/>
        <v>0</v>
      </c>
      <c r="K38" s="14">
        <f t="shared" si="3"/>
        <v>0</v>
      </c>
      <c r="L38" s="14">
        <f t="shared" si="3"/>
        <v>0</v>
      </c>
      <c r="M38" s="14">
        <f t="shared" si="3"/>
        <v>0</v>
      </c>
      <c r="N38" s="14">
        <f t="shared" si="3"/>
        <v>0</v>
      </c>
      <c r="O38" s="14">
        <f t="shared" si="3"/>
        <v>0</v>
      </c>
      <c r="P38" s="14">
        <f t="shared" si="3"/>
        <v>0</v>
      </c>
      <c r="Q38" s="14">
        <f t="shared" si="3"/>
        <v>0</v>
      </c>
      <c r="R38" s="14">
        <f t="shared" si="3"/>
        <v>0</v>
      </c>
      <c r="S38" s="14">
        <f t="shared" si="3"/>
        <v>0</v>
      </c>
      <c r="T38" s="14">
        <f t="shared" si="3"/>
        <v>0</v>
      </c>
      <c r="U38" s="14">
        <f t="shared" si="3"/>
        <v>0</v>
      </c>
      <c r="V38" s="14">
        <f t="shared" si="3"/>
        <v>0</v>
      </c>
      <c r="W38" s="14">
        <f t="shared" si="3"/>
        <v>0</v>
      </c>
      <c r="X38" s="14">
        <f t="shared" si="3"/>
        <v>0</v>
      </c>
      <c r="Y38" s="14">
        <f t="shared" si="3"/>
        <v>0</v>
      </c>
      <c r="Z38" s="14">
        <f t="shared" si="3"/>
        <v>0</v>
      </c>
      <c r="AA38" s="14">
        <f t="shared" si="3"/>
        <v>0</v>
      </c>
      <c r="AB38" s="14">
        <f t="shared" si="3"/>
        <v>0</v>
      </c>
      <c r="AC38" s="14">
        <f t="shared" si="3"/>
        <v>0</v>
      </c>
      <c r="AD38" s="14">
        <f t="shared" si="3"/>
        <v>0</v>
      </c>
      <c r="AE38" s="14">
        <f t="shared" si="3"/>
        <v>0</v>
      </c>
      <c r="AF38" s="14">
        <f t="shared" si="3"/>
        <v>0</v>
      </c>
      <c r="AG38" s="14">
        <f t="shared" si="3"/>
        <v>0</v>
      </c>
      <c r="AH38" s="14">
        <f t="shared" si="3"/>
        <v>0</v>
      </c>
      <c r="AI38" s="14">
        <f t="shared" si="3"/>
        <v>0</v>
      </c>
      <c r="AJ38" s="14">
        <f t="shared" si="3"/>
        <v>0</v>
      </c>
      <c r="AK38" s="14">
        <f t="shared" si="3"/>
        <v>0</v>
      </c>
      <c r="AL38" s="14">
        <f t="shared" si="3"/>
        <v>0</v>
      </c>
      <c r="AM38" s="14">
        <f t="shared" si="3"/>
        <v>0</v>
      </c>
      <c r="AN38" s="14">
        <f t="shared" si="3"/>
        <v>0</v>
      </c>
    </row>
    <row r="39" spans="1:40">
      <c r="A39" t="s">
        <v>207</v>
      </c>
      <c r="B39" s="1" t="s">
        <v>1677</v>
      </c>
      <c r="C39" s="14">
        <f t="shared" si="4"/>
        <v>2515.2968000000001</v>
      </c>
      <c r="D39" s="14">
        <f t="shared" si="3"/>
        <v>2502.9897999999998</v>
      </c>
      <c r="E39" s="14">
        <f t="shared" si="3"/>
        <v>2721.7168999999999</v>
      </c>
      <c r="F39" s="14">
        <f t="shared" si="3"/>
        <v>2926.5529999999999</v>
      </c>
      <c r="G39" s="14">
        <f t="shared" si="3"/>
        <v>3105.1140999999998</v>
      </c>
      <c r="H39" s="14">
        <f t="shared" si="3"/>
        <v>3267.5212399999996</v>
      </c>
      <c r="I39" s="14">
        <f t="shared" si="3"/>
        <v>3409.9652700000001</v>
      </c>
      <c r="J39" s="14">
        <f t="shared" si="3"/>
        <v>3556.7918399999999</v>
      </c>
      <c r="K39" s="14">
        <f t="shared" si="3"/>
        <v>3695.9035599999997</v>
      </c>
      <c r="L39" s="14">
        <f t="shared" si="3"/>
        <v>3860.1369600000003</v>
      </c>
      <c r="M39" s="14">
        <f t="shared" si="3"/>
        <v>4035.0705599999997</v>
      </c>
      <c r="N39" s="14">
        <f t="shared" si="3"/>
        <v>4212.2469499999997</v>
      </c>
      <c r="O39" s="14">
        <f t="shared" si="3"/>
        <v>4387.6086800000003</v>
      </c>
      <c r="P39" s="14">
        <f t="shared" si="3"/>
        <v>4560.4282599999997</v>
      </c>
      <c r="Q39" s="14">
        <f t="shared" si="3"/>
        <v>4750.5799509999997</v>
      </c>
      <c r="R39" s="14">
        <f t="shared" si="3"/>
        <v>4960.7555000000002</v>
      </c>
      <c r="S39" s="14">
        <f t="shared" si="3"/>
        <v>5190.8627000000006</v>
      </c>
      <c r="T39" s="14">
        <f t="shared" si="3"/>
        <v>5414.8217999999997</v>
      </c>
      <c r="U39" s="14">
        <f t="shared" si="3"/>
        <v>5644.9327999999996</v>
      </c>
      <c r="V39" s="14">
        <f t="shared" si="3"/>
        <v>5870.6555999999991</v>
      </c>
      <c r="W39" s="14">
        <f t="shared" si="3"/>
        <v>6111.9272000000001</v>
      </c>
      <c r="X39" s="14">
        <f t="shared" si="3"/>
        <v>6360.8030999999992</v>
      </c>
      <c r="Y39" s="14">
        <f t="shared" si="3"/>
        <v>6601.4533999999994</v>
      </c>
      <c r="Z39" s="14">
        <f t="shared" si="3"/>
        <v>6840.0631999999996</v>
      </c>
      <c r="AA39" s="14">
        <f t="shared" si="3"/>
        <v>7069.6022000000003</v>
      </c>
      <c r="AB39" s="14">
        <f t="shared" si="3"/>
        <v>7308.2340999999988</v>
      </c>
      <c r="AC39" s="14">
        <f t="shared" si="3"/>
        <v>7519.8676999999998</v>
      </c>
      <c r="AD39" s="14">
        <f t="shared" si="3"/>
        <v>7754.3481999999995</v>
      </c>
      <c r="AE39" s="14">
        <f t="shared" si="3"/>
        <v>7949.8384999999998</v>
      </c>
      <c r="AF39" s="14">
        <f t="shared" si="3"/>
        <v>8108.1180999999997</v>
      </c>
      <c r="AG39" s="14">
        <f t="shared" si="3"/>
        <v>8289.2541000000001</v>
      </c>
      <c r="AH39" s="14">
        <f t="shared" si="3"/>
        <v>8432.0203999999994</v>
      </c>
      <c r="AI39" s="14">
        <f t="shared" si="3"/>
        <v>8565.4098000000013</v>
      </c>
      <c r="AJ39" s="14">
        <f t="shared" si="3"/>
        <v>8658.3214000000007</v>
      </c>
      <c r="AK39" s="14">
        <f t="shared" si="3"/>
        <v>8736.2556000000004</v>
      </c>
      <c r="AL39" s="14">
        <f t="shared" si="3"/>
        <v>8776.0786000000007</v>
      </c>
      <c r="AM39" s="14">
        <f t="shared" si="3"/>
        <v>8806.8301999999985</v>
      </c>
      <c r="AN39" s="14">
        <f t="shared" si="3"/>
        <v>8999.0789999999997</v>
      </c>
    </row>
    <row r="40" spans="1:40">
      <c r="A40" t="s">
        <v>1678</v>
      </c>
      <c r="B40" s="1" t="s">
        <v>1688</v>
      </c>
      <c r="C40" s="14">
        <f t="shared" si="4"/>
        <v>17.080499999999997</v>
      </c>
      <c r="D40" s="14">
        <f t="shared" si="3"/>
        <v>17.080499999999997</v>
      </c>
      <c r="E40" s="14">
        <f t="shared" si="3"/>
        <v>17.080499999999997</v>
      </c>
      <c r="F40" s="14">
        <f t="shared" si="3"/>
        <v>17.080499999999997</v>
      </c>
      <c r="G40" s="14">
        <f t="shared" si="3"/>
        <v>17.080499999999997</v>
      </c>
      <c r="H40" s="14">
        <f t="shared" si="3"/>
        <v>17.080499999999997</v>
      </c>
      <c r="I40" s="14">
        <f t="shared" si="3"/>
        <v>17.080499999999997</v>
      </c>
      <c r="J40" s="14">
        <f t="shared" si="3"/>
        <v>17.080499999999997</v>
      </c>
      <c r="K40" s="14">
        <f t="shared" si="3"/>
        <v>17.080499999999997</v>
      </c>
      <c r="L40" s="14">
        <f t="shared" si="3"/>
        <v>17.080499999999997</v>
      </c>
      <c r="M40" s="14">
        <f t="shared" si="3"/>
        <v>17.080499999999997</v>
      </c>
      <c r="N40" s="14">
        <f t="shared" si="3"/>
        <v>17.080499999999997</v>
      </c>
      <c r="O40" s="14">
        <f t="shared" si="3"/>
        <v>17.080499999999997</v>
      </c>
      <c r="P40" s="14">
        <f t="shared" si="3"/>
        <v>17.080499999999997</v>
      </c>
      <c r="Q40" s="14">
        <f t="shared" si="3"/>
        <v>17.080499999999997</v>
      </c>
      <c r="R40" s="14">
        <f t="shared" si="3"/>
        <v>17.080499999999997</v>
      </c>
      <c r="S40" s="14">
        <f t="shared" si="3"/>
        <v>17.080499999999997</v>
      </c>
      <c r="T40" s="14">
        <f t="shared" si="3"/>
        <v>17.080499999999997</v>
      </c>
      <c r="U40" s="14">
        <f t="shared" si="3"/>
        <v>17.080499999999997</v>
      </c>
      <c r="V40" s="14">
        <f t="shared" si="3"/>
        <v>17.080499999999997</v>
      </c>
      <c r="W40" s="14">
        <f t="shared" si="3"/>
        <v>17.080499999999997</v>
      </c>
      <c r="X40" s="14">
        <f t="shared" si="3"/>
        <v>17.080499999999997</v>
      </c>
      <c r="Y40" s="14">
        <f t="shared" si="3"/>
        <v>17.080499999999997</v>
      </c>
      <c r="Z40" s="14">
        <f t="shared" si="3"/>
        <v>17.080499999999997</v>
      </c>
      <c r="AA40" s="14">
        <f t="shared" si="3"/>
        <v>17.080499999999997</v>
      </c>
      <c r="AB40" s="14">
        <f t="shared" si="3"/>
        <v>17.080499999999997</v>
      </c>
      <c r="AC40" s="14">
        <f t="shared" si="3"/>
        <v>17.080499999999997</v>
      </c>
      <c r="AD40" s="14">
        <f t="shared" si="3"/>
        <v>17.080499999999997</v>
      </c>
      <c r="AE40" s="14">
        <f t="shared" si="3"/>
        <v>17.080499999999997</v>
      </c>
      <c r="AF40" s="14">
        <f t="shared" si="3"/>
        <v>17.080499999999997</v>
      </c>
      <c r="AG40" s="14">
        <f t="shared" si="3"/>
        <v>17.080499999999997</v>
      </c>
      <c r="AH40" s="14">
        <f t="shared" si="3"/>
        <v>17.080499999999997</v>
      </c>
      <c r="AI40" s="14">
        <f t="shared" si="3"/>
        <v>17.080499999999997</v>
      </c>
      <c r="AJ40" s="14">
        <f t="shared" si="3"/>
        <v>17.080499999999997</v>
      </c>
      <c r="AK40" s="14">
        <f t="shared" si="3"/>
        <v>17.080499999999997</v>
      </c>
      <c r="AL40" s="14">
        <f t="shared" si="3"/>
        <v>17.080499999999997</v>
      </c>
      <c r="AM40" s="14">
        <f t="shared" si="3"/>
        <v>17.080499999999997</v>
      </c>
      <c r="AN40" s="14">
        <f t="shared" si="3"/>
        <v>17.080499999999997</v>
      </c>
    </row>
    <row r="41" spans="1:40">
      <c r="A41" s="11" t="s">
        <v>233</v>
      </c>
      <c r="B41" s="1" t="s">
        <v>1637</v>
      </c>
      <c r="C41" s="14">
        <f t="shared" si="4"/>
        <v>1211.5287999999998</v>
      </c>
      <c r="D41" s="14">
        <f t="shared" si="3"/>
        <v>1214.5488</v>
      </c>
      <c r="E41" s="14">
        <f t="shared" si="3"/>
        <v>1347.9749999999999</v>
      </c>
      <c r="F41" s="14">
        <f t="shared" si="3"/>
        <v>1472.2549999999999</v>
      </c>
      <c r="G41" s="14">
        <f t="shared" si="3"/>
        <v>1579.8369999999998</v>
      </c>
      <c r="H41" s="14">
        <f t="shared" si="3"/>
        <v>1679.502</v>
      </c>
      <c r="I41" s="14">
        <f t="shared" si="3"/>
        <v>1767.4429999999998</v>
      </c>
      <c r="J41" s="14">
        <f t="shared" si="3"/>
        <v>1855.3789999999999</v>
      </c>
      <c r="K41" s="14">
        <f t="shared" si="3"/>
        <v>1946.2429999999997</v>
      </c>
      <c r="L41" s="14">
        <f t="shared" si="3"/>
        <v>2054.6959999999999</v>
      </c>
      <c r="M41" s="14">
        <f t="shared" si="3"/>
        <v>2171.9389999999999</v>
      </c>
      <c r="N41" s="14">
        <f t="shared" si="3"/>
        <v>2289.1929999999998</v>
      </c>
      <c r="O41" s="14">
        <f t="shared" si="3"/>
        <v>2406.4479999999999</v>
      </c>
      <c r="P41" s="14">
        <f t="shared" si="3"/>
        <v>2520.7689999999998</v>
      </c>
      <c r="Q41" s="14">
        <f t="shared" si="3"/>
        <v>2643.89</v>
      </c>
      <c r="R41" s="14">
        <f t="shared" si="3"/>
        <v>2764.08</v>
      </c>
      <c r="S41" s="14">
        <f t="shared" si="3"/>
        <v>2890.1179999999999</v>
      </c>
      <c r="T41" s="14">
        <f t="shared" si="3"/>
        <v>3019.098</v>
      </c>
      <c r="U41" s="14">
        <f t="shared" si="3"/>
        <v>3148.0739999999996</v>
      </c>
      <c r="V41" s="14">
        <f t="shared" si="3"/>
        <v>3274.1209999999996</v>
      </c>
      <c r="W41" s="14">
        <f t="shared" si="3"/>
        <v>3411.3170000000005</v>
      </c>
      <c r="X41" s="14">
        <f t="shared" si="3"/>
        <v>3554.654</v>
      </c>
      <c r="Y41" s="14">
        <f t="shared" si="3"/>
        <v>3691.2509999999997</v>
      </c>
      <c r="Z41" s="14">
        <f t="shared" si="3"/>
        <v>3829.6069999999991</v>
      </c>
      <c r="AA41" s="14">
        <f t="shared" si="3"/>
        <v>3961.81</v>
      </c>
      <c r="AB41" s="14">
        <f t="shared" si="3"/>
        <v>4102.8130000000001</v>
      </c>
      <c r="AC41" s="14">
        <f t="shared" si="3"/>
        <v>4217.4259999999995</v>
      </c>
      <c r="AD41" s="14">
        <f t="shared" si="3"/>
        <v>4358.1109999999999</v>
      </c>
      <c r="AE41" s="14">
        <f t="shared" si="3"/>
        <v>4467.7280000000001</v>
      </c>
      <c r="AF41" s="14">
        <f t="shared" si="3"/>
        <v>4545.396999999999</v>
      </c>
      <c r="AG41" s="14">
        <f t="shared" si="3"/>
        <v>4655.0250000000005</v>
      </c>
      <c r="AH41" s="14">
        <f t="shared" ref="D41:AN42" si="5">AH10*$D$33/$E$2</f>
        <v>4735.0519999999997</v>
      </c>
      <c r="AI41" s="14">
        <f t="shared" si="5"/>
        <v>4812.1480000000001</v>
      </c>
      <c r="AJ41" s="14">
        <f t="shared" si="5"/>
        <v>4861.3869999999997</v>
      </c>
      <c r="AK41" s="14">
        <f t="shared" si="5"/>
        <v>4907.6840000000002</v>
      </c>
      <c r="AL41" s="14">
        <f t="shared" si="5"/>
        <v>4924.67</v>
      </c>
      <c r="AM41" s="14">
        <f t="shared" si="5"/>
        <v>4944.5869999999995</v>
      </c>
      <c r="AN41" s="14">
        <f t="shared" si="5"/>
        <v>5024.3</v>
      </c>
    </row>
    <row r="42" spans="1:40">
      <c r="A42" s="11" t="s">
        <v>205</v>
      </c>
      <c r="B42" s="1" t="s">
        <v>1636</v>
      </c>
      <c r="C42" s="14">
        <f t="shared" si="4"/>
        <v>1303.7679999999998</v>
      </c>
      <c r="D42" s="14">
        <f t="shared" si="5"/>
        <v>1288.4409999999998</v>
      </c>
      <c r="E42" s="14">
        <f t="shared" si="5"/>
        <v>1373.7418999999998</v>
      </c>
      <c r="F42" s="14">
        <f t="shared" si="5"/>
        <v>1454.298</v>
      </c>
      <c r="G42" s="14">
        <f t="shared" si="5"/>
        <v>1525.2771</v>
      </c>
      <c r="H42" s="14">
        <f t="shared" si="5"/>
        <v>1588.0192400000001</v>
      </c>
      <c r="I42" s="14">
        <f t="shared" si="5"/>
        <v>1642.5222700000004</v>
      </c>
      <c r="J42" s="14">
        <f t="shared" si="5"/>
        <v>1701.41284</v>
      </c>
      <c r="K42" s="14">
        <f t="shared" si="5"/>
        <v>1749.6605600000003</v>
      </c>
      <c r="L42" s="14">
        <f t="shared" si="5"/>
        <v>1805.4409599999999</v>
      </c>
      <c r="M42" s="14">
        <f t="shared" si="5"/>
        <v>1863.1315599999996</v>
      </c>
      <c r="N42" s="14">
        <f t="shared" si="5"/>
        <v>1923.0539500000002</v>
      </c>
      <c r="O42" s="14">
        <f t="shared" si="5"/>
        <v>1981.1606799999997</v>
      </c>
      <c r="P42" s="14">
        <f t="shared" si="5"/>
        <v>2039.6592600000001</v>
      </c>
      <c r="Q42" s="14">
        <f t="shared" si="5"/>
        <v>2106.6899509999998</v>
      </c>
      <c r="R42" s="14">
        <f t="shared" si="5"/>
        <v>2196.6755000000003</v>
      </c>
      <c r="S42" s="14">
        <f t="shared" si="5"/>
        <v>2300.7447000000002</v>
      </c>
      <c r="T42" s="14">
        <f t="shared" si="5"/>
        <v>2395.7238000000002</v>
      </c>
      <c r="U42" s="14">
        <f t="shared" si="5"/>
        <v>2496.8588</v>
      </c>
      <c r="V42" s="14">
        <f t="shared" si="5"/>
        <v>2596.5346</v>
      </c>
      <c r="W42" s="14">
        <f t="shared" si="5"/>
        <v>2700.6101999999996</v>
      </c>
      <c r="X42" s="14">
        <f t="shared" si="5"/>
        <v>2806.1490999999996</v>
      </c>
      <c r="Y42" s="14">
        <f t="shared" si="5"/>
        <v>2910.2023999999997</v>
      </c>
      <c r="Z42" s="14">
        <f t="shared" si="5"/>
        <v>3010.456200000001</v>
      </c>
      <c r="AA42" s="14">
        <f t="shared" si="5"/>
        <v>3107.7922000000003</v>
      </c>
      <c r="AB42" s="14">
        <f t="shared" si="5"/>
        <v>3205.4210999999991</v>
      </c>
      <c r="AC42" s="14">
        <f t="shared" si="5"/>
        <v>3302.4417000000003</v>
      </c>
      <c r="AD42" s="14">
        <f t="shared" si="5"/>
        <v>3396.2372</v>
      </c>
      <c r="AE42" s="14">
        <f t="shared" si="5"/>
        <v>3482.1105000000002</v>
      </c>
      <c r="AF42" s="14">
        <f t="shared" si="5"/>
        <v>3562.7211000000002</v>
      </c>
      <c r="AG42" s="14">
        <f t="shared" si="5"/>
        <v>3634.2291000000005</v>
      </c>
      <c r="AH42" s="14">
        <f t="shared" si="5"/>
        <v>3696.9684000000007</v>
      </c>
      <c r="AI42" s="14">
        <f t="shared" si="5"/>
        <v>3753.2618000000007</v>
      </c>
      <c r="AJ42" s="14">
        <f t="shared" si="5"/>
        <v>3796.9344000000001</v>
      </c>
      <c r="AK42" s="14">
        <f t="shared" si="5"/>
        <v>3828.5716000000002</v>
      </c>
      <c r="AL42" s="14">
        <f t="shared" si="5"/>
        <v>3851.4085999999998</v>
      </c>
      <c r="AM42" s="14">
        <f t="shared" si="5"/>
        <v>3862.2432000000003</v>
      </c>
      <c r="AN42" s="14">
        <f t="shared" si="5"/>
        <v>3974.7789999999995</v>
      </c>
    </row>
  </sheetData>
  <phoneticPr fontId="8" type="noConversion"/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CB8CC-C7DF-497E-8488-78B07FFB9205}">
  <dimension ref="A1:AQ45"/>
  <sheetViews>
    <sheetView topLeftCell="A10" workbookViewId="0">
      <selection activeCell="E44" sqref="E44:AQ45"/>
    </sheetView>
  </sheetViews>
  <sheetFormatPr defaultRowHeight="14.25"/>
  <cols>
    <col min="1" max="4" width="11.375" style="19" customWidth="1"/>
    <col min="5" max="5" width="37.875" customWidth="1"/>
  </cols>
  <sheetData>
    <row r="1" spans="1:43">
      <c r="A1" s="19" t="s">
        <v>9</v>
      </c>
      <c r="E1" t="s">
        <v>3323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>
      <c r="A2" s="19" t="s">
        <v>226</v>
      </c>
      <c r="B2" s="19" t="s">
        <v>210</v>
      </c>
      <c r="C2" s="19" t="s">
        <v>109</v>
      </c>
      <c r="D2" s="19" t="s">
        <v>128</v>
      </c>
      <c r="E2" t="s">
        <v>3252</v>
      </c>
      <c r="F2" s="9">
        <v>19841200</v>
      </c>
      <c r="G2" s="9">
        <v>22546100</v>
      </c>
      <c r="H2" s="9">
        <v>25974400</v>
      </c>
      <c r="I2" s="9">
        <v>30143700</v>
      </c>
      <c r="J2" s="9">
        <v>35063900</v>
      </c>
      <c r="K2" s="9">
        <v>40724800</v>
      </c>
      <c r="L2" s="9">
        <v>47079400</v>
      </c>
      <c r="M2" s="9">
        <v>54142000</v>
      </c>
      <c r="N2" s="9">
        <v>60833600</v>
      </c>
      <c r="O2" s="9">
        <v>67895600</v>
      </c>
      <c r="P2" s="9">
        <v>75282800</v>
      </c>
      <c r="Q2" s="9">
        <v>82973200</v>
      </c>
      <c r="R2" s="9">
        <v>90977000</v>
      </c>
      <c r="S2" s="9">
        <v>98713600</v>
      </c>
      <c r="T2" s="9">
        <v>106213000</v>
      </c>
      <c r="U2" s="9">
        <v>113030000</v>
      </c>
      <c r="V2" s="9">
        <v>118943000</v>
      </c>
      <c r="W2" s="9">
        <v>124286000</v>
      </c>
      <c r="X2" s="9">
        <v>128377000</v>
      </c>
      <c r="Y2" s="9">
        <v>131892000</v>
      </c>
      <c r="Z2" s="9">
        <v>134828000</v>
      </c>
      <c r="AA2" s="9">
        <v>137222000</v>
      </c>
      <c r="AB2" s="9">
        <v>139060000</v>
      </c>
      <c r="AC2" s="9">
        <v>140333000</v>
      </c>
      <c r="AD2" s="9">
        <v>141028000</v>
      </c>
      <c r="AE2" s="9">
        <v>141175000</v>
      </c>
      <c r="AF2" s="9">
        <v>140780000</v>
      </c>
      <c r="AG2" s="9">
        <v>139799000</v>
      </c>
      <c r="AH2" s="9">
        <v>138193000</v>
      </c>
      <c r="AI2" s="9">
        <v>136576000</v>
      </c>
      <c r="AJ2" s="9">
        <v>134950000</v>
      </c>
      <c r="AK2" s="9">
        <v>133317000</v>
      </c>
      <c r="AL2" s="9">
        <v>131675000</v>
      </c>
      <c r="AM2" s="9">
        <v>129975000</v>
      </c>
      <c r="AN2" s="9">
        <v>128233000</v>
      </c>
      <c r="AO2" s="9">
        <v>126476000</v>
      </c>
      <c r="AP2" s="9">
        <v>124703000</v>
      </c>
      <c r="AQ2" s="9">
        <v>122931000</v>
      </c>
    </row>
    <row r="3" spans="1:43">
      <c r="A3" s="19" t="s">
        <v>221</v>
      </c>
      <c r="B3" s="19" t="s">
        <v>210</v>
      </c>
      <c r="C3" s="19" t="s">
        <v>109</v>
      </c>
      <c r="D3" s="19" t="s">
        <v>110</v>
      </c>
      <c r="E3" t="s">
        <v>3253</v>
      </c>
      <c r="F3" s="9">
        <v>3871130</v>
      </c>
      <c r="G3" s="9">
        <v>5264120</v>
      </c>
      <c r="H3" s="9">
        <v>7106180</v>
      </c>
      <c r="I3" s="9">
        <v>9820100</v>
      </c>
      <c r="J3" s="9">
        <v>13436300</v>
      </c>
      <c r="K3" s="9">
        <v>17761700</v>
      </c>
      <c r="L3" s="9">
        <v>23010500</v>
      </c>
      <c r="M3" s="9">
        <v>29169600</v>
      </c>
      <c r="N3" s="9">
        <v>35892900</v>
      </c>
      <c r="O3" s="9">
        <v>43132500</v>
      </c>
      <c r="P3" s="9">
        <v>51063500</v>
      </c>
      <c r="Q3" s="9">
        <v>59639200</v>
      </c>
      <c r="R3" s="9">
        <v>68811500</v>
      </c>
      <c r="S3" s="9">
        <v>73691600</v>
      </c>
      <c r="T3" s="9">
        <v>81852800</v>
      </c>
      <c r="U3" s="9">
        <v>90289900</v>
      </c>
      <c r="V3" s="9">
        <v>98897900</v>
      </c>
      <c r="W3" s="9">
        <v>107189000</v>
      </c>
      <c r="X3" s="9">
        <v>114745000</v>
      </c>
      <c r="Y3" s="9">
        <v>122063000</v>
      </c>
      <c r="Z3" s="9">
        <v>128878000</v>
      </c>
      <c r="AA3" s="9">
        <v>135206000</v>
      </c>
      <c r="AB3" s="9">
        <v>141010000</v>
      </c>
      <c r="AC3" s="9">
        <v>146504000</v>
      </c>
      <c r="AD3" s="9">
        <v>151459000</v>
      </c>
      <c r="AE3" s="9">
        <v>155874000</v>
      </c>
      <c r="AF3" s="9">
        <v>159756000</v>
      </c>
      <c r="AG3" s="9">
        <v>163721000</v>
      </c>
      <c r="AH3" s="9">
        <v>166818000</v>
      </c>
      <c r="AI3" s="9">
        <v>169504000</v>
      </c>
      <c r="AJ3" s="9">
        <v>171901000</v>
      </c>
      <c r="AK3" s="9">
        <v>174120000</v>
      </c>
      <c r="AL3" s="9">
        <v>176165000</v>
      </c>
      <c r="AM3" s="9">
        <v>178091000</v>
      </c>
      <c r="AN3" s="9">
        <v>179982000</v>
      </c>
      <c r="AO3" s="9">
        <v>181851000</v>
      </c>
      <c r="AP3" s="9">
        <v>183714000</v>
      </c>
      <c r="AQ3" s="9">
        <v>185558000</v>
      </c>
    </row>
    <row r="4" spans="1:43">
      <c r="A4" s="19" t="s">
        <v>221</v>
      </c>
      <c r="B4" s="19" t="s">
        <v>210</v>
      </c>
      <c r="C4" s="19" t="s">
        <v>225</v>
      </c>
      <c r="D4" s="19" t="s">
        <v>128</v>
      </c>
      <c r="E4" t="s">
        <v>3254</v>
      </c>
      <c r="F4" s="9">
        <v>27130500</v>
      </c>
      <c r="G4" s="9">
        <v>29227900</v>
      </c>
      <c r="H4" s="9">
        <v>32235000</v>
      </c>
      <c r="I4" s="9">
        <v>35564300</v>
      </c>
      <c r="J4" s="9">
        <v>39270100</v>
      </c>
      <c r="K4" s="9">
        <v>43413900</v>
      </c>
      <c r="L4" s="9">
        <v>48076600</v>
      </c>
      <c r="M4" s="9">
        <v>53377300</v>
      </c>
      <c r="N4" s="9">
        <v>58574900</v>
      </c>
      <c r="O4" s="9">
        <v>64707600</v>
      </c>
      <c r="P4" s="9">
        <v>65438400</v>
      </c>
      <c r="Q4" s="9">
        <v>64437300</v>
      </c>
      <c r="R4" s="9">
        <v>62133200</v>
      </c>
      <c r="S4" s="9">
        <v>59939200</v>
      </c>
      <c r="T4" s="9">
        <v>57879300</v>
      </c>
      <c r="U4" s="9">
        <v>55923200</v>
      </c>
      <c r="V4" s="9">
        <v>54067800</v>
      </c>
      <c r="W4" s="9">
        <v>52321800</v>
      </c>
      <c r="X4" s="9">
        <v>50421600</v>
      </c>
      <c r="Y4" s="9">
        <v>48637100</v>
      </c>
      <c r="Z4" s="9">
        <v>46979900</v>
      </c>
      <c r="AA4" s="9">
        <v>45426300</v>
      </c>
      <c r="AB4" s="9">
        <v>43932400</v>
      </c>
      <c r="AC4" s="9">
        <v>42482600</v>
      </c>
      <c r="AD4" s="9">
        <v>41080000</v>
      </c>
      <c r="AE4" s="9">
        <v>39720800</v>
      </c>
      <c r="AF4" s="9">
        <v>38406500</v>
      </c>
      <c r="AG4" s="9">
        <v>37143800</v>
      </c>
      <c r="AH4" s="9">
        <v>35741900</v>
      </c>
      <c r="AI4" s="9">
        <v>34416100</v>
      </c>
      <c r="AJ4" s="9">
        <v>33112400</v>
      </c>
      <c r="AK4" s="9">
        <v>31922500</v>
      </c>
      <c r="AL4" s="9">
        <v>30688600</v>
      </c>
      <c r="AM4" s="9">
        <v>29659000</v>
      </c>
      <c r="AN4" s="9">
        <v>28405000</v>
      </c>
      <c r="AO4" s="9">
        <v>27663600</v>
      </c>
      <c r="AP4" s="9">
        <v>26117400</v>
      </c>
      <c r="AQ4" s="9">
        <v>26138900</v>
      </c>
    </row>
    <row r="5" spans="1:43">
      <c r="A5" s="19" t="s">
        <v>221</v>
      </c>
      <c r="B5" s="19" t="s">
        <v>210</v>
      </c>
      <c r="C5" s="19" t="s">
        <v>225</v>
      </c>
      <c r="D5" s="19" t="s">
        <v>110</v>
      </c>
      <c r="E5" t="s">
        <v>3255</v>
      </c>
      <c r="F5" s="9">
        <v>7751330</v>
      </c>
      <c r="G5" s="9">
        <v>8340640</v>
      </c>
      <c r="H5" s="9">
        <v>9065440</v>
      </c>
      <c r="I5" s="9">
        <v>9999140</v>
      </c>
      <c r="J5" s="9">
        <v>11170100</v>
      </c>
      <c r="K5" s="9">
        <v>12697500</v>
      </c>
      <c r="L5" s="9">
        <v>14644600</v>
      </c>
      <c r="M5" s="9">
        <v>17050400</v>
      </c>
      <c r="N5" s="9">
        <v>19925700</v>
      </c>
      <c r="O5" s="9">
        <v>23318700</v>
      </c>
      <c r="P5" s="9">
        <v>27355700</v>
      </c>
      <c r="Q5" s="9">
        <v>32000300</v>
      </c>
      <c r="R5" s="9">
        <v>37209700</v>
      </c>
      <c r="S5" s="9">
        <v>42938800</v>
      </c>
      <c r="T5" s="9">
        <v>49173400</v>
      </c>
      <c r="U5" s="9">
        <v>56026500</v>
      </c>
      <c r="V5" s="9">
        <v>63249200</v>
      </c>
      <c r="W5" s="9">
        <v>70755800</v>
      </c>
      <c r="X5" s="9">
        <v>78324700</v>
      </c>
      <c r="Y5" s="9">
        <v>85998100</v>
      </c>
      <c r="Z5" s="9">
        <v>93636300</v>
      </c>
      <c r="AA5" s="9">
        <v>101170000</v>
      </c>
      <c r="AB5" s="9">
        <v>108549000</v>
      </c>
      <c r="AC5" s="9">
        <v>115616000</v>
      </c>
      <c r="AD5" s="9">
        <v>122338000</v>
      </c>
      <c r="AE5" s="9">
        <v>128570000</v>
      </c>
      <c r="AF5" s="9">
        <v>134304000</v>
      </c>
      <c r="AG5" s="9">
        <v>139558000</v>
      </c>
      <c r="AH5" s="9">
        <v>143824000</v>
      </c>
      <c r="AI5" s="9">
        <v>147690000</v>
      </c>
      <c r="AJ5" s="9">
        <v>151128000</v>
      </c>
      <c r="AK5" s="9">
        <v>154272000</v>
      </c>
      <c r="AL5" s="9">
        <v>157250000</v>
      </c>
      <c r="AM5" s="9">
        <v>159923000</v>
      </c>
      <c r="AN5" s="9">
        <v>162432000</v>
      </c>
      <c r="AO5" s="9">
        <v>164940000</v>
      </c>
      <c r="AP5" s="9">
        <v>167269000</v>
      </c>
      <c r="AQ5" s="9">
        <v>169733000</v>
      </c>
    </row>
    <row r="6" spans="1:43">
      <c r="A6" s="19" t="s">
        <v>221</v>
      </c>
      <c r="B6" s="19" t="s">
        <v>210</v>
      </c>
      <c r="C6" s="19" t="s">
        <v>224</v>
      </c>
      <c r="D6" s="19" t="s">
        <v>128</v>
      </c>
      <c r="E6" t="s">
        <v>3256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>
      <c r="A7" s="19" t="s">
        <v>221</v>
      </c>
      <c r="B7" s="19" t="s">
        <v>210</v>
      </c>
      <c r="C7" s="19" t="s">
        <v>224</v>
      </c>
      <c r="D7" s="19" t="s">
        <v>110</v>
      </c>
      <c r="E7" t="s">
        <v>3257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>
      <c r="A8" s="19" t="s">
        <v>221</v>
      </c>
      <c r="B8" s="19" t="s">
        <v>210</v>
      </c>
      <c r="C8" s="19" t="s">
        <v>223</v>
      </c>
      <c r="D8" s="19" t="s">
        <v>128</v>
      </c>
      <c r="E8" t="s">
        <v>3258</v>
      </c>
      <c r="F8" s="9">
        <v>117526000</v>
      </c>
      <c r="G8" s="9">
        <v>114548000</v>
      </c>
      <c r="H8" s="9">
        <v>111702000</v>
      </c>
      <c r="I8" s="9">
        <v>109011000</v>
      </c>
      <c r="J8" s="9">
        <v>106467000</v>
      </c>
      <c r="K8" s="9">
        <v>104113000</v>
      </c>
      <c r="L8" s="9">
        <v>101834000</v>
      </c>
      <c r="M8" s="9">
        <v>99682600</v>
      </c>
      <c r="N8" s="9">
        <v>100147000</v>
      </c>
      <c r="O8" s="9">
        <v>100454000</v>
      </c>
      <c r="P8" s="9">
        <v>100839000</v>
      </c>
      <c r="Q8" s="9">
        <v>101248000</v>
      </c>
      <c r="R8" s="9">
        <v>101649000</v>
      </c>
      <c r="S8" s="9">
        <v>102070000</v>
      </c>
      <c r="T8" s="9">
        <v>102529000</v>
      </c>
      <c r="U8" s="9">
        <v>103038000</v>
      </c>
      <c r="V8" s="9">
        <v>103603000</v>
      </c>
      <c r="W8" s="9">
        <v>104183000</v>
      </c>
      <c r="X8" s="9">
        <v>104443000</v>
      </c>
      <c r="Y8" s="9">
        <v>104778000</v>
      </c>
      <c r="Z8" s="9">
        <v>105138000</v>
      </c>
      <c r="AA8" s="9">
        <v>105567000</v>
      </c>
      <c r="AB8" s="9">
        <v>106073000</v>
      </c>
      <c r="AC8" s="9">
        <v>106601000</v>
      </c>
      <c r="AD8" s="9">
        <v>107210000</v>
      </c>
      <c r="AE8" s="9">
        <v>107893000</v>
      </c>
      <c r="AF8" s="9">
        <v>109557000</v>
      </c>
      <c r="AG8" s="9">
        <v>111193000</v>
      </c>
      <c r="AH8" s="9">
        <v>112693000</v>
      </c>
      <c r="AI8" s="9">
        <v>114210000</v>
      </c>
      <c r="AJ8" s="9">
        <v>115696000</v>
      </c>
      <c r="AK8" s="9">
        <v>117245000</v>
      </c>
      <c r="AL8" s="9">
        <v>118812000</v>
      </c>
      <c r="AM8" s="9">
        <v>120338000</v>
      </c>
      <c r="AN8" s="9">
        <v>121942000</v>
      </c>
      <c r="AO8" s="9">
        <v>123571000</v>
      </c>
      <c r="AP8" s="9">
        <v>125176000</v>
      </c>
      <c r="AQ8" s="9">
        <v>126845000</v>
      </c>
    </row>
    <row r="9" spans="1:43">
      <c r="A9" s="19" t="s">
        <v>221</v>
      </c>
      <c r="B9" s="19" t="s">
        <v>210</v>
      </c>
      <c r="C9" s="19" t="s">
        <v>223</v>
      </c>
      <c r="D9" s="19" t="s">
        <v>110</v>
      </c>
      <c r="E9" t="s">
        <v>3259</v>
      </c>
      <c r="F9" s="9">
        <v>4401050</v>
      </c>
      <c r="G9" s="9">
        <v>9693470</v>
      </c>
      <c r="H9" s="9">
        <v>15800000</v>
      </c>
      <c r="I9" s="9">
        <v>22690300</v>
      </c>
      <c r="J9" s="9">
        <v>30337300</v>
      </c>
      <c r="K9" s="9">
        <v>38661400</v>
      </c>
      <c r="L9" s="9">
        <v>47557700</v>
      </c>
      <c r="M9" s="9">
        <v>56948600</v>
      </c>
      <c r="N9" s="9">
        <v>67146800</v>
      </c>
      <c r="O9" s="9">
        <v>77680900</v>
      </c>
      <c r="P9" s="9">
        <v>88537100</v>
      </c>
      <c r="Q9" s="9">
        <v>99635500</v>
      </c>
      <c r="R9" s="9">
        <v>110842000</v>
      </c>
      <c r="S9" s="9">
        <v>122152000</v>
      </c>
      <c r="T9" s="9">
        <v>133481000</v>
      </c>
      <c r="U9" s="9">
        <v>144770000</v>
      </c>
      <c r="V9" s="9">
        <v>155960000</v>
      </c>
      <c r="W9" s="9">
        <v>167006000</v>
      </c>
      <c r="X9" s="9">
        <v>178614000</v>
      </c>
      <c r="Y9" s="9">
        <v>190066000</v>
      </c>
      <c r="Z9" s="9">
        <v>201321000</v>
      </c>
      <c r="AA9" s="9">
        <v>212385000</v>
      </c>
      <c r="AB9" s="9">
        <v>223228000</v>
      </c>
      <c r="AC9" s="9">
        <v>229159000</v>
      </c>
      <c r="AD9" s="9">
        <v>234914000</v>
      </c>
      <c r="AE9" s="9">
        <v>240684000</v>
      </c>
      <c r="AF9" s="9">
        <v>246503000</v>
      </c>
      <c r="AG9" s="9">
        <v>252186000</v>
      </c>
      <c r="AH9" s="9">
        <v>255762000</v>
      </c>
      <c r="AI9" s="9">
        <v>259389000</v>
      </c>
      <c r="AJ9" s="9">
        <v>263099000</v>
      </c>
      <c r="AK9" s="9">
        <v>266813000</v>
      </c>
      <c r="AL9" s="9">
        <v>270454000</v>
      </c>
      <c r="AM9" s="9">
        <v>274182000</v>
      </c>
      <c r="AN9" s="9">
        <v>277965000</v>
      </c>
      <c r="AO9" s="9">
        <v>281846000</v>
      </c>
      <c r="AP9" s="9">
        <v>285636000</v>
      </c>
      <c r="AQ9" s="9">
        <v>289540000</v>
      </c>
    </row>
    <row r="10" spans="1:43">
      <c r="A10" s="19" t="s">
        <v>221</v>
      </c>
      <c r="B10" s="19" t="s">
        <v>210</v>
      </c>
      <c r="C10" s="19" t="s">
        <v>222</v>
      </c>
      <c r="D10" s="19" t="s">
        <v>128</v>
      </c>
      <c r="E10" t="s">
        <v>3260</v>
      </c>
      <c r="F10" s="9">
        <v>21332700</v>
      </c>
      <c r="G10" s="9">
        <v>20138300</v>
      </c>
      <c r="H10" s="9">
        <v>18990800</v>
      </c>
      <c r="I10" s="9">
        <v>17887400</v>
      </c>
      <c r="J10" s="9">
        <v>16805300</v>
      </c>
      <c r="K10" s="9">
        <v>15766400</v>
      </c>
      <c r="L10" s="9">
        <v>14763900</v>
      </c>
      <c r="M10" s="9">
        <v>13798400</v>
      </c>
      <c r="N10" s="9">
        <v>13164000</v>
      </c>
      <c r="O10" s="9">
        <v>12535000</v>
      </c>
      <c r="P10" s="9">
        <v>11886100</v>
      </c>
      <c r="Q10" s="9">
        <v>11232800</v>
      </c>
      <c r="R10" s="9">
        <v>10588300</v>
      </c>
      <c r="S10" s="9">
        <v>9935440</v>
      </c>
      <c r="T10" s="9">
        <v>9276000</v>
      </c>
      <c r="U10" s="9">
        <v>8608880</v>
      </c>
      <c r="V10" s="9">
        <v>7933650</v>
      </c>
      <c r="W10" s="9">
        <v>7249960</v>
      </c>
      <c r="X10" s="9">
        <v>6615910</v>
      </c>
      <c r="Y10" s="9">
        <v>5986700</v>
      </c>
      <c r="Z10" s="9">
        <v>5351350</v>
      </c>
      <c r="AA10" s="9">
        <v>4709530</v>
      </c>
      <c r="AB10" s="9">
        <v>4067390</v>
      </c>
      <c r="AC10" s="9">
        <v>3416130</v>
      </c>
      <c r="AD10" s="9">
        <v>2755140</v>
      </c>
      <c r="AE10" s="9">
        <v>2087360</v>
      </c>
      <c r="AF10" s="9">
        <v>1406260</v>
      </c>
      <c r="AG10">
        <v>710848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>
      <c r="A11" s="19" t="s">
        <v>221</v>
      </c>
      <c r="B11" s="19" t="s">
        <v>210</v>
      </c>
      <c r="C11" s="19" t="s">
        <v>222</v>
      </c>
      <c r="D11" s="19" t="s">
        <v>110</v>
      </c>
      <c r="E11" t="s">
        <v>3261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>
      <c r="A12" s="19" t="s">
        <v>221</v>
      </c>
      <c r="B12" s="19" t="s">
        <v>210</v>
      </c>
      <c r="C12" s="19" t="s">
        <v>220</v>
      </c>
      <c r="D12" s="19" t="s">
        <v>128</v>
      </c>
      <c r="E12" t="s">
        <v>3262</v>
      </c>
      <c r="F12" s="9">
        <v>955497</v>
      </c>
      <c r="G12" s="9">
        <v>1967110</v>
      </c>
      <c r="H12" s="9">
        <v>3134030</v>
      </c>
      <c r="I12" s="9">
        <v>4452440</v>
      </c>
      <c r="J12" s="9">
        <v>5910680</v>
      </c>
      <c r="K12" s="9">
        <v>7498150</v>
      </c>
      <c r="L12" s="9">
        <v>9194680</v>
      </c>
      <c r="M12" s="9">
        <v>10983200</v>
      </c>
      <c r="N12" s="9">
        <v>12857600</v>
      </c>
      <c r="O12" s="9">
        <v>14785900</v>
      </c>
      <c r="P12" s="9">
        <v>16767700</v>
      </c>
      <c r="Q12" s="9">
        <v>18794400</v>
      </c>
      <c r="R12" s="9">
        <v>20852900</v>
      </c>
      <c r="S12" s="9">
        <v>22089300</v>
      </c>
      <c r="T12" s="9">
        <v>23093600</v>
      </c>
      <c r="U12" s="9">
        <v>23952800</v>
      </c>
      <c r="V12" s="9">
        <v>24669100</v>
      </c>
      <c r="W12" s="9">
        <v>25254900</v>
      </c>
      <c r="X12" s="9">
        <v>25721200</v>
      </c>
      <c r="Y12" s="9">
        <v>26087500</v>
      </c>
      <c r="Z12" s="9">
        <v>26371500</v>
      </c>
      <c r="AA12" s="9">
        <v>26584300</v>
      </c>
      <c r="AB12" s="9">
        <v>26748200</v>
      </c>
      <c r="AC12" s="9">
        <v>26871800</v>
      </c>
      <c r="AD12" s="9">
        <v>26964400</v>
      </c>
      <c r="AE12" s="9">
        <v>27033600</v>
      </c>
      <c r="AF12" s="9">
        <v>27086900</v>
      </c>
      <c r="AG12" s="9">
        <v>27127200</v>
      </c>
      <c r="AH12" s="9">
        <v>27158100</v>
      </c>
      <c r="AI12" s="9">
        <v>27181800</v>
      </c>
      <c r="AJ12" s="9">
        <v>27199900</v>
      </c>
      <c r="AK12" s="9">
        <v>27213900</v>
      </c>
      <c r="AL12" s="9">
        <v>27224800</v>
      </c>
      <c r="AM12" s="9">
        <v>27233700</v>
      </c>
      <c r="AN12" s="9">
        <v>27240700</v>
      </c>
      <c r="AO12" s="9">
        <v>27246600</v>
      </c>
      <c r="AP12" s="9">
        <v>27251700</v>
      </c>
      <c r="AQ12" s="9">
        <v>27256100</v>
      </c>
    </row>
    <row r="13" spans="1:43">
      <c r="A13" s="19" t="s">
        <v>221</v>
      </c>
      <c r="B13" s="19" t="s">
        <v>210</v>
      </c>
      <c r="C13" s="19" t="s">
        <v>220</v>
      </c>
      <c r="D13" s="19" t="s">
        <v>110</v>
      </c>
      <c r="E13" t="s">
        <v>3263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5" spans="1:43">
      <c r="E15" t="s">
        <v>3323</v>
      </c>
      <c r="F15">
        <v>2023</v>
      </c>
      <c r="G15">
        <v>2024</v>
      </c>
      <c r="H15">
        <v>2025</v>
      </c>
      <c r="I15">
        <v>2026</v>
      </c>
      <c r="J15">
        <v>2027</v>
      </c>
      <c r="K15">
        <v>2028</v>
      </c>
      <c r="L15">
        <v>2029</v>
      </c>
      <c r="M15">
        <v>2030</v>
      </c>
      <c r="N15">
        <v>2031</v>
      </c>
      <c r="O15">
        <v>2032</v>
      </c>
      <c r="P15">
        <v>2033</v>
      </c>
      <c r="Q15">
        <v>2034</v>
      </c>
      <c r="R15">
        <v>2035</v>
      </c>
      <c r="S15">
        <v>2036</v>
      </c>
      <c r="T15">
        <v>2037</v>
      </c>
      <c r="U15">
        <v>2038</v>
      </c>
      <c r="V15">
        <v>2039</v>
      </c>
      <c r="W15">
        <v>2040</v>
      </c>
      <c r="X15">
        <v>2041</v>
      </c>
      <c r="Y15">
        <v>2042</v>
      </c>
      <c r="Z15">
        <v>2043</v>
      </c>
      <c r="AA15">
        <v>2044</v>
      </c>
      <c r="AB15">
        <v>2045</v>
      </c>
      <c r="AC15">
        <v>2046</v>
      </c>
      <c r="AD15">
        <v>2047</v>
      </c>
      <c r="AE15">
        <v>2048</v>
      </c>
      <c r="AF15">
        <v>2049</v>
      </c>
      <c r="AG15">
        <v>2050</v>
      </c>
      <c r="AH15">
        <v>2051</v>
      </c>
      <c r="AI15">
        <v>2052</v>
      </c>
      <c r="AJ15">
        <v>2053</v>
      </c>
      <c r="AK15">
        <v>2054</v>
      </c>
      <c r="AL15">
        <v>2055</v>
      </c>
      <c r="AM15">
        <v>2056</v>
      </c>
      <c r="AN15">
        <v>2057</v>
      </c>
      <c r="AO15">
        <v>2058</v>
      </c>
      <c r="AP15">
        <v>2059</v>
      </c>
      <c r="AQ15">
        <v>2060</v>
      </c>
    </row>
    <row r="16" spans="1:43">
      <c r="A16" s="19" t="s">
        <v>219</v>
      </c>
      <c r="B16" s="19" t="s">
        <v>207</v>
      </c>
      <c r="C16" s="19" t="s">
        <v>141</v>
      </c>
      <c r="D16" s="19" t="s">
        <v>142</v>
      </c>
      <c r="E16" t="s">
        <v>3264</v>
      </c>
      <c r="F16" s="9">
        <v>125447000</v>
      </c>
      <c r="G16" s="9">
        <v>127499000</v>
      </c>
      <c r="H16" s="9">
        <v>128965000</v>
      </c>
      <c r="I16" s="9">
        <v>129845000</v>
      </c>
      <c r="J16" s="9">
        <v>130726000</v>
      </c>
      <c r="K16" s="9">
        <v>131314000</v>
      </c>
      <c r="L16" s="9">
        <v>132194000</v>
      </c>
      <c r="M16" s="9">
        <v>132781000</v>
      </c>
      <c r="N16" s="9">
        <v>133367000</v>
      </c>
      <c r="O16" s="9">
        <v>133660000</v>
      </c>
      <c r="P16" s="9">
        <v>134247000</v>
      </c>
      <c r="Q16" s="9">
        <v>134541000</v>
      </c>
      <c r="R16" s="9">
        <v>134542000</v>
      </c>
      <c r="S16" s="9">
        <v>133956000</v>
      </c>
      <c r="T16" s="9">
        <v>133078000</v>
      </c>
      <c r="U16" s="9">
        <v>132199000</v>
      </c>
      <c r="V16" s="9">
        <v>131320000</v>
      </c>
      <c r="W16" s="9">
        <v>130441000</v>
      </c>
      <c r="X16" s="9">
        <v>128976000</v>
      </c>
      <c r="Y16" s="9">
        <v>127511000</v>
      </c>
      <c r="Z16" s="9">
        <v>126339000</v>
      </c>
      <c r="AA16" s="9">
        <v>125460000</v>
      </c>
      <c r="AB16" s="9">
        <v>124288000</v>
      </c>
      <c r="AC16" s="9">
        <v>122822000</v>
      </c>
      <c r="AD16" s="9">
        <v>121357000</v>
      </c>
      <c r="AE16" s="9">
        <v>120185000</v>
      </c>
      <c r="AF16" s="9">
        <v>118719000</v>
      </c>
      <c r="AG16" s="9">
        <v>117253000</v>
      </c>
      <c r="AH16" s="9">
        <v>115201000</v>
      </c>
      <c r="AI16" s="9">
        <v>113442000</v>
      </c>
      <c r="AJ16" s="9">
        <v>111390000</v>
      </c>
      <c r="AK16" s="9">
        <v>109631000</v>
      </c>
      <c r="AL16" s="9">
        <v>107579000</v>
      </c>
      <c r="AM16" s="9">
        <v>105527000</v>
      </c>
      <c r="AN16" s="9">
        <v>103182000</v>
      </c>
      <c r="AO16" s="9">
        <v>100836000</v>
      </c>
      <c r="AP16" s="9">
        <v>98490600</v>
      </c>
      <c r="AQ16" s="9">
        <v>114319000</v>
      </c>
    </row>
    <row r="17" spans="1:43">
      <c r="A17" s="19" t="s">
        <v>218</v>
      </c>
      <c r="B17" s="19" t="s">
        <v>207</v>
      </c>
      <c r="C17" s="19" t="s">
        <v>141</v>
      </c>
      <c r="D17" s="19" t="s">
        <v>143</v>
      </c>
      <c r="E17" t="s">
        <v>3265</v>
      </c>
      <c r="F17" s="9">
        <v>92912700</v>
      </c>
      <c r="G17" s="9">
        <v>94964600</v>
      </c>
      <c r="H17" s="9">
        <v>96430700</v>
      </c>
      <c r="I17" s="9">
        <v>97310800</v>
      </c>
      <c r="J17" s="9">
        <v>98191400</v>
      </c>
      <c r="K17" s="9">
        <v>99071700</v>
      </c>
      <c r="L17" s="9">
        <v>99951900</v>
      </c>
      <c r="M17" s="9">
        <v>100831000</v>
      </c>
      <c r="N17" s="9">
        <v>101418000</v>
      </c>
      <c r="O17" s="9">
        <v>102004000</v>
      </c>
      <c r="P17" s="9">
        <v>102590000</v>
      </c>
      <c r="Q17" s="9">
        <v>103177000</v>
      </c>
      <c r="R17" s="9">
        <v>103471000</v>
      </c>
      <c r="S17" s="9">
        <v>103179000</v>
      </c>
      <c r="T17" s="9">
        <v>102886000</v>
      </c>
      <c r="U17" s="9">
        <v>102594000</v>
      </c>
      <c r="V17" s="9">
        <v>102301000</v>
      </c>
      <c r="W17" s="9">
        <v>101715000</v>
      </c>
      <c r="X17" s="9">
        <v>100836000</v>
      </c>
      <c r="Y17" s="9">
        <v>99956900</v>
      </c>
      <c r="Z17" s="9">
        <v>99078200</v>
      </c>
      <c r="AA17" s="9">
        <v>98785100</v>
      </c>
      <c r="AB17" s="9">
        <v>97905700</v>
      </c>
      <c r="AC17" s="9">
        <v>97319600</v>
      </c>
      <c r="AD17" s="9">
        <v>96440600</v>
      </c>
      <c r="AE17" s="9">
        <v>95561600</v>
      </c>
      <c r="AF17" s="9">
        <v>94682300</v>
      </c>
      <c r="AG17" s="9">
        <v>93802500</v>
      </c>
      <c r="AH17" s="9">
        <v>92336500</v>
      </c>
      <c r="AI17" s="9">
        <v>91163700</v>
      </c>
      <c r="AJ17" s="9">
        <v>89991100</v>
      </c>
      <c r="AK17" s="9">
        <v>88818700</v>
      </c>
      <c r="AL17" s="9">
        <v>87353300</v>
      </c>
      <c r="AM17" s="9">
        <v>85887500</v>
      </c>
      <c r="AN17" s="9">
        <v>84421500</v>
      </c>
      <c r="AO17" s="9">
        <v>82955400</v>
      </c>
      <c r="AP17" s="9">
        <v>81196100</v>
      </c>
      <c r="AQ17" s="9">
        <v>96438200</v>
      </c>
    </row>
    <row r="18" spans="1:43">
      <c r="A18" s="19" t="s">
        <v>218</v>
      </c>
      <c r="B18" s="19" t="s">
        <v>207</v>
      </c>
      <c r="C18" s="19" t="s">
        <v>141</v>
      </c>
      <c r="D18" s="19" t="s">
        <v>144</v>
      </c>
      <c r="E18" t="s">
        <v>3266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>
      <c r="A19" s="19" t="s">
        <v>218</v>
      </c>
      <c r="B19" s="19" t="s">
        <v>207</v>
      </c>
      <c r="C19" s="19" t="s">
        <v>141</v>
      </c>
      <c r="D19" s="19" t="s">
        <v>145</v>
      </c>
      <c r="E19" t="s">
        <v>3267</v>
      </c>
      <c r="F19" s="9">
        <v>67413000</v>
      </c>
      <c r="G19" s="9">
        <v>68585500</v>
      </c>
      <c r="H19" s="9">
        <v>69758400</v>
      </c>
      <c r="I19" s="9">
        <v>70345200</v>
      </c>
      <c r="J19" s="9">
        <v>70932300</v>
      </c>
      <c r="K19" s="9">
        <v>71812300</v>
      </c>
      <c r="L19" s="9">
        <v>72399200</v>
      </c>
      <c r="M19" s="9">
        <v>72985600</v>
      </c>
      <c r="N19" s="9">
        <v>73278700</v>
      </c>
      <c r="O19" s="9">
        <v>73865000</v>
      </c>
      <c r="P19" s="9">
        <v>74158300</v>
      </c>
      <c r="Q19" s="9">
        <v>74744900</v>
      </c>
      <c r="R19" s="9">
        <v>75038700</v>
      </c>
      <c r="S19" s="9">
        <v>74746000</v>
      </c>
      <c r="T19" s="9">
        <v>74453200</v>
      </c>
      <c r="U19" s="9">
        <v>74160500</v>
      </c>
      <c r="V19" s="9">
        <v>73867700</v>
      </c>
      <c r="W19" s="9">
        <v>73574800</v>
      </c>
      <c r="X19" s="9">
        <v>72988800</v>
      </c>
      <c r="Y19" s="9">
        <v>72109700</v>
      </c>
      <c r="Z19" s="9">
        <v>71817000</v>
      </c>
      <c r="AA19" s="9">
        <v>71524000</v>
      </c>
      <c r="AB19" s="9">
        <v>70937700</v>
      </c>
      <c r="AC19" s="9">
        <v>70351600</v>
      </c>
      <c r="AD19" s="9">
        <v>69765600</v>
      </c>
      <c r="AE19" s="9">
        <v>69179500</v>
      </c>
      <c r="AF19" s="9">
        <v>68593400</v>
      </c>
      <c r="AG19" s="9">
        <v>67713700</v>
      </c>
      <c r="AH19" s="9">
        <v>66834000</v>
      </c>
      <c r="AI19" s="9">
        <v>65954400</v>
      </c>
      <c r="AJ19" s="9">
        <v>65075000</v>
      </c>
      <c r="AK19" s="9">
        <v>64195700</v>
      </c>
      <c r="AL19" s="9">
        <v>63316500</v>
      </c>
      <c r="AM19" s="9">
        <v>62143900</v>
      </c>
      <c r="AN19" s="9">
        <v>60971100</v>
      </c>
      <c r="AO19" s="9">
        <v>59798200</v>
      </c>
      <c r="AP19" s="9">
        <v>58918500</v>
      </c>
      <c r="AQ19" s="9">
        <v>69763800</v>
      </c>
    </row>
    <row r="20" spans="1:43">
      <c r="A20" s="19" t="s">
        <v>218</v>
      </c>
      <c r="B20" s="19" t="s">
        <v>207</v>
      </c>
      <c r="C20" s="19" t="s">
        <v>141</v>
      </c>
      <c r="D20" s="19" t="s">
        <v>146</v>
      </c>
      <c r="E20" t="s">
        <v>3268</v>
      </c>
      <c r="F20" s="9">
        <v>269359000</v>
      </c>
      <c r="G20" s="9">
        <v>274342000</v>
      </c>
      <c r="H20" s="9">
        <v>278740000</v>
      </c>
      <c r="I20" s="9">
        <v>281381000</v>
      </c>
      <c r="J20" s="9">
        <v>284022000</v>
      </c>
      <c r="K20" s="9">
        <v>286663000</v>
      </c>
      <c r="L20" s="9">
        <v>289304000</v>
      </c>
      <c r="M20" s="9">
        <v>291356000</v>
      </c>
      <c r="N20" s="9">
        <v>293115000</v>
      </c>
      <c r="O20" s="9">
        <v>296046000</v>
      </c>
      <c r="P20" s="9">
        <v>296047000</v>
      </c>
      <c r="Q20" s="9">
        <v>298980000</v>
      </c>
      <c r="R20" s="9">
        <v>298982000</v>
      </c>
      <c r="S20" s="9">
        <v>298984000</v>
      </c>
      <c r="T20" s="9">
        <v>298985000</v>
      </c>
      <c r="U20" s="9">
        <v>296056000</v>
      </c>
      <c r="V20" s="9">
        <v>296057000</v>
      </c>
      <c r="W20" s="9">
        <v>293127000</v>
      </c>
      <c r="X20" s="9">
        <v>291662000</v>
      </c>
      <c r="Y20" s="9">
        <v>289025000</v>
      </c>
      <c r="Z20" s="9">
        <v>286975000</v>
      </c>
      <c r="AA20" s="9">
        <v>285510000</v>
      </c>
      <c r="AB20" s="9">
        <v>283751000</v>
      </c>
      <c r="AC20" s="9">
        <v>281113000</v>
      </c>
      <c r="AD20" s="9">
        <v>278769000</v>
      </c>
      <c r="AE20" s="9">
        <v>276425000</v>
      </c>
      <c r="AF20" s="9">
        <v>273787000</v>
      </c>
      <c r="AG20" s="9">
        <v>271148000</v>
      </c>
      <c r="AH20" s="9">
        <v>267629000</v>
      </c>
      <c r="AI20" s="9">
        <v>264111000</v>
      </c>
      <c r="AJ20" s="9">
        <v>260593000</v>
      </c>
      <c r="AK20" s="9">
        <v>256783000</v>
      </c>
      <c r="AL20" s="9">
        <v>252973000</v>
      </c>
      <c r="AM20" s="9">
        <v>248576000</v>
      </c>
      <c r="AN20" s="9">
        <v>244177000</v>
      </c>
      <c r="AO20" s="9">
        <v>239779000</v>
      </c>
      <c r="AP20" s="9">
        <v>235088000</v>
      </c>
      <c r="AQ20" s="9">
        <v>279348000</v>
      </c>
    </row>
    <row r="21" spans="1:43">
      <c r="A21" s="19" t="s">
        <v>218</v>
      </c>
      <c r="B21" s="19" t="s">
        <v>207</v>
      </c>
      <c r="C21" s="19" t="s">
        <v>141</v>
      </c>
      <c r="D21" s="19" t="s">
        <v>147</v>
      </c>
      <c r="E21" t="s">
        <v>3269</v>
      </c>
      <c r="F21" s="9">
        <v>168826000</v>
      </c>
      <c r="G21" s="9">
        <v>176447000</v>
      </c>
      <c r="H21" s="9">
        <v>233310000</v>
      </c>
      <c r="I21" s="9">
        <v>289881000</v>
      </c>
      <c r="J21" s="9">
        <v>340006000</v>
      </c>
      <c r="K21" s="9">
        <v>386907000</v>
      </c>
      <c r="L21" s="9">
        <v>430877000</v>
      </c>
      <c r="M21" s="9">
        <v>477777000</v>
      </c>
      <c r="N21" s="9">
        <v>518813000</v>
      </c>
      <c r="O21" s="9">
        <v>565712000</v>
      </c>
      <c r="P21" s="9">
        <v>615543000</v>
      </c>
      <c r="Q21" s="9">
        <v>665376000</v>
      </c>
      <c r="R21" s="9">
        <v>715212000</v>
      </c>
      <c r="S21" s="9">
        <v>767978000</v>
      </c>
      <c r="T21" s="9">
        <v>820744000</v>
      </c>
      <c r="U21" s="9">
        <v>873511000</v>
      </c>
      <c r="V21" s="9">
        <v>929209000</v>
      </c>
      <c r="W21" s="9">
        <v>981974000</v>
      </c>
      <c r="X21" s="9">
        <v>1037670000</v>
      </c>
      <c r="Y21" s="9">
        <v>1093370000</v>
      </c>
      <c r="Z21" s="9">
        <v>1149070000</v>
      </c>
      <c r="AA21" s="9">
        <v>1204770000</v>
      </c>
      <c r="AB21" s="9">
        <v>1260460000</v>
      </c>
      <c r="AC21" s="9">
        <v>1313230000</v>
      </c>
      <c r="AD21" s="9">
        <v>1366000000</v>
      </c>
      <c r="AE21" s="9">
        <v>1418770000</v>
      </c>
      <c r="AF21" s="9">
        <v>1468600000</v>
      </c>
      <c r="AG21" s="9">
        <v>1515500000</v>
      </c>
      <c r="AH21" s="9">
        <v>1562390000</v>
      </c>
      <c r="AI21" s="9">
        <v>1603430000</v>
      </c>
      <c r="AJ21" s="9">
        <v>1641530000</v>
      </c>
      <c r="AK21" s="9">
        <v>1673780000</v>
      </c>
      <c r="AL21" s="9">
        <v>1706030000</v>
      </c>
      <c r="AM21" s="9">
        <v>1729480000</v>
      </c>
      <c r="AN21" s="9">
        <v>1749990000</v>
      </c>
      <c r="AO21" s="9">
        <v>1764630000</v>
      </c>
      <c r="AP21" s="9">
        <v>1773420000</v>
      </c>
      <c r="AQ21" s="9">
        <v>1799790000</v>
      </c>
    </row>
    <row r="22" spans="1:43">
      <c r="A22" s="19" t="s">
        <v>218</v>
      </c>
      <c r="B22" s="19" t="s">
        <v>207</v>
      </c>
      <c r="C22" s="19" t="s">
        <v>148</v>
      </c>
      <c r="D22" s="19" t="s">
        <v>142</v>
      </c>
      <c r="E22" t="s">
        <v>3270</v>
      </c>
      <c r="F22" s="9">
        <v>158860000</v>
      </c>
      <c r="G22" s="9">
        <v>147723000</v>
      </c>
      <c r="H22" s="9">
        <v>137465000</v>
      </c>
      <c r="I22" s="9">
        <v>126914000</v>
      </c>
      <c r="J22" s="9">
        <v>117243000</v>
      </c>
      <c r="K22" s="9">
        <v>107279000</v>
      </c>
      <c r="L22" s="9">
        <v>96727600</v>
      </c>
      <c r="M22" s="9">
        <v>86175700</v>
      </c>
      <c r="N22" s="9">
        <v>75037400</v>
      </c>
      <c r="O22" s="9">
        <v>63312800</v>
      </c>
      <c r="P22" s="9">
        <v>51002100</v>
      </c>
      <c r="Q22" s="9">
        <v>38691500</v>
      </c>
      <c r="R22" s="9">
        <v>25853200</v>
      </c>
      <c r="S22" s="9">
        <v>12838700</v>
      </c>
      <c r="T22" s="9">
        <v>1861330</v>
      </c>
      <c r="U22" s="9">
        <v>-4.5796899999999999E-9</v>
      </c>
      <c r="V22" s="9">
        <v>4.5796899999999999E-9</v>
      </c>
      <c r="W22" s="9">
        <v>0</v>
      </c>
      <c r="X22" s="9">
        <v>0</v>
      </c>
      <c r="Y22" s="9">
        <v>0</v>
      </c>
      <c r="Z22" s="9">
        <v>1.14492E-9</v>
      </c>
      <c r="AA22" s="9">
        <v>0</v>
      </c>
      <c r="AB22" s="9">
        <v>0</v>
      </c>
      <c r="AC22" s="9">
        <v>1.43115E-10</v>
      </c>
      <c r="AD22" s="9">
        <v>-1.7889399999999998E-11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</row>
    <row r="23" spans="1:43">
      <c r="A23" s="19" t="s">
        <v>218</v>
      </c>
      <c r="B23" s="19" t="s">
        <v>207</v>
      </c>
      <c r="C23" s="19" t="s">
        <v>148</v>
      </c>
      <c r="D23" s="19" t="s">
        <v>143</v>
      </c>
      <c r="E23" t="s">
        <v>3271</v>
      </c>
      <c r="F23" s="9">
        <v>13834300</v>
      </c>
      <c r="G23" s="9">
        <v>12867100</v>
      </c>
      <c r="H23" s="9">
        <v>11987900</v>
      </c>
      <c r="I23" s="9">
        <v>11050100</v>
      </c>
      <c r="J23" s="9">
        <v>10200200</v>
      </c>
      <c r="K23" s="9">
        <v>9320940</v>
      </c>
      <c r="L23" s="9">
        <v>8412370</v>
      </c>
      <c r="M23" s="9">
        <v>7503740</v>
      </c>
      <c r="N23" s="9">
        <v>6536460</v>
      </c>
      <c r="O23" s="9">
        <v>5510560</v>
      </c>
      <c r="P23" s="9">
        <v>4455360</v>
      </c>
      <c r="Q23" s="9">
        <v>3370850</v>
      </c>
      <c r="R23" s="9">
        <v>2251160</v>
      </c>
      <c r="S23" s="9">
        <v>1116790</v>
      </c>
      <c r="T23" s="9">
        <v>162097</v>
      </c>
      <c r="U23" s="9">
        <v>5.7246100000000001E-10</v>
      </c>
      <c r="V23" s="9">
        <v>0</v>
      </c>
      <c r="W23" s="9">
        <v>2.8623E-10</v>
      </c>
      <c r="X23" s="9">
        <v>2.8623E-10</v>
      </c>
      <c r="Y23" s="9">
        <v>0</v>
      </c>
      <c r="Z23" s="9">
        <v>0</v>
      </c>
      <c r="AA23" s="9">
        <v>0</v>
      </c>
      <c r="AB23" s="9">
        <v>-3.5778799999999997E-11</v>
      </c>
      <c r="AC23" s="9">
        <v>1.7889399999999998E-11</v>
      </c>
      <c r="AD23" s="9">
        <v>-2.2361799999999999E-12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</row>
    <row r="24" spans="1:43">
      <c r="A24" s="19" t="s">
        <v>218</v>
      </c>
      <c r="B24" s="19" t="s">
        <v>207</v>
      </c>
      <c r="C24" s="19" t="s">
        <v>148</v>
      </c>
      <c r="D24" s="19" t="s">
        <v>144</v>
      </c>
      <c r="E24" t="s">
        <v>3272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>
      <c r="A25" s="19" t="s">
        <v>218</v>
      </c>
      <c r="B25" s="19" t="s">
        <v>207</v>
      </c>
      <c r="C25" s="19" t="s">
        <v>148</v>
      </c>
      <c r="D25" s="19" t="s">
        <v>145</v>
      </c>
      <c r="E25" t="s">
        <v>3273</v>
      </c>
      <c r="F25" s="9">
        <v>55689000</v>
      </c>
      <c r="G25" s="9">
        <v>51878800</v>
      </c>
      <c r="H25" s="9">
        <v>48361900</v>
      </c>
      <c r="I25" s="9">
        <v>44551900</v>
      </c>
      <c r="J25" s="9">
        <v>41035200</v>
      </c>
      <c r="K25" s="9">
        <v>37518300</v>
      </c>
      <c r="L25" s="9">
        <v>34001200</v>
      </c>
      <c r="M25" s="9">
        <v>30190800</v>
      </c>
      <c r="N25" s="9">
        <v>26351000</v>
      </c>
      <c r="O25" s="9">
        <v>22188800</v>
      </c>
      <c r="P25" s="9">
        <v>17909400</v>
      </c>
      <c r="Q25" s="9">
        <v>13542000</v>
      </c>
      <c r="R25" s="9">
        <v>9086720</v>
      </c>
      <c r="S25" s="9">
        <v>4514070</v>
      </c>
      <c r="T25" s="9">
        <v>653664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</row>
    <row r="26" spans="1:43">
      <c r="A26" s="19" t="s">
        <v>218</v>
      </c>
      <c r="B26" s="19" t="s">
        <v>207</v>
      </c>
      <c r="C26" s="19" t="s">
        <v>148</v>
      </c>
      <c r="D26" s="19" t="s">
        <v>146</v>
      </c>
      <c r="E26" t="s">
        <v>3274</v>
      </c>
      <c r="F26" s="9">
        <v>223049000</v>
      </c>
      <c r="G26" s="9">
        <v>207515000</v>
      </c>
      <c r="H26" s="9">
        <v>193155000</v>
      </c>
      <c r="I26" s="9">
        <v>178208000</v>
      </c>
      <c r="J26" s="9">
        <v>164434000</v>
      </c>
      <c r="K26" s="9">
        <v>150366000</v>
      </c>
      <c r="L26" s="9">
        <v>135712000</v>
      </c>
      <c r="M26" s="9">
        <v>120763000</v>
      </c>
      <c r="N26" s="9">
        <v>105521000</v>
      </c>
      <c r="O26" s="9">
        <v>88813800</v>
      </c>
      <c r="P26" s="9">
        <v>71813400</v>
      </c>
      <c r="Q26" s="9">
        <v>54226700</v>
      </c>
      <c r="R26" s="9">
        <v>36346900</v>
      </c>
      <c r="S26" s="9">
        <v>17997700</v>
      </c>
      <c r="T26" s="9">
        <v>2614660</v>
      </c>
      <c r="U26" s="9">
        <v>-4.5796899999999999E-9</v>
      </c>
      <c r="V26" s="9">
        <v>4.5796899999999999E-9</v>
      </c>
      <c r="W26" s="9">
        <v>-2.28984E-9</v>
      </c>
      <c r="X26" s="9">
        <v>0</v>
      </c>
      <c r="Y26" s="9">
        <v>0</v>
      </c>
      <c r="Z26" s="9">
        <v>-2.8623E-10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</row>
    <row r="27" spans="1:43">
      <c r="A27" s="19" t="s">
        <v>218</v>
      </c>
      <c r="B27" s="19" t="s">
        <v>207</v>
      </c>
      <c r="C27" s="19" t="s">
        <v>148</v>
      </c>
      <c r="D27" s="19" t="s">
        <v>147</v>
      </c>
      <c r="E27" t="s">
        <v>3275</v>
      </c>
      <c r="F27" s="9">
        <v>128378000</v>
      </c>
      <c r="G27" s="9">
        <v>126619000</v>
      </c>
      <c r="H27" s="9">
        <v>175568000</v>
      </c>
      <c r="I27" s="9">
        <v>224811000</v>
      </c>
      <c r="J27" s="9">
        <v>268487000</v>
      </c>
      <c r="K27" s="9">
        <v>307767000</v>
      </c>
      <c r="L27" s="9">
        <v>342943000</v>
      </c>
      <c r="M27" s="9">
        <v>381049000</v>
      </c>
      <c r="N27" s="9">
        <v>416223000</v>
      </c>
      <c r="O27" s="9">
        <v>454328000</v>
      </c>
      <c r="P27" s="9">
        <v>495366000</v>
      </c>
      <c r="Q27" s="9">
        <v>536404000</v>
      </c>
      <c r="R27" s="9">
        <v>580377000</v>
      </c>
      <c r="S27" s="9">
        <v>624349000</v>
      </c>
      <c r="T27" s="9">
        <v>671252000</v>
      </c>
      <c r="U27" s="9">
        <v>718155000</v>
      </c>
      <c r="V27" s="9">
        <v>767990000</v>
      </c>
      <c r="W27" s="9">
        <v>814892000</v>
      </c>
      <c r="X27" s="9">
        <v>864726000</v>
      </c>
      <c r="Y27" s="9">
        <v>914562000</v>
      </c>
      <c r="Z27" s="9">
        <v>967331000</v>
      </c>
      <c r="AA27" s="9">
        <v>1020100000</v>
      </c>
      <c r="AB27" s="9">
        <v>1072860000</v>
      </c>
      <c r="AC27" s="9">
        <v>1125620000</v>
      </c>
      <c r="AD27" s="9">
        <v>1175460000</v>
      </c>
      <c r="AE27" s="9">
        <v>1225300000</v>
      </c>
      <c r="AF27" s="9">
        <v>1278060000</v>
      </c>
      <c r="AG27" s="9">
        <v>1330820000</v>
      </c>
      <c r="AH27" s="9">
        <v>1377720000</v>
      </c>
      <c r="AI27" s="9">
        <v>1424620000</v>
      </c>
      <c r="AJ27" s="9">
        <v>1465650000</v>
      </c>
      <c r="AK27" s="9">
        <v>1503760000</v>
      </c>
      <c r="AL27" s="9">
        <v>1536010000</v>
      </c>
      <c r="AM27" s="9">
        <v>1565320000</v>
      </c>
      <c r="AN27" s="9">
        <v>1585830000</v>
      </c>
      <c r="AO27" s="9">
        <v>1603410000</v>
      </c>
      <c r="AP27" s="9">
        <v>1615130000</v>
      </c>
      <c r="AQ27" s="9">
        <v>1615120000</v>
      </c>
    </row>
    <row r="28" spans="1:43">
      <c r="A28" s="19" t="s">
        <v>218</v>
      </c>
      <c r="B28" s="19" t="s">
        <v>207</v>
      </c>
      <c r="C28" s="19" t="s">
        <v>206</v>
      </c>
      <c r="D28" s="19" t="s">
        <v>142</v>
      </c>
      <c r="E28" t="s">
        <v>3276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</row>
    <row r="29" spans="1:43">
      <c r="A29" s="19" t="s">
        <v>218</v>
      </c>
      <c r="B29" s="19" t="s">
        <v>207</v>
      </c>
      <c r="C29" s="19" t="s">
        <v>149</v>
      </c>
      <c r="D29" s="19" t="s">
        <v>143</v>
      </c>
      <c r="E29" t="s">
        <v>3277</v>
      </c>
      <c r="F29" s="9">
        <v>334134000</v>
      </c>
      <c r="G29" s="9">
        <v>334134000</v>
      </c>
      <c r="H29" s="9">
        <v>334136000</v>
      </c>
      <c r="I29" s="9">
        <v>331206000</v>
      </c>
      <c r="J29" s="9">
        <v>328278000</v>
      </c>
      <c r="K29" s="9">
        <v>325348000</v>
      </c>
      <c r="L29" s="9">
        <v>322419000</v>
      </c>
      <c r="M29" s="9">
        <v>316557000</v>
      </c>
      <c r="N29" s="9">
        <v>313626000</v>
      </c>
      <c r="O29" s="9">
        <v>313627000</v>
      </c>
      <c r="P29" s="9">
        <v>313627000</v>
      </c>
      <c r="Q29" s="9">
        <v>313628000</v>
      </c>
      <c r="R29" s="9">
        <v>313630000</v>
      </c>
      <c r="S29" s="9">
        <v>310700000</v>
      </c>
      <c r="T29" s="9">
        <v>310701000</v>
      </c>
      <c r="U29" s="9">
        <v>307771000</v>
      </c>
      <c r="V29" s="9">
        <v>304840000</v>
      </c>
      <c r="W29" s="9">
        <v>301910000</v>
      </c>
      <c r="X29" s="9">
        <v>298979000</v>
      </c>
      <c r="Y29" s="9">
        <v>293117000</v>
      </c>
      <c r="Z29" s="9">
        <v>292532000</v>
      </c>
      <c r="AA29" s="9">
        <v>292239000</v>
      </c>
      <c r="AB29" s="9">
        <v>291653000</v>
      </c>
      <c r="AC29" s="9">
        <v>290481000</v>
      </c>
      <c r="AD29" s="9">
        <v>289016000</v>
      </c>
      <c r="AE29" s="9">
        <v>287844000</v>
      </c>
      <c r="AF29" s="9">
        <v>286379000</v>
      </c>
      <c r="AG29" s="9">
        <v>284913000</v>
      </c>
      <c r="AH29" s="9">
        <v>282567000</v>
      </c>
      <c r="AI29" s="9">
        <v>280515000</v>
      </c>
      <c r="AJ29" s="9">
        <v>278170000</v>
      </c>
      <c r="AK29" s="9">
        <v>275532000</v>
      </c>
      <c r="AL29" s="9">
        <v>273188000</v>
      </c>
      <c r="AM29" s="9">
        <v>269963000</v>
      </c>
      <c r="AN29" s="9">
        <v>266738000</v>
      </c>
      <c r="AO29" s="9">
        <v>263513000</v>
      </c>
      <c r="AP29" s="9">
        <v>260288000</v>
      </c>
      <c r="AQ29" s="9">
        <v>275236000</v>
      </c>
    </row>
    <row r="30" spans="1:43">
      <c r="A30" s="19" t="s">
        <v>218</v>
      </c>
      <c r="B30" s="19" t="s">
        <v>207</v>
      </c>
      <c r="C30" s="19" t="s">
        <v>149</v>
      </c>
      <c r="D30" s="19" t="s">
        <v>144</v>
      </c>
      <c r="E30" t="s">
        <v>3278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>
      <c r="A31" s="19" t="s">
        <v>218</v>
      </c>
      <c r="B31" s="19" t="s">
        <v>207</v>
      </c>
      <c r="C31" s="19" t="s">
        <v>149</v>
      </c>
      <c r="D31" s="19" t="s">
        <v>145</v>
      </c>
      <c r="E31" t="s">
        <v>3279</v>
      </c>
      <c r="F31" s="9">
        <v>521718000</v>
      </c>
      <c r="G31" s="9">
        <v>521719000</v>
      </c>
      <c r="H31" s="9">
        <v>521721000</v>
      </c>
      <c r="I31" s="9">
        <v>518792000</v>
      </c>
      <c r="J31" s="9">
        <v>512934000</v>
      </c>
      <c r="K31" s="9">
        <v>507075000</v>
      </c>
      <c r="L31" s="9">
        <v>501215000</v>
      </c>
      <c r="M31" s="9">
        <v>495354000</v>
      </c>
      <c r="N31" s="9">
        <v>489492000</v>
      </c>
      <c r="O31" s="9">
        <v>489493000</v>
      </c>
      <c r="P31" s="9">
        <v>492424000</v>
      </c>
      <c r="Q31" s="9">
        <v>492426000</v>
      </c>
      <c r="R31" s="9">
        <v>489497000</v>
      </c>
      <c r="S31" s="9">
        <v>486568000</v>
      </c>
      <c r="T31" s="9">
        <v>483638000</v>
      </c>
      <c r="U31" s="9">
        <v>477778000</v>
      </c>
      <c r="V31" s="9">
        <v>474848000</v>
      </c>
      <c r="W31" s="9">
        <v>471918000</v>
      </c>
      <c r="X31" s="9">
        <v>466056000</v>
      </c>
      <c r="Y31" s="9">
        <v>460195000</v>
      </c>
      <c r="Z31" s="9">
        <v>457266000</v>
      </c>
      <c r="AA31" s="9">
        <v>457266000</v>
      </c>
      <c r="AB31" s="9">
        <v>454335000</v>
      </c>
      <c r="AC31" s="9">
        <v>454335000</v>
      </c>
      <c r="AD31" s="9">
        <v>451405000</v>
      </c>
      <c r="AE31" s="9">
        <v>448475000</v>
      </c>
      <c r="AF31" s="9">
        <v>448475000</v>
      </c>
      <c r="AG31" s="9">
        <v>445543000</v>
      </c>
      <c r="AH31" s="9">
        <v>442611000</v>
      </c>
      <c r="AI31" s="9">
        <v>436748000</v>
      </c>
      <c r="AJ31" s="9">
        <v>433816000</v>
      </c>
      <c r="AK31" s="9">
        <v>430885000</v>
      </c>
      <c r="AL31" s="9">
        <v>425023000</v>
      </c>
      <c r="AM31" s="9">
        <v>422092000</v>
      </c>
      <c r="AN31" s="9">
        <v>416229000</v>
      </c>
      <c r="AO31" s="9">
        <v>410365000</v>
      </c>
      <c r="AP31" s="9">
        <v>407432000</v>
      </c>
      <c r="AQ31" s="9">
        <v>427949000</v>
      </c>
    </row>
    <row r="32" spans="1:43">
      <c r="A32" s="19" t="s">
        <v>218</v>
      </c>
      <c r="B32" s="19" t="s">
        <v>207</v>
      </c>
      <c r="C32" s="19" t="s">
        <v>149</v>
      </c>
      <c r="D32" s="19" t="s">
        <v>146</v>
      </c>
      <c r="E32" t="s">
        <v>3280</v>
      </c>
      <c r="F32" s="9">
        <v>334134000</v>
      </c>
      <c r="G32" s="9">
        <v>337065000</v>
      </c>
      <c r="H32" s="9">
        <v>337067000</v>
      </c>
      <c r="I32" s="9">
        <v>334137000</v>
      </c>
      <c r="J32" s="9">
        <v>331209000</v>
      </c>
      <c r="K32" s="9">
        <v>328280000</v>
      </c>
      <c r="L32" s="9">
        <v>322419000</v>
      </c>
      <c r="M32" s="9">
        <v>319489000</v>
      </c>
      <c r="N32" s="9">
        <v>316558000</v>
      </c>
      <c r="O32" s="9">
        <v>316558000</v>
      </c>
      <c r="P32" s="9">
        <v>316558000</v>
      </c>
      <c r="Q32" s="9">
        <v>316559000</v>
      </c>
      <c r="R32" s="9">
        <v>316561000</v>
      </c>
      <c r="S32" s="9">
        <v>313631000</v>
      </c>
      <c r="T32" s="9">
        <v>310701000</v>
      </c>
      <c r="U32" s="9">
        <v>307771000</v>
      </c>
      <c r="V32" s="9">
        <v>304840000</v>
      </c>
      <c r="W32" s="9">
        <v>301910000</v>
      </c>
      <c r="X32" s="9">
        <v>298979000</v>
      </c>
      <c r="Y32" s="9">
        <v>296049000</v>
      </c>
      <c r="Z32" s="9">
        <v>293119000</v>
      </c>
      <c r="AA32" s="9">
        <v>293119000</v>
      </c>
      <c r="AB32" s="9">
        <v>292533000</v>
      </c>
      <c r="AC32" s="9">
        <v>291361000</v>
      </c>
      <c r="AD32" s="9">
        <v>290189000</v>
      </c>
      <c r="AE32" s="9">
        <v>288724000</v>
      </c>
      <c r="AF32" s="9">
        <v>287552000</v>
      </c>
      <c r="AG32" s="9">
        <v>286085000</v>
      </c>
      <c r="AH32" s="9">
        <v>283740000</v>
      </c>
      <c r="AI32" s="9">
        <v>281394000</v>
      </c>
      <c r="AJ32" s="9">
        <v>279049000</v>
      </c>
      <c r="AK32" s="9">
        <v>276705000</v>
      </c>
      <c r="AL32" s="9">
        <v>274067000</v>
      </c>
      <c r="AM32" s="9">
        <v>270842000</v>
      </c>
      <c r="AN32" s="9">
        <v>267617000</v>
      </c>
      <c r="AO32" s="9">
        <v>264392000</v>
      </c>
      <c r="AP32" s="9">
        <v>261167000</v>
      </c>
      <c r="AQ32" s="9">
        <v>276115000</v>
      </c>
    </row>
    <row r="33" spans="1:43">
      <c r="A33" s="19" t="s">
        <v>218</v>
      </c>
      <c r="B33" s="19" t="s">
        <v>207</v>
      </c>
      <c r="C33" s="19" t="s">
        <v>149</v>
      </c>
      <c r="D33" s="19" t="s">
        <v>147</v>
      </c>
      <c r="E33" t="s">
        <v>3281</v>
      </c>
      <c r="F33" s="9">
        <v>21542800</v>
      </c>
      <c r="G33" s="9">
        <v>21630800</v>
      </c>
      <c r="H33" s="9">
        <v>155051000</v>
      </c>
      <c r="I33" s="9">
        <v>288120000</v>
      </c>
      <c r="J33" s="9">
        <v>407416000</v>
      </c>
      <c r="K33" s="9">
        <v>518799000</v>
      </c>
      <c r="L33" s="9">
        <v>621390000</v>
      </c>
      <c r="M33" s="9">
        <v>723979000</v>
      </c>
      <c r="N33" s="9">
        <v>826567000</v>
      </c>
      <c r="O33" s="9">
        <v>935018000</v>
      </c>
      <c r="P33" s="9">
        <v>1049330000</v>
      </c>
      <c r="Q33" s="9">
        <v>1166580000</v>
      </c>
      <c r="R33" s="9">
        <v>1286760000</v>
      </c>
      <c r="S33" s="9">
        <v>1409870000</v>
      </c>
      <c r="T33" s="9">
        <v>1538850000</v>
      </c>
      <c r="U33" s="9">
        <v>1670760000</v>
      </c>
      <c r="V33" s="9">
        <v>1805590000</v>
      </c>
      <c r="W33" s="9">
        <v>1943360000</v>
      </c>
      <c r="X33" s="9">
        <v>2084060000</v>
      </c>
      <c r="Y33" s="9">
        <v>2224760000</v>
      </c>
      <c r="Z33" s="9">
        <v>2368400000</v>
      </c>
      <c r="AA33" s="9">
        <v>2512030000</v>
      </c>
      <c r="AB33" s="9">
        <v>2652730000</v>
      </c>
      <c r="AC33" s="9">
        <v>2793430000</v>
      </c>
      <c r="AD33" s="9">
        <v>2931200000</v>
      </c>
      <c r="AE33" s="9">
        <v>3077770000</v>
      </c>
      <c r="AF33" s="9">
        <v>3195020000</v>
      </c>
      <c r="AG33" s="9">
        <v>3341570000</v>
      </c>
      <c r="AH33" s="9">
        <v>3458810000</v>
      </c>
      <c r="AI33" s="9">
        <v>3546740000</v>
      </c>
      <c r="AJ33" s="9">
        <v>3663990000</v>
      </c>
      <c r="AK33" s="9">
        <v>3751930000</v>
      </c>
      <c r="AL33" s="9">
        <v>3839870000</v>
      </c>
      <c r="AM33" s="9">
        <v>3898490000</v>
      </c>
      <c r="AN33" s="9">
        <v>3957100000</v>
      </c>
      <c r="AO33" s="9">
        <v>3986400000</v>
      </c>
      <c r="AP33" s="9">
        <v>4015700000</v>
      </c>
      <c r="AQ33" s="9">
        <v>4045000000</v>
      </c>
    </row>
    <row r="34" spans="1:43"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</row>
    <row r="35" spans="1:43">
      <c r="E35" t="s">
        <v>3323</v>
      </c>
      <c r="F35">
        <v>2023</v>
      </c>
      <c r="G35">
        <v>2024</v>
      </c>
      <c r="H35">
        <v>2025</v>
      </c>
      <c r="I35">
        <v>2026</v>
      </c>
      <c r="J35">
        <v>2027</v>
      </c>
      <c r="K35">
        <v>2028</v>
      </c>
      <c r="L35">
        <v>2029</v>
      </c>
      <c r="M35">
        <v>2030</v>
      </c>
      <c r="N35">
        <v>2031</v>
      </c>
      <c r="O35">
        <v>2032</v>
      </c>
      <c r="P35">
        <v>2033</v>
      </c>
      <c r="Q35">
        <v>2034</v>
      </c>
      <c r="R35">
        <v>2035</v>
      </c>
      <c r="S35">
        <v>2036</v>
      </c>
      <c r="T35">
        <v>2037</v>
      </c>
      <c r="U35">
        <v>2038</v>
      </c>
      <c r="V35">
        <v>2039</v>
      </c>
      <c r="W35">
        <v>2040</v>
      </c>
      <c r="X35">
        <v>2041</v>
      </c>
      <c r="Y35">
        <v>2042</v>
      </c>
      <c r="Z35">
        <v>2043</v>
      </c>
      <c r="AA35">
        <v>2044</v>
      </c>
      <c r="AB35">
        <v>2045</v>
      </c>
      <c r="AC35">
        <v>2046</v>
      </c>
      <c r="AD35">
        <v>2047</v>
      </c>
      <c r="AE35">
        <v>2048</v>
      </c>
      <c r="AF35">
        <v>2049</v>
      </c>
      <c r="AG35">
        <v>2050</v>
      </c>
      <c r="AH35">
        <v>2051</v>
      </c>
      <c r="AI35">
        <v>2052</v>
      </c>
      <c r="AJ35">
        <v>2053</v>
      </c>
      <c r="AK35">
        <v>2054</v>
      </c>
      <c r="AL35">
        <v>2055</v>
      </c>
      <c r="AM35">
        <v>2056</v>
      </c>
      <c r="AN35">
        <v>2057</v>
      </c>
      <c r="AO35">
        <v>2058</v>
      </c>
      <c r="AP35">
        <v>2059</v>
      </c>
      <c r="AQ35">
        <v>2060</v>
      </c>
    </row>
    <row r="36" spans="1:43">
      <c r="A36" s="19" t="s">
        <v>217</v>
      </c>
      <c r="B36" s="19" t="s">
        <v>188</v>
      </c>
      <c r="E36" t="s">
        <v>3282</v>
      </c>
      <c r="F36" s="9">
        <v>5151120000</v>
      </c>
      <c r="G36" s="9">
        <v>5330120000</v>
      </c>
      <c r="H36" s="9">
        <v>5550430000</v>
      </c>
      <c r="I36" s="9">
        <v>5724020000</v>
      </c>
      <c r="J36" s="9">
        <v>5868130000</v>
      </c>
      <c r="K36" s="9">
        <v>5994650000</v>
      </c>
      <c r="L36" s="9">
        <v>6120310000</v>
      </c>
      <c r="M36" s="9">
        <v>6244940000</v>
      </c>
      <c r="N36" s="9">
        <v>6326850000</v>
      </c>
      <c r="O36" s="9">
        <v>6414380000</v>
      </c>
      <c r="P36" s="9">
        <v>6498290000</v>
      </c>
      <c r="Q36" s="9">
        <v>6584940000</v>
      </c>
      <c r="R36" s="9">
        <v>6662460000</v>
      </c>
      <c r="S36" s="9">
        <v>6708750000</v>
      </c>
      <c r="T36" s="9">
        <v>6748760000</v>
      </c>
      <c r="U36" s="9">
        <v>6788080000</v>
      </c>
      <c r="V36" s="9">
        <v>6815860000</v>
      </c>
      <c r="W36" s="9">
        <v>6853870000</v>
      </c>
      <c r="X36" s="9">
        <v>6864410000</v>
      </c>
      <c r="Y36" s="9">
        <v>6876200000</v>
      </c>
      <c r="Z36" s="9">
        <v>6890670000</v>
      </c>
      <c r="AA36" s="9">
        <v>6895090000</v>
      </c>
      <c r="AB36" s="9">
        <v>6901900000</v>
      </c>
      <c r="AC36" s="9">
        <v>6897190000</v>
      </c>
      <c r="AD36" s="9">
        <v>6900440000</v>
      </c>
      <c r="AE36" s="9">
        <v>6890740000</v>
      </c>
      <c r="AF36" s="9">
        <v>6879930000</v>
      </c>
      <c r="AG36" s="9">
        <v>6872300000</v>
      </c>
      <c r="AH36" s="9">
        <v>6853190000</v>
      </c>
      <c r="AI36" s="9">
        <v>6836330000</v>
      </c>
      <c r="AJ36" s="9">
        <v>6815660000</v>
      </c>
      <c r="AK36" s="9">
        <v>6791190000</v>
      </c>
      <c r="AL36" s="9">
        <v>6762300000</v>
      </c>
      <c r="AM36" s="9">
        <v>6735730000</v>
      </c>
      <c r="AN36" s="9">
        <v>6714910000</v>
      </c>
      <c r="AO36" s="9">
        <v>6683230000</v>
      </c>
      <c r="AP36" s="9">
        <v>6650700000</v>
      </c>
      <c r="AQ36" s="9">
        <v>6613390000</v>
      </c>
    </row>
    <row r="37" spans="1:43"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</row>
    <row r="38" spans="1:43">
      <c r="E38" t="s">
        <v>3323</v>
      </c>
      <c r="F38">
        <v>2023</v>
      </c>
      <c r="G38">
        <v>2024</v>
      </c>
      <c r="H38">
        <v>2025</v>
      </c>
      <c r="I38">
        <v>2026</v>
      </c>
      <c r="J38">
        <v>2027</v>
      </c>
      <c r="K38">
        <v>2028</v>
      </c>
      <c r="L38">
        <v>2029</v>
      </c>
      <c r="M38">
        <v>2030</v>
      </c>
      <c r="N38">
        <v>2031</v>
      </c>
      <c r="O38">
        <v>2032</v>
      </c>
      <c r="P38">
        <v>2033</v>
      </c>
      <c r="Q38">
        <v>2034</v>
      </c>
      <c r="R38">
        <v>2035</v>
      </c>
      <c r="S38">
        <v>2036</v>
      </c>
      <c r="T38">
        <v>2037</v>
      </c>
      <c r="U38">
        <v>2038</v>
      </c>
      <c r="V38">
        <v>2039</v>
      </c>
      <c r="W38">
        <v>2040</v>
      </c>
      <c r="X38">
        <v>2041</v>
      </c>
      <c r="Y38">
        <v>2042</v>
      </c>
      <c r="Z38">
        <v>2043</v>
      </c>
      <c r="AA38">
        <v>2044</v>
      </c>
      <c r="AB38">
        <v>2045</v>
      </c>
      <c r="AC38">
        <v>2046</v>
      </c>
      <c r="AD38">
        <v>2047</v>
      </c>
      <c r="AE38">
        <v>2048</v>
      </c>
      <c r="AF38">
        <v>2049</v>
      </c>
      <c r="AG38">
        <v>2050</v>
      </c>
      <c r="AH38">
        <v>2051</v>
      </c>
      <c r="AI38">
        <v>2052</v>
      </c>
      <c r="AJ38">
        <v>2053</v>
      </c>
      <c r="AK38">
        <v>2054</v>
      </c>
      <c r="AL38">
        <v>2055</v>
      </c>
      <c r="AM38">
        <v>2056</v>
      </c>
      <c r="AN38">
        <v>2057</v>
      </c>
      <c r="AO38">
        <v>2058</v>
      </c>
      <c r="AP38">
        <v>2059</v>
      </c>
      <c r="AQ38">
        <v>2060</v>
      </c>
    </row>
    <row r="39" spans="1:43">
      <c r="A39" s="19" t="s">
        <v>216</v>
      </c>
      <c r="B39" s="19" t="s">
        <v>165</v>
      </c>
      <c r="E39" t="s">
        <v>3283</v>
      </c>
      <c r="F39">
        <v>94029</v>
      </c>
      <c r="G39">
        <v>135836</v>
      </c>
      <c r="H39">
        <v>198360</v>
      </c>
      <c r="I39">
        <v>274447</v>
      </c>
      <c r="J39">
        <v>367352</v>
      </c>
      <c r="K39">
        <v>480329</v>
      </c>
      <c r="L39">
        <v>618998</v>
      </c>
      <c r="M39">
        <v>789815</v>
      </c>
      <c r="N39">
        <v>988391</v>
      </c>
      <c r="O39" s="9">
        <v>1228890</v>
      </c>
      <c r="P39" s="9">
        <v>1322360</v>
      </c>
      <c r="Q39" s="9">
        <v>1402410</v>
      </c>
      <c r="R39" s="9">
        <v>1467270</v>
      </c>
      <c r="S39" s="9">
        <v>1537730</v>
      </c>
      <c r="T39" s="9">
        <v>1610220</v>
      </c>
      <c r="U39" s="9">
        <v>1692480</v>
      </c>
      <c r="V39" s="9">
        <v>1777590</v>
      </c>
      <c r="W39" s="9">
        <v>1866160</v>
      </c>
      <c r="X39" s="9">
        <v>1950530</v>
      </c>
      <c r="Y39" s="9">
        <v>2034730</v>
      </c>
      <c r="Z39" s="9">
        <v>2125310</v>
      </c>
      <c r="AA39" s="9">
        <v>2216950</v>
      </c>
      <c r="AB39" s="9">
        <v>2311510</v>
      </c>
      <c r="AC39" s="9">
        <v>2413070</v>
      </c>
      <c r="AD39" s="9">
        <v>2513410</v>
      </c>
      <c r="AE39" s="9">
        <v>2618320</v>
      </c>
      <c r="AF39" s="9">
        <v>2724300</v>
      </c>
      <c r="AG39" s="9">
        <v>2838510</v>
      </c>
      <c r="AH39" s="9">
        <v>2939840</v>
      </c>
      <c r="AI39" s="9">
        <v>3047320</v>
      </c>
      <c r="AJ39" s="9">
        <v>3157040</v>
      </c>
      <c r="AK39" s="9">
        <v>3275480</v>
      </c>
      <c r="AL39" s="9">
        <v>3384610</v>
      </c>
      <c r="AM39" s="9">
        <v>3522920</v>
      </c>
      <c r="AN39" s="9">
        <v>3627760</v>
      </c>
      <c r="AO39" s="9">
        <v>3816120</v>
      </c>
      <c r="AP39" s="9">
        <v>3861430</v>
      </c>
      <c r="AQ39" s="9">
        <v>4229100</v>
      </c>
    </row>
    <row r="41" spans="1:43">
      <c r="E41" t="s">
        <v>3323</v>
      </c>
      <c r="F41">
        <v>2023</v>
      </c>
      <c r="G41">
        <v>2024</v>
      </c>
      <c r="H41">
        <v>2025</v>
      </c>
      <c r="I41">
        <v>2026</v>
      </c>
      <c r="J41">
        <v>2027</v>
      </c>
      <c r="K41">
        <v>2028</v>
      </c>
      <c r="L41">
        <v>2029</v>
      </c>
      <c r="M41">
        <v>2030</v>
      </c>
      <c r="N41">
        <v>2031</v>
      </c>
      <c r="O41">
        <v>2032</v>
      </c>
      <c r="P41">
        <v>2033</v>
      </c>
      <c r="Q41">
        <v>2034</v>
      </c>
      <c r="R41">
        <v>2035</v>
      </c>
      <c r="S41">
        <v>2036</v>
      </c>
      <c r="T41">
        <v>2037</v>
      </c>
      <c r="U41">
        <v>2038</v>
      </c>
      <c r="V41">
        <v>2039</v>
      </c>
      <c r="W41">
        <v>2040</v>
      </c>
      <c r="X41">
        <v>2041</v>
      </c>
      <c r="Y41">
        <v>2042</v>
      </c>
      <c r="Z41">
        <v>2043</v>
      </c>
      <c r="AA41">
        <v>2044</v>
      </c>
      <c r="AB41">
        <v>2045</v>
      </c>
      <c r="AC41">
        <v>2046</v>
      </c>
      <c r="AD41">
        <v>2047</v>
      </c>
      <c r="AE41">
        <v>2048</v>
      </c>
      <c r="AF41">
        <v>2049</v>
      </c>
      <c r="AG41">
        <v>2050</v>
      </c>
      <c r="AH41">
        <v>2051</v>
      </c>
      <c r="AI41">
        <v>2052</v>
      </c>
      <c r="AJ41">
        <v>2053</v>
      </c>
      <c r="AK41">
        <v>2054</v>
      </c>
      <c r="AL41">
        <v>2055</v>
      </c>
      <c r="AM41">
        <v>2056</v>
      </c>
      <c r="AN41">
        <v>2057</v>
      </c>
      <c r="AO41">
        <v>2058</v>
      </c>
      <c r="AP41">
        <v>2059</v>
      </c>
      <c r="AQ41">
        <v>2060</v>
      </c>
    </row>
    <row r="42" spans="1:43">
      <c r="A42" s="19" t="s">
        <v>215</v>
      </c>
      <c r="B42" s="19" t="s">
        <v>214</v>
      </c>
      <c r="E42" t="s">
        <v>3284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4" spans="1:43">
      <c r="E44" t="s">
        <v>3323</v>
      </c>
      <c r="F44">
        <v>2023</v>
      </c>
      <c r="G44">
        <v>2024</v>
      </c>
      <c r="H44">
        <v>2025</v>
      </c>
      <c r="I44">
        <v>2026</v>
      </c>
      <c r="J44">
        <v>2027</v>
      </c>
      <c r="K44">
        <v>2028</v>
      </c>
      <c r="L44">
        <v>2029</v>
      </c>
      <c r="M44">
        <v>2030</v>
      </c>
      <c r="N44">
        <v>2031</v>
      </c>
      <c r="O44">
        <v>2032</v>
      </c>
      <c r="P44">
        <v>2033</v>
      </c>
      <c r="Q44">
        <v>2034</v>
      </c>
      <c r="R44">
        <v>2035</v>
      </c>
      <c r="S44">
        <v>2036</v>
      </c>
      <c r="T44">
        <v>2037</v>
      </c>
      <c r="U44">
        <v>2038</v>
      </c>
      <c r="V44">
        <v>2039</v>
      </c>
      <c r="W44">
        <v>2040</v>
      </c>
      <c r="X44">
        <v>2041</v>
      </c>
      <c r="Y44">
        <v>2042</v>
      </c>
      <c r="Z44">
        <v>2043</v>
      </c>
      <c r="AA44">
        <v>2044</v>
      </c>
      <c r="AB44">
        <v>2045</v>
      </c>
      <c r="AC44">
        <v>2046</v>
      </c>
      <c r="AD44">
        <v>2047</v>
      </c>
      <c r="AE44">
        <v>2048</v>
      </c>
      <c r="AF44">
        <v>2049</v>
      </c>
      <c r="AG44">
        <v>2050</v>
      </c>
      <c r="AH44">
        <v>2051</v>
      </c>
      <c r="AI44">
        <v>2052</v>
      </c>
      <c r="AJ44">
        <v>2053</v>
      </c>
      <c r="AK44">
        <v>2054</v>
      </c>
      <c r="AL44">
        <v>2055</v>
      </c>
      <c r="AM44">
        <v>2056</v>
      </c>
      <c r="AN44">
        <v>2057</v>
      </c>
      <c r="AO44">
        <v>2058</v>
      </c>
      <c r="AP44">
        <v>2059</v>
      </c>
      <c r="AQ44">
        <v>2060</v>
      </c>
    </row>
    <row r="45" spans="1:43">
      <c r="A45" s="19" t="s">
        <v>213</v>
      </c>
      <c r="E45" t="s">
        <v>3285</v>
      </c>
      <c r="F45" s="9">
        <v>7849300000</v>
      </c>
      <c r="G45" s="9">
        <v>7998450000</v>
      </c>
      <c r="H45" s="9">
        <v>8464010000</v>
      </c>
      <c r="I45" s="9">
        <v>8831010000</v>
      </c>
      <c r="J45" s="9">
        <v>9167540000</v>
      </c>
      <c r="K45" s="9">
        <v>9487850000</v>
      </c>
      <c r="L45" s="9">
        <v>9790950000</v>
      </c>
      <c r="M45" s="9">
        <v>10104800000</v>
      </c>
      <c r="N45" s="9">
        <v>10365200000</v>
      </c>
      <c r="O45" s="9">
        <v>10660900000</v>
      </c>
      <c r="P45" s="9">
        <v>10970400000</v>
      </c>
      <c r="Q45" s="9">
        <v>11272600000</v>
      </c>
      <c r="R45" s="9">
        <v>11579500000</v>
      </c>
      <c r="S45" s="9">
        <v>11850600000</v>
      </c>
      <c r="T45" s="9">
        <v>12136800000</v>
      </c>
      <c r="U45" s="9">
        <v>12446900000</v>
      </c>
      <c r="V45" s="9">
        <v>12767900000</v>
      </c>
      <c r="W45" s="9">
        <v>13092600000</v>
      </c>
      <c r="X45" s="9">
        <v>13391100000</v>
      </c>
      <c r="Y45" s="9">
        <v>13696300000</v>
      </c>
      <c r="Z45" s="9">
        <v>14006400000</v>
      </c>
      <c r="AA45" s="9">
        <v>14326400000</v>
      </c>
      <c r="AB45" s="9">
        <v>14627400000</v>
      </c>
      <c r="AC45" s="9">
        <v>14921900000</v>
      </c>
      <c r="AD45" s="9">
        <v>15196500000</v>
      </c>
      <c r="AE45" s="9">
        <v>15480900000</v>
      </c>
      <c r="AF45" s="9">
        <v>15725300000</v>
      </c>
      <c r="AG45" s="9">
        <v>15988000000</v>
      </c>
      <c r="AH45" s="9">
        <v>16209500000</v>
      </c>
      <c r="AI45" s="9">
        <v>16390400000</v>
      </c>
      <c r="AJ45" s="9">
        <v>16583300000</v>
      </c>
      <c r="AK45" s="9">
        <v>16736600000</v>
      </c>
      <c r="AL45" s="9">
        <v>16872800000</v>
      </c>
      <c r="AM45" s="9">
        <v>16968400000</v>
      </c>
      <c r="AN45" s="9">
        <v>17042800000</v>
      </c>
      <c r="AO45" s="9">
        <v>17073300000</v>
      </c>
      <c r="AP45" s="9">
        <v>17084200000</v>
      </c>
      <c r="AQ45" s="9">
        <v>17242600000</v>
      </c>
    </row>
  </sheetData>
  <phoneticPr fontId="8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2AA77-9234-4D8A-A413-0637AD064345}">
  <sheetPr>
    <tabColor theme="9"/>
  </sheetPr>
  <dimension ref="A1:AN51"/>
  <sheetViews>
    <sheetView workbookViewId="0"/>
  </sheetViews>
  <sheetFormatPr defaultRowHeight="14.25"/>
  <cols>
    <col min="1" max="1" width="21.375" bestFit="1" customWidth="1"/>
    <col min="2" max="2" width="9.375" customWidth="1"/>
    <col min="3" max="3" width="10" bestFit="1" customWidth="1"/>
  </cols>
  <sheetData>
    <row r="1" spans="1:40">
      <c r="D1" t="s">
        <v>212</v>
      </c>
      <c r="E1" t="s">
        <v>211</v>
      </c>
      <c r="F1" t="s">
        <v>1674</v>
      </c>
      <c r="H1" s="1" t="s">
        <v>1691</v>
      </c>
    </row>
    <row r="2" spans="1:40">
      <c r="E2">
        <v>1</v>
      </c>
      <c r="F2" s="9">
        <v>1.0000000000000001E-5</v>
      </c>
      <c r="H2" s="1" t="s">
        <v>1690</v>
      </c>
    </row>
    <row r="3" spans="1:40">
      <c r="C3">
        <v>2023</v>
      </c>
      <c r="D3">
        <f>C3+1</f>
        <v>2024</v>
      </c>
      <c r="E3">
        <f t="shared" ref="E3:AN3" si="0">D3+1</f>
        <v>2025</v>
      </c>
      <c r="F3">
        <f t="shared" si="0"/>
        <v>2026</v>
      </c>
      <c r="G3">
        <f t="shared" si="0"/>
        <v>2027</v>
      </c>
      <c r="H3">
        <f t="shared" si="0"/>
        <v>2028</v>
      </c>
      <c r="I3">
        <f t="shared" si="0"/>
        <v>2029</v>
      </c>
      <c r="J3">
        <f t="shared" si="0"/>
        <v>2030</v>
      </c>
      <c r="K3">
        <f t="shared" si="0"/>
        <v>2031</v>
      </c>
      <c r="L3">
        <f t="shared" si="0"/>
        <v>2032</v>
      </c>
      <c r="M3">
        <f t="shared" si="0"/>
        <v>2033</v>
      </c>
      <c r="N3">
        <f t="shared" si="0"/>
        <v>2034</v>
      </c>
      <c r="O3">
        <f t="shared" si="0"/>
        <v>2035</v>
      </c>
      <c r="P3">
        <f t="shared" si="0"/>
        <v>2036</v>
      </c>
      <c r="Q3">
        <f t="shared" si="0"/>
        <v>2037</v>
      </c>
      <c r="R3">
        <f t="shared" si="0"/>
        <v>2038</v>
      </c>
      <c r="S3">
        <f t="shared" si="0"/>
        <v>2039</v>
      </c>
      <c r="T3">
        <f t="shared" si="0"/>
        <v>2040</v>
      </c>
      <c r="U3">
        <f t="shared" si="0"/>
        <v>2041</v>
      </c>
      <c r="V3">
        <f t="shared" si="0"/>
        <v>2042</v>
      </c>
      <c r="W3">
        <f t="shared" si="0"/>
        <v>2043</v>
      </c>
      <c r="X3">
        <f t="shared" si="0"/>
        <v>2044</v>
      </c>
      <c r="Y3">
        <f t="shared" si="0"/>
        <v>2045</v>
      </c>
      <c r="Z3">
        <f t="shared" si="0"/>
        <v>2046</v>
      </c>
      <c r="AA3">
        <f t="shared" si="0"/>
        <v>2047</v>
      </c>
      <c r="AB3">
        <f t="shared" si="0"/>
        <v>2048</v>
      </c>
      <c r="AC3">
        <f t="shared" si="0"/>
        <v>2049</v>
      </c>
      <c r="AD3">
        <f t="shared" si="0"/>
        <v>2050</v>
      </c>
      <c r="AE3">
        <f t="shared" si="0"/>
        <v>2051</v>
      </c>
      <c r="AF3">
        <f t="shared" si="0"/>
        <v>2052</v>
      </c>
      <c r="AG3">
        <f t="shared" si="0"/>
        <v>2053</v>
      </c>
      <c r="AH3">
        <f t="shared" si="0"/>
        <v>2054</v>
      </c>
      <c r="AI3">
        <f t="shared" si="0"/>
        <v>2055</v>
      </c>
      <c r="AJ3">
        <f t="shared" si="0"/>
        <v>2056</v>
      </c>
      <c r="AK3">
        <f t="shared" si="0"/>
        <v>2057</v>
      </c>
      <c r="AL3">
        <f t="shared" si="0"/>
        <v>2058</v>
      </c>
      <c r="AM3">
        <f t="shared" si="0"/>
        <v>2059</v>
      </c>
      <c r="AN3">
        <f t="shared" si="0"/>
        <v>2060</v>
      </c>
    </row>
    <row r="4" spans="1:40">
      <c r="A4" t="s">
        <v>171</v>
      </c>
      <c r="B4" t="s">
        <v>1679</v>
      </c>
      <c r="C4" s="20">
        <f>SUMIF(发电量!$A:$A,'图8-发电量'!$A4,发电量!C:C)*$F$2</f>
        <v>45454.720000000001</v>
      </c>
      <c r="D4" s="20">
        <f>SUMIF(发电量!$A:$A,'图8-发电量'!$A4,发电量!D:D)*$F$2</f>
        <v>45238.020000000004</v>
      </c>
      <c r="E4" s="20">
        <f>SUMIF(发电量!$A:$A,'图8-发电量'!$A4,发电量!E:E)*$F$2</f>
        <v>48255.070000000007</v>
      </c>
      <c r="F4" s="20">
        <f>SUMIF(发电量!$A:$A,'图8-发电量'!$A4,发电量!F:F)*$F$2</f>
        <v>50652.810000000005</v>
      </c>
      <c r="G4" s="20">
        <f>SUMIF(发电量!$A:$A,'图8-发电量'!$A4,发电量!G:G)*$F$2</f>
        <v>53017.73</v>
      </c>
      <c r="H4" s="20">
        <f>SUMIF(发电量!$A:$A,'图8-发电量'!$A4,发电量!H:H)*$F$2</f>
        <v>55174.000000000007</v>
      </c>
      <c r="I4" s="20">
        <f>SUMIF(发电量!$A:$A,'图8-发电量'!$A4,发电量!I:I)*$F$2</f>
        <v>57055.500000000007</v>
      </c>
      <c r="J4" s="20">
        <f>SUMIF(发电量!$A:$A,'图8-发电量'!$A4,发电量!J:J)*$F$2</f>
        <v>59073.200000000004</v>
      </c>
      <c r="K4" s="20">
        <f>SUMIF(发电量!$A:$A,'图8-发电量'!$A4,发电量!K:K)*$F$2</f>
        <v>59672.200000000004</v>
      </c>
      <c r="L4" s="20">
        <f>SUMIF(发电量!$A:$A,'图8-发电量'!$A4,发电量!L:L)*$F$2</f>
        <v>60144.100000000006</v>
      </c>
      <c r="M4" s="20">
        <f>SUMIF(发电量!$A:$A,'图8-发电量'!$A4,发电量!M:M)*$F$2</f>
        <v>60503.9</v>
      </c>
      <c r="N4" s="20">
        <f>SUMIF(发电量!$A:$A,'图8-发电量'!$A4,发电量!N:N)*$F$2</f>
        <v>60812.4</v>
      </c>
      <c r="O4" s="20">
        <f>SUMIF(发电量!$A:$A,'图8-发电量'!$A4,发电量!O:O)*$F$2</f>
        <v>59676.3</v>
      </c>
      <c r="P4" s="20">
        <f>SUMIF(发电量!$A:$A,'图8-发电量'!$A4,发电量!P:P)*$F$2</f>
        <v>58538.500000000007</v>
      </c>
      <c r="Q4" s="20">
        <f>SUMIF(发电量!$A:$A,'图8-发电量'!$A4,发电量!Q:Q)*$F$2</f>
        <v>57207.100000000006</v>
      </c>
      <c r="R4" s="20">
        <f>SUMIF(发电量!$A:$A,'图8-发电量'!$A4,发电量!R:R)*$F$2</f>
        <v>55847.9</v>
      </c>
      <c r="S4" s="20">
        <f>SUMIF(发电量!$A:$A,'图8-发电量'!$A4,发电量!S:S)*$F$2</f>
        <v>54398.700000000004</v>
      </c>
      <c r="T4" s="20">
        <f>SUMIF(发电量!$A:$A,'图8-发电量'!$A4,发电量!T:T)*$F$2</f>
        <v>52866.3</v>
      </c>
      <c r="U4" s="20">
        <f>SUMIF(发电量!$A:$A,'图8-发电量'!$A4,发电量!U:U)*$F$2</f>
        <v>51237.600000000006</v>
      </c>
      <c r="V4" s="20">
        <f>SUMIF(发电量!$A:$A,'图8-发电量'!$A4,发电量!V:V)*$F$2</f>
        <v>49543.200000000004</v>
      </c>
      <c r="W4" s="20">
        <f>SUMIF(发电量!$A:$A,'图8-发电量'!$A4,发电量!W:W)*$F$2</f>
        <v>47807.000000000007</v>
      </c>
      <c r="X4" s="20">
        <f>SUMIF(发电量!$A:$A,'图8-发电量'!$A4,发电量!X:X)*$F$2</f>
        <v>46022.000000000007</v>
      </c>
      <c r="Y4" s="20">
        <f>SUMIF(发电量!$A:$A,'图8-发电量'!$A4,发电量!Y:Y)*$F$2</f>
        <v>44196.200000000004</v>
      </c>
      <c r="Z4" s="20">
        <f>SUMIF(发电量!$A:$A,'图8-发电量'!$A4,发电量!Z:Z)*$F$2</f>
        <v>42322.100000000006</v>
      </c>
      <c r="AA4" s="20">
        <f>SUMIF(发电量!$A:$A,'图8-发电量'!$A4,发电量!AA:AA)*$F$2</f>
        <v>40411.200000000004</v>
      </c>
      <c r="AB4" s="20">
        <f>SUMIF(发电量!$A:$A,'图8-发电量'!$A4,发电量!AB:AB)*$F$2</f>
        <v>38450.5</v>
      </c>
      <c r="AC4" s="20">
        <f>SUMIF(发电量!$A:$A,'图8-发电量'!$A4,发电量!AC:AC)*$F$2</f>
        <v>36461.800000000003</v>
      </c>
      <c r="AD4" s="20">
        <f>SUMIF(发电量!$A:$A,'图8-发电量'!$A4,发电量!AD:AD)*$F$2</f>
        <v>34460.100000000006</v>
      </c>
      <c r="AE4" s="20">
        <f>SUMIF(发电量!$A:$A,'图8-发电量'!$A4,发电量!AE:AE)*$F$2</f>
        <v>32495.200000000004</v>
      </c>
      <c r="AF4" s="20">
        <f>SUMIF(发电量!$A:$A,'图8-发电量'!$A4,发电量!AF:AF)*$F$2</f>
        <v>30477.300000000003</v>
      </c>
      <c r="AG4" s="20">
        <f>SUMIF(发电量!$A:$A,'图8-发电量'!$A4,发电量!AG:AG)*$F$2</f>
        <v>28479.9</v>
      </c>
      <c r="AH4" s="20">
        <f>SUMIF(发电量!$A:$A,'图8-发电量'!$A4,发电量!AH:AH)*$F$2</f>
        <v>26508.9</v>
      </c>
      <c r="AI4" s="20">
        <f>SUMIF(发电量!$A:$A,'图8-发电量'!$A4,发电量!AI:AI)*$F$2</f>
        <v>24545.390000000003</v>
      </c>
      <c r="AJ4" s="20">
        <f>SUMIF(发电量!$A:$A,'图8-发电量'!$A4,发电量!AJ:AJ)*$F$2</f>
        <v>22637.570000000003</v>
      </c>
      <c r="AK4" s="20">
        <f>SUMIF(发电量!$A:$A,'图8-发电量'!$A4,发电量!AK:AK)*$F$2</f>
        <v>20768.68</v>
      </c>
      <c r="AL4" s="20">
        <f>SUMIF(发电量!$A:$A,'图8-发电量'!$A4,发电量!AL:AL)*$F$2</f>
        <v>18956.5</v>
      </c>
      <c r="AM4" s="20">
        <f>SUMIF(发电量!$A:$A,'图8-发电量'!$A4,发电量!AM:AM)*$F$2</f>
        <v>17260</v>
      </c>
      <c r="AN4" s="20">
        <f>SUMIF(发电量!$A:$A,'图8-发电量'!$A4,发电量!AN:AN)*$F$2</f>
        <v>15651.2</v>
      </c>
    </row>
    <row r="5" spans="1:40">
      <c r="A5" t="s">
        <v>172</v>
      </c>
      <c r="B5" t="s">
        <v>1692</v>
      </c>
      <c r="C5" s="20">
        <f>SUMIF(发电量!$A:$A,'图8-发电量'!$A5,发电量!C:C)*$F$2</f>
        <v>1677.8625940000002</v>
      </c>
      <c r="D5" s="20">
        <f>SUMIF(发电量!$A:$A,'图8-发电量'!$A5,发电量!D:D)*$F$2</f>
        <v>2595.5721700000004</v>
      </c>
      <c r="E5" s="20">
        <f>SUMIF(发电量!$A:$A,'图8-发电量'!$A5,发电量!E:E)*$F$2</f>
        <v>3429.7390880000003</v>
      </c>
      <c r="F5" s="20">
        <f>SUMIF(发电量!$A:$A,'图8-发电量'!$A5,发电量!F:F)*$F$2</f>
        <v>3994.7558570000001</v>
      </c>
      <c r="G5" s="20">
        <f>SUMIF(发电量!$A:$A,'图8-发电量'!$A5,发电量!G:G)*$F$2</f>
        <v>4184.2825900000007</v>
      </c>
      <c r="H5" s="20">
        <f>SUMIF(发电量!$A:$A,'图8-发电量'!$A5,发电量!H:H)*$F$2</f>
        <v>4373.2347800000007</v>
      </c>
      <c r="I5" s="20">
        <f>SUMIF(发电量!$A:$A,'图8-发电量'!$A5,发电量!I:I)*$F$2</f>
        <v>4559.57179</v>
      </c>
      <c r="J5" s="20">
        <f>SUMIF(发电量!$A:$A,'图8-发电量'!$A5,发电量!J:J)*$F$2</f>
        <v>4550.54817</v>
      </c>
      <c r="K5" s="20">
        <f>SUMIF(发电量!$A:$A,'图8-发电量'!$A5,发电量!K:K)*$F$2</f>
        <v>4539.7811500000007</v>
      </c>
      <c r="L5" s="20">
        <f>SUMIF(发电量!$A:$A,'图8-发电量'!$A5,发电量!L:L)*$F$2</f>
        <v>4527.2644399999999</v>
      </c>
      <c r="M5" s="20">
        <f>SUMIF(发电量!$A:$A,'图8-发电量'!$A5,发电量!M:M)*$F$2</f>
        <v>4512.5251100000005</v>
      </c>
      <c r="N5" s="20">
        <f>SUMIF(发电量!$A:$A,'图8-发电量'!$A5,发电量!N:N)*$F$2</f>
        <v>4494.8776100000005</v>
      </c>
      <c r="O5" s="20">
        <f>SUMIF(发电量!$A:$A,'图8-发电量'!$A5,发电量!O:O)*$F$2</f>
        <v>4473.5396543780007</v>
      </c>
      <c r="P5" s="20">
        <f>SUMIF(发电量!$A:$A,'图8-发电量'!$A5,发电量!P:P)*$F$2</f>
        <v>4447.1877515670003</v>
      </c>
      <c r="Q5" s="20">
        <f>SUMIF(发电量!$A:$A,'图8-发电量'!$A5,发电量!Q:Q)*$F$2</f>
        <v>4414.8602764830002</v>
      </c>
      <c r="R5" s="20">
        <f>SUMIF(发电量!$A:$A,'图8-发电量'!$A5,发电量!R:R)*$F$2</f>
        <v>4376.2023947000007</v>
      </c>
      <c r="S5" s="20">
        <f>SUMIF(发电量!$A:$A,'图8-发电量'!$A5,发电量!S:S)*$F$2</f>
        <v>4331.4378662900008</v>
      </c>
      <c r="T5" s="20">
        <f>SUMIF(发电量!$A:$A,'图8-发电量'!$A5,发电量!T:T)*$F$2</f>
        <v>4280.6074848200005</v>
      </c>
      <c r="U5" s="20">
        <f>SUMIF(发电量!$A:$A,'图8-发电量'!$A5,发电量!U:U)*$F$2</f>
        <v>4224.9785399000002</v>
      </c>
      <c r="V5" s="20">
        <f>SUMIF(发电量!$A:$A,'图8-发电量'!$A5,发电量!V:V)*$F$2</f>
        <v>4165.862987380001</v>
      </c>
      <c r="W5" s="20">
        <f>SUMIF(发电量!$A:$A,'图8-发电量'!$A5,发电量!W:W)*$F$2</f>
        <v>4104.2284738500002</v>
      </c>
      <c r="X5" s="20">
        <f>SUMIF(发电量!$A:$A,'图8-发电量'!$A5,发电量!X:X)*$F$2</f>
        <v>4039.7430298000004</v>
      </c>
      <c r="Y5" s="20">
        <f>SUMIF(发电量!$A:$A,'图8-发电量'!$A5,发电量!Y:Y)*$F$2</f>
        <v>3971.3212827200005</v>
      </c>
      <c r="Z5" s="20">
        <f>SUMIF(发电量!$A:$A,'图8-发电量'!$A5,发电量!Z:Z)*$F$2</f>
        <v>3898.9903757800002</v>
      </c>
      <c r="AA5" s="20">
        <f>SUMIF(发电量!$A:$A,'图8-发电量'!$A5,发电量!AA:AA)*$F$2</f>
        <v>3821.9252389800004</v>
      </c>
      <c r="AB5" s="20">
        <f>SUMIF(发电量!$A:$A,'图8-发电量'!$A5,发电量!AB:AB)*$F$2</f>
        <v>3739.7499391000001</v>
      </c>
      <c r="AC5" s="20">
        <f>SUMIF(发电量!$A:$A,'图8-发电量'!$A5,发电量!AC:AC)*$F$2</f>
        <v>3651.8678360899999</v>
      </c>
      <c r="AD5" s="20">
        <f>SUMIF(发电量!$A:$A,'图8-发电量'!$A5,发电量!AD:AD)*$F$2</f>
        <v>3558.4431865200004</v>
      </c>
      <c r="AE5" s="20">
        <f>SUMIF(发电量!$A:$A,'图8-发电量'!$A5,发电量!AE:AE)*$F$2</f>
        <v>3458.9749683999999</v>
      </c>
      <c r="AF5" s="20">
        <f>SUMIF(发电量!$A:$A,'图8-发电量'!$A5,发电量!AF:AF)*$F$2</f>
        <v>3354.4783944000001</v>
      </c>
      <c r="AG5" s="20">
        <f>SUMIF(发电量!$A:$A,'图8-发电量'!$A5,发电量!AG:AG)*$F$2</f>
        <v>3244.8315461000002</v>
      </c>
      <c r="AH5" s="20">
        <f>SUMIF(发电量!$A:$A,'图8-发电量'!$A5,发电量!AH:AH)*$F$2</f>
        <v>3129.4800258</v>
      </c>
      <c r="AI5" s="20">
        <f>SUMIF(发电量!$A:$A,'图8-发电量'!$A5,发电量!AI:AI)*$F$2</f>
        <v>3008.7835186000002</v>
      </c>
      <c r="AJ5" s="20">
        <f>SUMIF(发电量!$A:$A,'图8-发电量'!$A5,发电量!AJ:AJ)*$F$2</f>
        <v>2884.1582939999998</v>
      </c>
      <c r="AK5" s="20">
        <f>SUMIF(发电量!$A:$A,'图8-发电量'!$A5,发电量!AK:AK)*$F$2</f>
        <v>2756.7811392000003</v>
      </c>
      <c r="AL5" s="20">
        <f>SUMIF(发电量!$A:$A,'图8-发电量'!$A5,发电量!AL:AL)*$F$2</f>
        <v>2625.8861894000001</v>
      </c>
      <c r="AM5" s="20">
        <f>SUMIF(发电量!$A:$A,'图8-发电量'!$A5,发电量!AM:AM)*$F$2</f>
        <v>2490.4710214000002</v>
      </c>
      <c r="AN5" s="20">
        <f>SUMIF(发电量!$A:$A,'图8-发电量'!$A5,发电量!AN:AN)*$F$2</f>
        <v>2353.6015516000002</v>
      </c>
    </row>
    <row r="6" spans="1:40">
      <c r="A6" t="s">
        <v>685</v>
      </c>
      <c r="B6" t="s">
        <v>1680</v>
      </c>
      <c r="C6" s="20">
        <f>SUMIF(发电量!$A:$A,'图8-发电量'!$A6,发电量!C:C)*$F$2</f>
        <v>4356.2070000000003</v>
      </c>
      <c r="D6" s="20">
        <f>SUMIF(发电量!$A:$A,'图8-发电量'!$A6,发电量!D:D)*$F$2</f>
        <v>4404.884</v>
      </c>
      <c r="E6" s="20">
        <f>SUMIF(发电量!$A:$A,'图8-发电量'!$A6,发电量!E:E)*$F$2</f>
        <v>4794.299</v>
      </c>
      <c r="F6" s="20">
        <f>SUMIF(发电量!$A:$A,'图8-发电量'!$A6,发电量!F:F)*$F$2</f>
        <v>5183.71</v>
      </c>
      <c r="G6" s="20">
        <f>SUMIF(发电量!$A:$A,'图8-发电量'!$A6,发电量!G:G)*$F$2</f>
        <v>5621.81</v>
      </c>
      <c r="H6" s="20">
        <f>SUMIF(发电量!$A:$A,'图8-发电量'!$A6,发电量!H:H)*$F$2</f>
        <v>5865.1900000000005</v>
      </c>
      <c r="I6" s="20">
        <f>SUMIF(发电量!$A:$A,'图8-发电量'!$A6,发电量!I:I)*$F$2</f>
        <v>5962.5400000000009</v>
      </c>
      <c r="J6" s="20">
        <f>SUMIF(发电量!$A:$A,'图8-发电量'!$A6,发电量!J:J)*$F$2</f>
        <v>5962.5400000000009</v>
      </c>
      <c r="K6" s="20">
        <f>SUMIF(发电量!$A:$A,'图8-发电量'!$A6,发电量!K:K)*$F$2</f>
        <v>5962.5400000000009</v>
      </c>
      <c r="L6" s="20">
        <f>SUMIF(发电量!$A:$A,'图8-发电量'!$A6,发电量!L:L)*$F$2</f>
        <v>5962.5400000000009</v>
      </c>
      <c r="M6" s="20">
        <f>SUMIF(发电量!$A:$A,'图8-发电量'!$A6,发电量!M:M)*$F$2</f>
        <v>5962.5400000000009</v>
      </c>
      <c r="N6" s="20">
        <f>SUMIF(发电量!$A:$A,'图8-发电量'!$A6,发电量!N:N)*$F$2</f>
        <v>5962.5400000000009</v>
      </c>
      <c r="O6" s="20">
        <f>SUMIF(发电量!$A:$A,'图8-发电量'!$A6,发电量!O:O)*$F$2</f>
        <v>6011.22</v>
      </c>
      <c r="P6" s="20">
        <f>SUMIF(发电量!$A:$A,'图8-发电量'!$A6,发电量!P:P)*$F$2</f>
        <v>6011.22</v>
      </c>
      <c r="Q6" s="20">
        <f>SUMIF(发电量!$A:$A,'图8-发电量'!$A6,发电量!Q:Q)*$F$2</f>
        <v>6059.9000000000005</v>
      </c>
      <c r="R6" s="20">
        <f>SUMIF(发电量!$A:$A,'图8-发电量'!$A6,发电量!R:R)*$F$2</f>
        <v>6108.5700000000006</v>
      </c>
      <c r="S6" s="20">
        <f>SUMIF(发电量!$A:$A,'图8-发电量'!$A6,发电量!S:S)*$F$2</f>
        <v>6157.2500000000009</v>
      </c>
      <c r="T6" s="20">
        <f>SUMIF(发电量!$A:$A,'图8-发电量'!$A6,发电量!T:T)*$F$2</f>
        <v>6205.93</v>
      </c>
      <c r="U6" s="20">
        <f>SUMIF(发电量!$A:$A,'图8-发电量'!$A6,发电量!U:U)*$F$2</f>
        <v>6254.6</v>
      </c>
      <c r="V6" s="20">
        <f>SUMIF(发电量!$A:$A,'图8-发电量'!$A6,发电量!V:V)*$F$2</f>
        <v>6303.2800000000007</v>
      </c>
      <c r="W6" s="20">
        <f>SUMIF(发电量!$A:$A,'图8-发电量'!$A6,发电量!W:W)*$F$2</f>
        <v>6303.2800000000007</v>
      </c>
      <c r="X6" s="20">
        <f>SUMIF(发电量!$A:$A,'图8-发电量'!$A6,发电量!X:X)*$F$2</f>
        <v>6303.27</v>
      </c>
      <c r="Y6" s="20">
        <f>SUMIF(发电量!$A:$A,'图8-发电量'!$A6,发电量!Y:Y)*$F$2</f>
        <v>6351.9500000000007</v>
      </c>
      <c r="Z6" s="20">
        <f>SUMIF(发电量!$A:$A,'图8-发电量'!$A6,发电量!Z:Z)*$F$2</f>
        <v>6351.9500000000007</v>
      </c>
      <c r="AA6" s="20">
        <f>SUMIF(发电量!$A:$A,'图8-发电量'!$A6,发电量!AA:AA)*$F$2</f>
        <v>6400.6200000000008</v>
      </c>
      <c r="AB6" s="20">
        <f>SUMIF(发电量!$A:$A,'图8-发电量'!$A6,发电量!AB:AB)*$F$2</f>
        <v>6449.3</v>
      </c>
      <c r="AC6" s="20">
        <f>SUMIF(发电量!$A:$A,'图8-发电量'!$A6,发电量!AC:AC)*$F$2</f>
        <v>6497.9800000000005</v>
      </c>
      <c r="AD6" s="20">
        <f>SUMIF(发电量!$A:$A,'图8-发电量'!$A6,发电量!AD:AD)*$F$2</f>
        <v>6546.6600000000008</v>
      </c>
      <c r="AE6" s="20">
        <f>SUMIF(发电量!$A:$A,'图8-发电量'!$A6,发电量!AE:AE)*$F$2</f>
        <v>6546.6600000000008</v>
      </c>
      <c r="AF6" s="20">
        <f>SUMIF(发电量!$A:$A,'图8-发电量'!$A6,发电量!AF:AF)*$F$2</f>
        <v>6546.6600000000008</v>
      </c>
      <c r="AG6" s="20">
        <f>SUMIF(发电量!$A:$A,'图8-发电量'!$A6,发电量!AG:AG)*$F$2</f>
        <v>6497.9800000000005</v>
      </c>
      <c r="AH6" s="20">
        <f>SUMIF(发电量!$A:$A,'图8-发电量'!$A6,发电量!AH:AH)*$F$2</f>
        <v>6449.31</v>
      </c>
      <c r="AI6" s="20">
        <f>SUMIF(发电量!$A:$A,'图8-发电量'!$A6,发电量!AI:AI)*$F$2</f>
        <v>6449.31</v>
      </c>
      <c r="AJ6" s="20">
        <f>SUMIF(发电量!$A:$A,'图8-发电量'!$A6,发电量!AJ:AJ)*$F$2</f>
        <v>6497.9800000000005</v>
      </c>
      <c r="AK6" s="20">
        <f>SUMIF(发电量!$A:$A,'图8-发电量'!$A6,发电量!AK:AK)*$F$2</f>
        <v>6497.9800000000005</v>
      </c>
      <c r="AL6" s="20">
        <f>SUMIF(发电量!$A:$A,'图8-发电量'!$A6,发电量!AL:AL)*$F$2</f>
        <v>6497.9900000000007</v>
      </c>
      <c r="AM6" s="20">
        <f>SUMIF(发电量!$A:$A,'图8-发电量'!$A6,发电量!AM:AM)*$F$2</f>
        <v>6449.31</v>
      </c>
      <c r="AN6" s="20">
        <f>SUMIF(发电量!$A:$A,'图8-发电量'!$A6,发电量!AN:AN)*$F$2</f>
        <v>6449.3</v>
      </c>
    </row>
    <row r="7" spans="1:40">
      <c r="A7" t="s">
        <v>681</v>
      </c>
      <c r="B7" t="s">
        <v>1681</v>
      </c>
      <c r="C7" s="20">
        <f>SUMIF(发电量!$A:$A,'图8-发电量'!$A7,发电量!C:C)*$F$2</f>
        <v>12369.7</v>
      </c>
      <c r="D7" s="20">
        <f>SUMIF(发电量!$A:$A,'图8-发电量'!$A7,发电量!D:D)*$F$2</f>
        <v>12389.614500000001</v>
      </c>
      <c r="E7" s="20">
        <f>SUMIF(发电量!$A:$A,'图8-发电量'!$A7,发电量!E:E)*$F$2</f>
        <v>12407.581200000001</v>
      </c>
      <c r="F7" s="20">
        <f>SUMIF(发电量!$A:$A,'图8-发电量'!$A7,发电量!F:F)*$F$2</f>
        <v>12433.809200000002</v>
      </c>
      <c r="G7" s="20">
        <f>SUMIF(发电量!$A:$A,'图8-发电量'!$A7,发电量!G:G)*$F$2</f>
        <v>12464.806</v>
      </c>
      <c r="H7" s="20">
        <f>SUMIF(发电量!$A:$A,'图8-发电量'!$A7,发电量!H:H)*$F$2</f>
        <v>12508.295000000002</v>
      </c>
      <c r="I7" s="20">
        <f>SUMIF(发电量!$A:$A,'图8-发电量'!$A7,发电量!I:I)*$F$2</f>
        <v>12565.554000000002</v>
      </c>
      <c r="J7" s="20">
        <f>SUMIF(发电量!$A:$A,'图8-发电量'!$A7,发电量!J:J)*$F$2</f>
        <v>12633.424000000001</v>
      </c>
      <c r="K7" s="20">
        <f>SUMIF(发电量!$A:$A,'图8-发电量'!$A7,发电量!K:K)*$F$2</f>
        <v>12742.904</v>
      </c>
      <c r="L7" s="20">
        <f>SUMIF(发电量!$A:$A,'图8-发电量'!$A7,发电量!L:L)*$F$2</f>
        <v>12874.447000000002</v>
      </c>
      <c r="M7" s="20">
        <f>SUMIF(发电量!$A:$A,'图8-发电量'!$A7,发电量!M:M)*$F$2</f>
        <v>13015.863000000001</v>
      </c>
      <c r="N7" s="20">
        <f>SUMIF(发电量!$A:$A,'图8-发电量'!$A7,发电量!N:N)*$F$2</f>
        <v>13154.492</v>
      </c>
      <c r="O7" s="20">
        <f>SUMIF(发电量!$A:$A,'图8-发电量'!$A7,发电量!O:O)*$F$2</f>
        <v>13353.570000000002</v>
      </c>
      <c r="P7" s="20">
        <f>SUMIF(发电量!$A:$A,'图8-发电量'!$A7,发电量!P:P)*$F$2</f>
        <v>13536.53</v>
      </c>
      <c r="Q7" s="20">
        <f>SUMIF(发电量!$A:$A,'图8-发电量'!$A7,发电量!Q:Q)*$F$2</f>
        <v>13728.250000000002</v>
      </c>
      <c r="R7" s="20">
        <f>SUMIF(发电量!$A:$A,'图8-发电量'!$A7,发电量!R:R)*$F$2</f>
        <v>13928.710000000001</v>
      </c>
      <c r="S7" s="20">
        <f>SUMIF(发电量!$A:$A,'图8-发电量'!$A7,发电量!S:S)*$F$2</f>
        <v>14134.03</v>
      </c>
      <c r="T7" s="20">
        <f>SUMIF(发电量!$A:$A,'图8-发电量'!$A7,发电量!T:T)*$F$2</f>
        <v>14341.2</v>
      </c>
      <c r="U7" s="20">
        <f>SUMIF(发电量!$A:$A,'图8-发电量'!$A7,发电量!U:U)*$F$2</f>
        <v>14538.43</v>
      </c>
      <c r="V7" s="20">
        <f>SUMIF(发电量!$A:$A,'图8-发电量'!$A7,发电量!V:V)*$F$2</f>
        <v>14736.060000000001</v>
      </c>
      <c r="W7" s="20">
        <f>SUMIF(发电量!$A:$A,'图8-发电量'!$A7,发电量!W:W)*$F$2</f>
        <v>14939.310000000001</v>
      </c>
      <c r="X7" s="20">
        <f>SUMIF(发电量!$A:$A,'图8-发电量'!$A7,发电量!X:X)*$F$2</f>
        <v>15142.95</v>
      </c>
      <c r="Y7" s="20">
        <f>SUMIF(发电量!$A:$A,'图8-发电量'!$A7,发电量!Y:Y)*$F$2</f>
        <v>15337.060000000001</v>
      </c>
      <c r="Z7" s="20">
        <f>SUMIF(发电量!$A:$A,'图8-发电量'!$A7,发电量!Z:Z)*$F$2</f>
        <v>15539.03</v>
      </c>
      <c r="AA7" s="20">
        <f>SUMIF(发电量!$A:$A,'图8-发电量'!$A7,发电量!AA:AA)*$F$2</f>
        <v>15725.170000000002</v>
      </c>
      <c r="AB7" s="20">
        <f>SUMIF(发电量!$A:$A,'图8-发电量'!$A7,发电量!AB:AB)*$F$2</f>
        <v>15900.880000000001</v>
      </c>
      <c r="AC7" s="20">
        <f>SUMIF(发电量!$A:$A,'图8-发电量'!$A7,发电量!AC:AC)*$F$2</f>
        <v>16058.310000000001</v>
      </c>
      <c r="AD7" s="20">
        <f>SUMIF(发电量!$A:$A,'图8-发电量'!$A7,发电量!AD:AD)*$F$2</f>
        <v>16212.490000000002</v>
      </c>
      <c r="AE7" s="20">
        <f>SUMIF(发电量!$A:$A,'图8-发电量'!$A7,发电量!AE:AE)*$F$2</f>
        <v>16338.060000000001</v>
      </c>
      <c r="AF7" s="20">
        <f>SUMIF(发电量!$A:$A,'图8-发电量'!$A7,发电量!AF:AF)*$F$2</f>
        <v>16452.640000000003</v>
      </c>
      <c r="AG7" s="20">
        <f>SUMIF(发电量!$A:$A,'图8-发电量'!$A7,发电量!AG:AG)*$F$2</f>
        <v>16568.43</v>
      </c>
      <c r="AH7" s="20">
        <f>SUMIF(发电量!$A:$A,'图8-发电量'!$A7,发电量!AH:AH)*$F$2</f>
        <v>16669.550000000003</v>
      </c>
      <c r="AI7" s="20">
        <f>SUMIF(发电量!$A:$A,'图8-发电量'!$A7,发电量!AI:AI)*$F$2</f>
        <v>16761.57</v>
      </c>
      <c r="AJ7" s="20">
        <f>SUMIF(发电量!$A:$A,'图8-发电量'!$A7,发电量!AJ:AJ)*$F$2</f>
        <v>16838.740000000002</v>
      </c>
      <c r="AK7" s="20">
        <f>SUMIF(发电量!$A:$A,'图8-发电量'!$A7,发电量!AK:AK)*$F$2</f>
        <v>16907.32</v>
      </c>
      <c r="AL7" s="20">
        <f>SUMIF(发电量!$A:$A,'图8-发电量'!$A7,发电量!AL:AL)*$F$2</f>
        <v>16961.990000000002</v>
      </c>
      <c r="AM7" s="20">
        <f>SUMIF(发电量!$A:$A,'图8-发电量'!$A7,发电量!AM:AM)*$F$2</f>
        <v>17008.77</v>
      </c>
      <c r="AN7" s="20">
        <f>SUMIF(发电量!$A:$A,'图8-发电量'!$A7,发电量!AN:AN)*$F$2</f>
        <v>17083.390000000003</v>
      </c>
    </row>
    <row r="8" spans="1:40">
      <c r="A8" t="s">
        <v>677</v>
      </c>
      <c r="B8" t="s">
        <v>1682</v>
      </c>
      <c r="C8" s="20">
        <f>SUMIF(发电量!$A:$A,'图8-发电量'!$A8,发电量!C:C)*$F$2</f>
        <v>7614.5700000000006</v>
      </c>
      <c r="D8" s="20">
        <f>SUMIF(发电量!$A:$A,'图8-发电量'!$A8,发电量!D:D)*$F$2</f>
        <v>7708.3400000000011</v>
      </c>
      <c r="E8" s="20">
        <f>SUMIF(发电量!$A:$A,'图8-发电量'!$A8,发电量!E:E)*$F$2</f>
        <v>7752.7300000000005</v>
      </c>
      <c r="F8" s="20">
        <f>SUMIF(发电量!$A:$A,'图8-发电量'!$A8,发电量!F:F)*$F$2</f>
        <v>7820.7300000000005</v>
      </c>
      <c r="G8" s="20">
        <f>SUMIF(发电量!$A:$A,'图8-发电量'!$A8,发电量!G:G)*$F$2</f>
        <v>7905.0500000000011</v>
      </c>
      <c r="H8" s="20">
        <f>SUMIF(发电量!$A:$A,'图8-发电量'!$A8,发电量!H:H)*$F$2</f>
        <v>8029.01</v>
      </c>
      <c r="I8" s="20">
        <f>SUMIF(发电量!$A:$A,'图8-发电量'!$A8,发电量!I:I)*$F$2</f>
        <v>8199.880000000001</v>
      </c>
      <c r="J8" s="20">
        <f>SUMIF(发电量!$A:$A,'图8-发电量'!$A8,发电量!J:J)*$F$2</f>
        <v>8411.8200000000015</v>
      </c>
      <c r="K8" s="20">
        <f>SUMIF(发电量!$A:$A,'图8-发电量'!$A8,发电量!K:K)*$F$2</f>
        <v>8769.44</v>
      </c>
      <c r="L8" s="20">
        <f>SUMIF(发电量!$A:$A,'图8-发电量'!$A8,发电量!L:L)*$F$2</f>
        <v>9180.8200000000015</v>
      </c>
      <c r="M8" s="20">
        <f>SUMIF(发电量!$A:$A,'图8-发电量'!$A8,发电量!M:M)*$F$2</f>
        <v>9590.5</v>
      </c>
      <c r="N8" s="20">
        <f>SUMIF(发电量!$A:$A,'图8-发电量'!$A8,发电量!N:N)*$F$2</f>
        <v>9952.8700000000008</v>
      </c>
      <c r="O8" s="20">
        <f>SUMIF(发电量!$A:$A,'图8-发电量'!$A8,发电量!O:O)*$F$2</f>
        <v>10521.61</v>
      </c>
      <c r="P8" s="20">
        <f>SUMIF(发电量!$A:$A,'图8-发电量'!$A8,发电量!P:P)*$F$2</f>
        <v>11001.25</v>
      </c>
      <c r="Q8" s="20">
        <f>SUMIF(发电量!$A:$A,'图8-发电量'!$A8,发电量!Q:Q)*$F$2</f>
        <v>11502.2</v>
      </c>
      <c r="R8" s="20">
        <f>SUMIF(发电量!$A:$A,'图8-发电量'!$A8,发电量!R:R)*$F$2</f>
        <v>12008.29</v>
      </c>
      <c r="S8" s="20">
        <f>SUMIF(发电量!$A:$A,'图8-发电量'!$A8,发电量!S:S)*$F$2</f>
        <v>12552.810000000001</v>
      </c>
      <c r="T8" s="20">
        <f>SUMIF(发电量!$A:$A,'图8-发电量'!$A8,发电量!T:T)*$F$2</f>
        <v>13120.410000000002</v>
      </c>
      <c r="U8" s="20">
        <f>SUMIF(发电量!$A:$A,'图8-发电量'!$A8,发电量!U:U)*$F$2</f>
        <v>13645.53</v>
      </c>
      <c r="V8" s="20">
        <f>SUMIF(发电量!$A:$A,'图8-发电量'!$A8,发电量!V:V)*$F$2</f>
        <v>14183.87</v>
      </c>
      <c r="W8" s="20">
        <f>SUMIF(发电量!$A:$A,'图8-发电量'!$A8,发电量!W:W)*$F$2</f>
        <v>14637.800000000001</v>
      </c>
      <c r="X8" s="20">
        <f>SUMIF(发电量!$A:$A,'图8-发电量'!$A8,发电量!X:X)*$F$2</f>
        <v>15085.760000000002</v>
      </c>
      <c r="Y8" s="20">
        <f>SUMIF(发电量!$A:$A,'图8-发电量'!$A8,发电量!Y:Y)*$F$2</f>
        <v>15463.890000000001</v>
      </c>
      <c r="Z8" s="20">
        <f>SUMIF(发电量!$A:$A,'图8-发电量'!$A8,发电量!Z:Z)*$F$2</f>
        <v>15742.198000000002</v>
      </c>
      <c r="AA8" s="20">
        <f>SUMIF(发电量!$A:$A,'图8-发电量'!$A8,发电量!AA:AA)*$F$2</f>
        <v>16064.600000000002</v>
      </c>
      <c r="AB8" s="20">
        <f>SUMIF(发电量!$A:$A,'图8-发电量'!$A8,发电量!AB:AB)*$F$2</f>
        <v>16621.2</v>
      </c>
      <c r="AC8" s="20">
        <f>SUMIF(发电量!$A:$A,'图8-发电量'!$A8,发电量!AC:AC)*$F$2</f>
        <v>17211.5</v>
      </c>
      <c r="AD8" s="20">
        <f>SUMIF(发电量!$A:$A,'图8-发电量'!$A8,发电量!AD:AD)*$F$2</f>
        <v>17930.900000000001</v>
      </c>
      <c r="AE8" s="20">
        <f>SUMIF(发电量!$A:$A,'图8-发电量'!$A8,发电量!AE:AE)*$F$2</f>
        <v>18753</v>
      </c>
      <c r="AF8" s="20">
        <f>SUMIF(发电量!$A:$A,'图8-发电量'!$A8,发电量!AF:AF)*$F$2</f>
        <v>19525.2</v>
      </c>
      <c r="AG8" s="20">
        <f>SUMIF(发电量!$A:$A,'图8-发电量'!$A8,发电量!AG:AG)*$F$2</f>
        <v>20329</v>
      </c>
      <c r="AH8" s="20">
        <f>SUMIF(发电量!$A:$A,'图8-发电量'!$A8,发电量!AH:AH)*$F$2</f>
        <v>21051.100000000002</v>
      </c>
      <c r="AI8" s="20">
        <f>SUMIF(发电量!$A:$A,'图8-发电量'!$A8,发电量!AI:AI)*$F$2</f>
        <v>21727.800000000003</v>
      </c>
      <c r="AJ8" s="20">
        <f>SUMIF(发电量!$A:$A,'图8-发电量'!$A8,发电量!AJ:AJ)*$F$2</f>
        <v>22311.600000000002</v>
      </c>
      <c r="AK8" s="20">
        <f>SUMIF(发电量!$A:$A,'图8-发电量'!$A8,发电量!AK:AK)*$F$2</f>
        <v>22845.9</v>
      </c>
      <c r="AL8" s="20">
        <f>SUMIF(发电量!$A:$A,'图8-发电量'!$A8,发电量!AL:AL)*$F$2</f>
        <v>23284.100000000002</v>
      </c>
      <c r="AM8" s="20">
        <f>SUMIF(发电量!$A:$A,'图8-发电量'!$A8,发电量!AM:AM)*$F$2</f>
        <v>23669.9</v>
      </c>
      <c r="AN8" s="20">
        <f>SUMIF(发电量!$A:$A,'图8-发电量'!$A8,发电量!AN:AN)*$F$2</f>
        <v>24304.400000000001</v>
      </c>
    </row>
    <row r="9" spans="1:40">
      <c r="A9" t="s">
        <v>673</v>
      </c>
      <c r="B9" t="s">
        <v>1683</v>
      </c>
      <c r="C9" s="20">
        <f>SUMIF(发电量!$A:$A,'图8-发电量'!$A9,发电量!C:C)*$F$2</f>
        <v>4641.1100000000006</v>
      </c>
      <c r="D9" s="20">
        <f>SUMIF(发电量!$A:$A,'图8-发电量'!$A9,发电量!D:D)*$F$2</f>
        <v>4846.72</v>
      </c>
      <c r="E9" s="20">
        <f>SUMIF(发电量!$A:$A,'图8-发电量'!$A9,发电量!E:E)*$F$2</f>
        <v>5044.88</v>
      </c>
      <c r="F9" s="20">
        <f>SUMIF(发电量!$A:$A,'图8-发电量'!$A9,发电量!F:F)*$F$2</f>
        <v>5349.26</v>
      </c>
      <c r="G9" s="20">
        <f>SUMIF(发电量!$A:$A,'图8-发电量'!$A9,发电量!G:G)*$F$2</f>
        <v>5725.35</v>
      </c>
      <c r="H9" s="20">
        <f>SUMIF(发电量!$A:$A,'图8-发电量'!$A9,发电量!H:H)*$F$2</f>
        <v>6277.68</v>
      </c>
      <c r="I9" s="20">
        <f>SUMIF(发电量!$A:$A,'图8-发电量'!$A9,发电量!I:I)*$F$2</f>
        <v>7038.5400000000009</v>
      </c>
      <c r="J9" s="20">
        <f>SUMIF(发电量!$A:$A,'图8-发电量'!$A9,发电量!J:J)*$F$2</f>
        <v>7981.2800000000007</v>
      </c>
      <c r="K9" s="20">
        <f>SUMIF(发电量!$A:$A,'图8-发电量'!$A9,发电量!K:K)*$F$2</f>
        <v>9570.69</v>
      </c>
      <c r="L9" s="20">
        <f>SUMIF(发电量!$A:$A,'图8-发电量'!$A9,发电量!L:L)*$F$2</f>
        <v>11562.990000000002</v>
      </c>
      <c r="M9" s="20">
        <f>SUMIF(发电量!$A:$A,'图8-发电量'!$A9,发电量!M:M)*$F$2</f>
        <v>13793.210000000001</v>
      </c>
      <c r="N9" s="20">
        <f>SUMIF(发电量!$A:$A,'图8-发电量'!$A9,发电量!N:N)*$F$2</f>
        <v>16061.680000000002</v>
      </c>
      <c r="O9" s="20">
        <f>SUMIF(发电量!$A:$A,'图8-发电量'!$A9,发电量!O:O)*$F$2</f>
        <v>19455.330000000002</v>
      </c>
      <c r="P9" s="20">
        <f>SUMIF(发电量!$A:$A,'图8-发电量'!$A9,发电量!P:P)*$F$2</f>
        <v>22654.010000000002</v>
      </c>
      <c r="Q9" s="20">
        <f>SUMIF(发电量!$A:$A,'图8-发电量'!$A9,发电量!Q:Q)*$F$2</f>
        <v>26114.390000000003</v>
      </c>
      <c r="R9" s="20">
        <f>SUMIF(发电量!$A:$A,'图8-发电量'!$A9,发电量!R:R)*$F$2</f>
        <v>29834.020000000004</v>
      </c>
      <c r="S9" s="20">
        <f>SUMIF(发电量!$A:$A,'图8-发电量'!$A9,发电量!S:S)*$F$2</f>
        <v>33706.980000000003</v>
      </c>
      <c r="T9" s="20">
        <f>SUMIF(发电量!$A:$A,'图8-发电量'!$A9,发电量!T:T)*$F$2</f>
        <v>37678.390000000007</v>
      </c>
      <c r="U9" s="20">
        <f>SUMIF(发电量!$A:$A,'图8-发电量'!$A9,发电量!U:U)*$F$2</f>
        <v>41537.420000000006</v>
      </c>
      <c r="V9" s="20">
        <f>SUMIF(发电量!$A:$A,'图8-发电量'!$A9,发电量!V:V)*$F$2</f>
        <v>45521.58</v>
      </c>
      <c r="W9" s="20">
        <f>SUMIF(发电量!$A:$A,'图8-发电量'!$A9,发电量!W:W)*$F$2</f>
        <v>49721.710000000006</v>
      </c>
      <c r="X9" s="20">
        <f>SUMIF(发电量!$A:$A,'图8-发电量'!$A9,发电量!X:X)*$F$2</f>
        <v>54077.97</v>
      </c>
      <c r="Y9" s="20">
        <f>SUMIF(发电量!$A:$A,'图8-发电量'!$A9,发电量!Y:Y)*$F$2</f>
        <v>58325.313000000002</v>
      </c>
      <c r="Z9" s="20">
        <f>SUMIF(发电量!$A:$A,'图8-发电量'!$A9,发电量!Z:Z)*$F$2</f>
        <v>62670.526000000005</v>
      </c>
      <c r="AA9" s="20">
        <f>SUMIF(发电量!$A:$A,'图8-发电量'!$A9,发电量!AA:AA)*$F$2</f>
        <v>66788.700000000012</v>
      </c>
      <c r="AB9" s="20">
        <f>SUMIF(发电量!$A:$A,'图8-发电量'!$A9,发电量!AB:AB)*$F$2</f>
        <v>70857</v>
      </c>
      <c r="AC9" s="20">
        <f>SUMIF(发电量!$A:$A,'图8-发电量'!$A9,发电量!AC:AC)*$F$2</f>
        <v>74621.900000000009</v>
      </c>
      <c r="AD9" s="20">
        <f>SUMIF(发电量!$A:$A,'图8-发电量'!$A9,发电量!AD:AD)*$F$2</f>
        <v>78501.5</v>
      </c>
      <c r="AE9" s="20">
        <f>SUMIF(发电量!$A:$A,'图8-发电量'!$A9,发电量!AE:AE)*$F$2</f>
        <v>81960.200000000012</v>
      </c>
      <c r="AF9" s="20">
        <f>SUMIF(发电量!$A:$A,'图8-发电量'!$A9,发电量!AF:AF)*$F$2</f>
        <v>85191.700000000012</v>
      </c>
      <c r="AG9" s="20">
        <f>SUMIF(发电量!$A:$A,'图8-发电量'!$A9,发电量!AG:AG)*$F$2</f>
        <v>88555.700000000012</v>
      </c>
      <c r="AH9" s="20">
        <f>SUMIF(发电量!$A:$A,'图8-发电量'!$A9,发电量!AH:AH)*$F$2</f>
        <v>91532.700000000012</v>
      </c>
      <c r="AI9" s="20">
        <f>SUMIF(发电量!$A:$A,'图8-发电量'!$A9,发电量!AI:AI)*$F$2</f>
        <v>94316.900000000009</v>
      </c>
      <c r="AJ9" s="20">
        <f>SUMIF(发电量!$A:$A,'图8-发电量'!$A9,发电量!AJ:AJ)*$F$2</f>
        <v>96683.8</v>
      </c>
      <c r="AK9" s="20">
        <f>SUMIF(发电量!$A:$A,'图8-发电量'!$A9,发电量!AK:AK)*$F$2</f>
        <v>98848.900000000009</v>
      </c>
      <c r="AL9" s="20">
        <f>SUMIF(发电量!$A:$A,'图8-发电量'!$A9,发电量!AL:AL)*$F$2</f>
        <v>100604.00000000001</v>
      </c>
      <c r="AM9" s="20">
        <f>SUMIF(发电量!$A:$A,'图8-发电量'!$A9,发电量!AM:AM)*$F$2</f>
        <v>102151.00000000001</v>
      </c>
      <c r="AN9" s="20">
        <f>SUMIF(发电量!$A:$A,'图8-发电量'!$A9,发电量!AN:AN)*$F$2</f>
        <v>104724.00000000001</v>
      </c>
    </row>
    <row r="10" spans="1:40">
      <c r="A10" t="s">
        <v>665</v>
      </c>
      <c r="B10" t="s">
        <v>1665</v>
      </c>
      <c r="C10" s="20">
        <f>SUMIF(发电量!$A:$A,'图8-发电量'!$A10,发电量!C:C)*$F$2</f>
        <v>1410.3056000000001</v>
      </c>
      <c r="D10" s="20">
        <f>SUMIF(发电量!$A:$A,'图8-发电量'!$A10,发电量!D:D)*$F$2</f>
        <v>1403.9456</v>
      </c>
      <c r="E10" s="20">
        <f>SUMIF(发电量!$A:$A,'图8-发电量'!$A10,发电量!E:E)*$F$2</f>
        <v>1396.2156000000002</v>
      </c>
      <c r="F10" s="20">
        <f>SUMIF(发电量!$A:$A,'图8-发电量'!$A10,发电量!F:F)*$F$2</f>
        <v>1387.5756000000001</v>
      </c>
      <c r="G10" s="20">
        <f>SUMIF(发电量!$A:$A,'图8-发电量'!$A10,发电量!G:G)*$F$2</f>
        <v>1378.0256000000002</v>
      </c>
      <c r="H10" s="20">
        <f>SUMIF(发电量!$A:$A,'图8-发电量'!$A10,发电量!H:H)*$F$2</f>
        <v>1367.1156000000001</v>
      </c>
      <c r="I10" s="20">
        <f>SUMIF(发电量!$A:$A,'图8-发电量'!$A10,发电量!I:I)*$F$2</f>
        <v>1354.8356000000001</v>
      </c>
      <c r="J10" s="20">
        <f>SUMIF(发电量!$A:$A,'图8-发电量'!$A10,发电量!J:J)*$F$2</f>
        <v>1341.1956</v>
      </c>
      <c r="K10" s="20">
        <f>SUMIF(发电量!$A:$A,'图8-发电量'!$A10,发电量!K:K)*$F$2</f>
        <v>1326.1956</v>
      </c>
      <c r="L10" s="20">
        <f>SUMIF(发电量!$A:$A,'图8-发电量'!$A10,发电量!L:L)*$F$2</f>
        <v>1309.3756000000001</v>
      </c>
      <c r="M10" s="20">
        <f>SUMIF(发电量!$A:$A,'图8-发电量'!$A10,发电量!M:M)*$F$2</f>
        <v>1290.2756000000002</v>
      </c>
      <c r="N10" s="20">
        <f>SUMIF(发电量!$A:$A,'图8-发电量'!$A10,发电量!N:N)*$F$2</f>
        <v>1269.3656000000001</v>
      </c>
      <c r="O10" s="20">
        <f>SUMIF(发电量!$A:$A,'图8-发电量'!$A10,发电量!O:O)*$F$2</f>
        <v>1247.0902000000001</v>
      </c>
      <c r="P10" s="20">
        <f>SUMIF(发电量!$A:$A,'图8-发电量'!$A10,发电量!P:P)*$F$2</f>
        <v>1222.9949000000001</v>
      </c>
      <c r="Q10" s="20">
        <f>SUMIF(发电量!$A:$A,'图8-发电量'!$A10,发电量!Q:Q)*$F$2</f>
        <v>1197.0795000000001</v>
      </c>
      <c r="R10" s="20">
        <f>SUMIF(发电量!$A:$A,'图8-发电量'!$A10,发电量!R:R)*$F$2</f>
        <v>1169.7942</v>
      </c>
      <c r="S10" s="20">
        <f>SUMIF(发电量!$A:$A,'图8-发电量'!$A10,发电量!S:S)*$F$2</f>
        <v>1141.6088000000002</v>
      </c>
      <c r="T10" s="20">
        <f>SUMIF(发电量!$A:$A,'图8-发电量'!$A10,发电量!T:T)*$F$2</f>
        <v>1112.5134</v>
      </c>
      <c r="U10" s="20">
        <f>SUMIF(发电量!$A:$A,'图8-发电量'!$A10,发电量!U:U)*$F$2</f>
        <v>1082.0531000000001</v>
      </c>
      <c r="V10" s="20">
        <f>SUMIF(发电量!$A:$A,'图8-发电量'!$A10,发电量!V:V)*$F$2</f>
        <v>1050.2277000000001</v>
      </c>
      <c r="W10" s="20">
        <f>SUMIF(发电量!$A:$A,'图8-发电量'!$A10,发电量!W:W)*$F$2</f>
        <v>1017.0384000000001</v>
      </c>
      <c r="X10" s="20">
        <f>SUMIF(发电量!$A:$A,'图8-发电量'!$A10,发电量!X:X)*$F$2</f>
        <v>982.4860000000001</v>
      </c>
      <c r="Y10" s="20">
        <f>SUMIF(发电量!$A:$A,'图8-发电量'!$A10,发电量!Y:Y)*$F$2</f>
        <v>946.56870000000004</v>
      </c>
      <c r="Z10" s="20">
        <f>SUMIF(发电量!$A:$A,'图8-发电量'!$A10,发电量!Z:Z)*$F$2</f>
        <v>909.74300000000005</v>
      </c>
      <c r="AA10" s="20">
        <f>SUMIF(发电量!$A:$A,'图8-发电量'!$A10,发电量!AA:AA)*$F$2</f>
        <v>871.09760000000006</v>
      </c>
      <c r="AB10" s="20">
        <f>SUMIF(发电量!$A:$A,'图8-发电量'!$A10,发电量!AB:AB)*$F$2</f>
        <v>831.54420000000005</v>
      </c>
      <c r="AC10" s="20">
        <f>SUMIF(发电量!$A:$A,'图8-发电量'!$A10,发电量!AC:AC)*$F$2</f>
        <v>791.08090000000004</v>
      </c>
      <c r="AD10" s="20">
        <f>SUMIF(发电量!$A:$A,'图8-发电量'!$A10,发电量!AD:AD)*$F$2</f>
        <v>750.16250000000002</v>
      </c>
      <c r="AE10" s="20">
        <f>SUMIF(发电量!$A:$A,'图8-发电量'!$A10,发电量!AE:AE)*$F$2</f>
        <v>708.79020000000003</v>
      </c>
      <c r="AF10" s="20">
        <f>SUMIF(发电量!$A:$A,'图8-发电量'!$A10,发电量!AF:AF)*$F$2</f>
        <v>666.96280000000002</v>
      </c>
      <c r="AG10" s="20">
        <f>SUMIF(发电量!$A:$A,'图8-发电量'!$A10,发电量!AG:AG)*$F$2</f>
        <v>625.13550000000009</v>
      </c>
      <c r="AH10" s="20">
        <f>SUMIF(发电量!$A:$A,'图8-发电量'!$A10,发电量!AH:AH)*$F$2</f>
        <v>583.30810000000008</v>
      </c>
      <c r="AI10" s="20">
        <f>SUMIF(发电量!$A:$A,'图8-发电量'!$A10,发电量!AI:AI)*$F$2</f>
        <v>541.93580000000009</v>
      </c>
      <c r="AJ10" s="20">
        <f>SUMIF(发电量!$A:$A,'图8-发电量'!$A10,发电量!AJ:AJ)*$F$2</f>
        <v>501.47240000000005</v>
      </c>
      <c r="AK10" s="20">
        <f>SUMIF(发电量!$A:$A,'图8-发电量'!$A10,发电量!AK:AK)*$F$2</f>
        <v>461.91840000000002</v>
      </c>
      <c r="AL10" s="20">
        <f>SUMIF(发电量!$A:$A,'图8-发电量'!$A10,发电量!AL:AL)*$F$2</f>
        <v>423.72840000000002</v>
      </c>
      <c r="AM10" s="20">
        <f>SUMIF(发电量!$A:$A,'图8-发电量'!$A10,发电量!AM:AM)*$F$2</f>
        <v>387.35640000000001</v>
      </c>
      <c r="AN10" s="20">
        <f>SUMIF(发电量!$A:$A,'图8-发电量'!$A10,发电量!AN:AN)*$F$2</f>
        <v>353.25800000000004</v>
      </c>
    </row>
    <row r="11" spans="1:40">
      <c r="A11" t="s">
        <v>646</v>
      </c>
      <c r="B11" t="s">
        <v>1684</v>
      </c>
      <c r="C11" s="20">
        <f>SUMIF(发电量!$A:$A,'图8-发电量'!$A11,发电量!C:C)*$F$2</f>
        <v>958.41700000000003</v>
      </c>
      <c r="D11" s="20">
        <f>SUMIF(发电量!$A:$A,'图8-发电量'!$A11,发电量!D:D)*$F$2</f>
        <v>1303.8100000000002</v>
      </c>
      <c r="E11" s="20">
        <f>SUMIF(发电量!$A:$A,'图8-发电量'!$A11,发电量!E:E)*$F$2</f>
        <v>1484.0510000000002</v>
      </c>
      <c r="F11" s="20">
        <f>SUMIF(发电量!$A:$A,'图8-发电量'!$A11,发电量!F:F)*$F$2</f>
        <v>1598.902</v>
      </c>
      <c r="G11" s="20">
        <f>SUMIF(发电量!$A:$A,'图8-发电量'!$A11,发电量!G:G)*$F$2</f>
        <v>1648.364</v>
      </c>
      <c r="H11" s="20">
        <f>SUMIF(发电量!$A:$A,'图8-发电量'!$A11,发电量!H:H)*$F$2</f>
        <v>1717.1070000000002</v>
      </c>
      <c r="I11" s="20">
        <f>SUMIF(发电量!$A:$A,'图8-发电量'!$A11,发电量!I:I)*$F$2</f>
        <v>1772.4370000000001</v>
      </c>
      <c r="J11" s="20">
        <f>SUMIF(发电量!$A:$A,'图8-发电量'!$A11,发电量!J:J)*$F$2</f>
        <v>1842.0170000000001</v>
      </c>
      <c r="K11" s="20">
        <f>SUMIF(发电量!$A:$A,'图8-发电量'!$A11,发电量!K:K)*$F$2</f>
        <v>1958.5470000000003</v>
      </c>
      <c r="L11" s="20">
        <f>SUMIF(发电量!$A:$A,'图8-发电量'!$A11,发电量!L:L)*$F$2</f>
        <v>2102.7370000000001</v>
      </c>
      <c r="M11" s="20">
        <f>SUMIF(发电量!$A:$A,'图8-发电量'!$A11,发电量!M:M)*$F$2</f>
        <v>2262.027</v>
      </c>
      <c r="N11" s="20">
        <f>SUMIF(发电量!$A:$A,'图8-发电量'!$A11,发电量!N:N)*$F$2</f>
        <v>2422.1470000000004</v>
      </c>
      <c r="O11" s="20">
        <f>SUMIF(发电量!$A:$A,'图8-发电量'!$A11,发电量!O:O)*$F$2</f>
        <v>2657.7170000000001</v>
      </c>
      <c r="P11" s="20">
        <f>SUMIF(发电量!$A:$A,'图8-发电量'!$A11,发电量!P:P)*$F$2</f>
        <v>2878.1970000000001</v>
      </c>
      <c r="Q11" s="20">
        <f>SUMIF(发电量!$A:$A,'图8-发电量'!$A11,发电量!Q:Q)*$F$2</f>
        <v>3113.7690000000002</v>
      </c>
      <c r="R11" s="20">
        <f>SUMIF(发电量!$A:$A,'图8-发电量'!$A11,发电量!R:R)*$F$2</f>
        <v>3365.2700000000004</v>
      </c>
      <c r="S11" s="20">
        <f>SUMIF(发电量!$A:$A,'图8-发电量'!$A11,发电量!S:S)*$F$2</f>
        <v>3628.5040000000004</v>
      </c>
      <c r="T11" s="20">
        <f>SUMIF(发电量!$A:$A,'图8-发电量'!$A11,发电量!T:T)*$F$2</f>
        <v>3900.1270000000004</v>
      </c>
      <c r="U11" s="20">
        <f>SUMIF(发电量!$A:$A,'图8-发电量'!$A11,发电量!U:U)*$F$2</f>
        <v>4160.8490000000002</v>
      </c>
      <c r="V11" s="20">
        <f>SUMIF(发电量!$A:$A,'图8-发电量'!$A11,发电量!V:V)*$F$2</f>
        <v>4427.4340000000002</v>
      </c>
      <c r="W11" s="20">
        <f>SUMIF(发电量!$A:$A,'图8-发电量'!$A11,发电量!W:W)*$F$2</f>
        <v>4703.2490000000007</v>
      </c>
      <c r="X11" s="20">
        <f>SUMIF(发电量!$A:$A,'图8-发电量'!$A11,发电量!X:X)*$F$2</f>
        <v>4975.7070000000003</v>
      </c>
      <c r="Y11" s="20">
        <f>SUMIF(发电量!$A:$A,'图8-发电量'!$A11,发电量!Y:Y)*$F$2</f>
        <v>5241.4550000000008</v>
      </c>
      <c r="Z11" s="20">
        <f>SUMIF(发电量!$A:$A,'图8-发电量'!$A11,发电量!Z:Z)*$F$2</f>
        <v>5531.5150000000003</v>
      </c>
      <c r="AA11" s="20">
        <f>SUMIF(发电量!$A:$A,'图8-发电量'!$A11,发电量!AA:AA)*$F$2</f>
        <v>5807.3300000000008</v>
      </c>
      <c r="AB11" s="20">
        <f>SUMIF(发电量!$A:$A,'图8-发电量'!$A11,发电量!AB:AB)*$F$2</f>
        <v>6067.2110000000002</v>
      </c>
      <c r="AC11" s="20">
        <f>SUMIF(发电量!$A:$A,'图8-发电量'!$A11,发电量!AC:AC)*$F$2</f>
        <v>6229.8490000000002</v>
      </c>
      <c r="AD11" s="20">
        <f>SUMIF(发电量!$A:$A,'图8-发电量'!$A11,发电量!AD:AD)*$F$2</f>
        <v>6360.6260000000002</v>
      </c>
      <c r="AE11" s="20">
        <f>SUMIF(发电量!$A:$A,'图8-发电量'!$A11,发电量!AE:AE)*$F$2</f>
        <v>6417.6340000000009</v>
      </c>
      <c r="AF11" s="20">
        <f>SUMIF(发电量!$A:$A,'图8-发电量'!$A11,发电量!AF:AF)*$F$2</f>
        <v>6396.6732000000002</v>
      </c>
      <c r="AG11" s="20">
        <f>SUMIF(发电量!$A:$A,'图8-发电量'!$A11,发电量!AG:AG)*$F$2</f>
        <v>6364.8200000000006</v>
      </c>
      <c r="AH11" s="20">
        <f>SUMIF(发电量!$A:$A,'图8-发电量'!$A11,发电量!AH:AH)*$F$2</f>
        <v>6379.9100000000008</v>
      </c>
      <c r="AI11" s="20">
        <f>SUMIF(发电量!$A:$A,'图8-发电量'!$A11,发电量!AI:AI)*$F$2</f>
        <v>6414.2800000000007</v>
      </c>
      <c r="AJ11" s="20">
        <f>SUMIF(发电量!$A:$A,'图8-发电量'!$A11,发电量!AJ:AJ)*$F$2</f>
        <v>6449.4900000000007</v>
      </c>
      <c r="AK11" s="20">
        <f>SUMIF(发电量!$A:$A,'图8-发电量'!$A11,发电量!AK:AK)*$F$2</f>
        <v>6536.68</v>
      </c>
      <c r="AL11" s="20">
        <f>SUMIF(发电量!$A:$A,'图8-发电量'!$A11,发电量!AL:AL)*$F$2</f>
        <v>6629.7300000000005</v>
      </c>
      <c r="AM11" s="20">
        <f>SUMIF(发电量!$A:$A,'图8-发电量'!$A11,发电量!AM:AM)*$F$2</f>
        <v>6723.63</v>
      </c>
      <c r="AN11" s="20">
        <f>SUMIF(发电量!$A:$A,'图8-发电量'!$A11,发电量!AN:AN)*$F$2</f>
        <v>6887.1</v>
      </c>
    </row>
    <row r="12" spans="1:40">
      <c r="A12" t="s">
        <v>634</v>
      </c>
      <c r="B12" t="s">
        <v>1685</v>
      </c>
      <c r="C12" s="20">
        <f>SUMIF(发电量!$A:$A,'图8-发电量'!$A12,发电量!C:C)*$F$2</f>
        <v>2110.7890000000002</v>
      </c>
      <c r="D12" s="20">
        <f>SUMIF(发电量!$A:$A,'图8-发电量'!$A12,发电量!D:D)*$F$2</f>
        <v>2103.799</v>
      </c>
      <c r="E12" s="20">
        <f>SUMIF(发电量!$A:$A,'图8-发电量'!$A12,发电量!E:E)*$F$2</f>
        <v>2095.8090000000002</v>
      </c>
      <c r="F12" s="20">
        <f>SUMIF(发电量!$A:$A,'图8-发电量'!$A12,发电量!F:F)*$F$2</f>
        <v>2086.8290000000002</v>
      </c>
      <c r="G12" s="20">
        <f>SUMIF(发电量!$A:$A,'图8-发电量'!$A12,发电量!G:G)*$F$2</f>
        <v>2076.3390000000004</v>
      </c>
      <c r="H12" s="20">
        <f>SUMIF(发电量!$A:$A,'图8-发电量'!$A12,发电量!H:H)*$F$2</f>
        <v>2064.3590000000004</v>
      </c>
      <c r="I12" s="20">
        <f>SUMIF(发电量!$A:$A,'图8-发电量'!$A12,发电量!I:I)*$F$2</f>
        <v>2050.8690000000001</v>
      </c>
      <c r="J12" s="20">
        <f>SUMIF(发电量!$A:$A,'图8-发电量'!$A12,发电量!J:J)*$F$2</f>
        <v>2035.8980000000001</v>
      </c>
      <c r="K12" s="20">
        <f>SUMIF(发电量!$A:$A,'图8-发电量'!$A12,发电量!K:K)*$F$2</f>
        <v>2018.9180000000001</v>
      </c>
      <c r="L12" s="20">
        <f>SUMIF(发电量!$A:$A,'图8-发电量'!$A12,发电量!L:L)*$F$2</f>
        <v>1999.9460000000001</v>
      </c>
      <c r="M12" s="20">
        <f>SUMIF(发电量!$A:$A,'图8-发电量'!$A12,发电量!M:M)*$F$2</f>
        <v>1977.4750000000001</v>
      </c>
      <c r="N12" s="20">
        <f>SUMIF(发电量!$A:$A,'图8-发电量'!$A12,发电量!N:N)*$F$2</f>
        <v>1952.0040000000001</v>
      </c>
      <c r="O12" s="20">
        <f>SUMIF(发电量!$A:$A,'图8-发电量'!$A12,发电量!O:O)*$F$2</f>
        <v>1924.0420000000001</v>
      </c>
      <c r="P12" s="20">
        <f>SUMIF(发电量!$A:$A,'图8-发电量'!$A12,发电量!P:P)*$F$2</f>
        <v>1893.0900000000001</v>
      </c>
      <c r="Q12" s="20">
        <f>SUMIF(发电量!$A:$A,'图8-发电量'!$A12,发电量!Q:Q)*$F$2</f>
        <v>1859.6370000000002</v>
      </c>
      <c r="R12" s="20">
        <f>SUMIF(发电量!$A:$A,'图8-发电量'!$A12,发电量!R:R)*$F$2</f>
        <v>1824.1840000000002</v>
      </c>
      <c r="S12" s="20">
        <f>SUMIF(发电量!$A:$A,'图8-发电量'!$A12,发电量!S:S)*$F$2</f>
        <v>1787.7310000000002</v>
      </c>
      <c r="T12" s="20">
        <f>SUMIF(发电量!$A:$A,'图8-发电量'!$A12,发电量!T:T)*$F$2</f>
        <v>1749.7790000000002</v>
      </c>
      <c r="U12" s="20">
        <f>SUMIF(发电量!$A:$A,'图8-发电量'!$A12,发电量!U:U)*$F$2</f>
        <v>1710.3360000000002</v>
      </c>
      <c r="V12" s="20">
        <f>SUMIF(发电量!$A:$A,'图8-发电量'!$A12,发电量!V:V)*$F$2</f>
        <v>1669.393</v>
      </c>
      <c r="W12" s="20">
        <f>SUMIF(发电量!$A:$A,'图8-发电量'!$A12,发电量!W:W)*$F$2</f>
        <v>1625.9490000000001</v>
      </c>
      <c r="X12" s="20">
        <f>SUMIF(发电量!$A:$A,'图8-发电量'!$A12,发电量!X:X)*$F$2</f>
        <v>1580.0160000000001</v>
      </c>
      <c r="Y12" s="20">
        <f>SUMIF(发电量!$A:$A,'图8-发电量'!$A12,发电量!Y:Y)*$F$2</f>
        <v>1531.5820000000001</v>
      </c>
      <c r="Z12" s="20">
        <f>SUMIF(发电量!$A:$A,'图8-发电量'!$A12,发电量!Z:Z)*$F$2</f>
        <v>1481.1490000000001</v>
      </c>
      <c r="AA12" s="20">
        <f>SUMIF(发电量!$A:$A,'图8-发电量'!$A12,发电量!AA:AA)*$F$2</f>
        <v>1428.2260000000001</v>
      </c>
      <c r="AB12" s="20">
        <f>SUMIF(发电量!$A:$A,'图8-发电量'!$A12,发电量!AB:AB)*$F$2</f>
        <v>1372.7920000000001</v>
      </c>
      <c r="AC12" s="20">
        <f>SUMIF(发电量!$A:$A,'图8-发电量'!$A12,发电量!AC:AC)*$F$2</f>
        <v>1315.8790000000001</v>
      </c>
      <c r="AD12" s="20">
        <f>SUMIF(发电量!$A:$A,'图8-发电量'!$A12,发电量!AD:AD)*$F$2</f>
        <v>1257.4550000000002</v>
      </c>
      <c r="AE12" s="20">
        <f>SUMIF(发电量!$A:$A,'图8-发电量'!$A12,发电量!AE:AE)*$F$2</f>
        <v>1196.5330000000001</v>
      </c>
      <c r="AF12" s="20">
        <f>SUMIF(发电量!$A:$A,'图8-发电量'!$A12,发电量!AF:AF)*$F$2</f>
        <v>1134.6220000000001</v>
      </c>
      <c r="AG12" s="20">
        <f>SUMIF(发电量!$A:$A,'图8-发电量'!$A12,发电量!AG:AG)*$F$2</f>
        <v>1072.2060000000001</v>
      </c>
      <c r="AH12" s="20">
        <f>SUMIF(发电量!$A:$A,'图8-发电量'!$A12,发电量!AH:AH)*$F$2</f>
        <v>1008.7930000000001</v>
      </c>
      <c r="AI12" s="20">
        <f>SUMIF(发电量!$A:$A,'图8-发电量'!$A12,发电量!AI:AI)*$F$2</f>
        <v>944.88000000000011</v>
      </c>
      <c r="AJ12" s="20">
        <f>SUMIF(发电量!$A:$A,'图8-发电量'!$A12,发电量!AJ:AJ)*$F$2</f>
        <v>880.4670000000001</v>
      </c>
      <c r="AK12" s="20">
        <f>SUMIF(发电量!$A:$A,'图8-发电量'!$A12,发电量!AK:AK)*$F$2</f>
        <v>817.05400000000009</v>
      </c>
      <c r="AL12" s="20">
        <f>SUMIF(发电量!$A:$A,'图8-发电量'!$A12,发电量!AL:AL)*$F$2</f>
        <v>755.63700000000006</v>
      </c>
      <c r="AM12" s="20">
        <f>SUMIF(发电量!$A:$A,'图8-发电量'!$A12,发电量!AM:AM)*$F$2</f>
        <v>697.2170000000001</v>
      </c>
      <c r="AN12" s="20">
        <f>SUMIF(发电量!$A:$A,'图8-发电量'!$A12,发电量!AN:AN)*$F$2</f>
        <v>641.79300000000001</v>
      </c>
    </row>
    <row r="13" spans="1:40">
      <c r="A13" t="s">
        <v>694</v>
      </c>
      <c r="B13" t="s">
        <v>1686</v>
      </c>
      <c r="C13" s="20">
        <f>SUMIF(发电量!$A:$A,'图8-发电量'!$A13,发电量!C:C)*$F$2</f>
        <v>26.675300000000004</v>
      </c>
      <c r="D13" s="20">
        <f>SUMIF(发电量!$A:$A,'图8-发电量'!$A13,发电量!D:D)*$F$2</f>
        <v>26.675300000000004</v>
      </c>
      <c r="E13" s="20">
        <f>SUMIF(发电量!$A:$A,'图8-发电量'!$A13,发电量!E:E)*$F$2</f>
        <v>26.675300000000004</v>
      </c>
      <c r="F13" s="20">
        <f>SUMIF(发电量!$A:$A,'图8-发电量'!$A13,发电量!F:F)*$F$2</f>
        <v>26.675300000000004</v>
      </c>
      <c r="G13" s="20">
        <f>SUMIF(发电量!$A:$A,'图8-发电量'!$A13,发电量!G:G)*$F$2</f>
        <v>26.675300000000004</v>
      </c>
      <c r="H13" s="20">
        <f>SUMIF(发电量!$A:$A,'图8-发电量'!$A13,发电量!H:H)*$F$2</f>
        <v>26.675300000000004</v>
      </c>
      <c r="I13" s="20">
        <f>SUMIF(发电量!$A:$A,'图8-发电量'!$A13,发电量!I:I)*$F$2</f>
        <v>26.675300000000004</v>
      </c>
      <c r="J13" s="20">
        <f>SUMIF(发电量!$A:$A,'图8-发电量'!$A13,发电量!J:J)*$F$2</f>
        <v>26.675300000000004</v>
      </c>
      <c r="K13" s="20">
        <f>SUMIF(发电量!$A:$A,'图8-发电量'!$A13,发电量!K:K)*$F$2</f>
        <v>26.675300000000004</v>
      </c>
      <c r="L13" s="20">
        <f>SUMIF(发电量!$A:$A,'图8-发电量'!$A13,发电量!L:L)*$F$2</f>
        <v>26.675300000000004</v>
      </c>
      <c r="M13" s="20">
        <f>SUMIF(发电量!$A:$A,'图8-发电量'!$A13,发电量!M:M)*$F$2</f>
        <v>26.675300000000004</v>
      </c>
      <c r="N13" s="20">
        <f>SUMIF(发电量!$A:$A,'图8-发电量'!$A13,发电量!N:N)*$F$2</f>
        <v>26.675300000000004</v>
      </c>
      <c r="O13" s="20">
        <f>SUMIF(发电量!$A:$A,'图8-发电量'!$A13,发电量!O:O)*$F$2</f>
        <v>29.100330000000003</v>
      </c>
      <c r="P13" s="20">
        <f>SUMIF(发电量!$A:$A,'图8-发电量'!$A13,发电量!P:P)*$F$2</f>
        <v>31.525350000000003</v>
      </c>
      <c r="Q13" s="20">
        <f>SUMIF(发电量!$A:$A,'图8-发电量'!$A13,发电量!Q:Q)*$F$2</f>
        <v>36.375410000000002</v>
      </c>
      <c r="R13" s="20">
        <f>SUMIF(发电量!$A:$A,'图8-发电量'!$A13,发电量!R:R)*$F$2</f>
        <v>41.225500000000004</v>
      </c>
      <c r="S13" s="20">
        <f>SUMIF(发电量!$A:$A,'图8-发电量'!$A13,发电量!S:S)*$F$2</f>
        <v>48.500500000000002</v>
      </c>
      <c r="T13" s="20">
        <f>SUMIF(发电量!$A:$A,'图8-发电量'!$A13,发电量!T:T)*$F$2</f>
        <v>55.775600000000004</v>
      </c>
      <c r="U13" s="20">
        <f>SUMIF(发电量!$A:$A,'图8-发电量'!$A13,发电量!U:U)*$F$2</f>
        <v>63.050700000000006</v>
      </c>
      <c r="V13" s="20">
        <f>SUMIF(发电量!$A:$A,'图8-发电量'!$A13,发电量!V:V)*$F$2</f>
        <v>72.750800000000012</v>
      </c>
      <c r="W13" s="20">
        <f>SUMIF(发电量!$A:$A,'图8-发电量'!$A13,发电量!W:W)*$F$2</f>
        <v>84.875900000000001</v>
      </c>
      <c r="X13" s="20">
        <f>SUMIF(发电量!$A:$A,'图8-发电量'!$A13,发电量!X:X)*$F$2</f>
        <v>99.426100000000005</v>
      </c>
      <c r="Y13" s="20">
        <f>SUMIF(发电量!$A:$A,'图8-发电量'!$A13,发电量!Y:Y)*$F$2</f>
        <v>113.97630000000001</v>
      </c>
      <c r="Z13" s="20">
        <f>SUMIF(发电量!$A:$A,'图8-发电量'!$A13,发电量!Z:Z)*$F$2</f>
        <v>130.9513</v>
      </c>
      <c r="AA13" s="20">
        <f>SUMIF(发电量!$A:$A,'图8-发电量'!$A13,发电量!AA:AA)*$F$2</f>
        <v>150.35130000000001</v>
      </c>
      <c r="AB13" s="20">
        <f>SUMIF(发电量!$A:$A,'图8-发电量'!$A13,发电量!AB:AB)*$F$2</f>
        <v>169.75230000000002</v>
      </c>
      <c r="AC13" s="20">
        <f>SUMIF(发电量!$A:$A,'图8-发电量'!$A13,发电量!AC:AC)*$F$2</f>
        <v>189.15230000000003</v>
      </c>
      <c r="AD13" s="20">
        <f>SUMIF(发电量!$A:$A,'图8-发电量'!$A13,发电量!AD:AD)*$F$2</f>
        <v>210.97730000000001</v>
      </c>
      <c r="AE13" s="20">
        <f>SUMIF(发电量!$A:$A,'图8-发电量'!$A13,发电量!AE:AE)*$F$2</f>
        <v>242.50230000000002</v>
      </c>
      <c r="AF13" s="20">
        <f>SUMIF(发电量!$A:$A,'图8-发电量'!$A13,发电量!AF:AF)*$F$2</f>
        <v>274.0283</v>
      </c>
      <c r="AG13" s="20">
        <f>SUMIF(发电量!$A:$A,'图8-发电量'!$A13,发电量!AG:AG)*$F$2</f>
        <v>310.4033</v>
      </c>
      <c r="AH13" s="20">
        <f>SUMIF(发电量!$A:$A,'图8-发电量'!$A13,发电量!AH:AH)*$F$2</f>
        <v>346.7783</v>
      </c>
      <c r="AI13" s="20">
        <f>SUMIF(发电量!$A:$A,'图8-发电量'!$A13,发电量!AI:AI)*$F$2</f>
        <v>383.15430000000003</v>
      </c>
      <c r="AJ13" s="20">
        <f>SUMIF(发电量!$A:$A,'图8-发电量'!$A13,发电量!AJ:AJ)*$F$2</f>
        <v>417.10430000000002</v>
      </c>
      <c r="AK13" s="20">
        <f>SUMIF(发电量!$A:$A,'图8-发电量'!$A13,发电量!AK:AK)*$F$2</f>
        <v>451.05530000000005</v>
      </c>
      <c r="AL13" s="20">
        <f>SUMIF(发电量!$A:$A,'图8-发电量'!$A13,发电量!AL:AL)*$F$2</f>
        <v>480.15530000000001</v>
      </c>
      <c r="AM13" s="20">
        <f>SUMIF(发电量!$A:$A,'图8-发电量'!$A13,发电量!AM:AM)*$F$2</f>
        <v>506.83030000000002</v>
      </c>
      <c r="AN13" s="20">
        <f>SUMIF(发电量!$A:$A,'图8-发电量'!$A13,发电量!AN:AN)*$F$2</f>
        <v>555.33130000000006</v>
      </c>
    </row>
    <row r="14" spans="1:40">
      <c r="A14" t="s">
        <v>632</v>
      </c>
      <c r="B14" t="s">
        <v>1687</v>
      </c>
      <c r="C14" s="20">
        <f>MAX(SUMIF(发电量!$A:$A,'图8-发电量'!$A14,发电量!C:C)*$F$2,0)</f>
        <v>0</v>
      </c>
      <c r="D14" s="20">
        <f>MAX(SUMIF(发电量!$A:$A,'图8-发电量'!$A14,发电量!D:D)*$F$2,0)</f>
        <v>0</v>
      </c>
      <c r="E14" s="20">
        <f>MAX(SUMIF(发电量!$A:$A,'图8-发电量'!$A14,发电量!E:E)*$F$2,0)</f>
        <v>0</v>
      </c>
      <c r="F14" s="20">
        <f>MAX(SUMIF(发电量!$A:$A,'图8-发电量'!$A14,发电量!F:F)*$F$2,0)</f>
        <v>0</v>
      </c>
      <c r="G14" s="20">
        <f>MAX(SUMIF(发电量!$A:$A,'图8-发电量'!$A14,发电量!G:G)*$F$2,0)</f>
        <v>0</v>
      </c>
      <c r="H14" s="20">
        <f>MAX(SUMIF(发电量!$A:$A,'图8-发电量'!$A14,发电量!H:H)*$F$2,0)</f>
        <v>0</v>
      </c>
      <c r="I14" s="20">
        <f>MAX(SUMIF(发电量!$A:$A,'图8-发电量'!$A14,发电量!I:I)*$F$2,0)</f>
        <v>0</v>
      </c>
      <c r="J14" s="20">
        <f>MAX(SUMIF(发电量!$A:$A,'图8-发电量'!$A14,发电量!J:J)*$F$2,0)</f>
        <v>0</v>
      </c>
      <c r="K14" s="20">
        <f>MAX(SUMIF(发电量!$A:$A,'图8-发电量'!$A14,发电量!K:K)*$F$2,0)</f>
        <v>0</v>
      </c>
      <c r="L14" s="20">
        <f>MAX(SUMIF(发电量!$A:$A,'图8-发电量'!$A14,发电量!L:L)*$F$2,0)</f>
        <v>0</v>
      </c>
      <c r="M14" s="20">
        <f>MAX(SUMIF(发电量!$A:$A,'图8-发电量'!$A14,发电量!M:M)*$F$2,0)</f>
        <v>0</v>
      </c>
      <c r="N14" s="20">
        <f>MAX(SUMIF(发电量!$A:$A,'图8-发电量'!$A14,发电量!N:N)*$F$2,0)</f>
        <v>0</v>
      </c>
      <c r="O14" s="20">
        <f>MAX(SUMIF(发电量!$A:$A,'图8-发电量'!$A14,发电量!O:O)*$F$2,0)</f>
        <v>0</v>
      </c>
      <c r="P14" s="20">
        <f>MAX(SUMIF(发电量!$A:$A,'图8-发电量'!$A14,发电量!P:P)*$F$2,0)</f>
        <v>0</v>
      </c>
      <c r="Q14" s="20">
        <f>MAX(SUMIF(发电量!$A:$A,'图8-发电量'!$A14,发电量!Q:Q)*$F$2,0)</f>
        <v>0</v>
      </c>
      <c r="R14" s="20">
        <f>MAX(SUMIF(发电量!$A:$A,'图8-发电量'!$A14,发电量!R:R)*$F$2,0)</f>
        <v>0</v>
      </c>
      <c r="S14" s="20">
        <f>MAX(SUMIF(发电量!$A:$A,'图8-发电量'!$A14,发电量!S:S)*$F$2,0)</f>
        <v>0</v>
      </c>
      <c r="T14" s="20">
        <f>MAX(SUMIF(发电量!$A:$A,'图8-发电量'!$A14,发电量!T:T)*$F$2,0)</f>
        <v>0</v>
      </c>
      <c r="U14" s="20">
        <f>MAX(SUMIF(发电量!$A:$A,'图8-发电量'!$A14,发电量!U:U)*$F$2,0)</f>
        <v>0</v>
      </c>
      <c r="V14" s="20">
        <f>MAX(SUMIF(发电量!$A:$A,'图8-发电量'!$A14,发电量!V:V)*$F$2,0)</f>
        <v>0</v>
      </c>
      <c r="W14" s="20">
        <f>MAX(SUMIF(发电量!$A:$A,'图8-发电量'!$A14,发电量!W:W)*$F$2,0)</f>
        <v>0</v>
      </c>
      <c r="X14" s="20">
        <f>MAX(SUMIF(发电量!$A:$A,'图8-发电量'!$A14,发电量!X:X)*$F$2,0)</f>
        <v>0</v>
      </c>
      <c r="Y14" s="20">
        <f>MAX(SUMIF(发电量!$A:$A,'图8-发电量'!$A14,发电量!Y:Y)*$F$2,0)</f>
        <v>0</v>
      </c>
      <c r="Z14" s="20">
        <f>MAX(SUMIF(发电量!$A:$A,'图8-发电量'!$A14,发电量!Z:Z)*$F$2,0)</f>
        <v>0</v>
      </c>
      <c r="AA14" s="20">
        <f>MAX(SUMIF(发电量!$A:$A,'图8-发电量'!$A14,发电量!AA:AA)*$F$2,0)</f>
        <v>0</v>
      </c>
      <c r="AB14" s="20">
        <f>MAX(SUMIF(发电量!$A:$A,'图8-发电量'!$A14,发电量!AB:AB)*$F$2,0)</f>
        <v>0</v>
      </c>
      <c r="AC14" s="20">
        <f>MAX(SUMIF(发电量!$A:$A,'图8-发电量'!$A14,发电量!AC:AC)*$F$2,0)</f>
        <v>0</v>
      </c>
      <c r="AD14" s="20">
        <f>MAX(SUMIF(发电量!$A:$A,'图8-发电量'!$A14,发电量!AD:AD)*$F$2,0)</f>
        <v>0</v>
      </c>
      <c r="AE14" s="20">
        <f>MAX(SUMIF(发电量!$A:$A,'图8-发电量'!$A14,发电量!AE:AE)*$F$2,0)</f>
        <v>0</v>
      </c>
      <c r="AF14" s="20">
        <f>MAX(SUMIF(发电量!$A:$A,'图8-发电量'!$A14,发电量!AF:AF)*$F$2,0)</f>
        <v>0</v>
      </c>
      <c r="AG14" s="20">
        <f>MAX(SUMIF(发电量!$A:$A,'图8-发电量'!$A14,发电量!AG:AG)*$F$2,0)</f>
        <v>0</v>
      </c>
      <c r="AH14" s="20">
        <f>MAX(SUMIF(发电量!$A:$A,'图8-发电量'!$A14,发电量!AH:AH)*$F$2,0)</f>
        <v>0</v>
      </c>
      <c r="AI14" s="20">
        <f>MAX(SUMIF(发电量!$A:$A,'图8-发电量'!$A14,发电量!AI:AI)*$F$2,0)</f>
        <v>0</v>
      </c>
      <c r="AJ14" s="20">
        <f>MAX(SUMIF(发电量!$A:$A,'图8-发电量'!$A14,发电量!AJ:AJ)*$F$2,0)</f>
        <v>0</v>
      </c>
      <c r="AK14" s="20">
        <f>MAX(SUMIF(发电量!$A:$A,'图8-发电量'!$A14,发电量!AK:AK)*$F$2,0)</f>
        <v>0</v>
      </c>
      <c r="AL14" s="20">
        <f>MAX(SUMIF(发电量!$A:$A,'图8-发电量'!$A14,发电量!AL:AL)*$F$2,0)</f>
        <v>0</v>
      </c>
      <c r="AM14" s="20">
        <f>MAX(SUMIF(发电量!$A:$A,'图8-发电量'!$A14,发电量!AM:AM)*$F$2,0)</f>
        <v>0</v>
      </c>
      <c r="AN14" s="20">
        <f>MAX(SUMIF(发电量!$A:$A,'图8-发电量'!$A14,发电量!AN:AN)*$F$2,0)</f>
        <v>0</v>
      </c>
    </row>
    <row r="15" spans="1:40">
      <c r="A15" t="s">
        <v>593</v>
      </c>
      <c r="B15" t="s">
        <v>1689</v>
      </c>
      <c r="C15" s="20">
        <f>SUMIF(发电量!$A:$A,'图8-发电量'!$A15,发电量!C:C)*$F$2</f>
        <v>1706.9630000000002</v>
      </c>
      <c r="D15" s="20">
        <f>SUMIF(发电量!$A:$A,'图8-发电量'!$A15,发电量!D:D)*$F$2</f>
        <v>2097.502</v>
      </c>
      <c r="E15" s="20">
        <f>SUMIF(发电量!$A:$A,'图8-发电量'!$A15,发电量!E:E)*$F$2</f>
        <v>2515.5660000000003</v>
      </c>
      <c r="F15" s="20">
        <f>SUMIF(发电量!$A:$A,'图8-发电量'!$A15,发电量!F:F)*$F$2</f>
        <v>2961.1650000000004</v>
      </c>
      <c r="G15" s="20">
        <f>SUMIF(发电量!$A:$A,'图8-发电量'!$A15,发电量!G:G)*$F$2</f>
        <v>3434.2860000000001</v>
      </c>
      <c r="H15" s="20">
        <f>SUMIF(发电量!$A:$A,'图8-发电量'!$A15,发电量!H:H)*$F$2</f>
        <v>3934.9330000000004</v>
      </c>
      <c r="I15" s="20">
        <f>SUMIF(发电量!$A:$A,'图8-发电量'!$A15,发电量!I:I)*$F$2</f>
        <v>4463.1140000000005</v>
      </c>
      <c r="J15" s="20">
        <f>SUMIF(发电量!$A:$A,'图8-发电量'!$A15,发电量!J:J)*$F$2</f>
        <v>5018.8180000000002</v>
      </c>
      <c r="K15" s="20">
        <f>SUMIF(发电量!$A:$A,'图8-发电量'!$A15,发电量!K:K)*$F$2</f>
        <v>5549.3040000000001</v>
      </c>
      <c r="L15" s="20">
        <f>SUMIF(发电量!$A:$A,'图8-发电量'!$A15,发电量!L:L)*$F$2</f>
        <v>5959.5940000000001</v>
      </c>
      <c r="M15" s="20">
        <f>SUMIF(发电量!$A:$A,'图8-发电量'!$A15,发电量!M:M)*$F$2</f>
        <v>6384.5260000000007</v>
      </c>
      <c r="N15" s="20">
        <f>SUMIF(发电量!$A:$A,'图8-发电量'!$A15,发电量!N:N)*$F$2</f>
        <v>6824.0710000000008</v>
      </c>
      <c r="O15" s="20">
        <f>SUMIF(发电量!$A:$A,'图8-发电量'!$A15,发电量!O:O)*$F$2</f>
        <v>7260.0000000000009</v>
      </c>
      <c r="P15" s="20">
        <f>SUMIF(发电量!$A:$A,'图8-发电量'!$A15,发电量!P:P)*$F$2</f>
        <v>7709.3410000000003</v>
      </c>
      <c r="Q15" s="20">
        <f>SUMIF(发电量!$A:$A,'图8-发电量'!$A15,发电量!Q:Q)*$F$2</f>
        <v>8172.1350000000002</v>
      </c>
      <c r="R15" s="20">
        <f>SUMIF(发电量!$A:$A,'图8-发电量'!$A15,发电量!R:R)*$F$2</f>
        <v>8648.3520000000008</v>
      </c>
      <c r="S15" s="20">
        <f>SUMIF(发电量!$A:$A,'图8-发电量'!$A15,发电量!S:S)*$F$2</f>
        <v>9137.982</v>
      </c>
      <c r="T15" s="20">
        <f>SUMIF(发电量!$A:$A,'图8-发电量'!$A15,发电量!T:T)*$F$2</f>
        <v>9631.61</v>
      </c>
      <c r="U15" s="20">
        <f>SUMIF(发电量!$A:$A,'图8-发电量'!$A15,发电量!U:U)*$F$2</f>
        <v>10138.1</v>
      </c>
      <c r="V15" s="20">
        <f>SUMIF(发电量!$A:$A,'图8-发电量'!$A15,发电量!V:V)*$F$2</f>
        <v>10657.470000000001</v>
      </c>
      <c r="W15" s="20">
        <f>SUMIF(发电量!$A:$A,'图8-发电量'!$A15,发电量!W:W)*$F$2</f>
        <v>11016.7</v>
      </c>
      <c r="X15" s="20">
        <f>SUMIF(发电量!$A:$A,'图8-发电量'!$A15,发电量!X:X)*$F$2</f>
        <v>11282.42</v>
      </c>
      <c r="Y15" s="20">
        <f>SUMIF(发电量!$A:$A,'图8-发电量'!$A15,发电量!Y:Y)*$F$2</f>
        <v>11540.570000000002</v>
      </c>
      <c r="Z15" s="20">
        <f>SUMIF(发电量!$A:$A,'图8-发电量'!$A15,发电量!Z:Z)*$F$2</f>
        <v>11798.51</v>
      </c>
      <c r="AA15" s="20">
        <f>SUMIF(发电量!$A:$A,'图8-发电量'!$A15,发电量!AA:AA)*$F$2</f>
        <v>12056.26</v>
      </c>
      <c r="AB15" s="20">
        <f>SUMIF(发电量!$A:$A,'图8-发电量'!$A15,发电量!AB:AB)*$F$2</f>
        <v>12253.250000000002</v>
      </c>
      <c r="AC15" s="20">
        <f>SUMIF(发电量!$A:$A,'图8-发电量'!$A15,发电量!AC:AC)*$F$2</f>
        <v>12213.93</v>
      </c>
      <c r="AD15" s="20">
        <f>SUMIF(发电量!$A:$A,'图8-发电量'!$A15,发电量!AD:AD)*$F$2</f>
        <v>12165.670000000002</v>
      </c>
      <c r="AE15" s="20">
        <f>SUMIF(发电量!$A:$A,'图8-发电量'!$A15,发电量!AE:AE)*$F$2</f>
        <v>12107.660000000002</v>
      </c>
      <c r="AF15" s="20">
        <f>SUMIF(发电量!$A:$A,'图8-发电量'!$A15,发电量!AF:AF)*$F$2</f>
        <v>12050.11</v>
      </c>
      <c r="AG15" s="20">
        <f>SUMIF(发电量!$A:$A,'图8-发电量'!$A15,发电量!AG:AG)*$F$2</f>
        <v>11992.740000000002</v>
      </c>
      <c r="AH15" s="20">
        <f>SUMIF(发电量!$A:$A,'图8-发电量'!$A15,发电量!AH:AH)*$F$2</f>
        <v>11935.720000000001</v>
      </c>
      <c r="AI15" s="20">
        <f>SUMIF(发电量!$A:$A,'图8-发电量'!$A15,发电量!AI:AI)*$F$2</f>
        <v>11872.130000000001</v>
      </c>
      <c r="AJ15" s="20">
        <f>SUMIF(发电量!$A:$A,'图8-发电量'!$A15,发电量!AJ:AJ)*$F$2</f>
        <v>11800.810000000001</v>
      </c>
      <c r="AK15" s="20">
        <f>SUMIF(发电量!$A:$A,'图8-发电量'!$A15,发电量!AK:AK)*$F$2</f>
        <v>11729.980000000001</v>
      </c>
      <c r="AL15" s="20">
        <f>SUMIF(发电量!$A:$A,'图8-发电量'!$A15,发电量!AL:AL)*$F$2</f>
        <v>11659.570000000002</v>
      </c>
      <c r="AM15" s="20">
        <f>SUMIF(发电量!$A:$A,'图8-发电量'!$A15,发电量!AM:AM)*$F$2</f>
        <v>11589.6</v>
      </c>
      <c r="AN15" s="20">
        <f>SUMIF(发电量!$A:$A,'图8-发电量'!$A15,发电量!AN:AN)*$F$2</f>
        <v>12662.68</v>
      </c>
    </row>
    <row r="37" spans="1:40">
      <c r="A37" s="58" t="s">
        <v>1648</v>
      </c>
      <c r="D37" t="s">
        <v>212</v>
      </c>
      <c r="E37" t="s">
        <v>211</v>
      </c>
      <c r="F37" t="s">
        <v>2554</v>
      </c>
    </row>
    <row r="38" spans="1:40">
      <c r="E38">
        <v>1</v>
      </c>
      <c r="F38" s="9">
        <v>9.9999999999999995E-7</v>
      </c>
    </row>
    <row r="39" spans="1:40">
      <c r="C39">
        <f>C$3</f>
        <v>2023</v>
      </c>
      <c r="D39">
        <f t="shared" ref="D39:AN39" si="1">D$3</f>
        <v>2024</v>
      </c>
      <c r="E39">
        <f t="shared" si="1"/>
        <v>2025</v>
      </c>
      <c r="F39">
        <f t="shared" si="1"/>
        <v>2026</v>
      </c>
      <c r="G39">
        <f t="shared" si="1"/>
        <v>2027</v>
      </c>
      <c r="H39">
        <f t="shared" si="1"/>
        <v>2028</v>
      </c>
      <c r="I39">
        <f t="shared" si="1"/>
        <v>2029</v>
      </c>
      <c r="J39">
        <f t="shared" si="1"/>
        <v>2030</v>
      </c>
      <c r="K39">
        <f t="shared" si="1"/>
        <v>2031</v>
      </c>
      <c r="L39">
        <f t="shared" si="1"/>
        <v>2032</v>
      </c>
      <c r="M39">
        <f t="shared" si="1"/>
        <v>2033</v>
      </c>
      <c r="N39">
        <f t="shared" si="1"/>
        <v>2034</v>
      </c>
      <c r="O39">
        <f t="shared" si="1"/>
        <v>2035</v>
      </c>
      <c r="P39">
        <f t="shared" si="1"/>
        <v>2036</v>
      </c>
      <c r="Q39">
        <f t="shared" si="1"/>
        <v>2037</v>
      </c>
      <c r="R39">
        <f t="shared" si="1"/>
        <v>2038</v>
      </c>
      <c r="S39">
        <f t="shared" si="1"/>
        <v>2039</v>
      </c>
      <c r="T39">
        <f t="shared" si="1"/>
        <v>2040</v>
      </c>
      <c r="U39">
        <f t="shared" si="1"/>
        <v>2041</v>
      </c>
      <c r="V39">
        <f t="shared" si="1"/>
        <v>2042</v>
      </c>
      <c r="W39">
        <f t="shared" si="1"/>
        <v>2043</v>
      </c>
      <c r="X39">
        <f t="shared" si="1"/>
        <v>2044</v>
      </c>
      <c r="Y39">
        <f t="shared" si="1"/>
        <v>2045</v>
      </c>
      <c r="Z39">
        <f t="shared" si="1"/>
        <v>2046</v>
      </c>
      <c r="AA39">
        <f t="shared" si="1"/>
        <v>2047</v>
      </c>
      <c r="AB39">
        <f t="shared" si="1"/>
        <v>2048</v>
      </c>
      <c r="AC39">
        <f t="shared" si="1"/>
        <v>2049</v>
      </c>
      <c r="AD39">
        <f t="shared" si="1"/>
        <v>2050</v>
      </c>
      <c r="AE39">
        <f t="shared" si="1"/>
        <v>2051</v>
      </c>
      <c r="AF39">
        <f t="shared" si="1"/>
        <v>2052</v>
      </c>
      <c r="AG39">
        <f t="shared" si="1"/>
        <v>2053</v>
      </c>
      <c r="AH39">
        <f t="shared" si="1"/>
        <v>2054</v>
      </c>
      <c r="AI39">
        <f t="shared" si="1"/>
        <v>2055</v>
      </c>
      <c r="AJ39">
        <f t="shared" si="1"/>
        <v>2056</v>
      </c>
      <c r="AK39">
        <f t="shared" si="1"/>
        <v>2057</v>
      </c>
      <c r="AL39">
        <f t="shared" si="1"/>
        <v>2058</v>
      </c>
      <c r="AM39">
        <f t="shared" si="1"/>
        <v>2059</v>
      </c>
      <c r="AN39">
        <f t="shared" si="1"/>
        <v>2060</v>
      </c>
    </row>
    <row r="40" spans="1:40">
      <c r="A40" t="s">
        <v>171</v>
      </c>
      <c r="B40" t="s">
        <v>1679</v>
      </c>
      <c r="C40" s="26">
        <f>C4*$F$38/$F$2</f>
        <v>4545.4719999999998</v>
      </c>
      <c r="D40" s="26">
        <f t="shared" ref="D40:AN46" si="2">D4*$F$38/$F$2</f>
        <v>4523.8019999999997</v>
      </c>
      <c r="E40" s="26">
        <f t="shared" si="2"/>
        <v>4825.5069999999996</v>
      </c>
      <c r="F40" s="26">
        <f t="shared" si="2"/>
        <v>5065.2809999999999</v>
      </c>
      <c r="G40" s="26">
        <f t="shared" si="2"/>
        <v>5301.7729999999992</v>
      </c>
      <c r="H40" s="26">
        <f t="shared" si="2"/>
        <v>5517.4000000000005</v>
      </c>
      <c r="I40" s="26">
        <f t="shared" si="2"/>
        <v>5705.55</v>
      </c>
      <c r="J40" s="26">
        <f t="shared" si="2"/>
        <v>5907.32</v>
      </c>
      <c r="K40" s="26">
        <f t="shared" si="2"/>
        <v>5967.2199999999993</v>
      </c>
      <c r="L40" s="26">
        <f t="shared" si="2"/>
        <v>6014.41</v>
      </c>
      <c r="M40" s="26">
        <f t="shared" si="2"/>
        <v>6050.3899999999994</v>
      </c>
      <c r="N40" s="26">
        <f t="shared" si="2"/>
        <v>6081.2399999999989</v>
      </c>
      <c r="O40" s="26">
        <f t="shared" si="2"/>
        <v>5967.63</v>
      </c>
      <c r="P40" s="26">
        <f t="shared" si="2"/>
        <v>5853.85</v>
      </c>
      <c r="Q40" s="26">
        <f t="shared" si="2"/>
        <v>5720.71</v>
      </c>
      <c r="R40" s="26">
        <f t="shared" si="2"/>
        <v>5584.7899999999991</v>
      </c>
      <c r="S40" s="26">
        <f t="shared" si="2"/>
        <v>5439.87</v>
      </c>
      <c r="T40" s="26">
        <f t="shared" si="2"/>
        <v>5286.6299999999992</v>
      </c>
      <c r="U40" s="26">
        <f t="shared" si="2"/>
        <v>5123.7599999999993</v>
      </c>
      <c r="V40" s="26">
        <f t="shared" si="2"/>
        <v>4954.32</v>
      </c>
      <c r="W40" s="26">
        <f t="shared" si="2"/>
        <v>4780.7</v>
      </c>
      <c r="X40" s="26">
        <f t="shared" si="2"/>
        <v>4602.2000000000007</v>
      </c>
      <c r="Y40" s="26">
        <f t="shared" si="2"/>
        <v>4419.62</v>
      </c>
      <c r="Z40" s="26">
        <f t="shared" si="2"/>
        <v>4232.21</v>
      </c>
      <c r="AA40" s="26">
        <f t="shared" si="2"/>
        <v>4041.12</v>
      </c>
      <c r="AB40" s="26">
        <f t="shared" si="2"/>
        <v>3845.0499999999997</v>
      </c>
      <c r="AC40" s="26">
        <f t="shared" si="2"/>
        <v>3646.18</v>
      </c>
      <c r="AD40" s="26">
        <f t="shared" si="2"/>
        <v>3446.0100000000007</v>
      </c>
      <c r="AE40" s="26">
        <f t="shared" si="2"/>
        <v>3249.52</v>
      </c>
      <c r="AF40" s="26">
        <f t="shared" si="2"/>
        <v>3047.73</v>
      </c>
      <c r="AG40" s="26">
        <f t="shared" si="2"/>
        <v>2847.99</v>
      </c>
      <c r="AH40" s="26">
        <f t="shared" si="2"/>
        <v>2650.89</v>
      </c>
      <c r="AI40" s="26">
        <f t="shared" si="2"/>
        <v>2454.5389999999998</v>
      </c>
      <c r="AJ40" s="26">
        <f t="shared" si="2"/>
        <v>2263.7570000000001</v>
      </c>
      <c r="AK40" s="26">
        <f t="shared" si="2"/>
        <v>2076.8679999999995</v>
      </c>
      <c r="AL40" s="26">
        <f t="shared" si="2"/>
        <v>1895.6499999999996</v>
      </c>
      <c r="AM40" s="26">
        <f t="shared" si="2"/>
        <v>1725.9999999999995</v>
      </c>
      <c r="AN40" s="26">
        <f t="shared" si="2"/>
        <v>1565.12</v>
      </c>
    </row>
    <row r="41" spans="1:40">
      <c r="A41" t="s">
        <v>172</v>
      </c>
      <c r="B41" t="s">
        <v>1692</v>
      </c>
      <c r="C41" s="26">
        <f t="shared" ref="C41:R51" si="3">C5*$F$38/$F$2</f>
        <v>167.78625939999998</v>
      </c>
      <c r="D41" s="26">
        <f t="shared" si="3"/>
        <v>259.55721699999998</v>
      </c>
      <c r="E41" s="26">
        <f t="shared" si="3"/>
        <v>342.9739088</v>
      </c>
      <c r="F41" s="26">
        <f t="shared" si="3"/>
        <v>399.47558569999995</v>
      </c>
      <c r="G41" s="26">
        <f t="shared" si="3"/>
        <v>418.42825900000003</v>
      </c>
      <c r="H41" s="26">
        <f t="shared" si="3"/>
        <v>437.32347800000002</v>
      </c>
      <c r="I41" s="26">
        <f t="shared" si="3"/>
        <v>455.95717899999994</v>
      </c>
      <c r="J41" s="26">
        <f t="shared" si="3"/>
        <v>455.05481699999996</v>
      </c>
      <c r="K41" s="26">
        <f t="shared" si="3"/>
        <v>453.97811500000006</v>
      </c>
      <c r="L41" s="26">
        <f t="shared" si="3"/>
        <v>452.7264439999999</v>
      </c>
      <c r="M41" s="26">
        <f t="shared" si="3"/>
        <v>451.25251099999997</v>
      </c>
      <c r="N41" s="26">
        <f t="shared" si="3"/>
        <v>449.48776100000003</v>
      </c>
      <c r="O41" s="26">
        <f t="shared" si="3"/>
        <v>447.35396543780007</v>
      </c>
      <c r="P41" s="26">
        <f t="shared" si="3"/>
        <v>444.71877515670002</v>
      </c>
      <c r="Q41" s="26">
        <f t="shared" si="3"/>
        <v>441.48602764829997</v>
      </c>
      <c r="R41" s="26">
        <f t="shared" si="3"/>
        <v>437.62023947</v>
      </c>
      <c r="S41" s="26">
        <f t="shared" si="2"/>
        <v>433.14378662899998</v>
      </c>
      <c r="T41" s="26">
        <f t="shared" si="2"/>
        <v>428.06074848200001</v>
      </c>
      <c r="U41" s="26">
        <f t="shared" si="2"/>
        <v>422.49785398999995</v>
      </c>
      <c r="V41" s="26">
        <f t="shared" si="2"/>
        <v>416.58629873800004</v>
      </c>
      <c r="W41" s="26">
        <f t="shared" si="2"/>
        <v>410.42284738499995</v>
      </c>
      <c r="X41" s="26">
        <f t="shared" si="2"/>
        <v>403.97430298</v>
      </c>
      <c r="Y41" s="26">
        <f t="shared" si="2"/>
        <v>397.13212827199999</v>
      </c>
      <c r="Z41" s="26">
        <f t="shared" si="2"/>
        <v>389.89903757799999</v>
      </c>
      <c r="AA41" s="26">
        <f t="shared" si="2"/>
        <v>382.19252389799999</v>
      </c>
      <c r="AB41" s="26">
        <f t="shared" si="2"/>
        <v>373.97499390999997</v>
      </c>
      <c r="AC41" s="26">
        <f t="shared" si="2"/>
        <v>365.18678360899997</v>
      </c>
      <c r="AD41" s="26">
        <f t="shared" si="2"/>
        <v>355.84431865199997</v>
      </c>
      <c r="AE41" s="26">
        <f t="shared" si="2"/>
        <v>345.89749683999992</v>
      </c>
      <c r="AF41" s="26">
        <f t="shared" si="2"/>
        <v>335.44783943999994</v>
      </c>
      <c r="AG41" s="26">
        <f t="shared" si="2"/>
        <v>324.48315460999999</v>
      </c>
      <c r="AH41" s="26">
        <f t="shared" si="2"/>
        <v>312.94800257999992</v>
      </c>
      <c r="AI41" s="26">
        <f t="shared" si="2"/>
        <v>300.87835185999995</v>
      </c>
      <c r="AJ41" s="26">
        <f t="shared" si="2"/>
        <v>288.41582939999995</v>
      </c>
      <c r="AK41" s="26">
        <f t="shared" si="2"/>
        <v>275.67811391999999</v>
      </c>
      <c r="AL41" s="26">
        <f t="shared" si="2"/>
        <v>262.58861894</v>
      </c>
      <c r="AM41" s="26">
        <f t="shared" si="2"/>
        <v>249.04710213999999</v>
      </c>
      <c r="AN41" s="26">
        <f t="shared" si="2"/>
        <v>235.36015515999998</v>
      </c>
    </row>
    <row r="42" spans="1:40">
      <c r="A42" t="s">
        <v>685</v>
      </c>
      <c r="B42" t="s">
        <v>1680</v>
      </c>
      <c r="C42" s="26">
        <f t="shared" si="3"/>
        <v>435.62069999999994</v>
      </c>
      <c r="D42" s="26">
        <f t="shared" si="2"/>
        <v>440.4883999999999</v>
      </c>
      <c r="E42" s="26">
        <f t="shared" si="2"/>
        <v>479.42989999999998</v>
      </c>
      <c r="F42" s="26">
        <f t="shared" si="2"/>
        <v>518.37099999999998</v>
      </c>
      <c r="G42" s="26">
        <f t="shared" si="2"/>
        <v>562.18100000000004</v>
      </c>
      <c r="H42" s="26">
        <f t="shared" si="2"/>
        <v>586.51900000000001</v>
      </c>
      <c r="I42" s="26">
        <f t="shared" si="2"/>
        <v>596.25400000000002</v>
      </c>
      <c r="J42" s="26">
        <f t="shared" si="2"/>
        <v>596.25400000000002</v>
      </c>
      <c r="K42" s="26">
        <f t="shared" si="2"/>
        <v>596.25400000000002</v>
      </c>
      <c r="L42" s="26">
        <f t="shared" si="2"/>
        <v>596.25400000000002</v>
      </c>
      <c r="M42" s="26">
        <f t="shared" si="2"/>
        <v>596.25400000000002</v>
      </c>
      <c r="N42" s="26">
        <f t="shared" si="2"/>
        <v>596.25400000000002</v>
      </c>
      <c r="O42" s="26">
        <f t="shared" si="2"/>
        <v>601.12199999999996</v>
      </c>
      <c r="P42" s="26">
        <f t="shared" si="2"/>
        <v>601.12199999999996</v>
      </c>
      <c r="Q42" s="26">
        <f t="shared" si="2"/>
        <v>605.9899999999999</v>
      </c>
      <c r="R42" s="26">
        <f t="shared" si="2"/>
        <v>610.85699999999997</v>
      </c>
      <c r="S42" s="26">
        <f t="shared" si="2"/>
        <v>615.72500000000002</v>
      </c>
      <c r="T42" s="26">
        <f t="shared" si="2"/>
        <v>620.59299999999996</v>
      </c>
      <c r="U42" s="26">
        <f t="shared" si="2"/>
        <v>625.45999999999992</v>
      </c>
      <c r="V42" s="26">
        <f t="shared" si="2"/>
        <v>630.32799999999997</v>
      </c>
      <c r="W42" s="26">
        <f t="shared" si="2"/>
        <v>630.32799999999997</v>
      </c>
      <c r="X42" s="26">
        <f t="shared" si="2"/>
        <v>630.327</v>
      </c>
      <c r="Y42" s="26">
        <f t="shared" si="2"/>
        <v>635.19499999999994</v>
      </c>
      <c r="Z42" s="26">
        <f t="shared" si="2"/>
        <v>635.19499999999994</v>
      </c>
      <c r="AA42" s="26">
        <f t="shared" si="2"/>
        <v>640.06200000000001</v>
      </c>
      <c r="AB42" s="26">
        <f t="shared" si="2"/>
        <v>644.92999999999995</v>
      </c>
      <c r="AC42" s="26">
        <f t="shared" si="2"/>
        <v>649.798</v>
      </c>
      <c r="AD42" s="26">
        <f t="shared" si="2"/>
        <v>654.66599999999994</v>
      </c>
      <c r="AE42" s="26">
        <f t="shared" si="2"/>
        <v>654.66599999999994</v>
      </c>
      <c r="AF42" s="26">
        <f t="shared" si="2"/>
        <v>654.66599999999994</v>
      </c>
      <c r="AG42" s="26">
        <f t="shared" si="2"/>
        <v>649.798</v>
      </c>
      <c r="AH42" s="26">
        <f t="shared" si="2"/>
        <v>644.93099999999993</v>
      </c>
      <c r="AI42" s="26">
        <f t="shared" si="2"/>
        <v>644.93099999999993</v>
      </c>
      <c r="AJ42" s="26">
        <f t="shared" si="2"/>
        <v>649.798</v>
      </c>
      <c r="AK42" s="26">
        <f t="shared" si="2"/>
        <v>649.798</v>
      </c>
      <c r="AL42" s="26">
        <f t="shared" si="2"/>
        <v>649.79899999999998</v>
      </c>
      <c r="AM42" s="26">
        <f t="shared" si="2"/>
        <v>644.93099999999993</v>
      </c>
      <c r="AN42" s="26">
        <f t="shared" si="2"/>
        <v>644.92999999999995</v>
      </c>
    </row>
    <row r="43" spans="1:40">
      <c r="A43" t="s">
        <v>681</v>
      </c>
      <c r="B43" t="s">
        <v>1681</v>
      </c>
      <c r="C43" s="26">
        <f t="shared" si="3"/>
        <v>1236.97</v>
      </c>
      <c r="D43" s="26">
        <f t="shared" si="2"/>
        <v>1238.96145</v>
      </c>
      <c r="E43" s="26">
        <f t="shared" si="2"/>
        <v>1240.75812</v>
      </c>
      <c r="F43" s="26">
        <f t="shared" si="2"/>
        <v>1243.3809200000001</v>
      </c>
      <c r="G43" s="26">
        <f t="shared" si="2"/>
        <v>1246.4805999999999</v>
      </c>
      <c r="H43" s="26">
        <f t="shared" si="2"/>
        <v>1250.8295000000001</v>
      </c>
      <c r="I43" s="26">
        <f t="shared" si="2"/>
        <v>1256.5554</v>
      </c>
      <c r="J43" s="26">
        <f t="shared" si="2"/>
        <v>1263.3424</v>
      </c>
      <c r="K43" s="26">
        <f t="shared" si="2"/>
        <v>1274.2903999999999</v>
      </c>
      <c r="L43" s="26">
        <f t="shared" si="2"/>
        <v>1287.4447</v>
      </c>
      <c r="M43" s="26">
        <f t="shared" si="2"/>
        <v>1301.5862999999999</v>
      </c>
      <c r="N43" s="26">
        <f t="shared" si="2"/>
        <v>1315.4492</v>
      </c>
      <c r="O43" s="26">
        <f t="shared" si="2"/>
        <v>1335.357</v>
      </c>
      <c r="P43" s="26">
        <f t="shared" si="2"/>
        <v>1353.6529999999998</v>
      </c>
      <c r="Q43" s="26">
        <f t="shared" si="2"/>
        <v>1372.825</v>
      </c>
      <c r="R43" s="26">
        <f t="shared" si="2"/>
        <v>1392.8709999999999</v>
      </c>
      <c r="S43" s="26">
        <f t="shared" si="2"/>
        <v>1413.403</v>
      </c>
      <c r="T43" s="26">
        <f t="shared" si="2"/>
        <v>1434.12</v>
      </c>
      <c r="U43" s="26">
        <f t="shared" si="2"/>
        <v>1453.8429999999998</v>
      </c>
      <c r="V43" s="26">
        <f t="shared" si="2"/>
        <v>1473.606</v>
      </c>
      <c r="W43" s="26">
        <f t="shared" si="2"/>
        <v>1493.931</v>
      </c>
      <c r="X43" s="26">
        <f t="shared" si="2"/>
        <v>1514.2949999999998</v>
      </c>
      <c r="Y43" s="26">
        <f t="shared" si="2"/>
        <v>1533.7059999999999</v>
      </c>
      <c r="Z43" s="26">
        <f t="shared" si="2"/>
        <v>1553.903</v>
      </c>
      <c r="AA43" s="26">
        <f t="shared" si="2"/>
        <v>1572.5169999999998</v>
      </c>
      <c r="AB43" s="26">
        <f t="shared" si="2"/>
        <v>1590.0879999999997</v>
      </c>
      <c r="AC43" s="26">
        <f t="shared" si="2"/>
        <v>1605.8309999999999</v>
      </c>
      <c r="AD43" s="26">
        <f t="shared" si="2"/>
        <v>1621.2489999999998</v>
      </c>
      <c r="AE43" s="26">
        <f t="shared" si="2"/>
        <v>1633.806</v>
      </c>
      <c r="AF43" s="26">
        <f t="shared" si="2"/>
        <v>1645.2639999999999</v>
      </c>
      <c r="AG43" s="26">
        <f t="shared" si="2"/>
        <v>1656.8429999999996</v>
      </c>
      <c r="AH43" s="26">
        <f t="shared" si="2"/>
        <v>1666.9549999999999</v>
      </c>
      <c r="AI43" s="26">
        <f t="shared" si="2"/>
        <v>1676.1569999999999</v>
      </c>
      <c r="AJ43" s="26">
        <f t="shared" si="2"/>
        <v>1683.874</v>
      </c>
      <c r="AK43" s="26">
        <f t="shared" si="2"/>
        <v>1690.732</v>
      </c>
      <c r="AL43" s="26">
        <f t="shared" si="2"/>
        <v>1696.1989999999998</v>
      </c>
      <c r="AM43" s="26">
        <f t="shared" si="2"/>
        <v>1700.8769999999997</v>
      </c>
      <c r="AN43" s="26">
        <f t="shared" si="2"/>
        <v>1708.3390000000002</v>
      </c>
    </row>
    <row r="44" spans="1:40">
      <c r="A44" t="s">
        <v>677</v>
      </c>
      <c r="B44" t="s">
        <v>1682</v>
      </c>
      <c r="C44" s="26">
        <f t="shared" si="3"/>
        <v>761.45699999999999</v>
      </c>
      <c r="D44" s="26">
        <f t="shared" si="2"/>
        <v>770.83400000000006</v>
      </c>
      <c r="E44" s="26">
        <f t="shared" si="2"/>
        <v>775.27299999999991</v>
      </c>
      <c r="F44" s="26">
        <f t="shared" si="2"/>
        <v>782.07299999999987</v>
      </c>
      <c r="G44" s="26">
        <f t="shared" si="2"/>
        <v>790.505</v>
      </c>
      <c r="H44" s="26">
        <f t="shared" si="2"/>
        <v>802.90099999999984</v>
      </c>
      <c r="I44" s="26">
        <f t="shared" si="2"/>
        <v>819.98800000000006</v>
      </c>
      <c r="J44" s="26">
        <f t="shared" si="2"/>
        <v>841.18200000000002</v>
      </c>
      <c r="K44" s="26">
        <f t="shared" si="2"/>
        <v>876.94399999999996</v>
      </c>
      <c r="L44" s="26">
        <f t="shared" si="2"/>
        <v>918.08199999999999</v>
      </c>
      <c r="M44" s="26">
        <f t="shared" si="2"/>
        <v>959.05</v>
      </c>
      <c r="N44" s="26">
        <f t="shared" si="2"/>
        <v>995.28700000000003</v>
      </c>
      <c r="O44" s="26">
        <f t="shared" si="2"/>
        <v>1052.1610000000001</v>
      </c>
      <c r="P44" s="26">
        <f t="shared" si="2"/>
        <v>1100.1249999999998</v>
      </c>
      <c r="Q44" s="26">
        <f t="shared" si="2"/>
        <v>1150.22</v>
      </c>
      <c r="R44" s="26">
        <f t="shared" si="2"/>
        <v>1200.829</v>
      </c>
      <c r="S44" s="26">
        <f t="shared" si="2"/>
        <v>1255.2809999999999</v>
      </c>
      <c r="T44" s="26">
        <f t="shared" si="2"/>
        <v>1312.0409999999999</v>
      </c>
      <c r="U44" s="26">
        <f t="shared" si="2"/>
        <v>1364.5529999999999</v>
      </c>
      <c r="V44" s="26">
        <f t="shared" si="2"/>
        <v>1418.3869999999999</v>
      </c>
      <c r="W44" s="26">
        <f t="shared" si="2"/>
        <v>1463.78</v>
      </c>
      <c r="X44" s="26">
        <f t="shared" si="2"/>
        <v>1508.576</v>
      </c>
      <c r="Y44" s="26">
        <f t="shared" si="2"/>
        <v>1546.3889999999999</v>
      </c>
      <c r="Z44" s="26">
        <f t="shared" si="2"/>
        <v>1574.2198000000001</v>
      </c>
      <c r="AA44" s="26">
        <f t="shared" si="2"/>
        <v>1606.46</v>
      </c>
      <c r="AB44" s="26">
        <f t="shared" si="2"/>
        <v>1662.12</v>
      </c>
      <c r="AC44" s="26">
        <f t="shared" si="2"/>
        <v>1721.1499999999996</v>
      </c>
      <c r="AD44" s="26">
        <f t="shared" si="2"/>
        <v>1793.09</v>
      </c>
      <c r="AE44" s="26">
        <f t="shared" si="2"/>
        <v>1875.2999999999997</v>
      </c>
      <c r="AF44" s="26">
        <f t="shared" si="2"/>
        <v>1952.5199999999998</v>
      </c>
      <c r="AG44" s="26">
        <f t="shared" si="2"/>
        <v>2032.8999999999999</v>
      </c>
      <c r="AH44" s="26">
        <f t="shared" si="2"/>
        <v>2105.1099999999997</v>
      </c>
      <c r="AI44" s="26">
        <f t="shared" si="2"/>
        <v>2172.7800000000002</v>
      </c>
      <c r="AJ44" s="26">
        <f t="shared" si="2"/>
        <v>2231.16</v>
      </c>
      <c r="AK44" s="26">
        <f t="shared" si="2"/>
        <v>2284.5899999999997</v>
      </c>
      <c r="AL44" s="26">
        <f t="shared" si="2"/>
        <v>2328.41</v>
      </c>
      <c r="AM44" s="26">
        <f t="shared" si="2"/>
        <v>2366.9899999999998</v>
      </c>
      <c r="AN44" s="26">
        <f t="shared" si="2"/>
        <v>2430.44</v>
      </c>
    </row>
    <row r="45" spans="1:40">
      <c r="A45" t="s">
        <v>673</v>
      </c>
      <c r="B45" t="s">
        <v>1683</v>
      </c>
      <c r="C45" s="26">
        <f t="shared" si="3"/>
        <v>464.11099999999999</v>
      </c>
      <c r="D45" s="26">
        <f t="shared" si="2"/>
        <v>484.67199999999991</v>
      </c>
      <c r="E45" s="26">
        <f t="shared" si="2"/>
        <v>504.48799999999994</v>
      </c>
      <c r="F45" s="26">
        <f t="shared" si="2"/>
        <v>534.92599999999993</v>
      </c>
      <c r="G45" s="26">
        <f t="shared" si="2"/>
        <v>572.53499999999997</v>
      </c>
      <c r="H45" s="26">
        <f t="shared" si="2"/>
        <v>627.76799999999992</v>
      </c>
      <c r="I45" s="26">
        <f t="shared" si="2"/>
        <v>703.85399999999993</v>
      </c>
      <c r="J45" s="26">
        <f t="shared" si="2"/>
        <v>798.12799999999993</v>
      </c>
      <c r="K45" s="26">
        <f t="shared" si="2"/>
        <v>957.06899999999985</v>
      </c>
      <c r="L45" s="26">
        <f t="shared" si="2"/>
        <v>1156.299</v>
      </c>
      <c r="M45" s="26">
        <f t="shared" si="2"/>
        <v>1379.3209999999999</v>
      </c>
      <c r="N45" s="26">
        <f t="shared" si="2"/>
        <v>1606.1680000000001</v>
      </c>
      <c r="O45" s="26">
        <f t="shared" si="2"/>
        <v>1945.5329999999999</v>
      </c>
      <c r="P45" s="26">
        <f t="shared" si="2"/>
        <v>2265.4009999999998</v>
      </c>
      <c r="Q45" s="26">
        <f t="shared" si="2"/>
        <v>2611.4389999999999</v>
      </c>
      <c r="R45" s="26">
        <f t="shared" si="2"/>
        <v>2983.402</v>
      </c>
      <c r="S45" s="26">
        <f t="shared" si="2"/>
        <v>3370.6980000000003</v>
      </c>
      <c r="T45" s="26">
        <f t="shared" si="2"/>
        <v>3767.8390000000004</v>
      </c>
      <c r="U45" s="26">
        <f t="shared" si="2"/>
        <v>4153.7420000000002</v>
      </c>
      <c r="V45" s="26">
        <f t="shared" si="2"/>
        <v>4552.1579999999994</v>
      </c>
      <c r="W45" s="26">
        <f t="shared" si="2"/>
        <v>4972.1710000000003</v>
      </c>
      <c r="X45" s="26">
        <f t="shared" si="2"/>
        <v>5407.7969999999996</v>
      </c>
      <c r="Y45" s="26">
        <f t="shared" si="2"/>
        <v>5832.5312999999987</v>
      </c>
      <c r="Z45" s="26">
        <f t="shared" si="2"/>
        <v>6267.0526</v>
      </c>
      <c r="AA45" s="26">
        <f t="shared" si="2"/>
        <v>6678.87</v>
      </c>
      <c r="AB45" s="26">
        <f t="shared" si="2"/>
        <v>7085.7</v>
      </c>
      <c r="AC45" s="26">
        <f t="shared" si="2"/>
        <v>7462.19</v>
      </c>
      <c r="AD45" s="26">
        <f t="shared" si="2"/>
        <v>7850.15</v>
      </c>
      <c r="AE45" s="26">
        <f t="shared" si="2"/>
        <v>8196.02</v>
      </c>
      <c r="AF45" s="26">
        <f t="shared" si="2"/>
        <v>8519.17</v>
      </c>
      <c r="AG45" s="26">
        <f t="shared" si="2"/>
        <v>8855.57</v>
      </c>
      <c r="AH45" s="26">
        <f t="shared" si="2"/>
        <v>9153.27</v>
      </c>
      <c r="AI45" s="26">
        <f t="shared" si="2"/>
        <v>9431.69</v>
      </c>
      <c r="AJ45" s="26">
        <f t="shared" si="2"/>
        <v>9668.3799999999992</v>
      </c>
      <c r="AK45" s="26">
        <f t="shared" si="2"/>
        <v>9884.89</v>
      </c>
      <c r="AL45" s="26">
        <f t="shared" si="2"/>
        <v>10060.4</v>
      </c>
      <c r="AM45" s="26">
        <f t="shared" si="2"/>
        <v>10215.1</v>
      </c>
      <c r="AN45" s="26">
        <f t="shared" si="2"/>
        <v>10472.4</v>
      </c>
    </row>
    <row r="46" spans="1:40">
      <c r="A46" t="s">
        <v>665</v>
      </c>
      <c r="B46" t="s">
        <v>1665</v>
      </c>
      <c r="C46" s="26">
        <f t="shared" si="3"/>
        <v>141.03056000000001</v>
      </c>
      <c r="D46" s="26">
        <f t="shared" si="2"/>
        <v>140.39455999999998</v>
      </c>
      <c r="E46" s="26">
        <f t="shared" si="2"/>
        <v>139.62155999999999</v>
      </c>
      <c r="F46" s="26">
        <f t="shared" si="2"/>
        <v>138.75755999999998</v>
      </c>
      <c r="G46" s="26">
        <f t="shared" si="2"/>
        <v>137.80256</v>
      </c>
      <c r="H46" s="26">
        <f t="shared" si="2"/>
        <v>136.71155999999999</v>
      </c>
      <c r="I46" s="26">
        <f t="shared" si="2"/>
        <v>135.48355999999998</v>
      </c>
      <c r="J46" s="26">
        <f t="shared" si="2"/>
        <v>134.11955999999998</v>
      </c>
      <c r="K46" s="26">
        <f t="shared" si="2"/>
        <v>132.61956000000001</v>
      </c>
      <c r="L46" s="26">
        <f t="shared" si="2"/>
        <v>130.93755999999999</v>
      </c>
      <c r="M46" s="26">
        <f t="shared" si="2"/>
        <v>129.02755999999999</v>
      </c>
      <c r="N46" s="26">
        <f t="shared" si="2"/>
        <v>126.93655999999999</v>
      </c>
      <c r="O46" s="26">
        <f t="shared" si="2"/>
        <v>124.70902</v>
      </c>
      <c r="P46" s="26">
        <f t="shared" si="2"/>
        <v>122.29949000000001</v>
      </c>
      <c r="Q46" s="26">
        <f t="shared" si="2"/>
        <v>119.70794999999998</v>
      </c>
      <c r="R46" s="26">
        <f t="shared" si="2"/>
        <v>116.97941999999998</v>
      </c>
      <c r="S46" s="26">
        <f t="shared" si="2"/>
        <v>114.16088000000001</v>
      </c>
      <c r="T46" s="26">
        <f t="shared" si="2"/>
        <v>111.25133999999998</v>
      </c>
      <c r="U46" s="26">
        <f t="shared" si="2"/>
        <v>108.20530999999998</v>
      </c>
      <c r="V46" s="26">
        <f t="shared" si="2"/>
        <v>105.02277000000001</v>
      </c>
      <c r="W46" s="26">
        <f t="shared" si="2"/>
        <v>101.70384000000001</v>
      </c>
      <c r="X46" s="26">
        <f t="shared" si="2"/>
        <v>98.248599999999996</v>
      </c>
      <c r="Y46" s="26">
        <f t="shared" si="2"/>
        <v>94.656869999999984</v>
      </c>
      <c r="Z46" s="26">
        <f t="shared" si="2"/>
        <v>90.974299999999985</v>
      </c>
      <c r="AA46" s="26">
        <f t="shared" si="2"/>
        <v>87.109759999999994</v>
      </c>
      <c r="AB46" s="26">
        <f t="shared" si="2"/>
        <v>83.154419999999988</v>
      </c>
      <c r="AC46" s="26">
        <f t="shared" si="2"/>
        <v>79.10808999999999</v>
      </c>
      <c r="AD46" s="26">
        <f t="shared" si="2"/>
        <v>75.016249999999999</v>
      </c>
      <c r="AE46" s="26">
        <f t="shared" si="2"/>
        <v>70.879019999999997</v>
      </c>
      <c r="AF46" s="26">
        <f t="shared" si="2"/>
        <v>66.696279999999987</v>
      </c>
      <c r="AG46" s="26">
        <f t="shared" si="2"/>
        <v>62.513549999999995</v>
      </c>
      <c r="AH46" s="26">
        <f t="shared" ref="D46:AN51" si="4">AH10*$F$38/$F$2</f>
        <v>58.330810000000007</v>
      </c>
      <c r="AI46" s="26">
        <f t="shared" si="4"/>
        <v>54.193580000000004</v>
      </c>
      <c r="AJ46" s="26">
        <f t="shared" si="4"/>
        <v>50.147239999999996</v>
      </c>
      <c r="AK46" s="26">
        <f t="shared" si="4"/>
        <v>46.191839999999992</v>
      </c>
      <c r="AL46" s="26">
        <f t="shared" si="4"/>
        <v>42.372839999999997</v>
      </c>
      <c r="AM46" s="26">
        <f t="shared" si="4"/>
        <v>38.735639999999997</v>
      </c>
      <c r="AN46" s="26">
        <f t="shared" si="4"/>
        <v>35.325800000000001</v>
      </c>
    </row>
    <row r="47" spans="1:40">
      <c r="A47" t="s">
        <v>646</v>
      </c>
      <c r="B47" t="s">
        <v>1684</v>
      </c>
      <c r="C47" s="26">
        <f t="shared" si="3"/>
        <v>95.841699999999989</v>
      </c>
      <c r="D47" s="26">
        <f t="shared" si="4"/>
        <v>130.381</v>
      </c>
      <c r="E47" s="26">
        <f t="shared" si="4"/>
        <v>148.4051</v>
      </c>
      <c r="F47" s="26">
        <f t="shared" si="4"/>
        <v>159.89019999999999</v>
      </c>
      <c r="G47" s="26">
        <f t="shared" si="4"/>
        <v>164.8364</v>
      </c>
      <c r="H47" s="26">
        <f t="shared" si="4"/>
        <v>171.7107</v>
      </c>
      <c r="I47" s="26">
        <f t="shared" si="4"/>
        <v>177.24369999999999</v>
      </c>
      <c r="J47" s="26">
        <f t="shared" si="4"/>
        <v>184.20169999999999</v>
      </c>
      <c r="K47" s="26">
        <f t="shared" si="4"/>
        <v>195.85470000000001</v>
      </c>
      <c r="L47" s="26">
        <f t="shared" si="4"/>
        <v>210.27369999999996</v>
      </c>
      <c r="M47" s="26">
        <f t="shared" si="4"/>
        <v>226.20269999999996</v>
      </c>
      <c r="N47" s="26">
        <f t="shared" si="4"/>
        <v>242.21470000000002</v>
      </c>
      <c r="O47" s="26">
        <f t="shared" si="4"/>
        <v>265.77169999999995</v>
      </c>
      <c r="P47" s="26">
        <f t="shared" si="4"/>
        <v>287.81969999999995</v>
      </c>
      <c r="Q47" s="26">
        <f t="shared" si="4"/>
        <v>311.37689999999998</v>
      </c>
      <c r="R47" s="26">
        <f t="shared" si="4"/>
        <v>336.52700000000004</v>
      </c>
      <c r="S47" s="26">
        <f t="shared" si="4"/>
        <v>362.85039999999998</v>
      </c>
      <c r="T47" s="26">
        <f t="shared" si="4"/>
        <v>390.0127</v>
      </c>
      <c r="U47" s="26">
        <f t="shared" si="4"/>
        <v>416.0849</v>
      </c>
      <c r="V47" s="26">
        <f t="shared" si="4"/>
        <v>442.74339999999995</v>
      </c>
      <c r="W47" s="26">
        <f t="shared" si="4"/>
        <v>470.32490000000001</v>
      </c>
      <c r="X47" s="26">
        <f t="shared" si="4"/>
        <v>497.57069999999999</v>
      </c>
      <c r="Y47" s="26">
        <f t="shared" si="4"/>
        <v>524.14550000000008</v>
      </c>
      <c r="Z47" s="26">
        <f t="shared" si="4"/>
        <v>553.15149999999994</v>
      </c>
      <c r="AA47" s="26">
        <f t="shared" si="4"/>
        <v>580.73299999999995</v>
      </c>
      <c r="AB47" s="26">
        <f t="shared" si="4"/>
        <v>606.72109999999998</v>
      </c>
      <c r="AC47" s="26">
        <f t="shared" si="4"/>
        <v>622.98489999999993</v>
      </c>
      <c r="AD47" s="26">
        <f t="shared" si="4"/>
        <v>636.06259999999997</v>
      </c>
      <c r="AE47" s="26">
        <f t="shared" si="4"/>
        <v>641.76340000000005</v>
      </c>
      <c r="AF47" s="26">
        <f t="shared" si="4"/>
        <v>639.6673199999999</v>
      </c>
      <c r="AG47" s="26">
        <f t="shared" si="4"/>
        <v>636.48199999999997</v>
      </c>
      <c r="AH47" s="26">
        <f t="shared" si="4"/>
        <v>637.99099999999999</v>
      </c>
      <c r="AI47" s="26">
        <f t="shared" si="4"/>
        <v>641.428</v>
      </c>
      <c r="AJ47" s="26">
        <f t="shared" si="4"/>
        <v>644.94899999999996</v>
      </c>
      <c r="AK47" s="26">
        <f t="shared" si="4"/>
        <v>653.66799999999989</v>
      </c>
      <c r="AL47" s="26">
        <f t="shared" si="4"/>
        <v>662.97299999999996</v>
      </c>
      <c r="AM47" s="26">
        <f t="shared" si="4"/>
        <v>672.36299999999994</v>
      </c>
      <c r="AN47" s="26">
        <f t="shared" si="4"/>
        <v>688.70999999999992</v>
      </c>
    </row>
    <row r="48" spans="1:40">
      <c r="A48" t="s">
        <v>634</v>
      </c>
      <c r="B48" t="s">
        <v>1685</v>
      </c>
      <c r="C48" s="26">
        <f t="shared" si="3"/>
        <v>211.07889999999998</v>
      </c>
      <c r="D48" s="26">
        <f t="shared" si="4"/>
        <v>210.37989999999996</v>
      </c>
      <c r="E48" s="26">
        <f t="shared" si="4"/>
        <v>209.58089999999999</v>
      </c>
      <c r="F48" s="26">
        <f t="shared" si="4"/>
        <v>208.68289999999999</v>
      </c>
      <c r="G48" s="26">
        <f t="shared" si="4"/>
        <v>207.63390000000001</v>
      </c>
      <c r="H48" s="26">
        <f t="shared" si="4"/>
        <v>206.43590000000003</v>
      </c>
      <c r="I48" s="26">
        <f t="shared" si="4"/>
        <v>205.08689999999996</v>
      </c>
      <c r="J48" s="26">
        <f t="shared" si="4"/>
        <v>203.58979999999997</v>
      </c>
      <c r="K48" s="26">
        <f t="shared" si="4"/>
        <v>201.89179999999999</v>
      </c>
      <c r="L48" s="26">
        <f t="shared" si="4"/>
        <v>199.99459999999996</v>
      </c>
      <c r="M48" s="26">
        <f t="shared" si="4"/>
        <v>197.7475</v>
      </c>
      <c r="N48" s="26">
        <f t="shared" si="4"/>
        <v>195.20039999999997</v>
      </c>
      <c r="O48" s="26">
        <f t="shared" si="4"/>
        <v>192.4042</v>
      </c>
      <c r="P48" s="26">
        <f t="shared" si="4"/>
        <v>189.309</v>
      </c>
      <c r="Q48" s="26">
        <f t="shared" si="4"/>
        <v>185.96369999999999</v>
      </c>
      <c r="R48" s="26">
        <f t="shared" si="4"/>
        <v>182.41839999999999</v>
      </c>
      <c r="S48" s="26">
        <f t="shared" si="4"/>
        <v>178.7731</v>
      </c>
      <c r="T48" s="26">
        <f t="shared" si="4"/>
        <v>174.97790000000001</v>
      </c>
      <c r="U48" s="26">
        <f t="shared" si="4"/>
        <v>171.03360000000001</v>
      </c>
      <c r="V48" s="26">
        <f t="shared" si="4"/>
        <v>166.93929999999997</v>
      </c>
      <c r="W48" s="26">
        <f t="shared" si="4"/>
        <v>162.5949</v>
      </c>
      <c r="X48" s="26">
        <f t="shared" si="4"/>
        <v>158.0016</v>
      </c>
      <c r="Y48" s="26">
        <f t="shared" si="4"/>
        <v>153.15819999999999</v>
      </c>
      <c r="Z48" s="26">
        <f t="shared" si="4"/>
        <v>148.11489999999998</v>
      </c>
      <c r="AA48" s="26">
        <f t="shared" si="4"/>
        <v>142.82259999999999</v>
      </c>
      <c r="AB48" s="26">
        <f t="shared" si="4"/>
        <v>137.2792</v>
      </c>
      <c r="AC48" s="26">
        <f t="shared" si="4"/>
        <v>131.58789999999999</v>
      </c>
      <c r="AD48" s="26">
        <f t="shared" si="4"/>
        <v>125.74550000000001</v>
      </c>
      <c r="AE48" s="26">
        <f t="shared" si="4"/>
        <v>119.6533</v>
      </c>
      <c r="AF48" s="26">
        <f t="shared" si="4"/>
        <v>113.4622</v>
      </c>
      <c r="AG48" s="26">
        <f t="shared" si="4"/>
        <v>107.22059999999999</v>
      </c>
      <c r="AH48" s="26">
        <f t="shared" si="4"/>
        <v>100.87929999999999</v>
      </c>
      <c r="AI48" s="26">
        <f t="shared" si="4"/>
        <v>94.488</v>
      </c>
      <c r="AJ48" s="26">
        <f t="shared" si="4"/>
        <v>88.046699999999987</v>
      </c>
      <c r="AK48" s="26">
        <f t="shared" si="4"/>
        <v>81.705399999999997</v>
      </c>
      <c r="AL48" s="26">
        <f t="shared" si="4"/>
        <v>75.563699999999997</v>
      </c>
      <c r="AM48" s="26">
        <f t="shared" si="4"/>
        <v>69.721699999999998</v>
      </c>
      <c r="AN48" s="26">
        <f t="shared" si="4"/>
        <v>64.179299999999998</v>
      </c>
    </row>
    <row r="49" spans="1:40">
      <c r="A49" t="s">
        <v>694</v>
      </c>
      <c r="B49" t="s">
        <v>1686</v>
      </c>
      <c r="C49" s="26">
        <f t="shared" si="3"/>
        <v>2.6675300000000002</v>
      </c>
      <c r="D49" s="26">
        <f t="shared" si="4"/>
        <v>2.6675300000000002</v>
      </c>
      <c r="E49" s="26">
        <f t="shared" si="4"/>
        <v>2.6675300000000002</v>
      </c>
      <c r="F49" s="26">
        <f t="shared" si="4"/>
        <v>2.6675300000000002</v>
      </c>
      <c r="G49" s="26">
        <f t="shared" si="4"/>
        <v>2.6675300000000002</v>
      </c>
      <c r="H49" s="26">
        <f t="shared" si="4"/>
        <v>2.6675300000000002</v>
      </c>
      <c r="I49" s="26">
        <f t="shared" si="4"/>
        <v>2.6675300000000002</v>
      </c>
      <c r="J49" s="26">
        <f t="shared" si="4"/>
        <v>2.6675300000000002</v>
      </c>
      <c r="K49" s="26">
        <f t="shared" si="4"/>
        <v>2.6675300000000002</v>
      </c>
      <c r="L49" s="26">
        <f t="shared" si="4"/>
        <v>2.6675300000000002</v>
      </c>
      <c r="M49" s="26">
        <f t="shared" si="4"/>
        <v>2.6675300000000002</v>
      </c>
      <c r="N49" s="26">
        <f t="shared" si="4"/>
        <v>2.6675300000000002</v>
      </c>
      <c r="O49" s="26">
        <f t="shared" si="4"/>
        <v>2.9100329999999999</v>
      </c>
      <c r="P49" s="26">
        <f t="shared" si="4"/>
        <v>3.1525350000000003</v>
      </c>
      <c r="Q49" s="26">
        <f t="shared" si="4"/>
        <v>3.6375409999999997</v>
      </c>
      <c r="R49" s="26">
        <f t="shared" si="4"/>
        <v>4.1225499999999995</v>
      </c>
      <c r="S49" s="26">
        <f t="shared" si="4"/>
        <v>4.8500499999999995</v>
      </c>
      <c r="T49" s="26">
        <f t="shared" si="4"/>
        <v>5.5775600000000001</v>
      </c>
      <c r="U49" s="26">
        <f t="shared" si="4"/>
        <v>6.3050700000000006</v>
      </c>
      <c r="V49" s="26">
        <f t="shared" si="4"/>
        <v>7.27508</v>
      </c>
      <c r="W49" s="26">
        <f t="shared" si="4"/>
        <v>8.4875899999999991</v>
      </c>
      <c r="X49" s="26">
        <f t="shared" si="4"/>
        <v>9.9426099999999984</v>
      </c>
      <c r="Y49" s="26">
        <f t="shared" si="4"/>
        <v>11.397629999999999</v>
      </c>
      <c r="Z49" s="26">
        <f t="shared" si="4"/>
        <v>13.095129999999997</v>
      </c>
      <c r="AA49" s="26">
        <f t="shared" si="4"/>
        <v>15.035129999999999</v>
      </c>
      <c r="AB49" s="26">
        <f t="shared" si="4"/>
        <v>16.97523</v>
      </c>
      <c r="AC49" s="26">
        <f t="shared" si="4"/>
        <v>18.915230000000001</v>
      </c>
      <c r="AD49" s="26">
        <f t="shared" si="4"/>
        <v>21.097729999999999</v>
      </c>
      <c r="AE49" s="26">
        <f t="shared" si="4"/>
        <v>24.250229999999998</v>
      </c>
      <c r="AF49" s="26">
        <f t="shared" si="4"/>
        <v>27.402829999999998</v>
      </c>
      <c r="AG49" s="26">
        <f t="shared" si="4"/>
        <v>31.040329999999997</v>
      </c>
      <c r="AH49" s="26">
        <f t="shared" si="4"/>
        <v>34.67783</v>
      </c>
      <c r="AI49" s="26">
        <f t="shared" si="4"/>
        <v>38.315429999999999</v>
      </c>
      <c r="AJ49" s="26">
        <f t="shared" si="4"/>
        <v>41.710429999999995</v>
      </c>
      <c r="AK49" s="26">
        <f t="shared" si="4"/>
        <v>45.105529999999995</v>
      </c>
      <c r="AL49" s="26">
        <f t="shared" si="4"/>
        <v>48.015529999999998</v>
      </c>
      <c r="AM49" s="26">
        <f t="shared" si="4"/>
        <v>50.683029999999995</v>
      </c>
      <c r="AN49" s="26">
        <f t="shared" si="4"/>
        <v>55.53313</v>
      </c>
    </row>
    <row r="50" spans="1:40">
      <c r="A50" t="s">
        <v>632</v>
      </c>
      <c r="B50" t="s">
        <v>1687</v>
      </c>
      <c r="C50" s="26">
        <f t="shared" si="3"/>
        <v>0</v>
      </c>
      <c r="D50" s="26">
        <f t="shared" si="4"/>
        <v>0</v>
      </c>
      <c r="E50" s="26">
        <f t="shared" si="4"/>
        <v>0</v>
      </c>
      <c r="F50" s="26">
        <f t="shared" si="4"/>
        <v>0</v>
      </c>
      <c r="G50" s="26">
        <f t="shared" si="4"/>
        <v>0</v>
      </c>
      <c r="H50" s="26">
        <f t="shared" si="4"/>
        <v>0</v>
      </c>
      <c r="I50" s="26">
        <f t="shared" si="4"/>
        <v>0</v>
      </c>
      <c r="J50" s="26">
        <f t="shared" si="4"/>
        <v>0</v>
      </c>
      <c r="K50" s="26">
        <f t="shared" si="4"/>
        <v>0</v>
      </c>
      <c r="L50" s="26">
        <f t="shared" si="4"/>
        <v>0</v>
      </c>
      <c r="M50" s="26">
        <f t="shared" si="4"/>
        <v>0</v>
      </c>
      <c r="N50" s="26">
        <f t="shared" si="4"/>
        <v>0</v>
      </c>
      <c r="O50" s="26">
        <f t="shared" si="4"/>
        <v>0</v>
      </c>
      <c r="P50" s="26">
        <f t="shared" si="4"/>
        <v>0</v>
      </c>
      <c r="Q50" s="26">
        <f t="shared" si="4"/>
        <v>0</v>
      </c>
      <c r="R50" s="26">
        <f t="shared" si="4"/>
        <v>0</v>
      </c>
      <c r="S50" s="26">
        <f t="shared" si="4"/>
        <v>0</v>
      </c>
      <c r="T50" s="26">
        <f t="shared" si="4"/>
        <v>0</v>
      </c>
      <c r="U50" s="26">
        <f t="shared" si="4"/>
        <v>0</v>
      </c>
      <c r="V50" s="26">
        <f t="shared" si="4"/>
        <v>0</v>
      </c>
      <c r="W50" s="26">
        <f t="shared" si="4"/>
        <v>0</v>
      </c>
      <c r="X50" s="26">
        <f t="shared" si="4"/>
        <v>0</v>
      </c>
      <c r="Y50" s="26">
        <f t="shared" si="4"/>
        <v>0</v>
      </c>
      <c r="Z50" s="26">
        <f t="shared" si="4"/>
        <v>0</v>
      </c>
      <c r="AA50" s="26">
        <f t="shared" si="4"/>
        <v>0</v>
      </c>
      <c r="AB50" s="26">
        <f t="shared" si="4"/>
        <v>0</v>
      </c>
      <c r="AC50" s="26">
        <f t="shared" si="4"/>
        <v>0</v>
      </c>
      <c r="AD50" s="26">
        <f t="shared" si="4"/>
        <v>0</v>
      </c>
      <c r="AE50" s="26">
        <f t="shared" si="4"/>
        <v>0</v>
      </c>
      <c r="AF50" s="26">
        <f t="shared" si="4"/>
        <v>0</v>
      </c>
      <c r="AG50" s="26">
        <f t="shared" si="4"/>
        <v>0</v>
      </c>
      <c r="AH50" s="26">
        <f t="shared" si="4"/>
        <v>0</v>
      </c>
      <c r="AI50" s="26">
        <f t="shared" si="4"/>
        <v>0</v>
      </c>
      <c r="AJ50" s="26">
        <f t="shared" si="4"/>
        <v>0</v>
      </c>
      <c r="AK50" s="26">
        <f t="shared" si="4"/>
        <v>0</v>
      </c>
      <c r="AL50" s="26">
        <f t="shared" si="4"/>
        <v>0</v>
      </c>
      <c r="AM50" s="26">
        <f t="shared" si="4"/>
        <v>0</v>
      </c>
      <c r="AN50" s="26">
        <f t="shared" si="4"/>
        <v>0</v>
      </c>
    </row>
    <row r="51" spans="1:40">
      <c r="A51" t="s">
        <v>593</v>
      </c>
      <c r="B51" t="s">
        <v>1689</v>
      </c>
      <c r="C51" s="26">
        <f t="shared" si="3"/>
        <v>170.69630000000001</v>
      </c>
      <c r="D51" s="26">
        <f t="shared" si="4"/>
        <v>209.75019999999995</v>
      </c>
      <c r="E51" s="26">
        <f t="shared" si="4"/>
        <v>251.5566</v>
      </c>
      <c r="F51" s="26">
        <f t="shared" si="4"/>
        <v>296.11650000000003</v>
      </c>
      <c r="G51" s="26">
        <f t="shared" si="4"/>
        <v>343.42859999999996</v>
      </c>
      <c r="H51" s="26">
        <f t="shared" si="4"/>
        <v>393.49330000000003</v>
      </c>
      <c r="I51" s="26">
        <f t="shared" si="4"/>
        <v>446.31140000000005</v>
      </c>
      <c r="J51" s="26">
        <f t="shared" si="4"/>
        <v>501.8818</v>
      </c>
      <c r="K51" s="26">
        <f t="shared" si="4"/>
        <v>554.93039999999996</v>
      </c>
      <c r="L51" s="26">
        <f t="shared" si="4"/>
        <v>595.95939999999985</v>
      </c>
      <c r="M51" s="26">
        <f t="shared" si="4"/>
        <v>638.45259999999996</v>
      </c>
      <c r="N51" s="26">
        <f t="shared" si="4"/>
        <v>682.4070999999999</v>
      </c>
      <c r="O51" s="26">
        <f t="shared" si="4"/>
        <v>726</v>
      </c>
      <c r="P51" s="26">
        <f t="shared" si="4"/>
        <v>770.93409999999994</v>
      </c>
      <c r="Q51" s="26">
        <f t="shared" si="4"/>
        <v>817.21349999999995</v>
      </c>
      <c r="R51" s="26">
        <f t="shared" si="4"/>
        <v>864.83519999999987</v>
      </c>
      <c r="S51" s="26">
        <f t="shared" si="4"/>
        <v>913.79819999999984</v>
      </c>
      <c r="T51" s="26">
        <f t="shared" si="4"/>
        <v>963.16099999999994</v>
      </c>
      <c r="U51" s="26">
        <f t="shared" si="4"/>
        <v>1013.81</v>
      </c>
      <c r="V51" s="26">
        <f t="shared" si="4"/>
        <v>1065.7470000000001</v>
      </c>
      <c r="W51" s="26">
        <f t="shared" si="4"/>
        <v>1101.67</v>
      </c>
      <c r="X51" s="26">
        <f t="shared" si="4"/>
        <v>1128.242</v>
      </c>
      <c r="Y51" s="26">
        <f t="shared" si="4"/>
        <v>1154.057</v>
      </c>
      <c r="Z51" s="26">
        <f t="shared" si="4"/>
        <v>1179.8509999999999</v>
      </c>
      <c r="AA51" s="26">
        <f t="shared" si="4"/>
        <v>1205.6259999999997</v>
      </c>
      <c r="AB51" s="26">
        <f t="shared" si="4"/>
        <v>1225.325</v>
      </c>
      <c r="AC51" s="26">
        <f t="shared" si="4"/>
        <v>1221.3929999999998</v>
      </c>
      <c r="AD51" s="26">
        <f t="shared" si="4"/>
        <v>1216.567</v>
      </c>
      <c r="AE51" s="26">
        <f t="shared" si="4"/>
        <v>1210.7660000000001</v>
      </c>
      <c r="AF51" s="26">
        <f t="shared" si="4"/>
        <v>1205.0109999999997</v>
      </c>
      <c r="AG51" s="26">
        <f t="shared" si="4"/>
        <v>1199.2740000000001</v>
      </c>
      <c r="AH51" s="26">
        <f t="shared" si="4"/>
        <v>1193.5719999999999</v>
      </c>
      <c r="AI51" s="26">
        <f t="shared" si="4"/>
        <v>1187.213</v>
      </c>
      <c r="AJ51" s="26">
        <f t="shared" si="4"/>
        <v>1180.0809999999999</v>
      </c>
      <c r="AK51" s="26">
        <f t="shared" si="4"/>
        <v>1172.998</v>
      </c>
      <c r="AL51" s="26">
        <f t="shared" si="4"/>
        <v>1165.9570000000001</v>
      </c>
      <c r="AM51" s="26">
        <f t="shared" si="4"/>
        <v>1158.96</v>
      </c>
      <c r="AN51" s="26">
        <f t="shared" si="4"/>
        <v>1266.2679999999998</v>
      </c>
    </row>
  </sheetData>
  <phoneticPr fontId="8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0AE88-7C75-4F26-9F48-353584062466}">
  <dimension ref="A1:AN102"/>
  <sheetViews>
    <sheetView workbookViewId="0">
      <selection activeCell="B1" sqref="B1:AN49"/>
    </sheetView>
  </sheetViews>
  <sheetFormatPr defaultRowHeight="14.25"/>
  <cols>
    <col min="1" max="1" width="15.125" bestFit="1" customWidth="1"/>
    <col min="2" max="2" width="105.375" bestFit="1" customWidth="1"/>
  </cols>
  <sheetData>
    <row r="1" spans="1:40">
      <c r="B1" t="s">
        <v>3323</v>
      </c>
      <c r="C1">
        <v>2023</v>
      </c>
      <c r="D1">
        <v>2024</v>
      </c>
      <c r="E1">
        <v>2025</v>
      </c>
      <c r="F1">
        <v>2026</v>
      </c>
      <c r="G1">
        <v>2027</v>
      </c>
      <c r="H1">
        <v>2028</v>
      </c>
      <c r="I1">
        <v>2029</v>
      </c>
      <c r="J1">
        <v>2030</v>
      </c>
      <c r="K1">
        <v>2031</v>
      </c>
      <c r="L1">
        <v>2032</v>
      </c>
      <c r="M1">
        <v>2033</v>
      </c>
      <c r="N1">
        <v>2034</v>
      </c>
      <c r="O1">
        <v>2035</v>
      </c>
      <c r="P1">
        <v>2036</v>
      </c>
      <c r="Q1">
        <v>2037</v>
      </c>
      <c r="R1">
        <v>2038</v>
      </c>
      <c r="S1">
        <v>2039</v>
      </c>
      <c r="T1">
        <v>2040</v>
      </c>
      <c r="U1">
        <v>2041</v>
      </c>
      <c r="V1">
        <v>2042</v>
      </c>
      <c r="W1">
        <v>2043</v>
      </c>
      <c r="X1">
        <v>2044</v>
      </c>
      <c r="Y1">
        <v>2045</v>
      </c>
      <c r="Z1">
        <v>2046</v>
      </c>
      <c r="AA1">
        <v>2047</v>
      </c>
      <c r="AB1">
        <v>2048</v>
      </c>
      <c r="AC1">
        <v>2049</v>
      </c>
      <c r="AD1">
        <v>2050</v>
      </c>
      <c r="AE1">
        <v>2051</v>
      </c>
      <c r="AF1">
        <v>2052</v>
      </c>
      <c r="AG1">
        <v>2053</v>
      </c>
      <c r="AH1">
        <v>2054</v>
      </c>
      <c r="AI1">
        <v>2055</v>
      </c>
      <c r="AJ1">
        <v>2056</v>
      </c>
      <c r="AK1">
        <v>2057</v>
      </c>
      <c r="AL1">
        <v>2058</v>
      </c>
      <c r="AM1">
        <v>2059</v>
      </c>
      <c r="AN1">
        <v>2060</v>
      </c>
    </row>
    <row r="2" spans="1:40">
      <c r="A2" t="s">
        <v>171</v>
      </c>
      <c r="B2" t="s">
        <v>693</v>
      </c>
      <c r="C2" s="9">
        <v>4387070000</v>
      </c>
      <c r="D2" s="9">
        <v>4238530000</v>
      </c>
      <c r="E2" s="9">
        <v>4197780000</v>
      </c>
      <c r="F2" s="9">
        <v>4256210000</v>
      </c>
      <c r="G2" s="9">
        <v>4344230000</v>
      </c>
      <c r="H2" s="9">
        <v>4409910000</v>
      </c>
      <c r="I2" s="9">
        <v>4451450000</v>
      </c>
      <c r="J2" s="9">
        <v>4573710000</v>
      </c>
      <c r="K2" s="9">
        <v>4598570000</v>
      </c>
      <c r="L2" s="9">
        <v>4608910000</v>
      </c>
      <c r="M2" s="9">
        <v>4614750000</v>
      </c>
      <c r="N2" s="9">
        <v>4610870000</v>
      </c>
      <c r="O2" s="9">
        <v>4497100000</v>
      </c>
      <c r="P2" s="9">
        <v>4382580000</v>
      </c>
      <c r="Q2" s="9">
        <v>4250050000</v>
      </c>
      <c r="R2" s="9">
        <v>4110670000</v>
      </c>
      <c r="S2" s="9">
        <v>3958250000</v>
      </c>
      <c r="T2" s="9">
        <v>3800950000</v>
      </c>
      <c r="U2" s="9">
        <v>3633420000</v>
      </c>
      <c r="V2" s="9">
        <v>3458870000</v>
      </c>
      <c r="W2" s="9">
        <v>3279880000</v>
      </c>
      <c r="X2" s="9">
        <v>3094770000</v>
      </c>
      <c r="Y2" s="9">
        <v>2905150000</v>
      </c>
      <c r="Z2" s="9">
        <v>2710490000</v>
      </c>
      <c r="AA2" s="9">
        <v>2510700000</v>
      </c>
      <c r="AB2" s="9">
        <v>2305590000</v>
      </c>
      <c r="AC2" s="9">
        <v>2098100000</v>
      </c>
      <c r="AD2" s="9">
        <v>1886070000</v>
      </c>
      <c r="AE2" s="9">
        <v>1673680000</v>
      </c>
      <c r="AF2" s="9">
        <v>1457710000</v>
      </c>
      <c r="AG2" s="9">
        <v>1241300000</v>
      </c>
      <c r="AH2" s="9">
        <v>1024740000</v>
      </c>
      <c r="AI2" s="9">
        <v>808249000</v>
      </c>
      <c r="AJ2" s="9">
        <v>593817000</v>
      </c>
      <c r="AK2" s="9">
        <v>381338000</v>
      </c>
      <c r="AL2" s="9">
        <v>170770000</v>
      </c>
      <c r="AM2" s="9">
        <v>0</v>
      </c>
      <c r="AN2" s="9">
        <v>0</v>
      </c>
    </row>
    <row r="3" spans="1:40">
      <c r="A3" t="s">
        <v>171</v>
      </c>
      <c r="B3" t="s">
        <v>692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>
      <c r="A4" t="s">
        <v>171</v>
      </c>
      <c r="B4" t="s">
        <v>691</v>
      </c>
      <c r="C4" s="9">
        <v>158402000</v>
      </c>
      <c r="D4" s="9">
        <v>285272000</v>
      </c>
      <c r="E4" s="9">
        <v>627727000</v>
      </c>
      <c r="F4" s="9">
        <v>809071000</v>
      </c>
      <c r="G4" s="9">
        <v>957543000</v>
      </c>
      <c r="H4" s="9">
        <v>1107490000</v>
      </c>
      <c r="I4" s="9">
        <v>1254100000</v>
      </c>
      <c r="J4" s="9">
        <v>1333610000</v>
      </c>
      <c r="K4" s="9">
        <v>1368650000</v>
      </c>
      <c r="L4" s="9">
        <v>1405500000</v>
      </c>
      <c r="M4" s="9">
        <v>1435640000</v>
      </c>
      <c r="N4" s="9">
        <v>1470370000</v>
      </c>
      <c r="O4" s="9">
        <v>1470530000</v>
      </c>
      <c r="P4" s="9">
        <v>1471270000</v>
      </c>
      <c r="Q4" s="9">
        <v>1470660000</v>
      </c>
      <c r="R4" s="9">
        <v>1474120000</v>
      </c>
      <c r="S4" s="9">
        <v>1481620000</v>
      </c>
      <c r="T4" s="9">
        <v>1485680000</v>
      </c>
      <c r="U4" s="9">
        <v>1490340000</v>
      </c>
      <c r="V4" s="9">
        <v>1495450000</v>
      </c>
      <c r="W4" s="9">
        <v>1500820000</v>
      </c>
      <c r="X4" s="9">
        <v>1507430000</v>
      </c>
      <c r="Y4" s="9">
        <v>1514470000</v>
      </c>
      <c r="Z4" s="9">
        <v>1521720000</v>
      </c>
      <c r="AA4" s="9">
        <v>1530420000</v>
      </c>
      <c r="AB4" s="9">
        <v>1539460000</v>
      </c>
      <c r="AC4" s="9">
        <v>1548080000</v>
      </c>
      <c r="AD4" s="9">
        <v>1559940000</v>
      </c>
      <c r="AE4" s="9">
        <v>1575840000</v>
      </c>
      <c r="AF4" s="9">
        <v>1590020000</v>
      </c>
      <c r="AG4" s="9">
        <v>1606690000</v>
      </c>
      <c r="AH4" s="9">
        <v>1626150000</v>
      </c>
      <c r="AI4" s="9">
        <v>1646290000</v>
      </c>
      <c r="AJ4" s="9">
        <v>1669940000</v>
      </c>
      <c r="AK4" s="9">
        <v>1695530000</v>
      </c>
      <c r="AL4" s="9">
        <v>1724880000</v>
      </c>
      <c r="AM4" s="9">
        <v>1726000000</v>
      </c>
      <c r="AN4" s="9">
        <v>1565120000</v>
      </c>
    </row>
    <row r="5" spans="1:40">
      <c r="A5" t="s">
        <v>167</v>
      </c>
      <c r="B5" t="s">
        <v>690</v>
      </c>
      <c r="C5" s="9">
        <v>71659.399999999994</v>
      </c>
      <c r="D5" s="9">
        <v>90217</v>
      </c>
      <c r="E5" s="9">
        <v>91908.800000000003</v>
      </c>
      <c r="F5" s="9">
        <v>75585.7</v>
      </c>
      <c r="G5" s="9">
        <v>126259</v>
      </c>
      <c r="H5" s="9">
        <v>228478</v>
      </c>
      <c r="I5" s="9">
        <v>191179</v>
      </c>
      <c r="J5" s="9">
        <v>178817</v>
      </c>
      <c r="K5" s="9">
        <v>147115</v>
      </c>
      <c r="L5" s="9">
        <v>135444</v>
      </c>
      <c r="M5" s="9">
        <v>119511</v>
      </c>
      <c r="N5" s="9">
        <v>101761</v>
      </c>
      <c r="O5" s="9">
        <v>103954</v>
      </c>
      <c r="P5" s="9">
        <v>102752</v>
      </c>
      <c r="Q5" s="9">
        <v>96982.8</v>
      </c>
      <c r="R5" s="9">
        <v>100168</v>
      </c>
      <c r="S5" s="9">
        <v>110678</v>
      </c>
      <c r="T5" s="9">
        <v>121594</v>
      </c>
      <c r="U5" s="9">
        <v>125655</v>
      </c>
      <c r="V5" s="9">
        <v>120650</v>
      </c>
      <c r="W5" s="9">
        <v>107270</v>
      </c>
      <c r="X5" s="9">
        <v>109755</v>
      </c>
      <c r="Y5" s="9">
        <v>96559.2</v>
      </c>
      <c r="Z5" s="9">
        <v>103448</v>
      </c>
      <c r="AA5" s="9">
        <v>97760.2</v>
      </c>
      <c r="AB5" s="9">
        <v>91159.4</v>
      </c>
      <c r="AC5" s="9">
        <v>94611.3</v>
      </c>
      <c r="AD5" s="9">
        <v>101423</v>
      </c>
      <c r="AE5" s="9">
        <v>86994.7</v>
      </c>
      <c r="AF5" s="9">
        <v>78769.399999999994</v>
      </c>
      <c r="AG5" s="9">
        <v>76578.899999999994</v>
      </c>
      <c r="AH5">
        <v>73581.5</v>
      </c>
      <c r="AI5">
        <v>69721.899999999994</v>
      </c>
      <c r="AJ5">
        <v>61102.6</v>
      </c>
      <c r="AK5">
        <v>56152.9</v>
      </c>
      <c r="AL5">
        <v>50381.2</v>
      </c>
      <c r="AM5">
        <v>40708.1</v>
      </c>
      <c r="AN5">
        <v>31509.200000000001</v>
      </c>
    </row>
    <row r="6" spans="1:40">
      <c r="A6" t="s">
        <v>167</v>
      </c>
      <c r="B6" t="s">
        <v>689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>
      <c r="A7" t="s">
        <v>167</v>
      </c>
      <c r="B7" t="s">
        <v>688</v>
      </c>
      <c r="C7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11.437799999999999</v>
      </c>
      <c r="P7" s="9">
        <v>23.156700000000001</v>
      </c>
      <c r="Q7" s="9">
        <v>44.848300000000002</v>
      </c>
      <c r="R7" s="9">
        <v>71.47</v>
      </c>
      <c r="S7" s="9">
        <v>108.629</v>
      </c>
      <c r="T7" s="9">
        <v>154.482</v>
      </c>
      <c r="U7" s="9">
        <v>198.99</v>
      </c>
      <c r="V7" s="9">
        <v>248.738</v>
      </c>
      <c r="W7" s="9">
        <v>277.38499999999999</v>
      </c>
      <c r="X7" s="9">
        <v>347.98</v>
      </c>
      <c r="Y7" s="9">
        <v>369.072</v>
      </c>
      <c r="Z7" s="9">
        <v>489.57799999999997</v>
      </c>
      <c r="AA7" s="9">
        <v>563.69799999999998</v>
      </c>
      <c r="AB7" s="9">
        <v>634.51</v>
      </c>
      <c r="AC7" s="9">
        <v>772.30899999999997</v>
      </c>
      <c r="AD7" s="9">
        <v>995.65200000000004</v>
      </c>
      <c r="AE7" s="9">
        <v>1002.14</v>
      </c>
      <c r="AF7" s="9">
        <v>1070.04</v>
      </c>
      <c r="AG7" s="9">
        <v>1235.71</v>
      </c>
      <c r="AH7" s="9">
        <v>1421.08</v>
      </c>
      <c r="AI7" s="9">
        <v>1629.96</v>
      </c>
      <c r="AJ7" s="9">
        <v>1726.8</v>
      </c>
      <c r="AK7" s="9">
        <v>1961.02</v>
      </c>
      <c r="AL7" s="9">
        <v>2237.7399999999998</v>
      </c>
      <c r="AM7" s="9">
        <v>2394.04</v>
      </c>
      <c r="AN7">
        <v>2645.96</v>
      </c>
    </row>
    <row r="8" spans="1:40">
      <c r="A8" t="s">
        <v>685</v>
      </c>
      <c r="B8" t="s">
        <v>687</v>
      </c>
      <c r="C8" s="9">
        <v>416150000</v>
      </c>
      <c r="D8" s="9">
        <v>416150000</v>
      </c>
      <c r="E8" s="9">
        <v>416150000</v>
      </c>
      <c r="F8" s="9">
        <v>416150000</v>
      </c>
      <c r="G8" s="9">
        <v>416150000</v>
      </c>
      <c r="H8" s="9">
        <v>416150000</v>
      </c>
      <c r="I8" s="9">
        <v>416150000</v>
      </c>
      <c r="J8" s="9">
        <v>416150000</v>
      </c>
      <c r="K8" s="9">
        <v>416150000</v>
      </c>
      <c r="L8" s="9">
        <v>416150000</v>
      </c>
      <c r="M8" s="9">
        <v>416150000</v>
      </c>
      <c r="N8" s="9">
        <v>416150000</v>
      </c>
      <c r="O8" s="9">
        <v>416150000</v>
      </c>
      <c r="P8" s="9">
        <v>416150000</v>
      </c>
      <c r="Q8" s="9">
        <v>416150000</v>
      </c>
      <c r="R8" s="9">
        <v>416150000</v>
      </c>
      <c r="S8" s="9">
        <v>416150000</v>
      </c>
      <c r="T8" s="9">
        <v>416150000</v>
      </c>
      <c r="U8" s="9">
        <v>416150000</v>
      </c>
      <c r="V8" s="9">
        <v>416150000</v>
      </c>
      <c r="W8" s="9">
        <v>411282000</v>
      </c>
      <c r="X8" s="9">
        <v>406414000</v>
      </c>
      <c r="Y8" s="9">
        <v>406414000</v>
      </c>
      <c r="Z8" s="9">
        <v>401546000</v>
      </c>
      <c r="AA8" s="9">
        <v>401546000</v>
      </c>
      <c r="AB8" s="9">
        <v>401546000</v>
      </c>
      <c r="AC8" s="9">
        <v>401546000</v>
      </c>
      <c r="AD8" s="9">
        <v>396679000</v>
      </c>
      <c r="AE8" s="9">
        <v>391811000</v>
      </c>
      <c r="AF8" s="9">
        <v>386943000</v>
      </c>
      <c r="AG8" s="9">
        <v>377208000</v>
      </c>
      <c r="AH8" s="9">
        <v>367473000</v>
      </c>
      <c r="AI8" s="9">
        <v>362605000</v>
      </c>
      <c r="AJ8" s="9">
        <v>362605000</v>
      </c>
      <c r="AK8" s="9">
        <v>357737000</v>
      </c>
      <c r="AL8" s="9">
        <v>352870000</v>
      </c>
      <c r="AM8" s="9">
        <v>348002000</v>
      </c>
      <c r="AN8" s="9">
        <v>343134000</v>
      </c>
    </row>
    <row r="9" spans="1:40">
      <c r="A9" t="s">
        <v>685</v>
      </c>
      <c r="B9" t="s">
        <v>686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>
      <c r="A10" t="s">
        <v>685</v>
      </c>
      <c r="B10" t="s">
        <v>684</v>
      </c>
      <c r="C10" s="9">
        <v>19470700</v>
      </c>
      <c r="D10" s="9">
        <v>24338400</v>
      </c>
      <c r="E10" s="9">
        <v>63279900</v>
      </c>
      <c r="F10" s="9">
        <v>102221000</v>
      </c>
      <c r="G10" s="9">
        <v>146031000</v>
      </c>
      <c r="H10" s="9">
        <v>170369000</v>
      </c>
      <c r="I10" s="9">
        <v>180104000</v>
      </c>
      <c r="J10" s="9">
        <v>180104000</v>
      </c>
      <c r="K10" s="9">
        <v>180104000</v>
      </c>
      <c r="L10" s="9">
        <v>180104000</v>
      </c>
      <c r="M10" s="9">
        <v>180104000</v>
      </c>
      <c r="N10" s="9">
        <v>180104000</v>
      </c>
      <c r="O10" s="9">
        <v>184972000</v>
      </c>
      <c r="P10" s="9">
        <v>184972000</v>
      </c>
      <c r="Q10" s="9">
        <v>189840000</v>
      </c>
      <c r="R10" s="9">
        <v>194707000</v>
      </c>
      <c r="S10" s="9">
        <v>199575000</v>
      </c>
      <c r="T10" s="9">
        <v>204443000</v>
      </c>
      <c r="U10" s="9">
        <v>209310000</v>
      </c>
      <c r="V10" s="9">
        <v>214178000</v>
      </c>
      <c r="W10" s="9">
        <v>219046000</v>
      </c>
      <c r="X10" s="9">
        <v>223913000</v>
      </c>
      <c r="Y10" s="9">
        <v>228781000</v>
      </c>
      <c r="Z10" s="9">
        <v>233649000</v>
      </c>
      <c r="AA10" s="9">
        <v>238516000</v>
      </c>
      <c r="AB10" s="9">
        <v>243384000</v>
      </c>
      <c r="AC10" s="9">
        <v>248252000</v>
      </c>
      <c r="AD10" s="9">
        <v>257987000</v>
      </c>
      <c r="AE10" s="9">
        <v>262855000</v>
      </c>
      <c r="AF10" s="9">
        <v>267723000</v>
      </c>
      <c r="AG10" s="9">
        <v>272590000</v>
      </c>
      <c r="AH10" s="9">
        <v>277458000</v>
      </c>
      <c r="AI10" s="9">
        <v>282326000</v>
      </c>
      <c r="AJ10" s="9">
        <v>287193000</v>
      </c>
      <c r="AK10" s="9">
        <v>292061000</v>
      </c>
      <c r="AL10" s="9">
        <v>296929000</v>
      </c>
      <c r="AM10" s="9">
        <v>296929000</v>
      </c>
      <c r="AN10" s="9">
        <v>301796000</v>
      </c>
    </row>
    <row r="11" spans="1:40">
      <c r="A11" t="s">
        <v>681</v>
      </c>
      <c r="B11" t="s">
        <v>683</v>
      </c>
      <c r="C11" s="9">
        <v>1236970000</v>
      </c>
      <c r="D11" s="9">
        <v>1236970000</v>
      </c>
      <c r="E11" s="9">
        <v>1236970000</v>
      </c>
      <c r="F11" s="9">
        <v>1236970000</v>
      </c>
      <c r="G11" s="9">
        <v>1236970000</v>
      </c>
      <c r="H11" s="9">
        <v>1236970000</v>
      </c>
      <c r="I11" s="9">
        <v>1236970000</v>
      </c>
      <c r="J11" s="9">
        <v>1236970000</v>
      </c>
      <c r="K11" s="9">
        <v>1236970000</v>
      </c>
      <c r="L11" s="9">
        <v>1236970000</v>
      </c>
      <c r="M11" s="9">
        <v>1236970000</v>
      </c>
      <c r="N11" s="9">
        <v>1236970000</v>
      </c>
      <c r="O11" s="9">
        <v>1236970000</v>
      </c>
      <c r="P11" s="9">
        <v>1236970000</v>
      </c>
      <c r="Q11" s="9">
        <v>1236970000</v>
      </c>
      <c r="R11" s="9">
        <v>1236970000</v>
      </c>
      <c r="S11" s="9">
        <v>1236970000</v>
      </c>
      <c r="T11" s="9">
        <v>1236970000</v>
      </c>
      <c r="U11" s="9">
        <v>1236970000</v>
      </c>
      <c r="V11" s="9">
        <v>1236970000</v>
      </c>
      <c r="W11" s="9">
        <v>1236970000</v>
      </c>
      <c r="X11" s="9">
        <v>1236970000</v>
      </c>
      <c r="Y11" s="9">
        <v>1236970000</v>
      </c>
      <c r="Z11" s="9">
        <v>1236970000</v>
      </c>
      <c r="AA11" s="9">
        <v>1236970000</v>
      </c>
      <c r="AB11" s="9">
        <v>1236970000</v>
      </c>
      <c r="AC11" s="9">
        <v>1236970000</v>
      </c>
      <c r="AD11" s="9">
        <v>1236970000</v>
      </c>
      <c r="AE11" s="9">
        <v>1236970000</v>
      </c>
      <c r="AF11" s="9">
        <v>1236970000</v>
      </c>
      <c r="AG11" s="9">
        <v>1236970000</v>
      </c>
      <c r="AH11" s="9">
        <v>1236970000</v>
      </c>
      <c r="AI11" s="9">
        <v>1236970000</v>
      </c>
      <c r="AJ11" s="9">
        <v>1236970000</v>
      </c>
      <c r="AK11" s="9">
        <v>1236970000</v>
      </c>
      <c r="AL11" s="9">
        <v>1236970000</v>
      </c>
      <c r="AM11" s="9">
        <v>1236970000</v>
      </c>
      <c r="AN11" s="9">
        <v>1236970000</v>
      </c>
    </row>
    <row r="12" spans="1:40">
      <c r="A12" t="s">
        <v>681</v>
      </c>
      <c r="B12" t="s">
        <v>682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>
      <c r="A13" t="s">
        <v>681</v>
      </c>
      <c r="B13" t="s">
        <v>680</v>
      </c>
      <c r="C13" s="9">
        <v>0</v>
      </c>
      <c r="D13" s="9">
        <v>1991450</v>
      </c>
      <c r="E13" s="9">
        <v>3788120</v>
      </c>
      <c r="F13" s="9">
        <v>6410920</v>
      </c>
      <c r="G13" s="9">
        <v>9510600</v>
      </c>
      <c r="H13" s="9">
        <v>13859500</v>
      </c>
      <c r="I13" s="9">
        <v>19585400</v>
      </c>
      <c r="J13" s="9">
        <v>26372400</v>
      </c>
      <c r="K13" s="9">
        <v>37320400</v>
      </c>
      <c r="L13" s="9">
        <v>50474700</v>
      </c>
      <c r="M13" s="9">
        <v>64616300</v>
      </c>
      <c r="N13" s="9">
        <v>78479200</v>
      </c>
      <c r="O13" s="9">
        <v>98387000</v>
      </c>
      <c r="P13" s="9">
        <v>116683000</v>
      </c>
      <c r="Q13" s="9">
        <v>135855000</v>
      </c>
      <c r="R13" s="9">
        <v>155901000</v>
      </c>
      <c r="S13" s="9">
        <v>176433000</v>
      </c>
      <c r="T13" s="9">
        <v>197150000</v>
      </c>
      <c r="U13" s="9">
        <v>216873000</v>
      </c>
      <c r="V13" s="9">
        <v>236636000</v>
      </c>
      <c r="W13" s="9">
        <v>256961000</v>
      </c>
      <c r="X13" s="9">
        <v>277325000</v>
      </c>
      <c r="Y13" s="9">
        <v>296736000</v>
      </c>
      <c r="Z13" s="9">
        <v>316933000</v>
      </c>
      <c r="AA13" s="9">
        <v>335547000</v>
      </c>
      <c r="AB13" s="9">
        <v>353118000</v>
      </c>
      <c r="AC13" s="9">
        <v>368861000</v>
      </c>
      <c r="AD13" s="9">
        <v>384279000</v>
      </c>
      <c r="AE13" s="9">
        <v>396836000</v>
      </c>
      <c r="AF13" s="9">
        <v>408294000</v>
      </c>
      <c r="AG13" s="9">
        <v>419873000</v>
      </c>
      <c r="AH13" s="9">
        <v>429985000</v>
      </c>
      <c r="AI13" s="9">
        <v>439187000</v>
      </c>
      <c r="AJ13" s="9">
        <v>446904000</v>
      </c>
      <c r="AK13" s="9">
        <v>453762000</v>
      </c>
      <c r="AL13" s="9">
        <v>459229000</v>
      </c>
      <c r="AM13" s="9">
        <v>463907000</v>
      </c>
      <c r="AN13" s="9">
        <v>471369000</v>
      </c>
    </row>
    <row r="14" spans="1:40">
      <c r="A14" t="s">
        <v>677</v>
      </c>
      <c r="B14" t="s">
        <v>679</v>
      </c>
      <c r="C14" s="9">
        <v>631009000</v>
      </c>
      <c r="D14" s="9">
        <v>631009000</v>
      </c>
      <c r="E14" s="9">
        <v>631009000</v>
      </c>
      <c r="F14" s="9">
        <v>631009000</v>
      </c>
      <c r="G14" s="9">
        <v>631009000</v>
      </c>
      <c r="H14" s="9">
        <v>631009000</v>
      </c>
      <c r="I14" s="9">
        <v>631009000</v>
      </c>
      <c r="J14" s="9">
        <v>631009000</v>
      </c>
      <c r="K14" s="9">
        <v>631009000</v>
      </c>
      <c r="L14" s="9">
        <v>627235000</v>
      </c>
      <c r="M14" s="9">
        <v>617779000</v>
      </c>
      <c r="N14" s="9">
        <v>602410000</v>
      </c>
      <c r="O14" s="9">
        <v>581976000</v>
      </c>
      <c r="P14" s="9">
        <v>555991000</v>
      </c>
      <c r="Q14" s="9">
        <v>525881000</v>
      </c>
      <c r="R14" s="9">
        <v>489741000</v>
      </c>
      <c r="S14" s="9">
        <v>452291000</v>
      </c>
      <c r="T14" s="9">
        <v>413171000</v>
      </c>
      <c r="U14" s="9">
        <v>371326000</v>
      </c>
      <c r="V14" s="9">
        <v>327427000</v>
      </c>
      <c r="W14" s="9">
        <v>268990000</v>
      </c>
      <c r="X14" s="9">
        <v>206326000</v>
      </c>
      <c r="Y14" s="9">
        <v>138349000</v>
      </c>
      <c r="Z14" s="9">
        <v>52559800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</row>
    <row r="15" spans="1:40">
      <c r="A15" t="s">
        <v>677</v>
      </c>
      <c r="B15" t="s">
        <v>678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>
      <c r="A16" t="s">
        <v>677</v>
      </c>
      <c r="B16" t="s">
        <v>676</v>
      </c>
      <c r="C16" s="9">
        <v>130448000</v>
      </c>
      <c r="D16" s="9">
        <v>139825000</v>
      </c>
      <c r="E16" s="9">
        <v>144264000</v>
      </c>
      <c r="F16" s="9">
        <v>151064000</v>
      </c>
      <c r="G16" s="9">
        <v>159496000</v>
      </c>
      <c r="H16" s="9">
        <v>171892000</v>
      </c>
      <c r="I16" s="9">
        <v>188979000</v>
      </c>
      <c r="J16" s="9">
        <v>210173000</v>
      </c>
      <c r="K16" s="9">
        <v>245935000</v>
      </c>
      <c r="L16" s="9">
        <v>290847000</v>
      </c>
      <c r="M16" s="9">
        <v>341271000</v>
      </c>
      <c r="N16" s="9">
        <v>392877000</v>
      </c>
      <c r="O16" s="9">
        <v>470185000</v>
      </c>
      <c r="P16" s="9">
        <v>544134000</v>
      </c>
      <c r="Q16" s="9">
        <v>624339000</v>
      </c>
      <c r="R16" s="9">
        <v>711088000</v>
      </c>
      <c r="S16" s="9">
        <v>802990000</v>
      </c>
      <c r="T16" s="9">
        <v>898870000</v>
      </c>
      <c r="U16" s="9">
        <v>993227000</v>
      </c>
      <c r="V16" s="9">
        <v>1090960000</v>
      </c>
      <c r="W16" s="9">
        <v>1194790000</v>
      </c>
      <c r="X16" s="9">
        <v>1302250000</v>
      </c>
      <c r="Y16" s="9">
        <v>1408040000</v>
      </c>
      <c r="Z16" s="9">
        <v>1521660000</v>
      </c>
      <c r="AA16" s="9">
        <v>1606460000</v>
      </c>
      <c r="AB16" s="9">
        <v>1662120000</v>
      </c>
      <c r="AC16" s="9">
        <v>1721150000</v>
      </c>
      <c r="AD16" s="9">
        <v>1793090000</v>
      </c>
      <c r="AE16" s="9">
        <v>1875300000</v>
      </c>
      <c r="AF16" s="9">
        <v>1952520000</v>
      </c>
      <c r="AG16" s="9">
        <v>2032900000</v>
      </c>
      <c r="AH16" s="9">
        <v>2105110000</v>
      </c>
      <c r="AI16" s="9">
        <v>2172780000</v>
      </c>
      <c r="AJ16" s="9">
        <v>2231160000</v>
      </c>
      <c r="AK16" s="9">
        <v>2284590000</v>
      </c>
      <c r="AL16" s="9">
        <v>2328410000</v>
      </c>
      <c r="AM16" s="9">
        <v>2366990000</v>
      </c>
      <c r="AN16" s="9">
        <v>2430440000</v>
      </c>
    </row>
    <row r="17" spans="1:40">
      <c r="A17" t="s">
        <v>673</v>
      </c>
      <c r="B17" t="s">
        <v>675</v>
      </c>
      <c r="C17" s="9">
        <v>306680000</v>
      </c>
      <c r="D17" s="9">
        <v>306453000</v>
      </c>
      <c r="E17" s="9">
        <v>306449000</v>
      </c>
      <c r="F17" s="9">
        <v>306480000</v>
      </c>
      <c r="G17" s="9">
        <v>306453000</v>
      </c>
      <c r="H17" s="9">
        <v>306402000</v>
      </c>
      <c r="I17" s="9">
        <v>306332000</v>
      </c>
      <c r="J17" s="9">
        <v>306249000</v>
      </c>
      <c r="K17" s="9">
        <v>306141000</v>
      </c>
      <c r="L17" s="9">
        <v>306001000</v>
      </c>
      <c r="M17" s="9">
        <v>305761000</v>
      </c>
      <c r="N17" s="9">
        <v>304968000</v>
      </c>
      <c r="O17" s="9">
        <v>303873000</v>
      </c>
      <c r="P17" s="9">
        <v>299641000</v>
      </c>
      <c r="Q17" s="9">
        <v>293199000</v>
      </c>
      <c r="R17" s="9">
        <v>283302000</v>
      </c>
      <c r="S17" s="9">
        <v>266008000</v>
      </c>
      <c r="T17" s="9">
        <v>241099000</v>
      </c>
      <c r="U17" s="9">
        <v>212322000</v>
      </c>
      <c r="V17" s="9">
        <v>181348000</v>
      </c>
      <c r="W17" s="9">
        <v>145871000</v>
      </c>
      <c r="X17" s="9">
        <v>111707000</v>
      </c>
      <c r="Y17" s="9">
        <v>76291300</v>
      </c>
      <c r="Z17" s="9">
        <v>17072600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</row>
    <row r="18" spans="1:40">
      <c r="A18" t="s">
        <v>673</v>
      </c>
      <c r="B18" t="s">
        <v>674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>
      <c r="A19" t="s">
        <v>673</v>
      </c>
      <c r="B19" t="s">
        <v>672</v>
      </c>
      <c r="C19" s="9">
        <v>157431000</v>
      </c>
      <c r="D19" s="9">
        <v>178219000</v>
      </c>
      <c r="E19" s="9">
        <v>198039000</v>
      </c>
      <c r="F19" s="9">
        <v>228446000</v>
      </c>
      <c r="G19" s="9">
        <v>266082000</v>
      </c>
      <c r="H19" s="9">
        <v>321366000</v>
      </c>
      <c r="I19" s="9">
        <v>397522000</v>
      </c>
      <c r="J19" s="9">
        <v>491879000</v>
      </c>
      <c r="K19" s="9">
        <v>650928000</v>
      </c>
      <c r="L19" s="9">
        <v>850298000</v>
      </c>
      <c r="M19" s="9">
        <v>1073560000</v>
      </c>
      <c r="N19" s="9">
        <v>1301200000</v>
      </c>
      <c r="O19" s="9">
        <v>1641660000</v>
      </c>
      <c r="P19" s="9">
        <v>1965760000</v>
      </c>
      <c r="Q19" s="9">
        <v>2318240000</v>
      </c>
      <c r="R19" s="9">
        <v>2700100000</v>
      </c>
      <c r="S19" s="9">
        <v>3104690000</v>
      </c>
      <c r="T19" s="9">
        <v>3526740000</v>
      </c>
      <c r="U19" s="9">
        <v>3941420000</v>
      </c>
      <c r="V19" s="9">
        <v>4370810000</v>
      </c>
      <c r="W19" s="9">
        <v>4826300000</v>
      </c>
      <c r="X19" s="9">
        <v>5296090000</v>
      </c>
      <c r="Y19" s="9">
        <v>5756240000</v>
      </c>
      <c r="Z19" s="9">
        <v>6249980000</v>
      </c>
      <c r="AA19" s="9">
        <v>6678870000</v>
      </c>
      <c r="AB19" s="9">
        <v>7085700000</v>
      </c>
      <c r="AC19" s="9">
        <v>7462190000</v>
      </c>
      <c r="AD19" s="9">
        <v>7850150000</v>
      </c>
      <c r="AE19" s="9">
        <v>8196020000</v>
      </c>
      <c r="AF19" s="9">
        <v>8519170000</v>
      </c>
      <c r="AG19" s="9">
        <v>8855570000</v>
      </c>
      <c r="AH19" s="9">
        <v>9153270000</v>
      </c>
      <c r="AI19" s="9">
        <v>9431690000</v>
      </c>
      <c r="AJ19" s="9">
        <v>9668380000</v>
      </c>
      <c r="AK19" s="9">
        <v>9884890000</v>
      </c>
      <c r="AL19" s="9">
        <v>10060400000</v>
      </c>
      <c r="AM19" s="9">
        <v>10215100000</v>
      </c>
      <c r="AN19" s="9">
        <v>10472400000</v>
      </c>
    </row>
    <row r="20" spans="1:40">
      <c r="A20" t="s">
        <v>669</v>
      </c>
      <c r="B20" t="s">
        <v>671</v>
      </c>
      <c r="C20" s="9">
        <v>2667530</v>
      </c>
      <c r="D20" s="9">
        <v>2667530</v>
      </c>
      <c r="E20" s="9">
        <v>2667530</v>
      </c>
      <c r="F20" s="9">
        <v>2667530</v>
      </c>
      <c r="G20" s="9">
        <v>2667530</v>
      </c>
      <c r="H20" s="9">
        <v>2667530</v>
      </c>
      <c r="I20" s="9">
        <v>2667530</v>
      </c>
      <c r="J20" s="9">
        <v>2667530</v>
      </c>
      <c r="K20" s="9">
        <v>2667530</v>
      </c>
      <c r="L20" s="9">
        <v>2667530</v>
      </c>
      <c r="M20" s="9">
        <v>2667530</v>
      </c>
      <c r="N20" s="9">
        <v>2667530</v>
      </c>
      <c r="O20" s="9">
        <v>2667530</v>
      </c>
      <c r="P20" s="9">
        <v>2667530</v>
      </c>
      <c r="Q20" s="9">
        <v>2667530</v>
      </c>
      <c r="R20" s="9">
        <v>2667530</v>
      </c>
      <c r="S20" s="9">
        <v>2667530</v>
      </c>
      <c r="T20" s="9">
        <v>2667530</v>
      </c>
      <c r="U20" s="9">
        <v>2667530</v>
      </c>
      <c r="V20" s="9">
        <v>2667530</v>
      </c>
      <c r="W20" s="9">
        <v>2667530</v>
      </c>
      <c r="X20" s="9">
        <v>2667530</v>
      </c>
      <c r="Y20" s="9">
        <v>2667530</v>
      </c>
      <c r="Z20" s="9">
        <v>2667530</v>
      </c>
      <c r="AA20" s="9">
        <v>2667530</v>
      </c>
      <c r="AB20" s="9">
        <v>2667530</v>
      </c>
      <c r="AC20" s="9">
        <v>2667530</v>
      </c>
      <c r="AD20" s="9">
        <v>2667530</v>
      </c>
      <c r="AE20" s="9">
        <v>2667530</v>
      </c>
      <c r="AF20" s="9">
        <v>2667530</v>
      </c>
      <c r="AG20" s="9">
        <v>2667530</v>
      </c>
      <c r="AH20" s="9">
        <v>2667530</v>
      </c>
      <c r="AI20" s="9">
        <v>2667530</v>
      </c>
      <c r="AJ20" s="9">
        <v>2667530</v>
      </c>
      <c r="AK20" s="9">
        <v>2667530</v>
      </c>
      <c r="AL20" s="9">
        <v>2667530</v>
      </c>
      <c r="AM20" s="9">
        <v>2667530</v>
      </c>
      <c r="AN20" s="9">
        <v>2667530</v>
      </c>
    </row>
    <row r="21" spans="1:40">
      <c r="A21" t="s">
        <v>669</v>
      </c>
      <c r="B21" t="s">
        <v>670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 spans="1:40">
      <c r="A22" t="s">
        <v>669</v>
      </c>
      <c r="B22" t="s">
        <v>668</v>
      </c>
      <c r="C22">
        <v>0</v>
      </c>
      <c r="D22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242503</v>
      </c>
      <c r="P22" s="9">
        <v>485005</v>
      </c>
      <c r="Q22" s="9">
        <v>970011</v>
      </c>
      <c r="R22" s="9">
        <v>1455020</v>
      </c>
      <c r="S22" s="9">
        <v>2182520</v>
      </c>
      <c r="T22" s="9">
        <v>2910030</v>
      </c>
      <c r="U22" s="9">
        <v>3637540</v>
      </c>
      <c r="V22" s="9">
        <v>4607550</v>
      </c>
      <c r="W22" s="9">
        <v>5820060</v>
      </c>
      <c r="X22" s="9">
        <v>7275080</v>
      </c>
      <c r="Y22" s="9">
        <v>8730100</v>
      </c>
      <c r="Z22" s="9">
        <v>10427600</v>
      </c>
      <c r="AA22" s="9">
        <v>12367600</v>
      </c>
      <c r="AB22" s="9">
        <v>14307700</v>
      </c>
      <c r="AC22" s="9">
        <v>16247700</v>
      </c>
      <c r="AD22" s="9">
        <v>18430200</v>
      </c>
      <c r="AE22" s="9">
        <v>21582700</v>
      </c>
      <c r="AF22" s="9">
        <v>24735300</v>
      </c>
      <c r="AG22" s="9">
        <v>28372800</v>
      </c>
      <c r="AH22" s="9">
        <v>32010300</v>
      </c>
      <c r="AI22" s="9">
        <v>35647900</v>
      </c>
      <c r="AJ22" s="9">
        <v>39042900</v>
      </c>
      <c r="AK22" s="9">
        <v>42438000</v>
      </c>
      <c r="AL22" s="9">
        <v>45348000</v>
      </c>
      <c r="AM22" s="9">
        <v>48015500</v>
      </c>
      <c r="AN22" s="9">
        <v>52865600</v>
      </c>
    </row>
    <row r="23" spans="1:40">
      <c r="A23" t="s">
        <v>665</v>
      </c>
      <c r="B23" t="s">
        <v>667</v>
      </c>
      <c r="C23" s="9">
        <v>132165000</v>
      </c>
      <c r="D23" s="9">
        <v>131529000</v>
      </c>
      <c r="E23" s="9">
        <v>130756000</v>
      </c>
      <c r="F23" s="9">
        <v>129892000</v>
      </c>
      <c r="G23" s="9">
        <v>128937000</v>
      </c>
      <c r="H23" s="9">
        <v>127846000</v>
      </c>
      <c r="I23" s="9">
        <v>126618000</v>
      </c>
      <c r="J23" s="9">
        <v>125254000</v>
      </c>
      <c r="K23" s="9">
        <v>123754000</v>
      </c>
      <c r="L23" s="9">
        <v>122072000</v>
      </c>
      <c r="M23" s="9">
        <v>120162000</v>
      </c>
      <c r="N23" s="9">
        <v>118071000</v>
      </c>
      <c r="O23" s="9">
        <v>115798000</v>
      </c>
      <c r="P23" s="9">
        <v>113343000</v>
      </c>
      <c r="Q23" s="9">
        <v>110706000</v>
      </c>
      <c r="R23" s="9">
        <v>107932000</v>
      </c>
      <c r="S23" s="9">
        <v>105068000</v>
      </c>
      <c r="T23" s="9">
        <v>102113000</v>
      </c>
      <c r="U23" s="9">
        <v>99021500</v>
      </c>
      <c r="V23" s="9">
        <v>95793500</v>
      </c>
      <c r="W23" s="9">
        <v>92429100</v>
      </c>
      <c r="X23" s="9">
        <v>88928400</v>
      </c>
      <c r="Y23" s="9">
        <v>85291200</v>
      </c>
      <c r="Z23" s="9">
        <v>81517700</v>
      </c>
      <c r="AA23" s="9">
        <v>77607700</v>
      </c>
      <c r="AB23" s="9">
        <v>73606900</v>
      </c>
      <c r="AC23" s="9">
        <v>69515100</v>
      </c>
      <c r="AD23" s="9">
        <v>65377800</v>
      </c>
      <c r="AE23" s="9">
        <v>61195100</v>
      </c>
      <c r="AF23" s="9">
        <v>56966900</v>
      </c>
      <c r="AG23" s="9">
        <v>52738700</v>
      </c>
      <c r="AH23" s="9">
        <v>48510500</v>
      </c>
      <c r="AI23" s="9">
        <v>44327800</v>
      </c>
      <c r="AJ23" s="9">
        <v>40236000</v>
      </c>
      <c r="AK23" s="9">
        <v>36280600</v>
      </c>
      <c r="AL23" s="9">
        <v>32461600</v>
      </c>
      <c r="AM23" s="9">
        <v>28824400</v>
      </c>
      <c r="AN23" s="9">
        <v>25369100</v>
      </c>
    </row>
    <row r="24" spans="1:40">
      <c r="A24" t="s">
        <v>665</v>
      </c>
      <c r="B24" t="s">
        <v>666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>
      <c r="A25" t="s">
        <v>665</v>
      </c>
      <c r="B25" t="s">
        <v>664</v>
      </c>
      <c r="C25" s="9">
        <v>8865560</v>
      </c>
      <c r="D25" s="9">
        <v>8865560</v>
      </c>
      <c r="E25" s="9">
        <v>8865560</v>
      </c>
      <c r="F25" s="9">
        <v>8865560</v>
      </c>
      <c r="G25" s="9">
        <v>8865560</v>
      </c>
      <c r="H25" s="9">
        <v>8865560</v>
      </c>
      <c r="I25" s="9">
        <v>8865560</v>
      </c>
      <c r="J25" s="9">
        <v>8865560</v>
      </c>
      <c r="K25" s="9">
        <v>8865560</v>
      </c>
      <c r="L25" s="9">
        <v>8865560</v>
      </c>
      <c r="M25" s="9">
        <v>8865560</v>
      </c>
      <c r="N25" s="9">
        <v>8865560</v>
      </c>
      <c r="O25" s="9">
        <v>8911020</v>
      </c>
      <c r="P25" s="9">
        <v>8956490</v>
      </c>
      <c r="Q25" s="9">
        <v>9001950</v>
      </c>
      <c r="R25" s="9">
        <v>9047420</v>
      </c>
      <c r="S25" s="9">
        <v>9092880</v>
      </c>
      <c r="T25" s="9">
        <v>9138340</v>
      </c>
      <c r="U25" s="9">
        <v>9183810</v>
      </c>
      <c r="V25" s="9">
        <v>9229270</v>
      </c>
      <c r="W25" s="9">
        <v>9274740</v>
      </c>
      <c r="X25" s="9">
        <v>9320200</v>
      </c>
      <c r="Y25" s="9">
        <v>9365670</v>
      </c>
      <c r="Z25" s="9">
        <v>9456600</v>
      </c>
      <c r="AA25" s="9">
        <v>9502060</v>
      </c>
      <c r="AB25" s="9">
        <v>9547520</v>
      </c>
      <c r="AC25" s="9">
        <v>9592990</v>
      </c>
      <c r="AD25" s="9">
        <v>9638450</v>
      </c>
      <c r="AE25" s="9">
        <v>9683920</v>
      </c>
      <c r="AF25" s="9">
        <v>9729380</v>
      </c>
      <c r="AG25" s="9">
        <v>9774850</v>
      </c>
      <c r="AH25" s="9">
        <v>9820310</v>
      </c>
      <c r="AI25" s="9">
        <v>9865780</v>
      </c>
      <c r="AJ25" s="9">
        <v>9911240</v>
      </c>
      <c r="AK25" s="9">
        <v>9911240</v>
      </c>
      <c r="AL25" s="9">
        <v>9911240</v>
      </c>
      <c r="AM25" s="9">
        <v>9911240</v>
      </c>
      <c r="AN25" s="9">
        <v>9956700</v>
      </c>
    </row>
    <row r="26" spans="1:40">
      <c r="A26" t="s">
        <v>661</v>
      </c>
      <c r="B26" t="s">
        <v>663</v>
      </c>
      <c r="C26" s="9">
        <v>1555770</v>
      </c>
      <c r="D26" s="9">
        <v>1555770</v>
      </c>
      <c r="E26" s="9">
        <v>1555770</v>
      </c>
      <c r="F26" s="9">
        <v>1555770</v>
      </c>
      <c r="G26" s="9">
        <v>1555770</v>
      </c>
      <c r="H26" s="9">
        <v>1555770</v>
      </c>
      <c r="I26" s="9">
        <v>1555770</v>
      </c>
      <c r="J26" s="9">
        <v>1555770</v>
      </c>
      <c r="K26" s="9">
        <v>1555770</v>
      </c>
      <c r="L26" s="9">
        <v>1555770</v>
      </c>
      <c r="M26" s="9">
        <v>1555770</v>
      </c>
      <c r="N26" s="9">
        <v>1555770</v>
      </c>
      <c r="O26" s="9">
        <v>1555770</v>
      </c>
      <c r="P26" s="9">
        <v>1555770</v>
      </c>
      <c r="Q26" s="9">
        <v>1555770</v>
      </c>
      <c r="R26" s="9">
        <v>1555770</v>
      </c>
      <c r="S26" s="9">
        <v>1496720</v>
      </c>
      <c r="T26" s="9">
        <v>1408160</v>
      </c>
      <c r="U26" s="9">
        <v>1290080</v>
      </c>
      <c r="V26" s="9">
        <v>1142470</v>
      </c>
      <c r="W26" s="9">
        <v>994864</v>
      </c>
      <c r="X26" s="9">
        <v>876780</v>
      </c>
      <c r="Y26" s="9">
        <v>729174</v>
      </c>
      <c r="Z26" s="9">
        <v>581568</v>
      </c>
      <c r="AA26" s="9">
        <v>433962</v>
      </c>
      <c r="AB26" s="9">
        <v>286356</v>
      </c>
      <c r="AC26" s="9">
        <v>197792</v>
      </c>
      <c r="AD26" s="9">
        <v>109228</v>
      </c>
      <c r="AE26" s="9">
        <v>50186</v>
      </c>
      <c r="AF26" s="9">
        <v>20664.8</v>
      </c>
      <c r="AG26" s="9">
        <v>5904.24</v>
      </c>
      <c r="AH26" s="9">
        <v>5904.24</v>
      </c>
      <c r="AI26" s="9">
        <v>5904.24</v>
      </c>
      <c r="AJ26" s="9">
        <v>5904.24</v>
      </c>
      <c r="AK26" s="9">
        <v>5904.24</v>
      </c>
      <c r="AL26" s="9">
        <v>5904.24</v>
      </c>
      <c r="AM26" s="9">
        <v>5904.24</v>
      </c>
      <c r="AN26" s="9">
        <v>5904.24</v>
      </c>
    </row>
    <row r="27" spans="1:40">
      <c r="A27" t="s">
        <v>661</v>
      </c>
      <c r="B27" t="s">
        <v>662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>
      <c r="A28" t="s">
        <v>661</v>
      </c>
      <c r="B28" t="s">
        <v>660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14760.6</v>
      </c>
      <c r="L28" s="9">
        <v>29521.200000000001</v>
      </c>
      <c r="M28" s="9">
        <v>44281.8</v>
      </c>
      <c r="N28" s="9">
        <v>59042.400000000001</v>
      </c>
      <c r="O28" s="9">
        <v>88563.6</v>
      </c>
      <c r="P28" s="9">
        <v>118085</v>
      </c>
      <c r="Q28" s="9">
        <v>147606</v>
      </c>
      <c r="R28" s="9">
        <v>177127</v>
      </c>
      <c r="S28" s="9">
        <v>206648</v>
      </c>
      <c r="T28" s="9">
        <v>236170</v>
      </c>
      <c r="U28" s="9">
        <v>265691</v>
      </c>
      <c r="V28" s="9">
        <v>295212</v>
      </c>
      <c r="W28" s="9">
        <v>324733</v>
      </c>
      <c r="X28" s="9">
        <v>354254</v>
      </c>
      <c r="Y28" s="9">
        <v>383776</v>
      </c>
      <c r="Z28" s="9">
        <v>413297</v>
      </c>
      <c r="AA28" s="9">
        <v>442818</v>
      </c>
      <c r="AB28" s="9">
        <v>472339</v>
      </c>
      <c r="AC28" s="9">
        <v>501860</v>
      </c>
      <c r="AD28" s="9">
        <v>531382</v>
      </c>
      <c r="AE28" s="9">
        <v>560903</v>
      </c>
      <c r="AF28" s="9">
        <v>590424</v>
      </c>
      <c r="AG28" s="9">
        <v>619945</v>
      </c>
      <c r="AH28" s="9">
        <v>649466</v>
      </c>
      <c r="AI28" s="9">
        <v>678988</v>
      </c>
      <c r="AJ28" s="9">
        <v>708509</v>
      </c>
      <c r="AK28" s="9">
        <v>738030</v>
      </c>
      <c r="AL28" s="9">
        <v>767551</v>
      </c>
      <c r="AM28" s="9">
        <v>797072</v>
      </c>
      <c r="AN28" s="9">
        <v>826594</v>
      </c>
    </row>
    <row r="29" spans="1:40">
      <c r="A29" t="s">
        <v>657</v>
      </c>
      <c r="B29" t="s">
        <v>659</v>
      </c>
      <c r="C29">
        <v>109470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>
      <c r="A30" t="s">
        <v>657</v>
      </c>
      <c r="B30" t="s">
        <v>658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>
      <c r="A31" t="s">
        <v>657</v>
      </c>
      <c r="B31" t="s">
        <v>656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 spans="1:40">
      <c r="A32" t="s">
        <v>167</v>
      </c>
      <c r="B32" t="s">
        <v>655</v>
      </c>
      <c r="C32" s="9">
        <v>138511000</v>
      </c>
      <c r="D32" s="9">
        <v>138210000</v>
      </c>
      <c r="E32" s="9">
        <v>137858000</v>
      </c>
      <c r="F32" s="9">
        <v>137446000</v>
      </c>
      <c r="G32" s="9">
        <v>136948000</v>
      </c>
      <c r="H32" s="9">
        <v>136341000</v>
      </c>
      <c r="I32" s="9">
        <v>135613000</v>
      </c>
      <c r="J32" s="9">
        <v>134726000</v>
      </c>
      <c r="K32" s="9">
        <v>133683000</v>
      </c>
      <c r="L32" s="9">
        <v>132445000</v>
      </c>
      <c r="M32" s="9">
        <v>130989000</v>
      </c>
      <c r="N32" s="9">
        <v>129243000</v>
      </c>
      <c r="O32" s="9">
        <v>127108000</v>
      </c>
      <c r="P32" s="9">
        <v>124464000</v>
      </c>
      <c r="Q32" s="9">
        <v>121226000</v>
      </c>
      <c r="R32" s="9">
        <v>117334000</v>
      </c>
      <c r="S32" s="9">
        <v>112823000</v>
      </c>
      <c r="T32" s="9">
        <v>107706000</v>
      </c>
      <c r="U32" s="9">
        <v>102116000</v>
      </c>
      <c r="V32" s="9">
        <v>96186400</v>
      </c>
      <c r="W32" s="9">
        <v>90002300</v>
      </c>
      <c r="X32" s="9">
        <v>83515200</v>
      </c>
      <c r="Y32" s="9">
        <v>76652200</v>
      </c>
      <c r="Z32" s="9">
        <v>69377100</v>
      </c>
      <c r="AA32" s="9">
        <v>61641200</v>
      </c>
      <c r="AB32" s="9">
        <v>53396200</v>
      </c>
      <c r="AC32" s="9">
        <v>44569400</v>
      </c>
      <c r="AD32" s="9">
        <v>35184900</v>
      </c>
      <c r="AE32" s="9">
        <v>25218500</v>
      </c>
      <c r="AF32" s="9">
        <v>14743000</v>
      </c>
      <c r="AG32" s="9">
        <v>3746340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</row>
    <row r="33" spans="1:40">
      <c r="A33" t="s">
        <v>167</v>
      </c>
      <c r="B33" t="s">
        <v>654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0">
      <c r="A34" t="s">
        <v>167</v>
      </c>
      <c r="B34" t="s">
        <v>653</v>
      </c>
      <c r="C34" s="9">
        <v>29203600</v>
      </c>
      <c r="D34" s="9">
        <v>121257000</v>
      </c>
      <c r="E34" s="9">
        <v>205024000</v>
      </c>
      <c r="F34" s="9">
        <v>261954000</v>
      </c>
      <c r="G34" s="9">
        <v>281354000</v>
      </c>
      <c r="H34" s="9">
        <v>300754000</v>
      </c>
      <c r="I34" s="9">
        <v>320153000</v>
      </c>
      <c r="J34" s="9">
        <v>320150000</v>
      </c>
      <c r="K34" s="9">
        <v>320148000</v>
      </c>
      <c r="L34" s="9">
        <v>320146000</v>
      </c>
      <c r="M34" s="9">
        <v>320144000</v>
      </c>
      <c r="N34" s="9">
        <v>320143000</v>
      </c>
      <c r="O34" s="9">
        <v>320142000</v>
      </c>
      <c r="P34" s="9">
        <v>320152000</v>
      </c>
      <c r="Q34" s="9">
        <v>320163000</v>
      </c>
      <c r="R34" s="9">
        <v>320186000</v>
      </c>
      <c r="S34" s="9">
        <v>320210000</v>
      </c>
      <c r="T34" s="9">
        <v>320233000</v>
      </c>
      <c r="U34" s="9">
        <v>320256000</v>
      </c>
      <c r="V34" s="9">
        <v>320279000</v>
      </c>
      <c r="W34" s="9">
        <v>320313000</v>
      </c>
      <c r="X34" s="9">
        <v>320349000</v>
      </c>
      <c r="Y34" s="9">
        <v>320383000</v>
      </c>
      <c r="Z34" s="9">
        <v>320418000</v>
      </c>
      <c r="AA34" s="9">
        <v>320453000</v>
      </c>
      <c r="AB34" s="9">
        <v>320487000</v>
      </c>
      <c r="AC34" s="9">
        <v>320522000</v>
      </c>
      <c r="AD34" s="9">
        <v>320557000</v>
      </c>
      <c r="AE34" s="9">
        <v>320591000</v>
      </c>
      <c r="AF34" s="9">
        <v>320625000</v>
      </c>
      <c r="AG34" s="9">
        <v>320659000</v>
      </c>
      <c r="AH34" s="9">
        <v>312873000</v>
      </c>
      <c r="AI34" s="9">
        <v>300807000</v>
      </c>
      <c r="AJ34" s="9">
        <v>288353000</v>
      </c>
      <c r="AK34" s="9">
        <v>275620000</v>
      </c>
      <c r="AL34" s="9">
        <v>262536000</v>
      </c>
      <c r="AM34" s="9">
        <v>249004000</v>
      </c>
      <c r="AN34" s="9">
        <v>235326000</v>
      </c>
    </row>
    <row r="35" spans="1:40">
      <c r="A35" t="s">
        <v>650</v>
      </c>
      <c r="B35" t="s">
        <v>652</v>
      </c>
      <c r="C35" s="9">
        <v>158195000</v>
      </c>
      <c r="D35" s="9">
        <v>150961000</v>
      </c>
      <c r="E35" s="9">
        <v>146863000</v>
      </c>
      <c r="F35" s="9">
        <v>143766000</v>
      </c>
      <c r="G35" s="9">
        <v>142326000</v>
      </c>
      <c r="H35" s="9">
        <v>139922000</v>
      </c>
      <c r="I35" s="9">
        <v>136696000</v>
      </c>
      <c r="J35" s="9">
        <v>135748000</v>
      </c>
      <c r="K35" s="9">
        <v>133599000</v>
      </c>
      <c r="L35" s="9">
        <v>130724000</v>
      </c>
      <c r="M35" s="9">
        <v>128052000</v>
      </c>
      <c r="N35" s="9">
        <v>124870000</v>
      </c>
      <c r="O35" s="9">
        <v>119821000</v>
      </c>
      <c r="P35" s="9">
        <v>115138000</v>
      </c>
      <c r="Q35" s="9">
        <v>110785000</v>
      </c>
      <c r="R35" s="9">
        <v>106088000</v>
      </c>
      <c r="S35" s="9">
        <v>101567000</v>
      </c>
      <c r="T35" s="9">
        <v>96782300</v>
      </c>
      <c r="U35" s="9">
        <v>92715000</v>
      </c>
      <c r="V35" s="9">
        <v>88277500</v>
      </c>
      <c r="W35" s="9">
        <v>83715600</v>
      </c>
      <c r="X35" s="9">
        <v>79946400</v>
      </c>
      <c r="Y35" s="9">
        <v>75921800</v>
      </c>
      <c r="Z35" s="9">
        <v>72317400</v>
      </c>
      <c r="AA35" s="9">
        <v>68746400</v>
      </c>
      <c r="AB35" s="9">
        <v>65461100</v>
      </c>
      <c r="AC35" s="9">
        <v>62566700</v>
      </c>
      <c r="AD35" s="9">
        <v>59740000</v>
      </c>
      <c r="AE35" s="9">
        <v>57187000</v>
      </c>
      <c r="AF35" s="9">
        <v>54949700</v>
      </c>
      <c r="AG35" s="9">
        <v>52614300</v>
      </c>
      <c r="AH35" s="9">
        <v>50749100</v>
      </c>
      <c r="AI35" s="9">
        <v>48807800</v>
      </c>
      <c r="AJ35" s="9">
        <v>47274500</v>
      </c>
      <c r="AK35" s="9">
        <v>45651300</v>
      </c>
      <c r="AL35" s="9">
        <v>44477100</v>
      </c>
      <c r="AM35" s="9">
        <v>43200300</v>
      </c>
      <c r="AN35" s="9">
        <v>41949800</v>
      </c>
    </row>
    <row r="36" spans="1:40">
      <c r="A36" t="s">
        <v>650</v>
      </c>
      <c r="B36" t="s">
        <v>651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>
      <c r="A37" t="s">
        <v>650</v>
      </c>
      <c r="B37" t="s">
        <v>649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15612.9</v>
      </c>
      <c r="P37" s="9">
        <v>46708.1</v>
      </c>
      <c r="Q37" s="9">
        <v>77927.600000000006</v>
      </c>
      <c r="R37" s="9">
        <v>109092</v>
      </c>
      <c r="S37" s="9">
        <v>156555</v>
      </c>
      <c r="T37" s="9">
        <v>203202</v>
      </c>
      <c r="U37" s="9">
        <v>251477</v>
      </c>
      <c r="V37" s="9">
        <v>298852</v>
      </c>
      <c r="W37" s="9">
        <v>345210</v>
      </c>
      <c r="X37" s="9">
        <v>410361</v>
      </c>
      <c r="Y37" s="9">
        <v>473696</v>
      </c>
      <c r="Z37" s="9">
        <v>538656</v>
      </c>
      <c r="AA37" s="9">
        <v>602479</v>
      </c>
      <c r="AB37" s="9">
        <v>667061</v>
      </c>
      <c r="AC37" s="9">
        <v>733125</v>
      </c>
      <c r="AD37" s="9">
        <v>798654</v>
      </c>
      <c r="AE37" s="9">
        <v>867352</v>
      </c>
      <c r="AF37" s="9">
        <v>921586</v>
      </c>
      <c r="AG37" s="9">
        <v>989007</v>
      </c>
      <c r="AH37" s="9">
        <v>1046900</v>
      </c>
      <c r="AI37" s="9">
        <v>1100390</v>
      </c>
      <c r="AJ37" s="9">
        <v>1161600</v>
      </c>
      <c r="AK37" s="9">
        <v>1201980</v>
      </c>
      <c r="AL37" s="9">
        <v>1250950</v>
      </c>
      <c r="AM37" s="9">
        <v>1295990</v>
      </c>
      <c r="AN37" s="9">
        <v>1350850</v>
      </c>
    </row>
    <row r="38" spans="1:40">
      <c r="A38" t="s">
        <v>646</v>
      </c>
      <c r="B38" t="s">
        <v>648</v>
      </c>
      <c r="C38" s="9">
        <v>80248700</v>
      </c>
      <c r="D38" s="9">
        <v>80248700</v>
      </c>
      <c r="E38" s="9">
        <v>80248700</v>
      </c>
      <c r="F38" s="9">
        <v>80248700</v>
      </c>
      <c r="G38" s="9">
        <v>80248700</v>
      </c>
      <c r="H38" s="9">
        <v>80248700</v>
      </c>
      <c r="I38" s="9">
        <v>80248700</v>
      </c>
      <c r="J38" s="9">
        <v>80248700</v>
      </c>
      <c r="K38" s="9">
        <v>80248700</v>
      </c>
      <c r="L38" s="9">
        <v>80248700</v>
      </c>
      <c r="M38" s="9">
        <v>80248700</v>
      </c>
      <c r="N38" s="9">
        <v>80248700</v>
      </c>
      <c r="O38" s="9">
        <v>80248700</v>
      </c>
      <c r="P38" s="9">
        <v>80248700</v>
      </c>
      <c r="Q38" s="9">
        <v>80164900</v>
      </c>
      <c r="R38" s="9">
        <v>80081000</v>
      </c>
      <c r="S38" s="9">
        <v>79913400</v>
      </c>
      <c r="T38" s="9">
        <v>79745700</v>
      </c>
      <c r="U38" s="9">
        <v>79158900</v>
      </c>
      <c r="V38" s="9">
        <v>78404400</v>
      </c>
      <c r="W38" s="9">
        <v>77146900</v>
      </c>
      <c r="X38" s="9">
        <v>74715700</v>
      </c>
      <c r="Y38" s="9">
        <v>72284500</v>
      </c>
      <c r="Z38" s="9">
        <v>70272500</v>
      </c>
      <c r="AA38" s="9">
        <v>68512000</v>
      </c>
      <c r="AB38" s="9">
        <v>65997100</v>
      </c>
      <c r="AC38" s="9">
        <v>56020900</v>
      </c>
      <c r="AD38" s="9">
        <v>42607600</v>
      </c>
      <c r="AE38" s="9">
        <v>26092400</v>
      </c>
      <c r="AF38" s="9">
        <v>3038320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</row>
    <row r="39" spans="1:40">
      <c r="A39" t="s">
        <v>646</v>
      </c>
      <c r="B39" t="s">
        <v>647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0">
      <c r="A40" t="s">
        <v>646</v>
      </c>
      <c r="B40" t="s">
        <v>645</v>
      </c>
      <c r="C40" s="9">
        <v>15593000</v>
      </c>
      <c r="D40" s="9">
        <v>50132300</v>
      </c>
      <c r="E40" s="9">
        <v>68156400</v>
      </c>
      <c r="F40" s="9">
        <v>79641500</v>
      </c>
      <c r="G40" s="9">
        <v>84587700</v>
      </c>
      <c r="H40" s="9">
        <v>91462000</v>
      </c>
      <c r="I40" s="9">
        <v>96995000</v>
      </c>
      <c r="J40" s="9">
        <v>103953000</v>
      </c>
      <c r="K40" s="9">
        <v>115606000</v>
      </c>
      <c r="L40" s="9">
        <v>130025000</v>
      </c>
      <c r="M40" s="9">
        <v>145954000</v>
      </c>
      <c r="N40" s="9">
        <v>161966000</v>
      </c>
      <c r="O40" s="9">
        <v>185523000</v>
      </c>
      <c r="P40" s="9">
        <v>207571000</v>
      </c>
      <c r="Q40" s="9">
        <v>231212000</v>
      </c>
      <c r="R40" s="9">
        <v>256446000</v>
      </c>
      <c r="S40" s="9">
        <v>282937000</v>
      </c>
      <c r="T40" s="9">
        <v>310267000</v>
      </c>
      <c r="U40" s="9">
        <v>336926000</v>
      </c>
      <c r="V40" s="9">
        <v>364339000</v>
      </c>
      <c r="W40" s="9">
        <v>393178000</v>
      </c>
      <c r="X40" s="9">
        <v>422855000</v>
      </c>
      <c r="Y40" s="9">
        <v>451861000</v>
      </c>
      <c r="Z40" s="9">
        <v>482879000</v>
      </c>
      <c r="AA40" s="9">
        <v>512221000</v>
      </c>
      <c r="AB40" s="9">
        <v>540724000</v>
      </c>
      <c r="AC40" s="9">
        <v>566964000</v>
      </c>
      <c r="AD40" s="9">
        <v>593455000</v>
      </c>
      <c r="AE40" s="9">
        <v>615671000</v>
      </c>
      <c r="AF40" s="9">
        <v>636629000</v>
      </c>
      <c r="AG40" s="9">
        <v>636482000</v>
      </c>
      <c r="AH40" s="9">
        <v>637991000</v>
      </c>
      <c r="AI40" s="9">
        <v>641428000</v>
      </c>
      <c r="AJ40" s="9">
        <v>644949000</v>
      </c>
      <c r="AK40" s="9">
        <v>653668000</v>
      </c>
      <c r="AL40" s="9">
        <v>662973000</v>
      </c>
      <c r="AM40" s="9">
        <v>672363000</v>
      </c>
      <c r="AN40" s="9">
        <v>688710000</v>
      </c>
    </row>
    <row r="41" spans="1:40">
      <c r="A41" t="s">
        <v>642</v>
      </c>
      <c r="B41" t="s">
        <v>644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 spans="1:40">
      <c r="A42" t="s">
        <v>642</v>
      </c>
      <c r="B42" t="s">
        <v>643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 spans="1:40">
      <c r="A43" t="s">
        <v>642</v>
      </c>
      <c r="B43" t="s">
        <v>641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 spans="1:40">
      <c r="A44" t="s">
        <v>638</v>
      </c>
      <c r="B44" t="s">
        <v>640</v>
      </c>
      <c r="C44">
        <v>821905</v>
      </c>
      <c r="D44">
        <v>507071</v>
      </c>
      <c r="E44">
        <v>139695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 spans="1:40">
      <c r="A45" t="s">
        <v>638</v>
      </c>
      <c r="B45" t="s">
        <v>639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1:40">
      <c r="A46" t="s">
        <v>638</v>
      </c>
      <c r="B46" t="s">
        <v>637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 spans="1:40">
      <c r="A47" t="s">
        <v>634</v>
      </c>
      <c r="B47" t="s">
        <v>636</v>
      </c>
      <c r="C47" s="9">
        <v>197797000</v>
      </c>
      <c r="D47" s="9">
        <v>197098000</v>
      </c>
      <c r="E47" s="9">
        <v>196299000</v>
      </c>
      <c r="F47" s="9">
        <v>195401000</v>
      </c>
      <c r="G47" s="9">
        <v>194352000</v>
      </c>
      <c r="H47" s="9">
        <v>193154000</v>
      </c>
      <c r="I47" s="9">
        <v>191805000</v>
      </c>
      <c r="J47" s="9">
        <v>190258000</v>
      </c>
      <c r="K47" s="9">
        <v>188510000</v>
      </c>
      <c r="L47" s="9">
        <v>186513000</v>
      </c>
      <c r="M47" s="9">
        <v>184166000</v>
      </c>
      <c r="N47" s="9">
        <v>181519000</v>
      </c>
      <c r="O47" s="9">
        <v>178573000</v>
      </c>
      <c r="P47" s="9">
        <v>175328000</v>
      </c>
      <c r="Q47" s="9">
        <v>171783000</v>
      </c>
      <c r="R47" s="9">
        <v>168038000</v>
      </c>
      <c r="S47" s="9">
        <v>164193000</v>
      </c>
      <c r="T47" s="9">
        <v>160198000</v>
      </c>
      <c r="U47" s="9">
        <v>156054000</v>
      </c>
      <c r="V47" s="9">
        <v>151710000</v>
      </c>
      <c r="W47" s="9">
        <v>147116000</v>
      </c>
      <c r="X47" s="9">
        <v>142273000</v>
      </c>
      <c r="Y47" s="9">
        <v>137180000</v>
      </c>
      <c r="Z47" s="9">
        <v>131887000</v>
      </c>
      <c r="AA47" s="9">
        <v>126345000</v>
      </c>
      <c r="AB47" s="9">
        <v>120552000</v>
      </c>
      <c r="AC47" s="9">
        <v>114611000</v>
      </c>
      <c r="AD47" s="9">
        <v>108519000</v>
      </c>
      <c r="AE47" s="9">
        <v>102227000</v>
      </c>
      <c r="AF47" s="9">
        <v>95836200</v>
      </c>
      <c r="AG47" s="9">
        <v>89394900</v>
      </c>
      <c r="AH47" s="9">
        <v>82903800</v>
      </c>
      <c r="AI47" s="9">
        <v>76362700</v>
      </c>
      <c r="AJ47" s="9">
        <v>69771600</v>
      </c>
      <c r="AK47" s="9">
        <v>63330400</v>
      </c>
      <c r="AL47" s="9">
        <v>57088900</v>
      </c>
      <c r="AM47" s="9">
        <v>51147000</v>
      </c>
      <c r="AN47" s="9">
        <v>45454800</v>
      </c>
    </row>
    <row r="48" spans="1:40">
      <c r="A48" t="s">
        <v>634</v>
      </c>
      <c r="B48" t="s">
        <v>635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 spans="1:40">
      <c r="A49" t="s">
        <v>634</v>
      </c>
      <c r="B49" t="s">
        <v>633</v>
      </c>
      <c r="C49" s="9">
        <v>13281900</v>
      </c>
      <c r="D49" s="9">
        <v>13281900</v>
      </c>
      <c r="E49" s="9">
        <v>13281900</v>
      </c>
      <c r="F49" s="9">
        <v>13281900</v>
      </c>
      <c r="G49" s="9">
        <v>13281900</v>
      </c>
      <c r="H49" s="9">
        <v>13281900</v>
      </c>
      <c r="I49" s="9">
        <v>13281900</v>
      </c>
      <c r="J49" s="9">
        <v>13331800</v>
      </c>
      <c r="K49" s="9">
        <v>13381800</v>
      </c>
      <c r="L49" s="9">
        <v>13481600</v>
      </c>
      <c r="M49" s="9">
        <v>13581500</v>
      </c>
      <c r="N49" s="9">
        <v>13681400</v>
      </c>
      <c r="O49" s="9">
        <v>13831200</v>
      </c>
      <c r="P49" s="9">
        <v>13981000</v>
      </c>
      <c r="Q49" s="9">
        <v>14180700</v>
      </c>
      <c r="R49" s="9">
        <v>14380400</v>
      </c>
      <c r="S49" s="9">
        <v>14580100</v>
      </c>
      <c r="T49" s="9">
        <v>14779900</v>
      </c>
      <c r="U49" s="9">
        <v>14979600</v>
      </c>
      <c r="V49" s="9">
        <v>15229300</v>
      </c>
      <c r="W49" s="9">
        <v>15478900</v>
      </c>
      <c r="X49" s="9">
        <v>15728600</v>
      </c>
      <c r="Y49" s="9">
        <v>15978200</v>
      </c>
      <c r="Z49" s="9">
        <v>16227900</v>
      </c>
      <c r="AA49" s="9">
        <v>16477600</v>
      </c>
      <c r="AB49" s="9">
        <v>16727200</v>
      </c>
      <c r="AC49" s="9">
        <v>16976900</v>
      </c>
      <c r="AD49" s="9">
        <v>17226500</v>
      </c>
      <c r="AE49" s="9">
        <v>17426300</v>
      </c>
      <c r="AF49" s="9">
        <v>17626000</v>
      </c>
      <c r="AG49" s="9">
        <v>17825700</v>
      </c>
      <c r="AH49" s="9">
        <v>17975500</v>
      </c>
      <c r="AI49" s="9">
        <v>18125300</v>
      </c>
      <c r="AJ49" s="9">
        <v>18275100</v>
      </c>
      <c r="AK49" s="9">
        <v>18375000</v>
      </c>
      <c r="AL49" s="9">
        <v>18474800</v>
      </c>
      <c r="AM49" s="9">
        <v>18574700</v>
      </c>
      <c r="AN49" s="9">
        <v>18724500</v>
      </c>
    </row>
    <row r="51" spans="1:40">
      <c r="B51" t="s">
        <v>3323</v>
      </c>
      <c r="C51">
        <v>2023</v>
      </c>
      <c r="D51">
        <v>2024</v>
      </c>
      <c r="E51">
        <v>2025</v>
      </c>
      <c r="F51">
        <v>2026</v>
      </c>
      <c r="G51">
        <v>2027</v>
      </c>
      <c r="H51">
        <v>2028</v>
      </c>
      <c r="I51">
        <v>2029</v>
      </c>
      <c r="J51">
        <v>2030</v>
      </c>
      <c r="K51">
        <v>2031</v>
      </c>
      <c r="L51">
        <v>2032</v>
      </c>
      <c r="M51">
        <v>2033</v>
      </c>
      <c r="N51">
        <v>2034</v>
      </c>
      <c r="O51">
        <v>2035</v>
      </c>
      <c r="P51">
        <v>2036</v>
      </c>
      <c r="Q51">
        <v>2037</v>
      </c>
      <c r="R51">
        <v>2038</v>
      </c>
      <c r="S51">
        <v>2039</v>
      </c>
      <c r="T51">
        <v>2040</v>
      </c>
      <c r="U51">
        <v>2041</v>
      </c>
      <c r="V51">
        <v>2042</v>
      </c>
      <c r="W51">
        <v>2043</v>
      </c>
      <c r="X51">
        <v>2044</v>
      </c>
      <c r="Y51">
        <v>2045</v>
      </c>
      <c r="Z51">
        <v>2046</v>
      </c>
      <c r="AA51">
        <v>2047</v>
      </c>
      <c r="AB51">
        <v>2048</v>
      </c>
      <c r="AC51">
        <v>2049</v>
      </c>
      <c r="AD51">
        <v>2050</v>
      </c>
      <c r="AE51">
        <v>2051</v>
      </c>
      <c r="AF51">
        <v>2052</v>
      </c>
      <c r="AG51">
        <v>2053</v>
      </c>
      <c r="AH51">
        <v>2054</v>
      </c>
      <c r="AI51">
        <v>2055</v>
      </c>
      <c r="AJ51">
        <v>2056</v>
      </c>
      <c r="AK51">
        <v>2057</v>
      </c>
      <c r="AL51">
        <v>2058</v>
      </c>
      <c r="AM51">
        <v>2059</v>
      </c>
      <c r="AN51">
        <v>2060</v>
      </c>
    </row>
    <row r="52" spans="1:40">
      <c r="A52" t="s">
        <v>632</v>
      </c>
      <c r="B52" t="s">
        <v>631</v>
      </c>
      <c r="C52" s="9">
        <v>-17080500</v>
      </c>
      <c r="D52" s="9">
        <v>-17080500</v>
      </c>
      <c r="E52" s="9">
        <v>-17080500</v>
      </c>
      <c r="F52" s="9">
        <v>-17080500</v>
      </c>
      <c r="G52" s="9">
        <v>-17080500</v>
      </c>
      <c r="H52" s="9">
        <v>-17080500</v>
      </c>
      <c r="I52" s="9">
        <v>-17080500</v>
      </c>
      <c r="J52" s="9">
        <v>-17080500</v>
      </c>
      <c r="K52" s="9">
        <v>-17080500</v>
      </c>
      <c r="L52" s="9">
        <v>-17080500</v>
      </c>
      <c r="M52" s="9">
        <v>-17080500</v>
      </c>
      <c r="N52" s="9">
        <v>-17080500</v>
      </c>
      <c r="O52" s="9">
        <v>-17080500</v>
      </c>
      <c r="P52" s="9">
        <v>-17080500</v>
      </c>
      <c r="Q52" s="9">
        <v>-17080500</v>
      </c>
      <c r="R52" s="9">
        <v>-17080500</v>
      </c>
      <c r="S52" s="9">
        <v>-17080500</v>
      </c>
      <c r="T52" s="9">
        <v>-17080500</v>
      </c>
      <c r="U52" s="9">
        <v>-17080500</v>
      </c>
      <c r="V52" s="9">
        <v>-17080500</v>
      </c>
      <c r="W52" s="9">
        <v>-17080500</v>
      </c>
      <c r="X52" s="9">
        <v>-17080500</v>
      </c>
      <c r="Y52" s="9">
        <v>-17080500</v>
      </c>
      <c r="Z52" s="9">
        <v>-17080500</v>
      </c>
      <c r="AA52" s="9">
        <v>-17080500</v>
      </c>
      <c r="AB52" s="9">
        <v>-17080500</v>
      </c>
      <c r="AC52" s="9">
        <v>-17080500</v>
      </c>
      <c r="AD52" s="9">
        <v>-17080500</v>
      </c>
      <c r="AE52" s="9">
        <v>-17080500</v>
      </c>
      <c r="AF52" s="9">
        <v>-17080500</v>
      </c>
      <c r="AG52" s="9">
        <v>-17080500</v>
      </c>
      <c r="AH52" s="9">
        <v>-17080500</v>
      </c>
      <c r="AI52" s="9">
        <v>-17080500</v>
      </c>
      <c r="AJ52" s="9">
        <v>-17080500</v>
      </c>
      <c r="AK52" s="9">
        <v>-17080500</v>
      </c>
      <c r="AL52" s="9">
        <v>-17080500</v>
      </c>
      <c r="AM52" s="9">
        <v>-17080500</v>
      </c>
      <c r="AN52" s="9">
        <v>-17080500</v>
      </c>
    </row>
    <row r="54" spans="1:40">
      <c r="B54" t="s">
        <v>3323</v>
      </c>
      <c r="C54">
        <v>2023</v>
      </c>
      <c r="D54">
        <v>2024</v>
      </c>
      <c r="E54">
        <v>2025</v>
      </c>
      <c r="F54">
        <v>2026</v>
      </c>
      <c r="G54">
        <v>2027</v>
      </c>
      <c r="H54">
        <v>2028</v>
      </c>
      <c r="I54">
        <v>2029</v>
      </c>
      <c r="J54">
        <v>2030</v>
      </c>
      <c r="K54">
        <v>2031</v>
      </c>
      <c r="L54">
        <v>2032</v>
      </c>
      <c r="M54">
        <v>2033</v>
      </c>
      <c r="N54">
        <v>2034</v>
      </c>
      <c r="O54">
        <v>2035</v>
      </c>
      <c r="P54">
        <v>2036</v>
      </c>
      <c r="Q54">
        <v>2037</v>
      </c>
      <c r="R54">
        <v>2038</v>
      </c>
      <c r="S54">
        <v>2039</v>
      </c>
      <c r="T54">
        <v>2040</v>
      </c>
      <c r="U54">
        <v>2041</v>
      </c>
      <c r="V54">
        <v>2042</v>
      </c>
      <c r="W54">
        <v>2043</v>
      </c>
      <c r="X54">
        <v>2044</v>
      </c>
      <c r="Y54">
        <v>2045</v>
      </c>
      <c r="Z54">
        <v>2046</v>
      </c>
      <c r="AA54">
        <v>2047</v>
      </c>
      <c r="AB54">
        <v>2048</v>
      </c>
      <c r="AC54">
        <v>2049</v>
      </c>
      <c r="AD54">
        <v>2050</v>
      </c>
      <c r="AE54">
        <v>2051</v>
      </c>
      <c r="AF54">
        <v>2052</v>
      </c>
      <c r="AG54">
        <v>2053</v>
      </c>
      <c r="AH54">
        <v>2054</v>
      </c>
      <c r="AI54">
        <v>2055</v>
      </c>
      <c r="AJ54">
        <v>2056</v>
      </c>
      <c r="AK54">
        <v>2057</v>
      </c>
      <c r="AL54">
        <v>2058</v>
      </c>
      <c r="AM54">
        <v>2059</v>
      </c>
      <c r="AN54">
        <v>2060</v>
      </c>
    </row>
    <row r="55" spans="1:40">
      <c r="B55" t="s">
        <v>630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 spans="1:40">
      <c r="B56" t="s">
        <v>629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</row>
    <row r="57" spans="1:40">
      <c r="B57" t="s">
        <v>628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</row>
    <row r="58" spans="1:40">
      <c r="B58" t="s">
        <v>627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</row>
    <row r="59" spans="1:40">
      <c r="B59" t="s">
        <v>626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 spans="1:40">
      <c r="A60" t="s">
        <v>593</v>
      </c>
      <c r="B60" t="s">
        <v>625</v>
      </c>
      <c r="C60" s="9">
        <v>10672500</v>
      </c>
      <c r="D60" s="9">
        <v>13988000</v>
      </c>
      <c r="E60" s="9">
        <v>17552900</v>
      </c>
      <c r="F60" s="9">
        <v>21367100</v>
      </c>
      <c r="G60" s="9">
        <v>25430600</v>
      </c>
      <c r="H60" s="9">
        <v>29743300</v>
      </c>
      <c r="I60" s="9">
        <v>34305400</v>
      </c>
      <c r="J60" s="9">
        <v>39116800</v>
      </c>
      <c r="K60" s="9">
        <v>44177400</v>
      </c>
      <c r="L60" s="9">
        <v>49487400</v>
      </c>
      <c r="M60" s="9">
        <v>55046600</v>
      </c>
      <c r="N60" s="9">
        <v>60855100</v>
      </c>
      <c r="O60" s="9">
        <v>66913000</v>
      </c>
      <c r="P60" s="9">
        <v>73220100</v>
      </c>
      <c r="Q60" s="9">
        <v>79776500</v>
      </c>
      <c r="R60" s="9">
        <v>86582200</v>
      </c>
      <c r="S60" s="9">
        <v>93637200</v>
      </c>
      <c r="T60" s="9">
        <v>100942000</v>
      </c>
      <c r="U60" s="9">
        <v>108495000</v>
      </c>
      <c r="V60" s="9">
        <v>116298000</v>
      </c>
      <c r="W60" s="9">
        <v>122428000</v>
      </c>
      <c r="X60" s="9">
        <v>127538000</v>
      </c>
      <c r="Y60" s="9">
        <v>132649000</v>
      </c>
      <c r="Z60" s="9">
        <v>137759000</v>
      </c>
      <c r="AA60" s="9">
        <v>142870000</v>
      </c>
      <c r="AB60" s="9">
        <v>147980000</v>
      </c>
      <c r="AC60" s="9">
        <v>153091000</v>
      </c>
      <c r="AD60" s="9">
        <v>158201000</v>
      </c>
      <c r="AE60" s="9">
        <v>163312000</v>
      </c>
      <c r="AF60" s="9">
        <v>168422000</v>
      </c>
      <c r="AG60" s="9">
        <v>173533000</v>
      </c>
      <c r="AH60" s="9">
        <v>178644000</v>
      </c>
      <c r="AI60" s="9">
        <v>183754000</v>
      </c>
      <c r="AJ60" s="9">
        <v>188865000</v>
      </c>
      <c r="AK60" s="9">
        <v>193975000</v>
      </c>
      <c r="AL60" s="9">
        <v>199086000</v>
      </c>
      <c r="AM60" s="9">
        <v>204196000</v>
      </c>
      <c r="AN60" s="9">
        <v>209307000</v>
      </c>
    </row>
    <row r="61" spans="1:40">
      <c r="B61" t="s">
        <v>624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</row>
    <row r="62" spans="1:40">
      <c r="B62" t="s">
        <v>623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</row>
    <row r="63" spans="1:40">
      <c r="B63" t="s">
        <v>622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 spans="1:40">
      <c r="B64" t="s">
        <v>621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 spans="1:40">
      <c r="B65" t="s">
        <v>620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 spans="1:40">
      <c r="B66" t="s">
        <v>619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 spans="1:40">
      <c r="B67" t="s">
        <v>618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 spans="1:40">
      <c r="B68" t="s">
        <v>617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 spans="1:40">
      <c r="B69" t="s">
        <v>616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 spans="1:40">
      <c r="B70" t="s">
        <v>615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 spans="1:40">
      <c r="B71" t="s">
        <v>614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 spans="1:40">
      <c r="B72" t="s">
        <v>613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 spans="1:40">
      <c r="B73" t="s">
        <v>612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 spans="1:40">
      <c r="B74" t="s">
        <v>611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 spans="1:40">
      <c r="B75" t="s">
        <v>610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 spans="1:40">
      <c r="A76" t="s">
        <v>593</v>
      </c>
      <c r="B76" t="s">
        <v>609</v>
      </c>
      <c r="C76" s="9">
        <v>42689800</v>
      </c>
      <c r="D76" s="9">
        <v>55952200</v>
      </c>
      <c r="E76" s="9">
        <v>70211700</v>
      </c>
      <c r="F76" s="9">
        <v>85468400</v>
      </c>
      <c r="G76" s="9">
        <v>101722000</v>
      </c>
      <c r="H76" s="9">
        <v>118973000</v>
      </c>
      <c r="I76" s="9">
        <v>137222000</v>
      </c>
      <c r="J76" s="9">
        <v>156467000</v>
      </c>
      <c r="K76" s="9">
        <v>176710000</v>
      </c>
      <c r="L76" s="9">
        <v>197949000</v>
      </c>
      <c r="M76" s="9">
        <v>220186000</v>
      </c>
      <c r="N76" s="9">
        <v>243421000</v>
      </c>
      <c r="O76" s="9">
        <v>267652000</v>
      </c>
      <c r="P76" s="9">
        <v>292880000</v>
      </c>
      <c r="Q76" s="9">
        <v>319106000</v>
      </c>
      <c r="R76" s="9">
        <v>346329000</v>
      </c>
      <c r="S76" s="9">
        <v>374549000</v>
      </c>
      <c r="T76" s="9">
        <v>403766000</v>
      </c>
      <c r="U76" s="9">
        <v>433981000</v>
      </c>
      <c r="V76" s="9">
        <v>465192000</v>
      </c>
      <c r="W76" s="9">
        <v>489710000</v>
      </c>
      <c r="X76" s="9">
        <v>510153000</v>
      </c>
      <c r="Y76" s="9">
        <v>530595000</v>
      </c>
      <c r="Z76" s="9">
        <v>551037000</v>
      </c>
      <c r="AA76" s="9">
        <v>571479000</v>
      </c>
      <c r="AB76" s="9">
        <v>585866000</v>
      </c>
      <c r="AC76" s="9">
        <v>576640000</v>
      </c>
      <c r="AD76" s="9">
        <v>567450000</v>
      </c>
      <c r="AE76" s="9">
        <v>557318000</v>
      </c>
      <c r="AF76" s="9">
        <v>547259000</v>
      </c>
      <c r="AG76" s="9">
        <v>537249000</v>
      </c>
      <c r="AH76" s="9">
        <v>527306000</v>
      </c>
      <c r="AI76" s="9">
        <v>517434000</v>
      </c>
      <c r="AJ76" s="9">
        <v>506829000</v>
      </c>
      <c r="AK76" s="9">
        <v>496312000</v>
      </c>
      <c r="AL76" s="9">
        <v>485876000</v>
      </c>
      <c r="AM76" s="9">
        <v>475526000</v>
      </c>
      <c r="AN76" s="9">
        <v>465267000</v>
      </c>
    </row>
    <row r="77" spans="1:40">
      <c r="B77" t="s">
        <v>608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 spans="1:40">
      <c r="B78" t="s">
        <v>607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</row>
    <row r="79" spans="1:40">
      <c r="B79" t="s">
        <v>606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 spans="1:40">
      <c r="B80" t="s">
        <v>605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 spans="1:40">
      <c r="B81" t="s">
        <v>604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 spans="1:40">
      <c r="B82" t="s">
        <v>603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 spans="1:40">
      <c r="B83" t="s">
        <v>602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 spans="1:40">
      <c r="B84" t="s">
        <v>601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</row>
    <row r="85" spans="1:40">
      <c r="B85" t="s">
        <v>600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 spans="1:40">
      <c r="B86" t="s">
        <v>599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 spans="1:40">
      <c r="B87" t="s">
        <v>598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 spans="1:40">
      <c r="B88" t="s">
        <v>597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 spans="1:40">
      <c r="B89" t="s">
        <v>596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 spans="1:40">
      <c r="B90" t="s">
        <v>595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 spans="1:40">
      <c r="B91" t="s">
        <v>594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 spans="1:40">
      <c r="A92" t="s">
        <v>593</v>
      </c>
      <c r="B92" t="s">
        <v>592</v>
      </c>
      <c r="C92" s="9">
        <v>117334000</v>
      </c>
      <c r="D92" s="9">
        <v>139810000</v>
      </c>
      <c r="E92" s="9">
        <v>163792000</v>
      </c>
      <c r="F92" s="9">
        <v>189281000</v>
      </c>
      <c r="G92" s="9">
        <v>216276000</v>
      </c>
      <c r="H92" s="9">
        <v>244777000</v>
      </c>
      <c r="I92" s="9">
        <v>274784000</v>
      </c>
      <c r="J92" s="9">
        <v>306298000</v>
      </c>
      <c r="K92" s="9">
        <v>334043000</v>
      </c>
      <c r="L92" s="9">
        <v>348523000</v>
      </c>
      <c r="M92" s="9">
        <v>363220000</v>
      </c>
      <c r="N92" s="9">
        <v>378131000</v>
      </c>
      <c r="O92" s="9">
        <v>391435000</v>
      </c>
      <c r="P92" s="9">
        <v>404834000</v>
      </c>
      <c r="Q92" s="9">
        <v>418331000</v>
      </c>
      <c r="R92" s="9">
        <v>431924000</v>
      </c>
      <c r="S92" s="9">
        <v>445612000</v>
      </c>
      <c r="T92" s="9">
        <v>458453000</v>
      </c>
      <c r="U92" s="9">
        <v>471334000</v>
      </c>
      <c r="V92" s="9">
        <v>484257000</v>
      </c>
      <c r="W92" s="9">
        <v>489532000</v>
      </c>
      <c r="X92" s="9">
        <v>490551000</v>
      </c>
      <c r="Y92" s="9">
        <v>490813000</v>
      </c>
      <c r="Z92" s="9">
        <v>491055000</v>
      </c>
      <c r="AA92" s="9">
        <v>491277000</v>
      </c>
      <c r="AB92" s="9">
        <v>491479000</v>
      </c>
      <c r="AC92" s="9">
        <v>491662000</v>
      </c>
      <c r="AD92" s="9">
        <v>490916000</v>
      </c>
      <c r="AE92" s="9">
        <v>490136000</v>
      </c>
      <c r="AF92" s="9">
        <v>489330000</v>
      </c>
      <c r="AG92" s="9">
        <v>488492000</v>
      </c>
      <c r="AH92" s="9">
        <v>487622000</v>
      </c>
      <c r="AI92" s="9">
        <v>486025000</v>
      </c>
      <c r="AJ92" s="9">
        <v>484387000</v>
      </c>
      <c r="AK92" s="9">
        <v>482711000</v>
      </c>
      <c r="AL92" s="9">
        <v>480995000</v>
      </c>
      <c r="AM92" s="9">
        <v>479238000</v>
      </c>
      <c r="AN92" s="9">
        <v>591694000</v>
      </c>
    </row>
    <row r="93" spans="1:40">
      <c r="B93" t="s">
        <v>591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 spans="1:40">
      <c r="B94" t="s">
        <v>590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 spans="1:40">
      <c r="B95" t="s">
        <v>589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</row>
    <row r="96" spans="1:40">
      <c r="B96" t="s">
        <v>588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</row>
    <row r="97" spans="2:40">
      <c r="B97" t="s">
        <v>587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 spans="2:40">
      <c r="B98" t="s">
        <v>586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 spans="2:40">
      <c r="B99" t="s">
        <v>585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 spans="2:40">
      <c r="B100" t="s">
        <v>584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</row>
    <row r="101" spans="2:40">
      <c r="B101" t="s">
        <v>583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 spans="2:40">
      <c r="B102" t="s">
        <v>582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</sheetData>
  <phoneticPr fontId="8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DB25D-1C02-4F75-87AE-D69AEC522473}">
  <sheetPr>
    <tabColor theme="9"/>
  </sheetPr>
  <dimension ref="A1:P19"/>
  <sheetViews>
    <sheetView workbookViewId="0"/>
  </sheetViews>
  <sheetFormatPr defaultColWidth="9" defaultRowHeight="14.25"/>
  <cols>
    <col min="1" max="1" width="21.375" style="1" bestFit="1" customWidth="1"/>
    <col min="2" max="2" width="7.625" style="1" customWidth="1"/>
    <col min="3" max="16384" width="9" style="1"/>
  </cols>
  <sheetData>
    <row r="1" spans="1:16" customFormat="1">
      <c r="D1" t="s">
        <v>212</v>
      </c>
      <c r="E1" t="s">
        <v>1697</v>
      </c>
      <c r="F1" t="s">
        <v>1698</v>
      </c>
      <c r="H1" t="s">
        <v>2555</v>
      </c>
      <c r="I1" s="63" t="s">
        <v>3325</v>
      </c>
    </row>
    <row r="2" spans="1:16" customFormat="1">
      <c r="E2">
        <v>1</v>
      </c>
      <c r="F2" s="9">
        <v>1E-3</v>
      </c>
      <c r="G2" s="9"/>
      <c r="I2" s="1" t="s">
        <v>1699</v>
      </c>
    </row>
    <row r="3" spans="1:16">
      <c r="A3" s="1" t="s">
        <v>0</v>
      </c>
      <c r="C3" s="1" t="s">
        <v>1700</v>
      </c>
      <c r="D3" s="1">
        <v>2025</v>
      </c>
      <c r="E3" s="1">
        <v>2030</v>
      </c>
      <c r="F3" s="1">
        <v>2035</v>
      </c>
      <c r="G3" s="1">
        <v>2040</v>
      </c>
      <c r="H3" s="1">
        <v>2050</v>
      </c>
      <c r="I3" s="1">
        <v>2060</v>
      </c>
      <c r="K3" s="1" t="s">
        <v>2556</v>
      </c>
      <c r="L3" s="1">
        <v>2020</v>
      </c>
      <c r="M3" s="1">
        <v>2030</v>
      </c>
      <c r="N3" s="1">
        <v>2040</v>
      </c>
      <c r="O3" s="1">
        <v>2050</v>
      </c>
      <c r="P3" s="1">
        <v>2060</v>
      </c>
    </row>
    <row r="4" spans="1:16">
      <c r="A4" s="1" t="s">
        <v>1</v>
      </c>
      <c r="B4" t="s">
        <v>1679</v>
      </c>
      <c r="C4" s="29">
        <f>SUMIFS(起始年装机量!$C:$C,起始年装机量!$A:$A,'图9-装机量'!$A4)*$F$2</f>
        <v>1124.337</v>
      </c>
      <c r="D4" s="29">
        <f>SUMIFS(模型装机量!$E:$E,模型装机量!$A:$A,'图9-装机量'!$A4)*$F$2</f>
        <v>1316.085</v>
      </c>
      <c r="E4" s="29">
        <f>SUMIFS(模型装机量!$J:$J,模型装机量!$A:$A,$A4)*$F$2</f>
        <v>1405.2250000000001</v>
      </c>
      <c r="F4" s="29">
        <f>SUMIFS(模型装机量!$O:$O,模型装机量!$A:$A,$A4)*$F$2</f>
        <v>1299.175</v>
      </c>
      <c r="G4" s="29">
        <f>SUMIFS(模型装机量!$T:$T,模型装机量!$A:$A,$A4)*$F$2</f>
        <v>1148.1490000000001</v>
      </c>
      <c r="H4" s="29">
        <f>SUMIFS(模型装机量!$AD:$AD,模型装机量!$A:$A,$A4)*$F$2</f>
        <v>747.03200000000004</v>
      </c>
      <c r="I4" s="29">
        <f>SUMIFS(模型装机量!AN:AN,模型装机量!$A:$A,$A4)*$F$2</f>
        <v>343.13100000000003</v>
      </c>
    </row>
    <row r="5" spans="1:16">
      <c r="A5" s="1" t="s">
        <v>2</v>
      </c>
      <c r="B5" s="1" t="s">
        <v>1692</v>
      </c>
      <c r="C5" s="29">
        <f>SUMIFS(起始年装机量!$C:$C,起始年装机量!$A:$A,'图9-装机量'!$A5)*$F$2</f>
        <v>114.41</v>
      </c>
      <c r="D5" s="29">
        <f>SUMIFS(模型装机量!$E:$E,模型装机量!$A:$A,'图9-装机量'!$A5)*$F$2</f>
        <v>197.75</v>
      </c>
      <c r="E5" s="29">
        <f>SUMIFS(模型装机量!$J:$J,模型装机量!$A:$A,$A5)*$F$2</f>
        <v>241.16499999999999</v>
      </c>
      <c r="F5" s="29">
        <f>SUMIFS(模型装机量!$O:$O,模型装机量!$A:$A,$A5)*$F$2</f>
        <v>233.34</v>
      </c>
      <c r="G5" s="29">
        <f>SUMIFS(模型装机量!$T:$T,模型装机量!$A:$A,$A5)*$F$2</f>
        <v>218.995</v>
      </c>
      <c r="H5" s="29">
        <f>SUMIFS(模型装机量!$AD:$AD,模型装机量!$A:$A,$A5)*$F$2</f>
        <v>170.64500000000001</v>
      </c>
      <c r="I5" s="29">
        <f>SUMIFS(模型装机量!AN:AN,模型装机量!$A:$A,$A5)*$F$2</f>
        <v>101.86500000000001</v>
      </c>
    </row>
    <row r="6" spans="1:16">
      <c r="A6" s="1" t="s">
        <v>3</v>
      </c>
      <c r="B6" s="1" t="s">
        <v>1693</v>
      </c>
      <c r="C6" s="29">
        <f>SUMIFS(起始年装机量!$C:$C,起始年装机量!$A:$A,'图9-装机量'!$A6)*$F$2</f>
        <v>1.6400000000000001</v>
      </c>
      <c r="D6" s="29">
        <f>SUMIFS(模型装机量!$E:$E,模型装机量!$A:$A,'图9-装机量'!$A6)*$F$2</f>
        <v>0.161</v>
      </c>
      <c r="E6" s="29">
        <f>SUMIFS(模型装机量!$J:$J,模型装机量!$A:$A,$A6)*$F$2</f>
        <v>0</v>
      </c>
      <c r="F6" s="29">
        <f>SUMIFS(模型装机量!$O:$O,模型装机量!$A:$A,$A6)*$F$2</f>
        <v>0</v>
      </c>
      <c r="G6" s="29">
        <f>SUMIFS(模型装机量!$T:$T,模型装机量!$A:$A,$A6)*$F$2</f>
        <v>0</v>
      </c>
      <c r="H6" s="29">
        <f>SUMIFS(模型装机量!$AD:$AD,模型装机量!$A:$A,$A6)*$F$2</f>
        <v>0</v>
      </c>
      <c r="I6" s="29">
        <f>SUMIFS(模型装机量!AN:AN,模型装机量!$A:$A,$A6)*$F$2</f>
        <v>0</v>
      </c>
    </row>
    <row r="7" spans="1:16">
      <c r="A7" s="1" t="s">
        <v>4</v>
      </c>
      <c r="B7" t="s">
        <v>1680</v>
      </c>
      <c r="C7" s="29">
        <f>SUMIFS(起始年装机量!$C:$C,起始年装机量!$A:$A,'图9-装机量'!$A7)*$F$2</f>
        <v>55.57</v>
      </c>
      <c r="D7" s="29">
        <f>SUMIFS(模型装机量!$E:$E,模型装机量!$A:$A,'图9-装机量'!$A7)*$F$2</f>
        <v>64.02</v>
      </c>
      <c r="E7" s="29">
        <f>SUMIFS(模型装机量!$J:$J,模型装机量!$A:$A,$A7)*$F$2</f>
        <v>79.62</v>
      </c>
      <c r="F7" s="29">
        <f>SUMIFS(模型装机量!$O:$O,模型装机量!$A:$A,$A7)*$F$2</f>
        <v>80.27</v>
      </c>
      <c r="G7" s="29">
        <f>SUMIFS(模型装机量!$T:$T,模型装机量!$A:$A,$A7)*$F$2</f>
        <v>82.87</v>
      </c>
      <c r="H7" s="29">
        <f>SUMIFS(模型装机量!$AD:$AD,模型装机量!$A:$A,$A7)*$F$2</f>
        <v>87.42</v>
      </c>
      <c r="I7" s="29">
        <f>SUMIFS(模型装机量!AN:AN,模型装机量!$A:$A,$A7)*$F$2</f>
        <v>86.12</v>
      </c>
    </row>
    <row r="8" spans="1:16">
      <c r="A8" s="1" t="s">
        <v>5</v>
      </c>
      <c r="B8" s="1" t="s">
        <v>1681</v>
      </c>
      <c r="C8" s="29">
        <f>SUMIFS(起始年装机量!$C:$C,起始年装机量!$A:$A,'图9-装机量'!$A8)*$F$2</f>
        <v>368.33699999999999</v>
      </c>
      <c r="D8" s="29">
        <f>SUMIFS(模型装机量!$E:$E,模型装机量!$A:$A,'图9-装机量'!$A8)*$F$2</f>
        <v>369.46500000000003</v>
      </c>
      <c r="E8" s="29">
        <f>SUMIFS(模型装机量!$J:$J,模型装机量!$A:$A,$A8)*$F$2</f>
        <v>376.19</v>
      </c>
      <c r="F8" s="29">
        <f>SUMIFS(模型装机量!$O:$O,模型装机量!$A:$A,$A8)*$F$2</f>
        <v>397.63400000000001</v>
      </c>
      <c r="G8" s="29">
        <f>SUMIFS(模型装机量!$T:$T,模型装机量!$A:$A,$A8)*$F$2</f>
        <v>427.04300000000001</v>
      </c>
      <c r="H8" s="29">
        <f>SUMIFS(模型装机量!$AD:$AD,模型装机量!$A:$A,$A8)*$F$2</f>
        <v>482.76499999999999</v>
      </c>
      <c r="I8" s="29">
        <f>SUMIFS(模型装机量!AN:AN,模型装机量!$A:$A,$A8)*$F$2</f>
        <v>508.69800000000004</v>
      </c>
    </row>
    <row r="9" spans="1:16">
      <c r="A9" s="1" t="s">
        <v>6</v>
      </c>
      <c r="B9" s="1" t="s">
        <v>1694</v>
      </c>
      <c r="C9" s="29">
        <f>SUMIFS(起始年装机量!$C:$C,起始年装机量!$A:$A,'图9-装机量'!$A9)*$F$2</f>
        <v>365.64</v>
      </c>
      <c r="D9" s="29">
        <f>SUMIFS(模型装机量!$E:$E,模型装机量!$A:$A,'图9-装机量'!$A9)*$F$2</f>
        <v>468.84100000000001</v>
      </c>
      <c r="E9" s="29">
        <f>SUMIFS(模型装机量!$J:$J,模型装机量!$A:$A,$A9)*$F$2</f>
        <v>517.82399999999996</v>
      </c>
      <c r="F9" s="29">
        <f>SUMIFS(模型装机量!$O:$O,模型装机量!$A:$A,$A9)*$F$2</f>
        <v>661.62300000000005</v>
      </c>
      <c r="G9" s="29">
        <f>SUMIFS(模型装机量!$T:$T,模型装机量!$A:$A,$A9)*$F$2</f>
        <v>848.10699999999997</v>
      </c>
      <c r="H9" s="29">
        <f>SUMIFS(模型装机量!$AD:$AD,模型装机量!$A:$A,$A9)*$F$2</f>
        <v>1199.8399999999999</v>
      </c>
      <c r="I9" s="29">
        <f>SUMIFS(模型装机量!AN:AN,模型装机量!$A:$A,$A9)*$F$2</f>
        <v>1559.5330000000001</v>
      </c>
    </row>
    <row r="10" spans="1:16">
      <c r="A10" s="1" t="s">
        <v>7</v>
      </c>
      <c r="B10" s="1" t="s">
        <v>1695</v>
      </c>
      <c r="C10" s="29">
        <f>SUMIFS(起始年装机量!$C:$C,起始年装机量!$A:$A,'图9-装机量'!$A10)*$F$2</f>
        <v>234.42400000000001</v>
      </c>
      <c r="D10" s="29">
        <f>SUMIFS(模型装机量!$E:$E,模型装机量!$A:$A,'图9-装机量'!$A10)*$F$2</f>
        <v>385.56200000000001</v>
      </c>
      <c r="E10" s="29">
        <f>SUMIFS(模型装机量!$J:$J,模型装机量!$A:$A,$A10)*$F$2</f>
        <v>610.05799999999999</v>
      </c>
      <c r="F10" s="29">
        <f>SUMIFS(模型装机量!$O:$O,模型装机量!$A:$A,$A10)*$F$2</f>
        <v>1490.7809999999999</v>
      </c>
      <c r="G10" s="29">
        <f>SUMIFS(模型装机量!$T:$T,模型装机量!$A:$A,$A10)*$F$2</f>
        <v>2906.2429999999999</v>
      </c>
      <c r="H10" s="29">
        <f>SUMIFS(模型装机量!$AD:$AD,模型装机量!$A:$A,$A10)*$F$2</f>
        <v>6173.8600000000006</v>
      </c>
      <c r="I10" s="29">
        <f>SUMIFS(模型装机量!AN:AN,模型装机量!$A:$A,$A10)*$F$2</f>
        <v>8400.7999999999993</v>
      </c>
    </row>
    <row r="11" spans="1:16">
      <c r="A11" s="1" t="s">
        <v>8</v>
      </c>
      <c r="B11" s="1" t="s">
        <v>1696</v>
      </c>
      <c r="C11" s="29">
        <f>SUMIFS(起始年装机量!$C:$C,起始年装机量!$A:$A,'图9-装机量'!$A11)*$F$2</f>
        <v>41.887</v>
      </c>
      <c r="D11" s="29">
        <f>SUMIFS(模型装机量!$E:$E,模型装机量!$A:$A,'图9-装机量'!$A11)*$F$2</f>
        <v>44.137</v>
      </c>
      <c r="E11" s="29">
        <f>SUMIFS(模型装机量!$J:$J,模型装机量!$A:$A,$A11)*$F$2</f>
        <v>42.691000000000003</v>
      </c>
      <c r="F11" s="29">
        <f>SUMIFS(模型装机量!$O:$O,模型装机量!$A:$A,$A11)*$F$2</f>
        <v>40.134999999999998</v>
      </c>
      <c r="G11" s="29">
        <f>SUMIFS(模型装机量!$T:$T,模型装机量!$A:$A,$A11)*$F$2</f>
        <v>36.265000000000001</v>
      </c>
      <c r="H11" s="29">
        <f>SUMIFS(模型装机量!$AD:$AD,模型装机量!$A:$A,$A11)*$F$2</f>
        <v>25.227</v>
      </c>
      <c r="I11" s="29">
        <f>SUMIFS(模型装机量!AN:AN,模型装机量!$A:$A,$A11)*$F$2</f>
        <v>12.656000000000001</v>
      </c>
    </row>
    <row r="12" spans="1:16">
      <c r="A12" s="1" t="s">
        <v>2064</v>
      </c>
      <c r="B12" s="1" t="s">
        <v>2067</v>
      </c>
      <c r="C12" s="29">
        <f>储能!B2*$F$2</f>
        <v>54.423000000000002</v>
      </c>
      <c r="D12" s="29">
        <v>70.173000000000002</v>
      </c>
      <c r="E12" s="29">
        <v>144.648</v>
      </c>
      <c r="F12" s="29">
        <v>455.20800000000003</v>
      </c>
      <c r="G12" s="29">
        <v>525.50800000000004</v>
      </c>
      <c r="H12" s="29">
        <v>585.80100000000004</v>
      </c>
      <c r="I12" s="29">
        <v>597.601</v>
      </c>
    </row>
    <row r="13" spans="1:16">
      <c r="A13" s="1" t="s">
        <v>2065</v>
      </c>
      <c r="B13" s="1" t="s">
        <v>2068</v>
      </c>
      <c r="C13" s="29">
        <f>储能!B5*$F$2</f>
        <v>15.26</v>
      </c>
      <c r="D13" s="29">
        <v>35.44</v>
      </c>
      <c r="E13" s="29">
        <v>77.164100000000005</v>
      </c>
      <c r="F13" s="29">
        <v>112.98100000000001</v>
      </c>
      <c r="G13" s="29">
        <v>148.79900000000001</v>
      </c>
      <c r="H13" s="29">
        <v>210</v>
      </c>
      <c r="I13" s="29">
        <v>281.63499999999999</v>
      </c>
    </row>
    <row r="14" spans="1:16">
      <c r="A14" s="1" t="s">
        <v>2066</v>
      </c>
      <c r="B14" s="1" t="s">
        <v>2069</v>
      </c>
      <c r="C14" s="29">
        <f>储能!B8*$F$2</f>
        <v>2.4132100000000003</v>
      </c>
      <c r="D14" s="29">
        <v>4.8911699999999998</v>
      </c>
      <c r="E14" s="29">
        <v>5.6715200000000001</v>
      </c>
      <c r="F14" s="29">
        <v>6.1296499999999998</v>
      </c>
      <c r="G14" s="29">
        <v>6.5927800000000003</v>
      </c>
      <c r="H14" s="29">
        <v>7.5284200000000006</v>
      </c>
      <c r="I14" s="29">
        <v>8.4729299999999999</v>
      </c>
    </row>
    <row r="15" spans="1:16">
      <c r="A15"/>
      <c r="B15"/>
    </row>
    <row r="16" spans="1:16">
      <c r="A16"/>
      <c r="B16"/>
    </row>
    <row r="17" spans="1:2">
      <c r="A17"/>
      <c r="B17"/>
    </row>
    <row r="18" spans="1:2">
      <c r="A18"/>
      <c r="B18"/>
    </row>
    <row r="19" spans="1:2">
      <c r="A19"/>
      <c r="B19"/>
    </row>
  </sheetData>
  <phoneticPr fontId="8" type="noConversion"/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2AD00-1B59-48D0-8C94-56E59B5E8083}">
  <dimension ref="A1:AN49"/>
  <sheetViews>
    <sheetView workbookViewId="0"/>
  </sheetViews>
  <sheetFormatPr defaultColWidth="9" defaultRowHeight="14.25"/>
  <cols>
    <col min="1" max="1" width="21.375" style="18" bestFit="1" customWidth="1"/>
    <col min="2" max="2" width="48.125" style="1" customWidth="1"/>
    <col min="3" max="16384" width="9" style="1"/>
  </cols>
  <sheetData>
    <row r="1" spans="1:40">
      <c r="A1" s="18" t="s">
        <v>0</v>
      </c>
      <c r="B1" s="1" t="s">
        <v>3323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  <c r="AE1" s="1">
        <v>2051</v>
      </c>
      <c r="AF1" s="1">
        <v>2052</v>
      </c>
      <c r="AG1" s="1">
        <v>2053</v>
      </c>
      <c r="AH1" s="1">
        <v>2054</v>
      </c>
      <c r="AI1" s="1">
        <v>2055</v>
      </c>
      <c r="AJ1" s="1">
        <v>2056</v>
      </c>
      <c r="AK1" s="1">
        <v>2057</v>
      </c>
      <c r="AL1" s="1">
        <v>2058</v>
      </c>
      <c r="AM1" s="1">
        <v>2059</v>
      </c>
      <c r="AN1" s="1">
        <v>2060</v>
      </c>
    </row>
    <row r="2" spans="1:40">
      <c r="A2" s="18" t="s">
        <v>1</v>
      </c>
      <c r="B2" s="64" t="s">
        <v>10</v>
      </c>
      <c r="C2" s="3">
        <v>1086780</v>
      </c>
      <c r="D2" s="3">
        <v>1086780</v>
      </c>
      <c r="E2" s="3">
        <v>1086780</v>
      </c>
      <c r="F2" s="3">
        <v>1086780</v>
      </c>
      <c r="G2" s="3">
        <v>1086780</v>
      </c>
      <c r="H2" s="3">
        <v>1086780</v>
      </c>
      <c r="I2" s="3">
        <v>1086780</v>
      </c>
      <c r="J2" s="3">
        <v>1086780</v>
      </c>
      <c r="K2" s="3">
        <v>1086780</v>
      </c>
      <c r="L2" s="3">
        <v>1086780</v>
      </c>
      <c r="M2" s="3">
        <v>1086780</v>
      </c>
      <c r="N2" s="3">
        <v>1086780</v>
      </c>
      <c r="O2" s="3">
        <v>1086780</v>
      </c>
      <c r="P2" s="3">
        <v>1086780</v>
      </c>
      <c r="Q2" s="3">
        <v>1086780</v>
      </c>
      <c r="R2" s="3">
        <v>1086780</v>
      </c>
      <c r="S2" s="3">
        <v>1086780</v>
      </c>
      <c r="T2" s="3">
        <v>1086780</v>
      </c>
      <c r="U2" s="3">
        <v>1086780</v>
      </c>
      <c r="V2" s="3">
        <v>1086780</v>
      </c>
      <c r="W2" s="3">
        <v>1086780</v>
      </c>
      <c r="X2" s="3">
        <v>1086780</v>
      </c>
      <c r="Y2" s="3">
        <v>1086780</v>
      </c>
      <c r="Z2" s="3">
        <v>1086780</v>
      </c>
      <c r="AA2" s="3">
        <v>1086780</v>
      </c>
      <c r="AB2" s="3">
        <v>1086780</v>
      </c>
      <c r="AC2" s="3">
        <v>1086780</v>
      </c>
      <c r="AD2" s="3">
        <v>1086780</v>
      </c>
      <c r="AE2" s="3">
        <v>1086780</v>
      </c>
      <c r="AF2" s="3">
        <v>1086780</v>
      </c>
      <c r="AG2" s="3">
        <v>1086780</v>
      </c>
      <c r="AH2" s="3">
        <v>1086780</v>
      </c>
      <c r="AI2" s="3">
        <v>1086780</v>
      </c>
      <c r="AJ2" s="3">
        <v>1086780</v>
      </c>
      <c r="AK2" s="3">
        <v>1086780</v>
      </c>
      <c r="AL2" s="3">
        <v>1086780</v>
      </c>
      <c r="AM2" s="3">
        <v>1086780</v>
      </c>
      <c r="AN2" s="3">
        <v>1086780</v>
      </c>
    </row>
    <row r="3" spans="1:40">
      <c r="A3" s="18" t="s">
        <v>1</v>
      </c>
      <c r="B3" s="1" t="s">
        <v>11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</row>
    <row r="4" spans="1:40">
      <c r="A4" s="18" t="s">
        <v>1</v>
      </c>
      <c r="B4" s="1" t="s">
        <v>12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</row>
    <row r="5" spans="1:40">
      <c r="A5" s="18" t="s">
        <v>2</v>
      </c>
      <c r="B5" s="1" t="s">
        <v>13</v>
      </c>
      <c r="C5" s="1">
        <v>57205</v>
      </c>
      <c r="D5" s="1">
        <v>57205</v>
      </c>
      <c r="E5" s="1">
        <v>57205</v>
      </c>
      <c r="F5" s="1">
        <v>57205</v>
      </c>
      <c r="G5" s="1">
        <v>57205</v>
      </c>
      <c r="H5" s="1">
        <v>57205</v>
      </c>
      <c r="I5" s="1">
        <v>57205</v>
      </c>
      <c r="J5" s="1">
        <v>57205</v>
      </c>
      <c r="K5" s="1">
        <v>57205</v>
      </c>
      <c r="L5" s="1">
        <v>57205</v>
      </c>
      <c r="M5" s="1">
        <v>57205</v>
      </c>
      <c r="N5" s="1">
        <v>57205</v>
      </c>
      <c r="O5" s="1">
        <v>57205</v>
      </c>
      <c r="P5" s="1">
        <v>57205</v>
      </c>
      <c r="Q5" s="1">
        <v>57205</v>
      </c>
      <c r="R5" s="1">
        <v>57205</v>
      </c>
      <c r="S5" s="1">
        <v>57205</v>
      </c>
      <c r="T5" s="1">
        <v>57205</v>
      </c>
      <c r="U5" s="1">
        <v>57205</v>
      </c>
      <c r="V5" s="1">
        <v>57205</v>
      </c>
      <c r="W5" s="1">
        <v>57205</v>
      </c>
      <c r="X5" s="1">
        <v>57205</v>
      </c>
      <c r="Y5" s="1">
        <v>57205</v>
      </c>
      <c r="Z5" s="1">
        <v>57205</v>
      </c>
      <c r="AA5" s="1">
        <v>57205</v>
      </c>
      <c r="AB5" s="1">
        <v>57205</v>
      </c>
      <c r="AC5" s="1">
        <v>57205</v>
      </c>
      <c r="AD5" s="1">
        <v>57205</v>
      </c>
      <c r="AE5" s="1">
        <v>57205</v>
      </c>
      <c r="AF5" s="1">
        <v>57205</v>
      </c>
      <c r="AG5" s="1">
        <v>57205</v>
      </c>
      <c r="AH5" s="1">
        <v>57205</v>
      </c>
      <c r="AI5" s="1">
        <v>57205</v>
      </c>
      <c r="AJ5" s="1">
        <v>57205</v>
      </c>
      <c r="AK5" s="1">
        <v>57205</v>
      </c>
      <c r="AL5" s="1">
        <v>57205</v>
      </c>
      <c r="AM5" s="1">
        <v>57205</v>
      </c>
      <c r="AN5" s="1">
        <v>57205</v>
      </c>
    </row>
    <row r="6" spans="1:40">
      <c r="A6" s="18" t="s">
        <v>2</v>
      </c>
      <c r="B6" s="1" t="s">
        <v>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</row>
    <row r="7" spans="1:40">
      <c r="A7" s="18" t="s">
        <v>2</v>
      </c>
      <c r="B7" s="1" t="s">
        <v>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</row>
    <row r="8" spans="1:40">
      <c r="A8" s="18" t="s">
        <v>4</v>
      </c>
      <c r="B8" s="1" t="s">
        <v>16</v>
      </c>
      <c r="C8" s="1">
        <v>55570</v>
      </c>
      <c r="D8" s="1">
        <v>55570</v>
      </c>
      <c r="E8" s="1">
        <v>55570</v>
      </c>
      <c r="F8" s="1">
        <v>55570</v>
      </c>
      <c r="G8" s="1">
        <v>55570</v>
      </c>
      <c r="H8" s="1">
        <v>55570</v>
      </c>
      <c r="I8" s="1">
        <v>55570</v>
      </c>
      <c r="J8" s="1">
        <v>55570</v>
      </c>
      <c r="K8" s="1">
        <v>55570</v>
      </c>
      <c r="L8" s="1">
        <v>55570</v>
      </c>
      <c r="M8" s="1">
        <v>55570</v>
      </c>
      <c r="N8" s="1">
        <v>55570</v>
      </c>
      <c r="O8" s="1">
        <v>55570</v>
      </c>
      <c r="P8" s="1">
        <v>55570</v>
      </c>
      <c r="Q8" s="1">
        <v>55570</v>
      </c>
      <c r="R8" s="1">
        <v>55570</v>
      </c>
      <c r="S8" s="1">
        <v>55570</v>
      </c>
      <c r="T8" s="1">
        <v>55570</v>
      </c>
      <c r="U8" s="1">
        <v>55570</v>
      </c>
      <c r="V8" s="1">
        <v>55570</v>
      </c>
      <c r="W8" s="1">
        <v>55570</v>
      </c>
      <c r="X8" s="1">
        <v>55570</v>
      </c>
      <c r="Y8" s="1">
        <v>55570</v>
      </c>
      <c r="Z8" s="1">
        <v>55570</v>
      </c>
      <c r="AA8" s="1">
        <v>55570</v>
      </c>
      <c r="AB8" s="1">
        <v>55570</v>
      </c>
      <c r="AC8" s="1">
        <v>55570</v>
      </c>
      <c r="AD8" s="1">
        <v>55570</v>
      </c>
      <c r="AE8" s="1">
        <v>55570</v>
      </c>
      <c r="AF8" s="1">
        <v>55570</v>
      </c>
      <c r="AG8" s="1">
        <v>55570</v>
      </c>
      <c r="AH8" s="1">
        <v>55570</v>
      </c>
      <c r="AI8" s="1">
        <v>55570</v>
      </c>
      <c r="AJ8" s="1">
        <v>55570</v>
      </c>
      <c r="AK8" s="1">
        <v>55570</v>
      </c>
      <c r="AL8" s="1">
        <v>55570</v>
      </c>
      <c r="AM8" s="1">
        <v>55570</v>
      </c>
      <c r="AN8" s="1">
        <v>55570</v>
      </c>
    </row>
    <row r="9" spans="1:40">
      <c r="A9" s="18" t="s">
        <v>17</v>
      </c>
      <c r="B9" s="1" t="s">
        <v>18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</row>
    <row r="10" spans="1:40">
      <c r="A10" s="18" t="s">
        <v>17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</row>
    <row r="11" spans="1:40">
      <c r="A11" s="18" t="s">
        <v>5</v>
      </c>
      <c r="B11" s="1" t="s">
        <v>20</v>
      </c>
      <c r="C11" s="1">
        <v>368337</v>
      </c>
      <c r="D11" s="1">
        <v>368337</v>
      </c>
      <c r="E11" s="1">
        <v>368337</v>
      </c>
      <c r="F11" s="1">
        <v>368337</v>
      </c>
      <c r="G11" s="1">
        <v>368337</v>
      </c>
      <c r="H11" s="1">
        <v>368337</v>
      </c>
      <c r="I11" s="1">
        <v>368337</v>
      </c>
      <c r="J11" s="1">
        <v>368337</v>
      </c>
      <c r="K11" s="1">
        <v>368337</v>
      </c>
      <c r="L11" s="1">
        <v>368337</v>
      </c>
      <c r="M11" s="1">
        <v>368337</v>
      </c>
      <c r="N11" s="1">
        <v>368337</v>
      </c>
      <c r="O11" s="1">
        <v>368337</v>
      </c>
      <c r="P11" s="1">
        <v>368337</v>
      </c>
      <c r="Q11" s="1">
        <v>368337</v>
      </c>
      <c r="R11" s="1">
        <v>368337</v>
      </c>
      <c r="S11" s="1">
        <v>368337</v>
      </c>
      <c r="T11" s="1">
        <v>368337</v>
      </c>
      <c r="U11" s="1">
        <v>368337</v>
      </c>
      <c r="V11" s="1">
        <v>368337</v>
      </c>
      <c r="W11" s="1">
        <v>368337</v>
      </c>
      <c r="X11" s="1">
        <v>368337</v>
      </c>
      <c r="Y11" s="1">
        <v>368337</v>
      </c>
      <c r="Z11" s="1">
        <v>368337</v>
      </c>
      <c r="AA11" s="1">
        <v>368337</v>
      </c>
      <c r="AB11" s="1">
        <v>368337</v>
      </c>
      <c r="AC11" s="1">
        <v>368337</v>
      </c>
      <c r="AD11" s="1">
        <v>368337</v>
      </c>
      <c r="AE11" s="1">
        <v>368337</v>
      </c>
      <c r="AF11" s="1">
        <v>368337</v>
      </c>
      <c r="AG11" s="1">
        <v>368337</v>
      </c>
      <c r="AH11" s="1">
        <v>368337</v>
      </c>
      <c r="AI11" s="1">
        <v>368337</v>
      </c>
      <c r="AJ11" s="1">
        <v>368337</v>
      </c>
      <c r="AK11" s="1">
        <v>368337</v>
      </c>
      <c r="AL11" s="1">
        <v>368337</v>
      </c>
      <c r="AM11" s="1">
        <v>368337</v>
      </c>
      <c r="AN11" s="1">
        <v>368337</v>
      </c>
    </row>
    <row r="12" spans="1:40">
      <c r="A12" s="18" t="s">
        <v>21</v>
      </c>
      <c r="B12" s="1" t="s">
        <v>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</row>
    <row r="13" spans="1:40">
      <c r="A13" s="18" t="s">
        <v>21</v>
      </c>
      <c r="B13" s="1" t="s">
        <v>23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</row>
    <row r="14" spans="1:40">
      <c r="A14" s="18" t="s">
        <v>6</v>
      </c>
      <c r="B14" s="1" t="s">
        <v>24</v>
      </c>
      <c r="C14" s="1">
        <v>334051</v>
      </c>
      <c r="D14" s="1">
        <v>334051</v>
      </c>
      <c r="E14" s="1">
        <v>334051</v>
      </c>
      <c r="F14" s="1">
        <v>334051</v>
      </c>
      <c r="G14" s="1">
        <v>334051</v>
      </c>
      <c r="H14" s="1">
        <v>334051</v>
      </c>
      <c r="I14" s="1">
        <v>334051</v>
      </c>
      <c r="J14" s="1">
        <v>334051</v>
      </c>
      <c r="K14" s="1">
        <v>334051</v>
      </c>
      <c r="L14" s="1">
        <v>334051</v>
      </c>
      <c r="M14" s="1">
        <v>334051</v>
      </c>
      <c r="N14" s="1">
        <v>334051</v>
      </c>
      <c r="O14" s="1">
        <v>334051</v>
      </c>
      <c r="P14" s="1">
        <v>334051</v>
      </c>
      <c r="Q14" s="1">
        <v>334051</v>
      </c>
      <c r="R14" s="1">
        <v>334051</v>
      </c>
      <c r="S14" s="1">
        <v>334051</v>
      </c>
      <c r="T14" s="1">
        <v>334051</v>
      </c>
      <c r="U14" s="1">
        <v>334051</v>
      </c>
      <c r="V14" s="1">
        <v>334051</v>
      </c>
      <c r="W14" s="1">
        <v>334051</v>
      </c>
      <c r="X14" s="1">
        <v>334051</v>
      </c>
      <c r="Y14" s="1">
        <v>334051</v>
      </c>
      <c r="Z14" s="1">
        <v>334051</v>
      </c>
      <c r="AA14" s="1">
        <v>334051</v>
      </c>
      <c r="AB14" s="1">
        <v>334051</v>
      </c>
      <c r="AC14" s="1">
        <v>334051</v>
      </c>
      <c r="AD14" s="1">
        <v>334051</v>
      </c>
      <c r="AE14" s="1">
        <v>334051</v>
      </c>
      <c r="AF14" s="1">
        <v>334051</v>
      </c>
      <c r="AG14" s="1">
        <v>334051</v>
      </c>
      <c r="AH14" s="1">
        <v>334051</v>
      </c>
      <c r="AI14" s="1">
        <v>334051</v>
      </c>
      <c r="AJ14" s="1">
        <v>334051</v>
      </c>
      <c r="AK14" s="1">
        <v>334051</v>
      </c>
      <c r="AL14" s="1">
        <v>334051</v>
      </c>
      <c r="AM14" s="1">
        <v>334051</v>
      </c>
      <c r="AN14" s="1">
        <v>334051</v>
      </c>
    </row>
    <row r="15" spans="1:40">
      <c r="A15" s="18" t="s">
        <v>6</v>
      </c>
      <c r="B15" s="1" t="s">
        <v>25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</row>
    <row r="16" spans="1:40">
      <c r="A16" s="18" t="s">
        <v>6</v>
      </c>
      <c r="B16" s="1" t="s">
        <v>26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</row>
    <row r="17" spans="1:40">
      <c r="A17" s="18" t="s">
        <v>7</v>
      </c>
      <c r="B17" s="1" t="s">
        <v>27</v>
      </c>
      <c r="C17" s="1">
        <v>233874</v>
      </c>
      <c r="D17" s="1">
        <v>233874</v>
      </c>
      <c r="E17" s="1">
        <v>233874</v>
      </c>
      <c r="F17" s="1">
        <v>233874</v>
      </c>
      <c r="G17" s="1">
        <v>233874</v>
      </c>
      <c r="H17" s="1">
        <v>233874</v>
      </c>
      <c r="I17" s="1">
        <v>233874</v>
      </c>
      <c r="J17" s="1">
        <v>233874</v>
      </c>
      <c r="K17" s="1">
        <v>233874</v>
      </c>
      <c r="L17" s="1">
        <v>233874</v>
      </c>
      <c r="M17" s="1">
        <v>233874</v>
      </c>
      <c r="N17" s="1">
        <v>233874</v>
      </c>
      <c r="O17" s="1">
        <v>233874</v>
      </c>
      <c r="P17" s="1">
        <v>233874</v>
      </c>
      <c r="Q17" s="1">
        <v>233874</v>
      </c>
      <c r="R17" s="1">
        <v>233874</v>
      </c>
      <c r="S17" s="1">
        <v>233874</v>
      </c>
      <c r="T17" s="1">
        <v>233874</v>
      </c>
      <c r="U17" s="1">
        <v>233874</v>
      </c>
      <c r="V17" s="1">
        <v>233874</v>
      </c>
      <c r="W17" s="1">
        <v>233874</v>
      </c>
      <c r="X17" s="1">
        <v>233874</v>
      </c>
      <c r="Y17" s="1">
        <v>233874</v>
      </c>
      <c r="Z17" s="1">
        <v>233874</v>
      </c>
      <c r="AA17" s="1">
        <v>233874</v>
      </c>
      <c r="AB17" s="1">
        <v>233874</v>
      </c>
      <c r="AC17" s="1">
        <v>233874</v>
      </c>
      <c r="AD17" s="1">
        <v>233874</v>
      </c>
      <c r="AE17" s="1">
        <v>233874</v>
      </c>
      <c r="AF17" s="1">
        <v>233874</v>
      </c>
      <c r="AG17" s="1">
        <v>233874</v>
      </c>
      <c r="AH17" s="1">
        <v>233874</v>
      </c>
      <c r="AI17" s="1">
        <v>233874</v>
      </c>
      <c r="AJ17" s="1">
        <v>233874</v>
      </c>
      <c r="AK17" s="1">
        <v>233874</v>
      </c>
      <c r="AL17" s="1">
        <v>233874</v>
      </c>
      <c r="AM17" s="1">
        <v>233874</v>
      </c>
      <c r="AN17" s="1">
        <v>233874</v>
      </c>
    </row>
    <row r="18" spans="1:40">
      <c r="A18" s="18" t="s">
        <v>7</v>
      </c>
      <c r="B18" s="1" t="s">
        <v>28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</row>
    <row r="19" spans="1:40">
      <c r="A19" s="18" t="s">
        <v>7</v>
      </c>
      <c r="B19" s="1" t="s">
        <v>29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</row>
    <row r="20" spans="1:40">
      <c r="A20" s="18" t="s">
        <v>7</v>
      </c>
      <c r="B20" s="1" t="s">
        <v>30</v>
      </c>
      <c r="C20" s="1">
        <v>550</v>
      </c>
      <c r="D20" s="1">
        <v>550</v>
      </c>
      <c r="E20" s="1">
        <v>550</v>
      </c>
      <c r="F20" s="1">
        <v>550</v>
      </c>
      <c r="G20" s="1">
        <v>550</v>
      </c>
      <c r="H20" s="1">
        <v>550</v>
      </c>
      <c r="I20" s="1">
        <v>550</v>
      </c>
      <c r="J20" s="1">
        <v>550</v>
      </c>
      <c r="K20" s="1">
        <v>550</v>
      </c>
      <c r="L20" s="1">
        <v>550</v>
      </c>
      <c r="M20" s="1">
        <v>550</v>
      </c>
      <c r="N20" s="1">
        <v>550</v>
      </c>
      <c r="O20" s="1">
        <v>550</v>
      </c>
      <c r="P20" s="1">
        <v>550</v>
      </c>
      <c r="Q20" s="1">
        <v>550</v>
      </c>
      <c r="R20" s="1">
        <v>550</v>
      </c>
      <c r="S20" s="1">
        <v>550</v>
      </c>
      <c r="T20" s="1">
        <v>550</v>
      </c>
      <c r="U20" s="1">
        <v>550</v>
      </c>
      <c r="V20" s="1">
        <v>550</v>
      </c>
      <c r="W20" s="1">
        <v>550</v>
      </c>
      <c r="X20" s="1">
        <v>550</v>
      </c>
      <c r="Y20" s="1">
        <v>550</v>
      </c>
      <c r="Z20" s="1">
        <v>550</v>
      </c>
      <c r="AA20" s="1">
        <v>550</v>
      </c>
      <c r="AB20" s="1">
        <v>550</v>
      </c>
      <c r="AC20" s="1">
        <v>550</v>
      </c>
      <c r="AD20" s="1">
        <v>550</v>
      </c>
      <c r="AE20" s="1">
        <v>550</v>
      </c>
      <c r="AF20" s="1">
        <v>550</v>
      </c>
      <c r="AG20" s="1">
        <v>550</v>
      </c>
      <c r="AH20" s="1">
        <v>550</v>
      </c>
      <c r="AI20" s="1">
        <v>550</v>
      </c>
      <c r="AJ20" s="1">
        <v>550</v>
      </c>
      <c r="AK20" s="1">
        <v>550</v>
      </c>
      <c r="AL20" s="1">
        <v>550</v>
      </c>
      <c r="AM20" s="1">
        <v>550</v>
      </c>
      <c r="AN20" s="1">
        <v>550</v>
      </c>
    </row>
    <row r="21" spans="1:40">
      <c r="A21" s="18" t="s">
        <v>7</v>
      </c>
      <c r="B21" s="1" t="s">
        <v>31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</row>
    <row r="22" spans="1:40">
      <c r="A22" s="18" t="s">
        <v>7</v>
      </c>
      <c r="B22" s="1" t="s">
        <v>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</row>
    <row r="23" spans="1:40">
      <c r="A23" s="18" t="s">
        <v>8</v>
      </c>
      <c r="B23" s="1" t="s">
        <v>33</v>
      </c>
      <c r="C23" s="1">
        <v>17520</v>
      </c>
      <c r="D23" s="1">
        <v>17520</v>
      </c>
      <c r="E23" s="1">
        <v>17520</v>
      </c>
      <c r="F23" s="1">
        <v>17520</v>
      </c>
      <c r="G23" s="1">
        <v>17520</v>
      </c>
      <c r="H23" s="1">
        <v>17520</v>
      </c>
      <c r="I23" s="1">
        <v>17520</v>
      </c>
      <c r="J23" s="1">
        <v>17520</v>
      </c>
      <c r="K23" s="1">
        <v>17520</v>
      </c>
      <c r="L23" s="1">
        <v>17520</v>
      </c>
      <c r="M23" s="1">
        <v>17520</v>
      </c>
      <c r="N23" s="1">
        <v>17520</v>
      </c>
      <c r="O23" s="1">
        <v>17520</v>
      </c>
      <c r="P23" s="1">
        <v>17520</v>
      </c>
      <c r="Q23" s="1">
        <v>17520</v>
      </c>
      <c r="R23" s="1">
        <v>17520</v>
      </c>
      <c r="S23" s="1">
        <v>17520</v>
      </c>
      <c r="T23" s="1">
        <v>17520</v>
      </c>
      <c r="U23" s="1">
        <v>17520</v>
      </c>
      <c r="V23" s="1">
        <v>17520</v>
      </c>
      <c r="W23" s="1">
        <v>17520</v>
      </c>
      <c r="X23" s="1">
        <v>17520</v>
      </c>
      <c r="Y23" s="1">
        <v>17520</v>
      </c>
      <c r="Z23" s="1">
        <v>17520</v>
      </c>
      <c r="AA23" s="1">
        <v>17520</v>
      </c>
      <c r="AB23" s="1">
        <v>17520</v>
      </c>
      <c r="AC23" s="1">
        <v>17520</v>
      </c>
      <c r="AD23" s="1">
        <v>17520</v>
      </c>
      <c r="AE23" s="1">
        <v>17520</v>
      </c>
      <c r="AF23" s="1">
        <v>17520</v>
      </c>
      <c r="AG23" s="1">
        <v>17520</v>
      </c>
      <c r="AH23" s="1">
        <v>17520</v>
      </c>
      <c r="AI23" s="1">
        <v>17520</v>
      </c>
      <c r="AJ23" s="1">
        <v>17520</v>
      </c>
      <c r="AK23" s="1">
        <v>17520</v>
      </c>
      <c r="AL23" s="1">
        <v>17520</v>
      </c>
      <c r="AM23" s="1">
        <v>17520</v>
      </c>
      <c r="AN23" s="1">
        <v>17520</v>
      </c>
    </row>
    <row r="24" spans="1:40">
      <c r="A24" s="18" t="s">
        <v>8</v>
      </c>
      <c r="B24" s="1" t="s">
        <v>34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</row>
    <row r="25" spans="1:40">
      <c r="A25" s="18" t="s">
        <v>8</v>
      </c>
      <c r="B25" s="1" t="s">
        <v>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</row>
    <row r="26" spans="1:40">
      <c r="A26" s="18" t="s">
        <v>8</v>
      </c>
      <c r="B26" s="1" t="s">
        <v>36</v>
      </c>
      <c r="C26" s="1">
        <v>527</v>
      </c>
      <c r="D26" s="1">
        <v>527</v>
      </c>
      <c r="E26" s="1">
        <v>527</v>
      </c>
      <c r="F26" s="1">
        <v>527</v>
      </c>
      <c r="G26" s="1">
        <v>527</v>
      </c>
      <c r="H26" s="1">
        <v>527</v>
      </c>
      <c r="I26" s="1">
        <v>527</v>
      </c>
      <c r="J26" s="1">
        <v>527</v>
      </c>
      <c r="K26" s="1">
        <v>527</v>
      </c>
      <c r="L26" s="1">
        <v>527</v>
      </c>
      <c r="M26" s="1">
        <v>527</v>
      </c>
      <c r="N26" s="1">
        <v>527</v>
      </c>
      <c r="O26" s="1">
        <v>527</v>
      </c>
      <c r="P26" s="1">
        <v>527</v>
      </c>
      <c r="Q26" s="1">
        <v>527</v>
      </c>
      <c r="R26" s="1">
        <v>527</v>
      </c>
      <c r="S26" s="1">
        <v>527</v>
      </c>
      <c r="T26" s="1">
        <v>527</v>
      </c>
      <c r="U26" s="1">
        <v>527</v>
      </c>
      <c r="V26" s="1">
        <v>527</v>
      </c>
      <c r="W26" s="1">
        <v>527</v>
      </c>
      <c r="X26" s="1">
        <v>527</v>
      </c>
      <c r="Y26" s="1">
        <v>527</v>
      </c>
      <c r="Z26" s="1">
        <v>527</v>
      </c>
      <c r="AA26" s="1">
        <v>527</v>
      </c>
      <c r="AB26" s="1">
        <v>527</v>
      </c>
      <c r="AC26" s="1">
        <v>527</v>
      </c>
      <c r="AD26" s="1">
        <v>527</v>
      </c>
      <c r="AE26" s="1">
        <v>527</v>
      </c>
      <c r="AF26" s="1">
        <v>527</v>
      </c>
      <c r="AG26" s="1">
        <v>527</v>
      </c>
      <c r="AH26" s="1">
        <v>527</v>
      </c>
      <c r="AI26" s="1">
        <v>527</v>
      </c>
      <c r="AJ26" s="1">
        <v>527</v>
      </c>
      <c r="AK26" s="1">
        <v>527</v>
      </c>
      <c r="AL26" s="1">
        <v>527</v>
      </c>
      <c r="AM26" s="1">
        <v>527</v>
      </c>
      <c r="AN26" s="1">
        <v>527</v>
      </c>
    </row>
    <row r="27" spans="1:40">
      <c r="A27" s="18" t="s">
        <v>8</v>
      </c>
      <c r="B27" s="1" t="s">
        <v>37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</row>
    <row r="28" spans="1:40">
      <c r="A28" s="18" t="s">
        <v>8</v>
      </c>
      <c r="B28" s="1" t="s">
        <v>38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</row>
    <row r="29" spans="1:40">
      <c r="A29" s="18" t="s">
        <v>3</v>
      </c>
      <c r="B29" s="1" t="s">
        <v>39</v>
      </c>
      <c r="C29" s="1">
        <v>374</v>
      </c>
      <c r="D29" s="1">
        <v>374</v>
      </c>
      <c r="E29" s="1">
        <v>374</v>
      </c>
      <c r="F29" s="1">
        <v>374</v>
      </c>
      <c r="G29" s="1">
        <v>374</v>
      </c>
      <c r="H29" s="1">
        <v>374</v>
      </c>
      <c r="I29" s="1">
        <v>374</v>
      </c>
      <c r="J29" s="1">
        <v>374</v>
      </c>
      <c r="K29" s="1">
        <v>374</v>
      </c>
      <c r="L29" s="1">
        <v>374</v>
      </c>
      <c r="M29" s="1">
        <v>374</v>
      </c>
      <c r="N29" s="1">
        <v>374</v>
      </c>
      <c r="O29" s="1">
        <v>374</v>
      </c>
      <c r="P29" s="1">
        <v>374</v>
      </c>
      <c r="Q29" s="1">
        <v>374</v>
      </c>
      <c r="R29" s="1">
        <v>374</v>
      </c>
      <c r="S29" s="1">
        <v>374</v>
      </c>
      <c r="T29" s="1">
        <v>374</v>
      </c>
      <c r="U29" s="1">
        <v>374</v>
      </c>
      <c r="V29" s="1">
        <v>374</v>
      </c>
      <c r="W29" s="1">
        <v>374</v>
      </c>
      <c r="X29" s="1">
        <v>374</v>
      </c>
      <c r="Y29" s="1">
        <v>374</v>
      </c>
      <c r="Z29" s="1">
        <v>374</v>
      </c>
      <c r="AA29" s="1">
        <v>374</v>
      </c>
      <c r="AB29" s="1">
        <v>374</v>
      </c>
      <c r="AC29" s="1">
        <v>374</v>
      </c>
      <c r="AD29" s="1">
        <v>374</v>
      </c>
      <c r="AE29" s="1">
        <v>374</v>
      </c>
      <c r="AF29" s="1">
        <v>374</v>
      </c>
      <c r="AG29" s="1">
        <v>374</v>
      </c>
      <c r="AH29" s="1">
        <v>374</v>
      </c>
      <c r="AI29" s="1">
        <v>374</v>
      </c>
      <c r="AJ29" s="1">
        <v>374</v>
      </c>
      <c r="AK29" s="1">
        <v>374</v>
      </c>
      <c r="AL29" s="1">
        <v>374</v>
      </c>
      <c r="AM29" s="1">
        <v>374</v>
      </c>
      <c r="AN29" s="1">
        <v>374</v>
      </c>
    </row>
    <row r="30" spans="1:40">
      <c r="A30" s="18" t="s">
        <v>3</v>
      </c>
      <c r="B30" s="1" t="s">
        <v>40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</row>
    <row r="31" spans="1:40">
      <c r="A31" s="18" t="s">
        <v>3</v>
      </c>
      <c r="B31" s="1" t="s">
        <v>41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</row>
    <row r="32" spans="1:40">
      <c r="A32" s="18" t="s">
        <v>2</v>
      </c>
      <c r="B32" s="1" t="s">
        <v>42</v>
      </c>
      <c r="C32" s="1">
        <v>57205</v>
      </c>
      <c r="D32" s="1">
        <v>57205</v>
      </c>
      <c r="E32" s="1">
        <v>57205</v>
      </c>
      <c r="F32" s="1">
        <v>57205</v>
      </c>
      <c r="G32" s="1">
        <v>57205</v>
      </c>
      <c r="H32" s="1">
        <v>57205</v>
      </c>
      <c r="I32" s="1">
        <v>57205</v>
      </c>
      <c r="J32" s="1">
        <v>57205</v>
      </c>
      <c r="K32" s="1">
        <v>57205</v>
      </c>
      <c r="L32" s="1">
        <v>57205</v>
      </c>
      <c r="M32" s="1">
        <v>57205</v>
      </c>
      <c r="N32" s="1">
        <v>57205</v>
      </c>
      <c r="O32" s="1">
        <v>57205</v>
      </c>
      <c r="P32" s="1">
        <v>57205</v>
      </c>
      <c r="Q32" s="1">
        <v>57205</v>
      </c>
      <c r="R32" s="1">
        <v>57205</v>
      </c>
      <c r="S32" s="1">
        <v>57205</v>
      </c>
      <c r="T32" s="1">
        <v>57205</v>
      </c>
      <c r="U32" s="1">
        <v>57205</v>
      </c>
      <c r="V32" s="1">
        <v>57205</v>
      </c>
      <c r="W32" s="1">
        <v>57205</v>
      </c>
      <c r="X32" s="1">
        <v>57205</v>
      </c>
      <c r="Y32" s="1">
        <v>57205</v>
      </c>
      <c r="Z32" s="1">
        <v>57205</v>
      </c>
      <c r="AA32" s="1">
        <v>57205</v>
      </c>
      <c r="AB32" s="1">
        <v>57205</v>
      </c>
      <c r="AC32" s="1">
        <v>57205</v>
      </c>
      <c r="AD32" s="1">
        <v>57205</v>
      </c>
      <c r="AE32" s="1">
        <v>57205</v>
      </c>
      <c r="AF32" s="1">
        <v>57205</v>
      </c>
      <c r="AG32" s="1">
        <v>57205</v>
      </c>
      <c r="AH32" s="1">
        <v>57205</v>
      </c>
      <c r="AI32" s="1">
        <v>57205</v>
      </c>
      <c r="AJ32" s="1">
        <v>57205</v>
      </c>
      <c r="AK32" s="1">
        <v>57205</v>
      </c>
      <c r="AL32" s="1">
        <v>57205</v>
      </c>
      <c r="AM32" s="1">
        <v>57205</v>
      </c>
      <c r="AN32" s="1">
        <v>57205</v>
      </c>
    </row>
    <row r="33" spans="1:40">
      <c r="A33" s="18" t="s">
        <v>2</v>
      </c>
      <c r="B33" s="1" t="s">
        <v>43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</row>
    <row r="34" spans="1:40">
      <c r="A34" s="18" t="s">
        <v>2</v>
      </c>
      <c r="B34" s="1" t="s">
        <v>44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</row>
    <row r="35" spans="1:40">
      <c r="A35" s="18" t="s">
        <v>1</v>
      </c>
      <c r="B35" s="1" t="s">
        <v>45</v>
      </c>
      <c r="C35" s="1">
        <v>37557</v>
      </c>
      <c r="D35" s="1">
        <v>37557</v>
      </c>
      <c r="E35" s="1">
        <v>37557</v>
      </c>
      <c r="F35" s="1">
        <v>37557</v>
      </c>
      <c r="G35" s="1">
        <v>37557</v>
      </c>
      <c r="H35" s="1">
        <v>37557</v>
      </c>
      <c r="I35" s="1">
        <v>37557</v>
      </c>
      <c r="J35" s="1">
        <v>37557</v>
      </c>
      <c r="K35" s="1">
        <v>37557</v>
      </c>
      <c r="L35" s="1">
        <v>37557</v>
      </c>
      <c r="M35" s="1">
        <v>37557</v>
      </c>
      <c r="N35" s="1">
        <v>37557</v>
      </c>
      <c r="O35" s="1">
        <v>37557</v>
      </c>
      <c r="P35" s="1">
        <v>37557</v>
      </c>
      <c r="Q35" s="1">
        <v>37557</v>
      </c>
      <c r="R35" s="1">
        <v>37557</v>
      </c>
      <c r="S35" s="1">
        <v>37557</v>
      </c>
      <c r="T35" s="1">
        <v>37557</v>
      </c>
      <c r="U35" s="1">
        <v>37557</v>
      </c>
      <c r="V35" s="1">
        <v>37557</v>
      </c>
      <c r="W35" s="1">
        <v>37557</v>
      </c>
      <c r="X35" s="1">
        <v>37557</v>
      </c>
      <c r="Y35" s="1">
        <v>37557</v>
      </c>
      <c r="Z35" s="1">
        <v>37557</v>
      </c>
      <c r="AA35" s="1">
        <v>37557</v>
      </c>
      <c r="AB35" s="1">
        <v>37557</v>
      </c>
      <c r="AC35" s="1">
        <v>37557</v>
      </c>
      <c r="AD35" s="1">
        <v>37557</v>
      </c>
      <c r="AE35" s="1">
        <v>37557</v>
      </c>
      <c r="AF35" s="1">
        <v>37557</v>
      </c>
      <c r="AG35" s="1">
        <v>37557</v>
      </c>
      <c r="AH35" s="1">
        <v>37557</v>
      </c>
      <c r="AI35" s="1">
        <v>37557</v>
      </c>
      <c r="AJ35" s="1">
        <v>37557</v>
      </c>
      <c r="AK35" s="1">
        <v>37557</v>
      </c>
      <c r="AL35" s="1">
        <v>37557</v>
      </c>
      <c r="AM35" s="1">
        <v>37557</v>
      </c>
      <c r="AN35" s="1">
        <v>37557</v>
      </c>
    </row>
    <row r="36" spans="1:40">
      <c r="A36" s="18" t="s">
        <v>1</v>
      </c>
      <c r="B36" s="1" t="s">
        <v>46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</row>
    <row r="37" spans="1:40">
      <c r="A37" s="18" t="s">
        <v>1</v>
      </c>
      <c r="B37" s="1" t="s">
        <v>47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</row>
    <row r="38" spans="1:40">
      <c r="A38" s="18" t="s">
        <v>6</v>
      </c>
      <c r="B38" s="1" t="s">
        <v>48</v>
      </c>
      <c r="C38" s="1">
        <v>31589</v>
      </c>
      <c r="D38" s="1">
        <v>31589</v>
      </c>
      <c r="E38" s="1">
        <v>31589</v>
      </c>
      <c r="F38" s="1">
        <v>31589</v>
      </c>
      <c r="G38" s="1">
        <v>31589</v>
      </c>
      <c r="H38" s="1">
        <v>31589</v>
      </c>
      <c r="I38" s="1">
        <v>31589</v>
      </c>
      <c r="J38" s="1">
        <v>31589</v>
      </c>
      <c r="K38" s="1">
        <v>31589</v>
      </c>
      <c r="L38" s="1">
        <v>31589</v>
      </c>
      <c r="M38" s="1">
        <v>31589</v>
      </c>
      <c r="N38" s="1">
        <v>31589</v>
      </c>
      <c r="O38" s="1">
        <v>31589</v>
      </c>
      <c r="P38" s="1">
        <v>31589</v>
      </c>
      <c r="Q38" s="1">
        <v>31589</v>
      </c>
      <c r="R38" s="1">
        <v>31589</v>
      </c>
      <c r="S38" s="1">
        <v>31589</v>
      </c>
      <c r="T38" s="1">
        <v>31589</v>
      </c>
      <c r="U38" s="1">
        <v>31589</v>
      </c>
      <c r="V38" s="1">
        <v>31589</v>
      </c>
      <c r="W38" s="1">
        <v>31589</v>
      </c>
      <c r="X38" s="1">
        <v>31589</v>
      </c>
      <c r="Y38" s="1">
        <v>31589</v>
      </c>
      <c r="Z38" s="1">
        <v>31589</v>
      </c>
      <c r="AA38" s="1">
        <v>31589</v>
      </c>
      <c r="AB38" s="1">
        <v>31589</v>
      </c>
      <c r="AC38" s="1">
        <v>31589</v>
      </c>
      <c r="AD38" s="1">
        <v>31589</v>
      </c>
      <c r="AE38" s="1">
        <v>31589</v>
      </c>
      <c r="AF38" s="1">
        <v>31589</v>
      </c>
      <c r="AG38" s="1">
        <v>31589</v>
      </c>
      <c r="AH38" s="1">
        <v>31589</v>
      </c>
      <c r="AI38" s="1">
        <v>31589</v>
      </c>
      <c r="AJ38" s="1">
        <v>31589</v>
      </c>
      <c r="AK38" s="1">
        <v>31589</v>
      </c>
      <c r="AL38" s="1">
        <v>31589</v>
      </c>
      <c r="AM38" s="1">
        <v>31589</v>
      </c>
      <c r="AN38" s="1">
        <v>31589</v>
      </c>
    </row>
    <row r="39" spans="1:40">
      <c r="A39" s="18" t="s">
        <v>6</v>
      </c>
      <c r="B39" s="1" t="s">
        <v>49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</row>
    <row r="40" spans="1:40">
      <c r="A40" s="18" t="s">
        <v>6</v>
      </c>
      <c r="B40" s="1" t="s">
        <v>50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</row>
    <row r="41" spans="1:40">
      <c r="A41" s="18" t="s">
        <v>3</v>
      </c>
      <c r="B41" s="1" t="s">
        <v>51</v>
      </c>
      <c r="C41" s="1">
        <v>85</v>
      </c>
      <c r="D41" s="1">
        <v>85</v>
      </c>
      <c r="E41" s="1">
        <v>85</v>
      </c>
      <c r="F41" s="1">
        <v>85</v>
      </c>
      <c r="G41" s="1">
        <v>85</v>
      </c>
      <c r="H41" s="1">
        <v>85</v>
      </c>
      <c r="I41" s="1">
        <v>85</v>
      </c>
      <c r="J41" s="1">
        <v>85</v>
      </c>
      <c r="K41" s="1">
        <v>85</v>
      </c>
      <c r="L41" s="1">
        <v>85</v>
      </c>
      <c r="M41" s="1">
        <v>85</v>
      </c>
      <c r="N41" s="1">
        <v>85</v>
      </c>
      <c r="O41" s="1">
        <v>85</v>
      </c>
      <c r="P41" s="1">
        <v>85</v>
      </c>
      <c r="Q41" s="1">
        <v>85</v>
      </c>
      <c r="R41" s="1">
        <v>85</v>
      </c>
      <c r="S41" s="1">
        <v>85</v>
      </c>
      <c r="T41" s="1">
        <v>85</v>
      </c>
      <c r="U41" s="1">
        <v>85</v>
      </c>
      <c r="V41" s="1">
        <v>85</v>
      </c>
      <c r="W41" s="1">
        <v>85</v>
      </c>
      <c r="X41" s="1">
        <v>85</v>
      </c>
      <c r="Y41" s="1">
        <v>85</v>
      </c>
      <c r="Z41" s="1">
        <v>85</v>
      </c>
      <c r="AA41" s="1">
        <v>85</v>
      </c>
      <c r="AB41" s="1">
        <v>85</v>
      </c>
      <c r="AC41" s="1">
        <v>85</v>
      </c>
      <c r="AD41" s="1">
        <v>85</v>
      </c>
      <c r="AE41" s="1">
        <v>85</v>
      </c>
      <c r="AF41" s="1">
        <v>85</v>
      </c>
      <c r="AG41" s="1">
        <v>85</v>
      </c>
      <c r="AH41" s="1">
        <v>85</v>
      </c>
      <c r="AI41" s="1">
        <v>85</v>
      </c>
      <c r="AJ41" s="1">
        <v>85</v>
      </c>
      <c r="AK41" s="1">
        <v>85</v>
      </c>
      <c r="AL41" s="1">
        <v>85</v>
      </c>
      <c r="AM41" s="1">
        <v>85</v>
      </c>
      <c r="AN41" s="1">
        <v>85</v>
      </c>
    </row>
    <row r="42" spans="1:40">
      <c r="A42" s="18" t="s">
        <v>3</v>
      </c>
      <c r="B42" s="1" t="s">
        <v>52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</row>
    <row r="43" spans="1:40">
      <c r="A43" s="18" t="s">
        <v>3</v>
      </c>
      <c r="B43" s="1" t="s">
        <v>53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</row>
    <row r="44" spans="1:40">
      <c r="A44" s="18" t="s">
        <v>3</v>
      </c>
      <c r="B44" s="1" t="s">
        <v>54</v>
      </c>
      <c r="C44" s="1">
        <v>1181</v>
      </c>
      <c r="D44" s="1">
        <v>1181</v>
      </c>
      <c r="E44" s="1">
        <v>1181</v>
      </c>
      <c r="F44" s="1">
        <v>1181</v>
      </c>
      <c r="G44" s="1">
        <v>1181</v>
      </c>
      <c r="H44" s="1">
        <v>1181</v>
      </c>
      <c r="I44" s="1">
        <v>1181</v>
      </c>
      <c r="J44" s="1">
        <v>1181</v>
      </c>
      <c r="K44" s="1">
        <v>1181</v>
      </c>
      <c r="L44" s="1">
        <v>1181</v>
      </c>
      <c r="M44" s="1">
        <v>1181</v>
      </c>
      <c r="N44" s="1">
        <v>1181</v>
      </c>
      <c r="O44" s="1">
        <v>1181</v>
      </c>
      <c r="P44" s="1">
        <v>1181</v>
      </c>
      <c r="Q44" s="1">
        <v>1181</v>
      </c>
      <c r="R44" s="1">
        <v>1181</v>
      </c>
      <c r="S44" s="1">
        <v>1181</v>
      </c>
      <c r="T44" s="1">
        <v>1181</v>
      </c>
      <c r="U44" s="1">
        <v>1181</v>
      </c>
      <c r="V44" s="1">
        <v>1181</v>
      </c>
      <c r="W44" s="1">
        <v>1181</v>
      </c>
      <c r="X44" s="1">
        <v>1181</v>
      </c>
      <c r="Y44" s="1">
        <v>1181</v>
      </c>
      <c r="Z44" s="1">
        <v>1181</v>
      </c>
      <c r="AA44" s="1">
        <v>1181</v>
      </c>
      <c r="AB44" s="1">
        <v>1181</v>
      </c>
      <c r="AC44" s="1">
        <v>1181</v>
      </c>
      <c r="AD44" s="1">
        <v>1181</v>
      </c>
      <c r="AE44" s="1">
        <v>1181</v>
      </c>
      <c r="AF44" s="1">
        <v>1181</v>
      </c>
      <c r="AG44" s="1">
        <v>1181</v>
      </c>
      <c r="AH44" s="1">
        <v>1181</v>
      </c>
      <c r="AI44" s="1">
        <v>1181</v>
      </c>
      <c r="AJ44" s="1">
        <v>1181</v>
      </c>
      <c r="AK44" s="1">
        <v>1181</v>
      </c>
      <c r="AL44" s="1">
        <v>1181</v>
      </c>
      <c r="AM44" s="1">
        <v>1181</v>
      </c>
      <c r="AN44" s="1">
        <v>1181</v>
      </c>
    </row>
    <row r="45" spans="1:40">
      <c r="A45" s="18" t="s">
        <v>3</v>
      </c>
      <c r="B45" s="1" t="s">
        <v>55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</row>
    <row r="46" spans="1:40">
      <c r="A46" s="18" t="s">
        <v>3</v>
      </c>
      <c r="B46" s="1" t="s">
        <v>56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</row>
    <row r="47" spans="1:40">
      <c r="A47" s="18" t="s">
        <v>8</v>
      </c>
      <c r="B47" s="1" t="s">
        <v>57</v>
      </c>
      <c r="C47" s="1">
        <v>23840</v>
      </c>
      <c r="D47" s="1">
        <v>23840</v>
      </c>
      <c r="E47" s="1">
        <v>23840</v>
      </c>
      <c r="F47" s="1">
        <v>23840</v>
      </c>
      <c r="G47" s="1">
        <v>23840</v>
      </c>
      <c r="H47" s="1">
        <v>23840</v>
      </c>
      <c r="I47" s="1">
        <v>23840</v>
      </c>
      <c r="J47" s="1">
        <v>23840</v>
      </c>
      <c r="K47" s="1">
        <v>23840</v>
      </c>
      <c r="L47" s="1">
        <v>23840</v>
      </c>
      <c r="M47" s="1">
        <v>23840</v>
      </c>
      <c r="N47" s="1">
        <v>23840</v>
      </c>
      <c r="O47" s="1">
        <v>23840</v>
      </c>
      <c r="P47" s="1">
        <v>23840</v>
      </c>
      <c r="Q47" s="1">
        <v>23840</v>
      </c>
      <c r="R47" s="1">
        <v>23840</v>
      </c>
      <c r="S47" s="1">
        <v>23840</v>
      </c>
      <c r="T47" s="1">
        <v>23840</v>
      </c>
      <c r="U47" s="1">
        <v>23840</v>
      </c>
      <c r="V47" s="1">
        <v>23840</v>
      </c>
      <c r="W47" s="1">
        <v>23840</v>
      </c>
      <c r="X47" s="1">
        <v>23840</v>
      </c>
      <c r="Y47" s="1">
        <v>23840</v>
      </c>
      <c r="Z47" s="1">
        <v>23840</v>
      </c>
      <c r="AA47" s="1">
        <v>23840</v>
      </c>
      <c r="AB47" s="1">
        <v>23840</v>
      </c>
      <c r="AC47" s="1">
        <v>23840</v>
      </c>
      <c r="AD47" s="1">
        <v>23840</v>
      </c>
      <c r="AE47" s="1">
        <v>23840</v>
      </c>
      <c r="AF47" s="1">
        <v>23840</v>
      </c>
      <c r="AG47" s="1">
        <v>23840</v>
      </c>
      <c r="AH47" s="1">
        <v>23840</v>
      </c>
      <c r="AI47" s="1">
        <v>23840</v>
      </c>
      <c r="AJ47" s="1">
        <v>23840</v>
      </c>
      <c r="AK47" s="1">
        <v>23840</v>
      </c>
      <c r="AL47" s="1">
        <v>23840</v>
      </c>
      <c r="AM47" s="1">
        <v>23840</v>
      </c>
      <c r="AN47" s="1">
        <v>23840</v>
      </c>
    </row>
    <row r="48" spans="1:40">
      <c r="A48" s="18" t="s">
        <v>8</v>
      </c>
      <c r="B48" s="1" t="s">
        <v>58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</row>
    <row r="49" spans="1:40">
      <c r="A49" s="18" t="s">
        <v>8</v>
      </c>
      <c r="B49" s="1" t="s">
        <v>59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</row>
  </sheetData>
  <phoneticPr fontId="8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560C1-C0DE-499A-B36F-8E06E9B74968}">
  <dimension ref="A1:AN49"/>
  <sheetViews>
    <sheetView workbookViewId="0">
      <selection activeCell="B1" sqref="B1:AN49"/>
    </sheetView>
  </sheetViews>
  <sheetFormatPr defaultColWidth="9" defaultRowHeight="14.25"/>
  <cols>
    <col min="1" max="1" width="21.375" style="18" bestFit="1" customWidth="1"/>
    <col min="2" max="2" width="48.125" style="1" customWidth="1"/>
    <col min="3" max="16384" width="9" style="1"/>
  </cols>
  <sheetData>
    <row r="1" spans="1:40">
      <c r="A1" s="18" t="s">
        <v>0</v>
      </c>
      <c r="B1" s="64" t="s">
        <v>3323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  <c r="AE1" s="1">
        <v>2051</v>
      </c>
      <c r="AF1" s="1">
        <v>2052</v>
      </c>
      <c r="AG1" s="1">
        <v>2053</v>
      </c>
      <c r="AH1" s="1">
        <v>2054</v>
      </c>
      <c r="AI1" s="1">
        <v>2055</v>
      </c>
      <c r="AJ1" s="1">
        <v>2056</v>
      </c>
      <c r="AK1" s="1">
        <v>2057</v>
      </c>
      <c r="AL1" s="1">
        <v>2058</v>
      </c>
      <c r="AM1" s="1">
        <v>2059</v>
      </c>
      <c r="AN1" s="1">
        <v>2060</v>
      </c>
    </row>
    <row r="2" spans="1:40">
      <c r="A2" s="18" t="s">
        <v>1</v>
      </c>
      <c r="B2" s="64" t="s">
        <v>60</v>
      </c>
      <c r="C2" s="3">
        <v>1086600</v>
      </c>
      <c r="D2" s="3">
        <v>1078080</v>
      </c>
      <c r="E2" s="3">
        <v>1068620</v>
      </c>
      <c r="F2" s="3">
        <v>1058140</v>
      </c>
      <c r="G2" s="3">
        <v>1046520</v>
      </c>
      <c r="H2" s="3">
        <v>1033720</v>
      </c>
      <c r="I2" s="3">
        <v>1019660</v>
      </c>
      <c r="J2" s="3">
        <v>1004180</v>
      </c>
      <c r="K2" s="1">
        <v>987165</v>
      </c>
      <c r="L2" s="1">
        <v>968607</v>
      </c>
      <c r="M2" s="1">
        <v>948441</v>
      </c>
      <c r="N2" s="1">
        <v>926601</v>
      </c>
      <c r="O2" s="1">
        <v>902955</v>
      </c>
      <c r="P2" s="1">
        <v>877389</v>
      </c>
      <c r="Q2" s="1">
        <v>849879</v>
      </c>
      <c r="R2" s="1">
        <v>820491</v>
      </c>
      <c r="S2" s="1">
        <v>789225</v>
      </c>
      <c r="T2" s="1">
        <v>756105</v>
      </c>
      <c r="U2" s="1">
        <v>721155</v>
      </c>
      <c r="V2" s="1">
        <v>684759</v>
      </c>
      <c r="W2" s="1">
        <v>647199</v>
      </c>
      <c r="X2" s="1">
        <v>608709</v>
      </c>
      <c r="Y2" s="1">
        <v>569319</v>
      </c>
      <c r="Z2" s="1">
        <v>529011</v>
      </c>
      <c r="AA2" s="1">
        <v>487863</v>
      </c>
      <c r="AB2" s="1">
        <v>446007</v>
      </c>
      <c r="AC2" s="1">
        <v>403491</v>
      </c>
      <c r="AD2" s="1">
        <v>360561</v>
      </c>
      <c r="AE2" s="1">
        <v>317535</v>
      </c>
      <c r="AF2" s="1">
        <v>274539</v>
      </c>
      <c r="AG2" s="1">
        <v>231819</v>
      </c>
      <c r="AH2" s="1">
        <v>189531</v>
      </c>
      <c r="AI2" s="1">
        <v>148011</v>
      </c>
      <c r="AJ2" s="1">
        <v>107505</v>
      </c>
      <c r="AK2" s="1">
        <v>68205</v>
      </c>
      <c r="AL2" s="1">
        <v>30129</v>
      </c>
      <c r="AM2" s="1">
        <v>0</v>
      </c>
      <c r="AN2" s="1">
        <v>0</v>
      </c>
    </row>
    <row r="3" spans="1:40">
      <c r="A3" s="18" t="s">
        <v>1</v>
      </c>
      <c r="B3" s="1" t="s">
        <v>61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</row>
    <row r="4" spans="1:40">
      <c r="A4" s="18" t="s">
        <v>1</v>
      </c>
      <c r="B4" s="1" t="s">
        <v>62</v>
      </c>
      <c r="C4" s="1">
        <v>53124</v>
      </c>
      <c r="D4" s="1">
        <v>98076</v>
      </c>
      <c r="E4" s="1">
        <v>211968</v>
      </c>
      <c r="F4" s="1">
        <v>268134</v>
      </c>
      <c r="G4" s="1">
        <v>303090</v>
      </c>
      <c r="H4" s="1">
        <v>336444</v>
      </c>
      <c r="I4" s="1">
        <v>369798</v>
      </c>
      <c r="J4" s="1">
        <v>369798</v>
      </c>
      <c r="K4" s="1">
        <v>369798</v>
      </c>
      <c r="L4" s="1">
        <v>369798</v>
      </c>
      <c r="M4" s="1">
        <v>369798</v>
      </c>
      <c r="N4" s="1">
        <v>369804</v>
      </c>
      <c r="O4" s="1">
        <v>369888</v>
      </c>
      <c r="P4" s="1">
        <v>370026</v>
      </c>
      <c r="Q4" s="1">
        <v>370188</v>
      </c>
      <c r="R4" s="1">
        <v>370368</v>
      </c>
      <c r="S4" s="1">
        <v>370566</v>
      </c>
      <c r="T4" s="1">
        <v>370782</v>
      </c>
      <c r="U4" s="1">
        <v>370992</v>
      </c>
      <c r="V4" s="1">
        <v>371220</v>
      </c>
      <c r="W4" s="1">
        <v>371472</v>
      </c>
      <c r="X4" s="1">
        <v>371736</v>
      </c>
      <c r="Y4" s="1">
        <v>372000</v>
      </c>
      <c r="Z4" s="1">
        <v>372294</v>
      </c>
      <c r="AA4" s="1">
        <v>372582</v>
      </c>
      <c r="AB4" s="1">
        <v>372870</v>
      </c>
      <c r="AC4" s="1">
        <v>373146</v>
      </c>
      <c r="AD4" s="1">
        <v>373434</v>
      </c>
      <c r="AE4" s="1">
        <v>373686</v>
      </c>
      <c r="AF4" s="1">
        <v>373932</v>
      </c>
      <c r="AG4" s="1">
        <v>374190</v>
      </c>
      <c r="AH4" s="1">
        <v>374424</v>
      </c>
      <c r="AI4" s="1">
        <v>374646</v>
      </c>
      <c r="AJ4" s="1">
        <v>374838</v>
      </c>
      <c r="AK4" s="1">
        <v>375012</v>
      </c>
      <c r="AL4" s="1">
        <v>375156</v>
      </c>
      <c r="AM4" s="1">
        <v>368871</v>
      </c>
      <c r="AN4" s="1">
        <v>334269</v>
      </c>
    </row>
    <row r="5" spans="1:40">
      <c r="A5" s="18" t="s">
        <v>2</v>
      </c>
      <c r="B5" s="1" t="s">
        <v>63</v>
      </c>
      <c r="C5" s="1">
        <v>56975</v>
      </c>
      <c r="D5" s="1">
        <v>56695</v>
      </c>
      <c r="E5" s="1">
        <v>56365</v>
      </c>
      <c r="F5" s="1">
        <v>55975</v>
      </c>
      <c r="G5" s="1">
        <v>55505</v>
      </c>
      <c r="H5" s="1">
        <v>54955</v>
      </c>
      <c r="I5" s="1">
        <v>54315</v>
      </c>
      <c r="J5" s="1">
        <v>53595</v>
      </c>
      <c r="K5" s="1">
        <v>52785</v>
      </c>
      <c r="L5" s="1">
        <v>51915</v>
      </c>
      <c r="M5" s="1">
        <v>50975</v>
      </c>
      <c r="N5" s="1">
        <v>49975</v>
      </c>
      <c r="O5" s="1">
        <v>48905</v>
      </c>
      <c r="P5" s="1">
        <v>47775</v>
      </c>
      <c r="Q5" s="1">
        <v>46565</v>
      </c>
      <c r="R5" s="1">
        <v>45295</v>
      </c>
      <c r="S5" s="1">
        <v>43935</v>
      </c>
      <c r="T5" s="1">
        <v>42475</v>
      </c>
      <c r="U5" s="1">
        <v>40915</v>
      </c>
      <c r="V5" s="1">
        <v>39285</v>
      </c>
      <c r="W5" s="1">
        <v>37565</v>
      </c>
      <c r="X5" s="1">
        <v>35765</v>
      </c>
      <c r="Y5" s="1">
        <v>33885</v>
      </c>
      <c r="Z5" s="1">
        <v>31965</v>
      </c>
      <c r="AA5" s="1">
        <v>29985</v>
      </c>
      <c r="AB5" s="1">
        <v>27945</v>
      </c>
      <c r="AC5" s="1">
        <v>25845</v>
      </c>
      <c r="AD5" s="1">
        <v>23725</v>
      </c>
      <c r="AE5" s="1">
        <v>21615</v>
      </c>
      <c r="AF5" s="1">
        <v>19525</v>
      </c>
      <c r="AG5" s="1">
        <v>17455</v>
      </c>
      <c r="AH5" s="1">
        <v>15435</v>
      </c>
      <c r="AI5" s="1">
        <v>13455</v>
      </c>
      <c r="AJ5" s="1">
        <v>11515</v>
      </c>
      <c r="AK5" s="1">
        <v>9635</v>
      </c>
      <c r="AL5" s="1">
        <v>7825</v>
      </c>
      <c r="AM5" s="1">
        <v>6095</v>
      </c>
      <c r="AN5" s="1">
        <v>4465</v>
      </c>
    </row>
    <row r="6" spans="1:40">
      <c r="A6" s="18" t="s">
        <v>2</v>
      </c>
      <c r="B6" s="1" t="s">
        <v>64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</row>
    <row r="7" spans="1:40">
      <c r="A7" s="18" t="s">
        <v>2</v>
      </c>
      <c r="B7" s="1" t="s">
        <v>65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5</v>
      </c>
      <c r="P7" s="1">
        <v>10</v>
      </c>
      <c r="Q7" s="1">
        <v>20</v>
      </c>
      <c r="R7" s="1">
        <v>30</v>
      </c>
      <c r="S7" s="1">
        <v>40</v>
      </c>
      <c r="T7" s="1">
        <v>50</v>
      </c>
      <c r="U7" s="1">
        <v>60</v>
      </c>
      <c r="V7" s="1">
        <v>75</v>
      </c>
      <c r="W7" s="1">
        <v>90</v>
      </c>
      <c r="X7" s="1">
        <v>105</v>
      </c>
      <c r="Y7" s="1">
        <v>120</v>
      </c>
      <c r="Z7" s="1">
        <v>140</v>
      </c>
      <c r="AA7" s="1">
        <v>160</v>
      </c>
      <c r="AB7" s="1">
        <v>180</v>
      </c>
      <c r="AC7" s="1">
        <v>195</v>
      </c>
      <c r="AD7" s="1">
        <v>215</v>
      </c>
      <c r="AE7" s="1">
        <v>230</v>
      </c>
      <c r="AF7" s="1">
        <v>245</v>
      </c>
      <c r="AG7" s="1">
        <v>260</v>
      </c>
      <c r="AH7" s="1">
        <v>275</v>
      </c>
      <c r="AI7" s="1">
        <v>290</v>
      </c>
      <c r="AJ7" s="1">
        <v>300</v>
      </c>
      <c r="AK7" s="1">
        <v>310</v>
      </c>
      <c r="AL7" s="1">
        <v>320</v>
      </c>
      <c r="AM7" s="1">
        <v>330</v>
      </c>
      <c r="AN7" s="1">
        <v>345</v>
      </c>
    </row>
    <row r="8" spans="1:40">
      <c r="A8" s="18" t="s">
        <v>4</v>
      </c>
      <c r="B8" s="1" t="s">
        <v>66</v>
      </c>
      <c r="C8" s="1">
        <v>55570</v>
      </c>
      <c r="D8" s="1">
        <v>55570</v>
      </c>
      <c r="E8" s="1">
        <v>55570</v>
      </c>
      <c r="F8" s="1">
        <v>55570</v>
      </c>
      <c r="G8" s="1">
        <v>55570</v>
      </c>
      <c r="H8" s="1">
        <v>55570</v>
      </c>
      <c r="I8" s="1">
        <v>55570</v>
      </c>
      <c r="J8" s="1">
        <v>55570</v>
      </c>
      <c r="K8" s="1">
        <v>55570</v>
      </c>
      <c r="L8" s="1">
        <v>55570</v>
      </c>
      <c r="M8" s="1">
        <v>55570</v>
      </c>
      <c r="N8" s="1">
        <v>55570</v>
      </c>
      <c r="O8" s="1">
        <v>55570</v>
      </c>
      <c r="P8" s="1">
        <v>55570</v>
      </c>
      <c r="Q8" s="1">
        <v>55570</v>
      </c>
      <c r="R8" s="1">
        <v>55570</v>
      </c>
      <c r="S8" s="1">
        <v>55570</v>
      </c>
      <c r="T8" s="1">
        <v>55570</v>
      </c>
      <c r="U8" s="1">
        <v>55570</v>
      </c>
      <c r="V8" s="1">
        <v>55570</v>
      </c>
      <c r="W8" s="1">
        <v>54920</v>
      </c>
      <c r="X8" s="1">
        <v>54270</v>
      </c>
      <c r="Y8" s="1">
        <v>54270</v>
      </c>
      <c r="Z8" s="1">
        <v>53620</v>
      </c>
      <c r="AA8" s="1">
        <v>53620</v>
      </c>
      <c r="AB8" s="1">
        <v>53620</v>
      </c>
      <c r="AC8" s="1">
        <v>53620</v>
      </c>
      <c r="AD8" s="1">
        <v>52970</v>
      </c>
      <c r="AE8" s="1">
        <v>52320</v>
      </c>
      <c r="AF8" s="1">
        <v>51670</v>
      </c>
      <c r="AG8" s="1">
        <v>50370</v>
      </c>
      <c r="AH8" s="1">
        <v>49070</v>
      </c>
      <c r="AI8" s="1">
        <v>48420</v>
      </c>
      <c r="AJ8" s="1">
        <v>48420</v>
      </c>
      <c r="AK8" s="1">
        <v>47770</v>
      </c>
      <c r="AL8" s="1">
        <v>47120</v>
      </c>
      <c r="AM8" s="1">
        <v>46470</v>
      </c>
      <c r="AN8" s="1">
        <v>45820</v>
      </c>
    </row>
    <row r="9" spans="1:40">
      <c r="A9" s="18" t="s">
        <v>17</v>
      </c>
      <c r="B9" s="1" t="s">
        <v>67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</row>
    <row r="10" spans="1:40">
      <c r="A10" s="18" t="s">
        <v>17</v>
      </c>
      <c r="B10" s="1" t="s">
        <v>68</v>
      </c>
      <c r="C10" s="1">
        <v>2600</v>
      </c>
      <c r="D10" s="1">
        <v>3250</v>
      </c>
      <c r="E10" s="1">
        <v>8450</v>
      </c>
      <c r="F10" s="1">
        <v>13650</v>
      </c>
      <c r="G10" s="1">
        <v>19500</v>
      </c>
      <c r="H10" s="1">
        <v>22750</v>
      </c>
      <c r="I10" s="1">
        <v>24050</v>
      </c>
      <c r="J10" s="1">
        <v>24050</v>
      </c>
      <c r="K10" s="1">
        <v>24050</v>
      </c>
      <c r="L10" s="1">
        <v>24050</v>
      </c>
      <c r="M10" s="1">
        <v>24050</v>
      </c>
      <c r="N10" s="1">
        <v>24050</v>
      </c>
      <c r="O10" s="1">
        <v>24700</v>
      </c>
      <c r="P10" s="1">
        <v>24700</v>
      </c>
      <c r="Q10" s="1">
        <v>25350</v>
      </c>
      <c r="R10" s="1">
        <v>26000</v>
      </c>
      <c r="S10" s="1">
        <v>26650</v>
      </c>
      <c r="T10" s="1">
        <v>27300</v>
      </c>
      <c r="U10" s="1">
        <v>27950</v>
      </c>
      <c r="V10" s="1">
        <v>28600</v>
      </c>
      <c r="W10" s="1">
        <v>29250</v>
      </c>
      <c r="X10" s="1">
        <v>29900</v>
      </c>
      <c r="Y10" s="1">
        <v>30550</v>
      </c>
      <c r="Z10" s="1">
        <v>31200</v>
      </c>
      <c r="AA10" s="1">
        <v>31850</v>
      </c>
      <c r="AB10" s="1">
        <v>32500</v>
      </c>
      <c r="AC10" s="1">
        <v>33150</v>
      </c>
      <c r="AD10" s="1">
        <v>34450</v>
      </c>
      <c r="AE10" s="1">
        <v>35100</v>
      </c>
      <c r="AF10" s="1">
        <v>35750</v>
      </c>
      <c r="AG10" s="1">
        <v>36400</v>
      </c>
      <c r="AH10" s="1">
        <v>37050</v>
      </c>
      <c r="AI10" s="1">
        <v>37700</v>
      </c>
      <c r="AJ10" s="1">
        <v>38350</v>
      </c>
      <c r="AK10" s="1">
        <v>39000</v>
      </c>
      <c r="AL10" s="1">
        <v>39650</v>
      </c>
      <c r="AM10" s="1">
        <v>39650</v>
      </c>
      <c r="AN10" s="1">
        <v>40300</v>
      </c>
    </row>
    <row r="11" spans="1:40">
      <c r="A11" s="18" t="s">
        <v>5</v>
      </c>
      <c r="B11" s="1" t="s">
        <v>69</v>
      </c>
      <c r="C11" s="1">
        <v>368337</v>
      </c>
      <c r="D11" s="1">
        <v>368337</v>
      </c>
      <c r="E11" s="1">
        <v>368337</v>
      </c>
      <c r="F11" s="1">
        <v>368337</v>
      </c>
      <c r="G11" s="1">
        <v>368337</v>
      </c>
      <c r="H11" s="1">
        <v>368337</v>
      </c>
      <c r="I11" s="1">
        <v>368337</v>
      </c>
      <c r="J11" s="1">
        <v>368337</v>
      </c>
      <c r="K11" s="1">
        <v>368337</v>
      </c>
      <c r="L11" s="1">
        <v>368337</v>
      </c>
      <c r="M11" s="1">
        <v>368337</v>
      </c>
      <c r="N11" s="1">
        <v>368337</v>
      </c>
      <c r="O11" s="1">
        <v>368337</v>
      </c>
      <c r="P11" s="1">
        <v>368337</v>
      </c>
      <c r="Q11" s="1">
        <v>368337</v>
      </c>
      <c r="R11" s="1">
        <v>368337</v>
      </c>
      <c r="S11" s="1">
        <v>368337</v>
      </c>
      <c r="T11" s="1">
        <v>368337</v>
      </c>
      <c r="U11" s="1">
        <v>368337</v>
      </c>
      <c r="V11" s="1">
        <v>368337</v>
      </c>
      <c r="W11" s="1">
        <v>368337</v>
      </c>
      <c r="X11" s="1">
        <v>368337</v>
      </c>
      <c r="Y11" s="1">
        <v>368337</v>
      </c>
      <c r="Z11" s="1">
        <v>368337</v>
      </c>
      <c r="AA11" s="1">
        <v>368337</v>
      </c>
      <c r="AB11" s="1">
        <v>368337</v>
      </c>
      <c r="AC11" s="1">
        <v>368337</v>
      </c>
      <c r="AD11" s="1">
        <v>368337</v>
      </c>
      <c r="AE11" s="1">
        <v>368337</v>
      </c>
      <c r="AF11" s="1">
        <v>368337</v>
      </c>
      <c r="AG11" s="1">
        <v>368337</v>
      </c>
      <c r="AH11" s="1">
        <v>368337</v>
      </c>
      <c r="AI11" s="1">
        <v>368337</v>
      </c>
      <c r="AJ11" s="1">
        <v>368337</v>
      </c>
      <c r="AK11" s="1">
        <v>368337</v>
      </c>
      <c r="AL11" s="1">
        <v>368337</v>
      </c>
      <c r="AM11" s="1">
        <v>368337</v>
      </c>
      <c r="AN11" s="1">
        <v>368337</v>
      </c>
    </row>
    <row r="12" spans="1:40">
      <c r="A12" s="18" t="s">
        <v>21</v>
      </c>
      <c r="B12" s="1" t="s">
        <v>70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</row>
    <row r="13" spans="1:40">
      <c r="A13" s="18" t="s">
        <v>21</v>
      </c>
      <c r="B13" s="1" t="s">
        <v>71</v>
      </c>
      <c r="C13" s="1">
        <v>0</v>
      </c>
      <c r="D13" s="1">
        <v>593</v>
      </c>
      <c r="E13" s="1">
        <v>1128</v>
      </c>
      <c r="F13" s="1">
        <v>1909</v>
      </c>
      <c r="G13" s="1">
        <v>2832</v>
      </c>
      <c r="H13" s="1">
        <v>4127</v>
      </c>
      <c r="I13" s="1">
        <v>5832</v>
      </c>
      <c r="J13" s="1">
        <v>7853</v>
      </c>
      <c r="K13" s="1">
        <v>11113</v>
      </c>
      <c r="L13" s="1">
        <v>15030</v>
      </c>
      <c r="M13" s="1">
        <v>19241</v>
      </c>
      <c r="N13" s="1">
        <v>23369</v>
      </c>
      <c r="O13" s="1">
        <v>29297</v>
      </c>
      <c r="P13" s="1">
        <v>34745</v>
      </c>
      <c r="Q13" s="1">
        <v>40454</v>
      </c>
      <c r="R13" s="1">
        <v>46423</v>
      </c>
      <c r="S13" s="1">
        <v>52537</v>
      </c>
      <c r="T13" s="1">
        <v>58706</v>
      </c>
      <c r="U13" s="1">
        <v>64579</v>
      </c>
      <c r="V13" s="1">
        <v>70464</v>
      </c>
      <c r="W13" s="1">
        <v>76516</v>
      </c>
      <c r="X13" s="1">
        <v>82580</v>
      </c>
      <c r="Y13" s="1">
        <v>88360</v>
      </c>
      <c r="Z13" s="1">
        <v>94374</v>
      </c>
      <c r="AA13" s="1">
        <v>99917</v>
      </c>
      <c r="AB13" s="1">
        <v>105149</v>
      </c>
      <c r="AC13" s="1">
        <v>109837</v>
      </c>
      <c r="AD13" s="1">
        <v>114428</v>
      </c>
      <c r="AE13" s="1">
        <v>118167</v>
      </c>
      <c r="AF13" s="1">
        <v>121579</v>
      </c>
      <c r="AG13" s="1">
        <v>125027</v>
      </c>
      <c r="AH13" s="1">
        <v>128038</v>
      </c>
      <c r="AI13" s="1">
        <v>130778</v>
      </c>
      <c r="AJ13" s="1">
        <v>133076</v>
      </c>
      <c r="AK13" s="1">
        <v>135118</v>
      </c>
      <c r="AL13" s="1">
        <v>136746</v>
      </c>
      <c r="AM13" s="1">
        <v>138139</v>
      </c>
      <c r="AN13" s="1">
        <v>140361</v>
      </c>
    </row>
    <row r="14" spans="1:40">
      <c r="A14" s="18" t="s">
        <v>6</v>
      </c>
      <c r="B14" s="1" t="s">
        <v>72</v>
      </c>
      <c r="C14" s="1">
        <v>334051</v>
      </c>
      <c r="D14" s="1">
        <v>334051</v>
      </c>
      <c r="E14" s="1">
        <v>334051</v>
      </c>
      <c r="F14" s="1">
        <v>334051</v>
      </c>
      <c r="G14" s="1">
        <v>334051</v>
      </c>
      <c r="H14" s="1">
        <v>334051</v>
      </c>
      <c r="I14" s="1">
        <v>334051</v>
      </c>
      <c r="J14" s="1">
        <v>334051</v>
      </c>
      <c r="K14" s="1">
        <v>334051</v>
      </c>
      <c r="L14" s="1">
        <v>332053</v>
      </c>
      <c r="M14" s="1">
        <v>327047</v>
      </c>
      <c r="N14" s="1">
        <v>318911</v>
      </c>
      <c r="O14" s="1">
        <v>308093</v>
      </c>
      <c r="P14" s="1">
        <v>294337</v>
      </c>
      <c r="Q14" s="1">
        <v>278397</v>
      </c>
      <c r="R14" s="1">
        <v>259265</v>
      </c>
      <c r="S14" s="1">
        <v>239439</v>
      </c>
      <c r="T14" s="1">
        <v>218729</v>
      </c>
      <c r="U14" s="1">
        <v>196577</v>
      </c>
      <c r="V14" s="1">
        <v>173337</v>
      </c>
      <c r="W14" s="1">
        <v>142401</v>
      </c>
      <c r="X14" s="1">
        <v>109227</v>
      </c>
      <c r="Y14" s="1">
        <v>73241</v>
      </c>
      <c r="Z14" s="1">
        <v>27825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</row>
    <row r="15" spans="1:40">
      <c r="A15" s="18" t="s">
        <v>6</v>
      </c>
      <c r="B15" s="1" t="s">
        <v>73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</row>
    <row r="16" spans="1:40">
      <c r="A16" s="18" t="s">
        <v>6</v>
      </c>
      <c r="B16" s="1" t="s">
        <v>74</v>
      </c>
      <c r="C16" s="1">
        <v>69058</v>
      </c>
      <c r="D16" s="1">
        <v>74022</v>
      </c>
      <c r="E16" s="1">
        <v>76372</v>
      </c>
      <c r="F16" s="1">
        <v>79972</v>
      </c>
      <c r="G16" s="1">
        <v>84436</v>
      </c>
      <c r="H16" s="1">
        <v>90998</v>
      </c>
      <c r="I16" s="1">
        <v>100044</v>
      </c>
      <c r="J16" s="1">
        <v>111264</v>
      </c>
      <c r="K16" s="1">
        <v>130196</v>
      </c>
      <c r="L16" s="1">
        <v>153972</v>
      </c>
      <c r="M16" s="1">
        <v>180666</v>
      </c>
      <c r="N16" s="1">
        <v>207986</v>
      </c>
      <c r="O16" s="1">
        <v>248912</v>
      </c>
      <c r="P16" s="1">
        <v>288060</v>
      </c>
      <c r="Q16" s="1">
        <v>330520</v>
      </c>
      <c r="R16" s="1">
        <v>376444</v>
      </c>
      <c r="S16" s="1">
        <v>425096</v>
      </c>
      <c r="T16" s="1">
        <v>475854</v>
      </c>
      <c r="U16" s="1">
        <v>525806</v>
      </c>
      <c r="V16" s="1">
        <v>577544</v>
      </c>
      <c r="W16" s="1">
        <v>632512</v>
      </c>
      <c r="X16" s="1">
        <v>689402</v>
      </c>
      <c r="Y16" s="1">
        <v>745402</v>
      </c>
      <c r="Z16" s="1">
        <v>805560</v>
      </c>
      <c r="AA16" s="1">
        <v>850473</v>
      </c>
      <c r="AB16" s="1">
        <v>879965</v>
      </c>
      <c r="AC16" s="1">
        <v>911285</v>
      </c>
      <c r="AD16" s="1">
        <v>949461</v>
      </c>
      <c r="AE16" s="1">
        <v>993111</v>
      </c>
      <c r="AF16" s="3">
        <v>1034150</v>
      </c>
      <c r="AG16" s="3">
        <v>1076870</v>
      </c>
      <c r="AH16" s="3">
        <v>1115280</v>
      </c>
      <c r="AI16" s="3">
        <v>1151280</v>
      </c>
      <c r="AJ16" s="3">
        <v>1182370</v>
      </c>
      <c r="AK16" s="3">
        <v>1210810</v>
      </c>
      <c r="AL16" s="3">
        <v>1234160</v>
      </c>
      <c r="AM16" s="3">
        <v>1254710</v>
      </c>
      <c r="AN16" s="3">
        <v>1288430</v>
      </c>
    </row>
    <row r="17" spans="1:40">
      <c r="A17" s="18" t="s">
        <v>7</v>
      </c>
      <c r="B17" s="1" t="s">
        <v>75</v>
      </c>
      <c r="C17" s="1">
        <v>233874</v>
      </c>
      <c r="D17" s="1">
        <v>233874</v>
      </c>
      <c r="E17" s="1">
        <v>233874</v>
      </c>
      <c r="F17" s="1">
        <v>233874</v>
      </c>
      <c r="G17" s="1">
        <v>233874</v>
      </c>
      <c r="H17" s="1">
        <v>233874</v>
      </c>
      <c r="I17" s="1">
        <v>233874</v>
      </c>
      <c r="J17" s="1">
        <v>233874</v>
      </c>
      <c r="K17" s="1">
        <v>233874</v>
      </c>
      <c r="L17" s="1">
        <v>233874</v>
      </c>
      <c r="M17" s="1">
        <v>233833</v>
      </c>
      <c r="N17" s="1">
        <v>233409</v>
      </c>
      <c r="O17" s="1">
        <v>232751</v>
      </c>
      <c r="P17" s="1">
        <v>229781</v>
      </c>
      <c r="Q17" s="1">
        <v>225105</v>
      </c>
      <c r="R17" s="1">
        <v>217782</v>
      </c>
      <c r="S17" s="1">
        <v>204783</v>
      </c>
      <c r="T17" s="1">
        <v>185893</v>
      </c>
      <c r="U17" s="1">
        <v>163973</v>
      </c>
      <c r="V17" s="1">
        <v>140279</v>
      </c>
      <c r="W17" s="1">
        <v>113032</v>
      </c>
      <c r="X17" s="1">
        <v>86724</v>
      </c>
      <c r="Y17" s="1">
        <v>59350</v>
      </c>
      <c r="Z17" s="1">
        <v>13308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</row>
    <row r="18" spans="1:40">
      <c r="A18" s="18" t="s">
        <v>7</v>
      </c>
      <c r="B18" s="1" t="s">
        <v>76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</row>
    <row r="19" spans="1:40">
      <c r="A19" s="18" t="s">
        <v>7</v>
      </c>
      <c r="B19" s="1" t="s">
        <v>77</v>
      </c>
      <c r="C19" s="1">
        <v>120057</v>
      </c>
      <c r="D19" s="1">
        <v>136010</v>
      </c>
      <c r="E19" s="1">
        <v>151138</v>
      </c>
      <c r="F19" s="1">
        <v>174326</v>
      </c>
      <c r="G19" s="1">
        <v>203064</v>
      </c>
      <c r="H19" s="1">
        <v>245296</v>
      </c>
      <c r="I19" s="1">
        <v>303494</v>
      </c>
      <c r="J19" s="1">
        <v>375634</v>
      </c>
      <c r="K19" s="1">
        <v>497271</v>
      </c>
      <c r="L19" s="1">
        <v>649877</v>
      </c>
      <c r="M19" s="1">
        <v>821014</v>
      </c>
      <c r="N19" s="1">
        <v>995881</v>
      </c>
      <c r="O19" s="3">
        <v>1257430</v>
      </c>
      <c r="P19" s="3">
        <v>1507450</v>
      </c>
      <c r="Q19" s="3">
        <v>1779840</v>
      </c>
      <c r="R19" s="3">
        <v>2075640</v>
      </c>
      <c r="S19" s="3">
        <v>2390110</v>
      </c>
      <c r="T19" s="3">
        <v>2719200</v>
      </c>
      <c r="U19" s="3">
        <v>3043890</v>
      </c>
      <c r="V19" s="3">
        <v>3380970</v>
      </c>
      <c r="W19" s="3">
        <v>3739790</v>
      </c>
      <c r="X19" s="3">
        <v>4111640</v>
      </c>
      <c r="Y19" s="3">
        <v>4478000</v>
      </c>
      <c r="Z19" s="3">
        <v>4871830</v>
      </c>
      <c r="AA19" s="3">
        <v>5217330</v>
      </c>
      <c r="AB19" s="3">
        <v>5546180</v>
      </c>
      <c r="AC19" s="3">
        <v>5852600</v>
      </c>
      <c r="AD19" s="3">
        <v>6169510</v>
      </c>
      <c r="AE19" s="3">
        <v>6455680</v>
      </c>
      <c r="AF19" s="3">
        <v>6724730</v>
      </c>
      <c r="AG19" s="3">
        <v>7004750</v>
      </c>
      <c r="AH19" s="3">
        <v>7256460</v>
      </c>
      <c r="AI19" s="3">
        <v>7492310</v>
      </c>
      <c r="AJ19" s="3">
        <v>7695800</v>
      </c>
      <c r="AK19" s="3">
        <v>7881960</v>
      </c>
      <c r="AL19" s="3">
        <v>8034740</v>
      </c>
      <c r="AM19" s="3">
        <v>8169270</v>
      </c>
      <c r="AN19" s="3">
        <v>8389350</v>
      </c>
    </row>
    <row r="20" spans="1:40">
      <c r="A20" s="18" t="s">
        <v>7</v>
      </c>
      <c r="B20" s="1" t="s">
        <v>78</v>
      </c>
      <c r="C20" s="1">
        <v>550</v>
      </c>
      <c r="D20" s="1">
        <v>550</v>
      </c>
      <c r="E20" s="1">
        <v>550</v>
      </c>
      <c r="F20" s="1">
        <v>550</v>
      </c>
      <c r="G20" s="1">
        <v>550</v>
      </c>
      <c r="H20" s="1">
        <v>550</v>
      </c>
      <c r="I20" s="1">
        <v>550</v>
      </c>
      <c r="J20" s="1">
        <v>550</v>
      </c>
      <c r="K20" s="1">
        <v>550</v>
      </c>
      <c r="L20" s="1">
        <v>550</v>
      </c>
      <c r="M20" s="1">
        <v>550</v>
      </c>
      <c r="N20" s="1">
        <v>550</v>
      </c>
      <c r="O20" s="1">
        <v>550</v>
      </c>
      <c r="P20" s="1">
        <v>550</v>
      </c>
      <c r="Q20" s="1">
        <v>550</v>
      </c>
      <c r="R20" s="1">
        <v>550</v>
      </c>
      <c r="S20" s="1">
        <v>550</v>
      </c>
      <c r="T20" s="1">
        <v>550</v>
      </c>
      <c r="U20" s="1">
        <v>550</v>
      </c>
      <c r="V20" s="1">
        <v>550</v>
      </c>
      <c r="W20" s="1">
        <v>550</v>
      </c>
      <c r="X20" s="1">
        <v>550</v>
      </c>
      <c r="Y20" s="1">
        <v>550</v>
      </c>
      <c r="Z20" s="1">
        <v>550</v>
      </c>
      <c r="AA20" s="1">
        <v>550</v>
      </c>
      <c r="AB20" s="1">
        <v>550</v>
      </c>
      <c r="AC20" s="1">
        <v>550</v>
      </c>
      <c r="AD20" s="1">
        <v>550</v>
      </c>
      <c r="AE20" s="1">
        <v>550</v>
      </c>
      <c r="AF20" s="1">
        <v>550</v>
      </c>
      <c r="AG20" s="1">
        <v>550</v>
      </c>
      <c r="AH20" s="1">
        <v>550</v>
      </c>
      <c r="AI20" s="1">
        <v>550</v>
      </c>
      <c r="AJ20" s="1">
        <v>550</v>
      </c>
      <c r="AK20" s="1">
        <v>550</v>
      </c>
      <c r="AL20" s="1">
        <v>550</v>
      </c>
      <c r="AM20" s="1">
        <v>550</v>
      </c>
      <c r="AN20" s="1">
        <v>550</v>
      </c>
    </row>
    <row r="21" spans="1:40">
      <c r="A21" s="18" t="s">
        <v>7</v>
      </c>
      <c r="B21" s="1" t="s">
        <v>79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</row>
    <row r="22" spans="1:40">
      <c r="A22" s="18" t="s">
        <v>7</v>
      </c>
      <c r="B22" s="1" t="s">
        <v>80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50</v>
      </c>
      <c r="P22" s="1">
        <v>100</v>
      </c>
      <c r="Q22" s="1">
        <v>200</v>
      </c>
      <c r="R22" s="1">
        <v>300</v>
      </c>
      <c r="S22" s="1">
        <v>450</v>
      </c>
      <c r="T22" s="1">
        <v>600</v>
      </c>
      <c r="U22" s="1">
        <v>750</v>
      </c>
      <c r="V22" s="1">
        <v>950</v>
      </c>
      <c r="W22" s="1">
        <v>1200</v>
      </c>
      <c r="X22" s="1">
        <v>1500</v>
      </c>
      <c r="Y22" s="1">
        <v>1800</v>
      </c>
      <c r="Z22" s="1">
        <v>2150</v>
      </c>
      <c r="AA22" s="1">
        <v>2550</v>
      </c>
      <c r="AB22" s="1">
        <v>2950</v>
      </c>
      <c r="AC22" s="1">
        <v>3350</v>
      </c>
      <c r="AD22" s="1">
        <v>3800</v>
      </c>
      <c r="AE22" s="1">
        <v>4450</v>
      </c>
      <c r="AF22" s="1">
        <v>5100</v>
      </c>
      <c r="AG22" s="1">
        <v>5850</v>
      </c>
      <c r="AH22" s="1">
        <v>6600</v>
      </c>
      <c r="AI22" s="1">
        <v>7350</v>
      </c>
      <c r="AJ22" s="1">
        <v>8050</v>
      </c>
      <c r="AK22" s="1">
        <v>8750</v>
      </c>
      <c r="AL22" s="1">
        <v>9350</v>
      </c>
      <c r="AM22" s="1">
        <v>9900</v>
      </c>
      <c r="AN22" s="1">
        <v>10900</v>
      </c>
    </row>
    <row r="23" spans="1:40">
      <c r="A23" s="18" t="s">
        <v>8</v>
      </c>
      <c r="B23" s="1" t="s">
        <v>81</v>
      </c>
      <c r="C23" s="1">
        <v>17442</v>
      </c>
      <c r="D23" s="1">
        <v>17358</v>
      </c>
      <c r="E23" s="1">
        <v>17256</v>
      </c>
      <c r="F23" s="1">
        <v>17142</v>
      </c>
      <c r="G23" s="1">
        <v>17016</v>
      </c>
      <c r="H23" s="1">
        <v>16872</v>
      </c>
      <c r="I23" s="1">
        <v>16710</v>
      </c>
      <c r="J23" s="1">
        <v>16530</v>
      </c>
      <c r="K23" s="1">
        <v>16332</v>
      </c>
      <c r="L23" s="1">
        <v>16110</v>
      </c>
      <c r="M23" s="1">
        <v>15858</v>
      </c>
      <c r="N23" s="1">
        <v>15582</v>
      </c>
      <c r="O23" s="1">
        <v>15282</v>
      </c>
      <c r="P23" s="1">
        <v>14958</v>
      </c>
      <c r="Q23" s="1">
        <v>14610</v>
      </c>
      <c r="R23" s="1">
        <v>14244</v>
      </c>
      <c r="S23" s="1">
        <v>13866</v>
      </c>
      <c r="T23" s="1">
        <v>13476</v>
      </c>
      <c r="U23" s="1">
        <v>13068</v>
      </c>
      <c r="V23" s="1">
        <v>12642</v>
      </c>
      <c r="W23" s="1">
        <v>12198</v>
      </c>
      <c r="X23" s="1">
        <v>11736</v>
      </c>
      <c r="Y23" s="1">
        <v>11256</v>
      </c>
      <c r="Z23" s="1">
        <v>10758</v>
      </c>
      <c r="AA23" s="1">
        <v>10242</v>
      </c>
      <c r="AB23" s="1">
        <v>9714</v>
      </c>
      <c r="AC23" s="1">
        <v>9174</v>
      </c>
      <c r="AD23" s="1">
        <v>8628</v>
      </c>
      <c r="AE23" s="1">
        <v>8076</v>
      </c>
      <c r="AF23" s="1">
        <v>7518</v>
      </c>
      <c r="AG23" s="1">
        <v>6960</v>
      </c>
      <c r="AH23" s="1">
        <v>6402</v>
      </c>
      <c r="AI23" s="1">
        <v>5850</v>
      </c>
      <c r="AJ23" s="1">
        <v>5310</v>
      </c>
      <c r="AK23" s="1">
        <v>4788</v>
      </c>
      <c r="AL23" s="1">
        <v>4284</v>
      </c>
      <c r="AM23" s="1">
        <v>3804</v>
      </c>
      <c r="AN23" s="1">
        <v>3348</v>
      </c>
    </row>
    <row r="24" spans="1:40">
      <c r="A24" s="18" t="s">
        <v>8</v>
      </c>
      <c r="B24" s="1" t="s">
        <v>82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</row>
    <row r="25" spans="1:40">
      <c r="A25" s="18" t="s">
        <v>8</v>
      </c>
      <c r="B25" s="1" t="s">
        <v>83</v>
      </c>
      <c r="C25" s="1">
        <v>1170</v>
      </c>
      <c r="D25" s="1">
        <v>1170</v>
      </c>
      <c r="E25" s="1">
        <v>1170</v>
      </c>
      <c r="F25" s="1">
        <v>1170</v>
      </c>
      <c r="G25" s="1">
        <v>1170</v>
      </c>
      <c r="H25" s="1">
        <v>1170</v>
      </c>
      <c r="I25" s="1">
        <v>1170</v>
      </c>
      <c r="J25" s="1">
        <v>1170</v>
      </c>
      <c r="K25" s="1">
        <v>1170</v>
      </c>
      <c r="L25" s="1">
        <v>1170</v>
      </c>
      <c r="M25" s="1">
        <v>1170</v>
      </c>
      <c r="N25" s="1">
        <v>1170</v>
      </c>
      <c r="O25" s="1">
        <v>1176</v>
      </c>
      <c r="P25" s="1">
        <v>1182</v>
      </c>
      <c r="Q25" s="1">
        <v>1188</v>
      </c>
      <c r="R25" s="1">
        <v>1194</v>
      </c>
      <c r="S25" s="1">
        <v>1200</v>
      </c>
      <c r="T25" s="1">
        <v>1206</v>
      </c>
      <c r="U25" s="1">
        <v>1212</v>
      </c>
      <c r="V25" s="1">
        <v>1218</v>
      </c>
      <c r="W25" s="1">
        <v>1224</v>
      </c>
      <c r="X25" s="1">
        <v>1230</v>
      </c>
      <c r="Y25" s="1">
        <v>1236</v>
      </c>
      <c r="Z25" s="1">
        <v>1248</v>
      </c>
      <c r="AA25" s="1">
        <v>1254</v>
      </c>
      <c r="AB25" s="1">
        <v>1260</v>
      </c>
      <c r="AC25" s="1">
        <v>1266</v>
      </c>
      <c r="AD25" s="1">
        <v>1272</v>
      </c>
      <c r="AE25" s="1">
        <v>1278</v>
      </c>
      <c r="AF25" s="1">
        <v>1284</v>
      </c>
      <c r="AG25" s="1">
        <v>1290</v>
      </c>
      <c r="AH25" s="1">
        <v>1296</v>
      </c>
      <c r="AI25" s="1">
        <v>1302</v>
      </c>
      <c r="AJ25" s="1">
        <v>1308</v>
      </c>
      <c r="AK25" s="1">
        <v>1308</v>
      </c>
      <c r="AL25" s="1">
        <v>1308</v>
      </c>
      <c r="AM25" s="1">
        <v>1308</v>
      </c>
      <c r="AN25" s="1">
        <v>1314</v>
      </c>
    </row>
    <row r="26" spans="1:40">
      <c r="A26" s="18" t="s">
        <v>8</v>
      </c>
      <c r="B26" s="1" t="s">
        <v>84</v>
      </c>
      <c r="C26" s="1">
        <v>527</v>
      </c>
      <c r="D26" s="1">
        <v>527</v>
      </c>
      <c r="E26" s="1">
        <v>527</v>
      </c>
      <c r="F26" s="1">
        <v>527</v>
      </c>
      <c r="G26" s="1">
        <v>527</v>
      </c>
      <c r="H26" s="1">
        <v>527</v>
      </c>
      <c r="I26" s="1">
        <v>527</v>
      </c>
      <c r="J26" s="1">
        <v>527</v>
      </c>
      <c r="K26" s="1">
        <v>527</v>
      </c>
      <c r="L26" s="1">
        <v>527</v>
      </c>
      <c r="M26" s="1">
        <v>527</v>
      </c>
      <c r="N26" s="1">
        <v>527</v>
      </c>
      <c r="O26" s="1">
        <v>527</v>
      </c>
      <c r="P26" s="1">
        <v>527</v>
      </c>
      <c r="Q26" s="1">
        <v>527</v>
      </c>
      <c r="R26" s="1">
        <v>527</v>
      </c>
      <c r="S26" s="1">
        <v>507</v>
      </c>
      <c r="T26" s="1">
        <v>477</v>
      </c>
      <c r="U26" s="1">
        <v>437</v>
      </c>
      <c r="V26" s="1">
        <v>387</v>
      </c>
      <c r="W26" s="1">
        <v>337</v>
      </c>
      <c r="X26" s="1">
        <v>297</v>
      </c>
      <c r="Y26" s="1">
        <v>247</v>
      </c>
      <c r="Z26" s="1">
        <v>197</v>
      </c>
      <c r="AA26" s="1">
        <v>147</v>
      </c>
      <c r="AB26" s="1">
        <v>97</v>
      </c>
      <c r="AC26" s="1">
        <v>67</v>
      </c>
      <c r="AD26" s="1">
        <v>37</v>
      </c>
      <c r="AE26" s="1">
        <v>17</v>
      </c>
      <c r="AF26" s="1">
        <v>7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</row>
    <row r="27" spans="1:40">
      <c r="A27" s="18" t="s">
        <v>8</v>
      </c>
      <c r="B27" s="1" t="s">
        <v>85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</row>
    <row r="28" spans="1:40">
      <c r="A28" s="18" t="s">
        <v>8</v>
      </c>
      <c r="B28" s="1" t="s">
        <v>86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5</v>
      </c>
      <c r="L28" s="1">
        <v>10</v>
      </c>
      <c r="M28" s="1">
        <v>15</v>
      </c>
      <c r="N28" s="1">
        <v>20</v>
      </c>
      <c r="O28" s="1">
        <v>30</v>
      </c>
      <c r="P28" s="1">
        <v>40</v>
      </c>
      <c r="Q28" s="1">
        <v>50</v>
      </c>
      <c r="R28" s="1">
        <v>60</v>
      </c>
      <c r="S28" s="1">
        <v>70</v>
      </c>
      <c r="T28" s="1">
        <v>80</v>
      </c>
      <c r="U28" s="1">
        <v>90</v>
      </c>
      <c r="V28" s="1">
        <v>100</v>
      </c>
      <c r="W28" s="1">
        <v>110</v>
      </c>
      <c r="X28" s="1">
        <v>120</v>
      </c>
      <c r="Y28" s="1">
        <v>130</v>
      </c>
      <c r="Z28" s="1">
        <v>140</v>
      </c>
      <c r="AA28" s="1">
        <v>150</v>
      </c>
      <c r="AB28" s="1">
        <v>160</v>
      </c>
      <c r="AC28" s="1">
        <v>170</v>
      </c>
      <c r="AD28" s="1">
        <v>180</v>
      </c>
      <c r="AE28" s="1">
        <v>190</v>
      </c>
      <c r="AF28" s="1">
        <v>200</v>
      </c>
      <c r="AG28" s="1">
        <v>210</v>
      </c>
      <c r="AH28" s="1">
        <v>220</v>
      </c>
      <c r="AI28" s="1">
        <v>230</v>
      </c>
      <c r="AJ28" s="1">
        <v>240</v>
      </c>
      <c r="AK28" s="1">
        <v>250</v>
      </c>
      <c r="AL28" s="1">
        <v>260</v>
      </c>
      <c r="AM28" s="1">
        <v>270</v>
      </c>
      <c r="AN28" s="1">
        <v>280</v>
      </c>
    </row>
    <row r="29" spans="1:40">
      <c r="A29" s="18" t="s">
        <v>3</v>
      </c>
      <c r="B29" s="1" t="s">
        <v>87</v>
      </c>
      <c r="C29" s="1">
        <v>124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</row>
    <row r="30" spans="1:40">
      <c r="A30" s="18" t="s">
        <v>3</v>
      </c>
      <c r="B30" s="1" t="s">
        <v>88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</row>
    <row r="31" spans="1:40">
      <c r="A31" s="18" t="s">
        <v>3</v>
      </c>
      <c r="B31" s="1" t="s">
        <v>89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</row>
    <row r="32" spans="1:40">
      <c r="A32" s="18" t="s">
        <v>2</v>
      </c>
      <c r="B32" s="1" t="s">
        <v>90</v>
      </c>
      <c r="C32" s="1">
        <v>57105</v>
      </c>
      <c r="D32" s="1">
        <v>56985</v>
      </c>
      <c r="E32" s="1">
        <v>56845</v>
      </c>
      <c r="F32" s="1">
        <v>56675</v>
      </c>
      <c r="G32" s="1">
        <v>56470</v>
      </c>
      <c r="H32" s="1">
        <v>56220</v>
      </c>
      <c r="I32" s="1">
        <v>55920</v>
      </c>
      <c r="J32" s="1">
        <v>55555</v>
      </c>
      <c r="K32" s="1">
        <v>55125</v>
      </c>
      <c r="L32" s="1">
        <v>54615</v>
      </c>
      <c r="M32" s="1">
        <v>54015</v>
      </c>
      <c r="N32" s="1">
        <v>53295</v>
      </c>
      <c r="O32" s="1">
        <v>52415</v>
      </c>
      <c r="P32" s="1">
        <v>51325</v>
      </c>
      <c r="Q32" s="1">
        <v>49990</v>
      </c>
      <c r="R32" s="1">
        <v>48385</v>
      </c>
      <c r="S32" s="1">
        <v>46525</v>
      </c>
      <c r="T32" s="1">
        <v>44415</v>
      </c>
      <c r="U32" s="1">
        <v>42110</v>
      </c>
      <c r="V32" s="1">
        <v>39665</v>
      </c>
      <c r="W32" s="1">
        <v>37115</v>
      </c>
      <c r="X32" s="1">
        <v>34440</v>
      </c>
      <c r="Y32" s="1">
        <v>31610</v>
      </c>
      <c r="Z32" s="1">
        <v>28610</v>
      </c>
      <c r="AA32" s="1">
        <v>25420</v>
      </c>
      <c r="AB32" s="1">
        <v>22020</v>
      </c>
      <c r="AC32" s="1">
        <v>18380</v>
      </c>
      <c r="AD32" s="1">
        <v>14510</v>
      </c>
      <c r="AE32" s="1">
        <v>10400</v>
      </c>
      <c r="AF32" s="1">
        <v>6080</v>
      </c>
      <c r="AG32" s="1">
        <v>1545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</row>
    <row r="33" spans="1:40">
      <c r="A33" s="18" t="s">
        <v>2</v>
      </c>
      <c r="B33" s="1" t="s">
        <v>91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</row>
    <row r="34" spans="1:40">
      <c r="A34" s="18" t="s">
        <v>2</v>
      </c>
      <c r="B34" s="1" t="s">
        <v>92</v>
      </c>
      <c r="C34" s="1">
        <v>12040</v>
      </c>
      <c r="D34" s="1">
        <v>49995</v>
      </c>
      <c r="E34" s="1">
        <v>84540</v>
      </c>
      <c r="F34" s="1">
        <v>108015</v>
      </c>
      <c r="G34" s="1">
        <v>116015</v>
      </c>
      <c r="H34" s="1">
        <v>124015</v>
      </c>
      <c r="I34" s="1">
        <v>132015</v>
      </c>
      <c r="J34" s="1">
        <v>132015</v>
      </c>
      <c r="K34" s="1">
        <v>132015</v>
      </c>
      <c r="L34" s="1">
        <v>132015</v>
      </c>
      <c r="M34" s="1">
        <v>132015</v>
      </c>
      <c r="N34" s="1">
        <v>132015</v>
      </c>
      <c r="O34" s="1">
        <v>132015</v>
      </c>
      <c r="P34" s="1">
        <v>132020</v>
      </c>
      <c r="Q34" s="1">
        <v>132025</v>
      </c>
      <c r="R34" s="1">
        <v>132035</v>
      </c>
      <c r="S34" s="1">
        <v>132045</v>
      </c>
      <c r="T34" s="1">
        <v>132055</v>
      </c>
      <c r="U34" s="1">
        <v>132065</v>
      </c>
      <c r="V34" s="1">
        <v>132075</v>
      </c>
      <c r="W34" s="1">
        <v>132090</v>
      </c>
      <c r="X34" s="1">
        <v>132105</v>
      </c>
      <c r="Y34" s="1">
        <v>132120</v>
      </c>
      <c r="Z34" s="1">
        <v>132135</v>
      </c>
      <c r="AA34" s="1">
        <v>132150</v>
      </c>
      <c r="AB34" s="1">
        <v>132165</v>
      </c>
      <c r="AC34" s="1">
        <v>132180</v>
      </c>
      <c r="AD34" s="1">
        <v>132195</v>
      </c>
      <c r="AE34" s="1">
        <v>132210</v>
      </c>
      <c r="AF34" s="1">
        <v>132225</v>
      </c>
      <c r="AG34" s="1">
        <v>132240</v>
      </c>
      <c r="AH34" s="1">
        <v>129030</v>
      </c>
      <c r="AI34" s="1">
        <v>124055</v>
      </c>
      <c r="AJ34" s="1">
        <v>118920</v>
      </c>
      <c r="AK34" s="1">
        <v>113670</v>
      </c>
      <c r="AL34" s="1">
        <v>108275</v>
      </c>
      <c r="AM34" s="1">
        <v>102695</v>
      </c>
      <c r="AN34" s="1">
        <v>97055</v>
      </c>
    </row>
    <row r="35" spans="1:40">
      <c r="A35" s="18" t="s">
        <v>1</v>
      </c>
      <c r="B35" s="1" t="s">
        <v>93</v>
      </c>
      <c r="C35" s="1">
        <v>36917</v>
      </c>
      <c r="D35" s="1">
        <v>36237</v>
      </c>
      <c r="E35" s="1">
        <v>35497</v>
      </c>
      <c r="F35" s="1">
        <v>34707</v>
      </c>
      <c r="G35" s="1">
        <v>33887</v>
      </c>
      <c r="H35" s="1">
        <v>33037</v>
      </c>
      <c r="I35" s="1">
        <v>32147</v>
      </c>
      <c r="J35" s="1">
        <v>31247</v>
      </c>
      <c r="K35" s="1">
        <v>30317</v>
      </c>
      <c r="L35" s="1">
        <v>29357</v>
      </c>
      <c r="M35" s="1">
        <v>28367</v>
      </c>
      <c r="N35" s="1">
        <v>27357</v>
      </c>
      <c r="O35" s="1">
        <v>26327</v>
      </c>
      <c r="P35" s="1">
        <v>25297</v>
      </c>
      <c r="Q35" s="1">
        <v>24267</v>
      </c>
      <c r="R35" s="1">
        <v>23237</v>
      </c>
      <c r="S35" s="1">
        <v>22217</v>
      </c>
      <c r="T35" s="1">
        <v>21197</v>
      </c>
      <c r="U35" s="1">
        <v>20197</v>
      </c>
      <c r="V35" s="1">
        <v>19217</v>
      </c>
      <c r="W35" s="1">
        <v>18257</v>
      </c>
      <c r="X35" s="1">
        <v>17337</v>
      </c>
      <c r="Y35" s="1">
        <v>16457</v>
      </c>
      <c r="Z35" s="1">
        <v>15617</v>
      </c>
      <c r="AA35" s="1">
        <v>14837</v>
      </c>
      <c r="AB35" s="1">
        <v>14107</v>
      </c>
      <c r="AC35" s="1">
        <v>13417</v>
      </c>
      <c r="AD35" s="1">
        <v>12787</v>
      </c>
      <c r="AE35" s="1">
        <v>12187</v>
      </c>
      <c r="AF35" s="1">
        <v>11637</v>
      </c>
      <c r="AG35" s="1">
        <v>11117</v>
      </c>
      <c r="AH35" s="1">
        <v>10637</v>
      </c>
      <c r="AI35" s="1">
        <v>10197</v>
      </c>
      <c r="AJ35" s="1">
        <v>9787</v>
      </c>
      <c r="AK35" s="1">
        <v>9407</v>
      </c>
      <c r="AL35" s="1">
        <v>9067</v>
      </c>
      <c r="AM35" s="1">
        <v>8747</v>
      </c>
      <c r="AN35" s="1">
        <v>8467</v>
      </c>
    </row>
    <row r="36" spans="1:40">
      <c r="A36" s="18" t="s">
        <v>1</v>
      </c>
      <c r="B36" s="1" t="s">
        <v>94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</row>
    <row r="37" spans="1:40">
      <c r="A37" s="18" t="s">
        <v>1</v>
      </c>
      <c r="B37" s="1" t="s">
        <v>95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5</v>
      </c>
      <c r="P37" s="1">
        <v>15</v>
      </c>
      <c r="Q37" s="1">
        <v>25</v>
      </c>
      <c r="R37" s="1">
        <v>35</v>
      </c>
      <c r="S37" s="1">
        <v>50</v>
      </c>
      <c r="T37" s="1">
        <v>65</v>
      </c>
      <c r="U37" s="1">
        <v>80</v>
      </c>
      <c r="V37" s="1">
        <v>95</v>
      </c>
      <c r="W37" s="1">
        <v>110</v>
      </c>
      <c r="X37" s="1">
        <v>130</v>
      </c>
      <c r="Y37" s="1">
        <v>150</v>
      </c>
      <c r="Z37" s="1">
        <v>170</v>
      </c>
      <c r="AA37" s="1">
        <v>190</v>
      </c>
      <c r="AB37" s="1">
        <v>210</v>
      </c>
      <c r="AC37" s="1">
        <v>230</v>
      </c>
      <c r="AD37" s="1">
        <v>250</v>
      </c>
      <c r="AE37" s="1">
        <v>270</v>
      </c>
      <c r="AF37" s="1">
        <v>285</v>
      </c>
      <c r="AG37" s="1">
        <v>305</v>
      </c>
      <c r="AH37" s="1">
        <v>320</v>
      </c>
      <c r="AI37" s="1">
        <v>335</v>
      </c>
      <c r="AJ37" s="1">
        <v>350</v>
      </c>
      <c r="AK37" s="1">
        <v>360</v>
      </c>
      <c r="AL37" s="1">
        <v>370</v>
      </c>
      <c r="AM37" s="1">
        <v>380</v>
      </c>
      <c r="AN37" s="1">
        <v>395</v>
      </c>
    </row>
    <row r="38" spans="1:40">
      <c r="A38" s="18" t="s">
        <v>6</v>
      </c>
      <c r="B38" s="1" t="s">
        <v>96</v>
      </c>
      <c r="C38" s="1">
        <v>31589</v>
      </c>
      <c r="D38" s="1">
        <v>31589</v>
      </c>
      <c r="E38" s="1">
        <v>31589</v>
      </c>
      <c r="F38" s="1">
        <v>31589</v>
      </c>
      <c r="G38" s="1">
        <v>31589</v>
      </c>
      <c r="H38" s="1">
        <v>31589</v>
      </c>
      <c r="I38" s="1">
        <v>31589</v>
      </c>
      <c r="J38" s="1">
        <v>31589</v>
      </c>
      <c r="K38" s="1">
        <v>31589</v>
      </c>
      <c r="L38" s="1">
        <v>31589</v>
      </c>
      <c r="M38" s="1">
        <v>31589</v>
      </c>
      <c r="N38" s="1">
        <v>31589</v>
      </c>
      <c r="O38" s="1">
        <v>31589</v>
      </c>
      <c r="P38" s="1">
        <v>31589</v>
      </c>
      <c r="Q38" s="1">
        <v>31556</v>
      </c>
      <c r="R38" s="1">
        <v>31523</v>
      </c>
      <c r="S38" s="1">
        <v>31457</v>
      </c>
      <c r="T38" s="1">
        <v>31391</v>
      </c>
      <c r="U38" s="1">
        <v>31160</v>
      </c>
      <c r="V38" s="1">
        <v>30863</v>
      </c>
      <c r="W38" s="1">
        <v>30368</v>
      </c>
      <c r="X38" s="1">
        <v>29411</v>
      </c>
      <c r="Y38" s="1">
        <v>28454</v>
      </c>
      <c r="Z38" s="1">
        <v>27662</v>
      </c>
      <c r="AA38" s="1">
        <v>26969</v>
      </c>
      <c r="AB38" s="1">
        <v>25979</v>
      </c>
      <c r="AC38" s="1">
        <v>22052</v>
      </c>
      <c r="AD38" s="1">
        <v>16772</v>
      </c>
      <c r="AE38" s="1">
        <v>10271</v>
      </c>
      <c r="AF38" s="1">
        <v>1196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</row>
    <row r="39" spans="1:40">
      <c r="A39" s="18" t="s">
        <v>6</v>
      </c>
      <c r="B39" s="1" t="s">
        <v>97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</row>
    <row r="40" spans="1:40">
      <c r="A40" s="18" t="s">
        <v>6</v>
      </c>
      <c r="B40" s="1" t="s">
        <v>98</v>
      </c>
      <c r="C40" s="1">
        <v>6138</v>
      </c>
      <c r="D40" s="1">
        <v>19734</v>
      </c>
      <c r="E40" s="1">
        <v>26829</v>
      </c>
      <c r="F40" s="1">
        <v>31350</v>
      </c>
      <c r="G40" s="1">
        <v>33297</v>
      </c>
      <c r="H40" s="1">
        <v>36003</v>
      </c>
      <c r="I40" s="1">
        <v>38181</v>
      </c>
      <c r="J40" s="1">
        <v>40920</v>
      </c>
      <c r="K40" s="1">
        <v>45507</v>
      </c>
      <c r="L40" s="1">
        <v>51183</v>
      </c>
      <c r="M40" s="1">
        <v>57453</v>
      </c>
      <c r="N40" s="1">
        <v>63756</v>
      </c>
      <c r="O40" s="1">
        <v>73029</v>
      </c>
      <c r="P40" s="1">
        <v>81708</v>
      </c>
      <c r="Q40" s="1">
        <v>91014</v>
      </c>
      <c r="R40" s="1">
        <v>100947</v>
      </c>
      <c r="S40" s="1">
        <v>111375</v>
      </c>
      <c r="T40" s="1">
        <v>122133</v>
      </c>
      <c r="U40" s="1">
        <v>132627</v>
      </c>
      <c r="V40" s="1">
        <v>143418</v>
      </c>
      <c r="W40" s="1">
        <v>154770</v>
      </c>
      <c r="X40" s="1">
        <v>166452</v>
      </c>
      <c r="Y40" s="1">
        <v>177870</v>
      </c>
      <c r="Z40" s="1">
        <v>190080</v>
      </c>
      <c r="AA40" s="1">
        <v>201630</v>
      </c>
      <c r="AB40" s="1">
        <v>212850</v>
      </c>
      <c r="AC40" s="1">
        <v>223179</v>
      </c>
      <c r="AD40" s="1">
        <v>233607</v>
      </c>
      <c r="AE40" s="1">
        <v>242352</v>
      </c>
      <c r="AF40" s="1">
        <v>250602</v>
      </c>
      <c r="AG40" s="1">
        <v>250544</v>
      </c>
      <c r="AH40" s="1">
        <v>251138</v>
      </c>
      <c r="AI40" s="1">
        <v>252491</v>
      </c>
      <c r="AJ40" s="1">
        <v>253877</v>
      </c>
      <c r="AK40" s="1">
        <v>257309</v>
      </c>
      <c r="AL40" s="1">
        <v>260972</v>
      </c>
      <c r="AM40" s="1">
        <v>264668</v>
      </c>
      <c r="AN40" s="1">
        <v>271103</v>
      </c>
    </row>
    <row r="41" spans="1:40">
      <c r="A41" s="18" t="s">
        <v>3</v>
      </c>
      <c r="B41" s="1" t="s">
        <v>99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</row>
    <row r="42" spans="1:40">
      <c r="A42" s="18" t="s">
        <v>3</v>
      </c>
      <c r="B42" s="1" t="s">
        <v>100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</row>
    <row r="43" spans="1:40">
      <c r="A43" s="18" t="s">
        <v>3</v>
      </c>
      <c r="B43" s="1" t="s">
        <v>101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</row>
    <row r="44" spans="1:40">
      <c r="A44" s="18" t="s">
        <v>3</v>
      </c>
      <c r="B44" s="1" t="s">
        <v>102</v>
      </c>
      <c r="C44" s="1">
        <v>931</v>
      </c>
      <c r="D44" s="1">
        <v>581</v>
      </c>
      <c r="E44" s="1">
        <v>161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</row>
    <row r="45" spans="1:40">
      <c r="A45" s="18" t="s">
        <v>3</v>
      </c>
      <c r="B45" s="1" t="s">
        <v>103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</row>
    <row r="46" spans="1:40">
      <c r="A46" s="18" t="s">
        <v>3</v>
      </c>
      <c r="B46" s="1" t="s">
        <v>104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</row>
    <row r="47" spans="1:40">
      <c r="A47" s="18" t="s">
        <v>8</v>
      </c>
      <c r="B47" s="1" t="s">
        <v>105</v>
      </c>
      <c r="C47" s="1">
        <v>23768</v>
      </c>
      <c r="D47" s="1">
        <v>23684</v>
      </c>
      <c r="E47" s="1">
        <v>23588</v>
      </c>
      <c r="F47" s="1">
        <v>23480</v>
      </c>
      <c r="G47" s="1">
        <v>23354</v>
      </c>
      <c r="H47" s="1">
        <v>23210</v>
      </c>
      <c r="I47" s="1">
        <v>23048</v>
      </c>
      <c r="J47" s="1">
        <v>22862</v>
      </c>
      <c r="K47" s="1">
        <v>22652</v>
      </c>
      <c r="L47" s="1">
        <v>22412</v>
      </c>
      <c r="M47" s="1">
        <v>22130</v>
      </c>
      <c r="N47" s="1">
        <v>21812</v>
      </c>
      <c r="O47" s="1">
        <v>21458</v>
      </c>
      <c r="P47" s="1">
        <v>21068</v>
      </c>
      <c r="Q47" s="1">
        <v>20642</v>
      </c>
      <c r="R47" s="1">
        <v>20192</v>
      </c>
      <c r="S47" s="1">
        <v>19730</v>
      </c>
      <c r="T47" s="1">
        <v>19250</v>
      </c>
      <c r="U47" s="1">
        <v>18752</v>
      </c>
      <c r="V47" s="1">
        <v>18230</v>
      </c>
      <c r="W47" s="1">
        <v>17678</v>
      </c>
      <c r="X47" s="1">
        <v>17096</v>
      </c>
      <c r="Y47" s="1">
        <v>16484</v>
      </c>
      <c r="Z47" s="1">
        <v>15848</v>
      </c>
      <c r="AA47" s="1">
        <v>15182</v>
      </c>
      <c r="AB47" s="1">
        <v>14486</v>
      </c>
      <c r="AC47" s="1">
        <v>13772</v>
      </c>
      <c r="AD47" s="1">
        <v>13040</v>
      </c>
      <c r="AE47" s="1">
        <v>12284</v>
      </c>
      <c r="AF47" s="1">
        <v>11516</v>
      </c>
      <c r="AG47" s="1">
        <v>10742</v>
      </c>
      <c r="AH47" s="1">
        <v>9962</v>
      </c>
      <c r="AI47" s="1">
        <v>9176</v>
      </c>
      <c r="AJ47" s="1">
        <v>8384</v>
      </c>
      <c r="AK47" s="1">
        <v>7610</v>
      </c>
      <c r="AL47" s="1">
        <v>6860</v>
      </c>
      <c r="AM47" s="1">
        <v>6146</v>
      </c>
      <c r="AN47" s="1">
        <v>5462</v>
      </c>
    </row>
    <row r="48" spans="1:40">
      <c r="A48" s="18" t="s">
        <v>8</v>
      </c>
      <c r="B48" s="1" t="s">
        <v>106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</row>
    <row r="49" spans="1:40">
      <c r="A49" s="18" t="s">
        <v>8</v>
      </c>
      <c r="B49" s="1" t="s">
        <v>107</v>
      </c>
      <c r="C49" s="1">
        <v>1596</v>
      </c>
      <c r="D49" s="1">
        <v>1596</v>
      </c>
      <c r="E49" s="1">
        <v>1596</v>
      </c>
      <c r="F49" s="1">
        <v>1596</v>
      </c>
      <c r="G49" s="1">
        <v>1596</v>
      </c>
      <c r="H49" s="1">
        <v>1596</v>
      </c>
      <c r="I49" s="1">
        <v>1596</v>
      </c>
      <c r="J49" s="1">
        <v>1602</v>
      </c>
      <c r="K49" s="1">
        <v>1608</v>
      </c>
      <c r="L49" s="1">
        <v>1620</v>
      </c>
      <c r="M49" s="1">
        <v>1632</v>
      </c>
      <c r="N49" s="1">
        <v>1644</v>
      </c>
      <c r="O49" s="1">
        <v>1662</v>
      </c>
      <c r="P49" s="1">
        <v>1680</v>
      </c>
      <c r="Q49" s="1">
        <v>1704</v>
      </c>
      <c r="R49" s="1">
        <v>1728</v>
      </c>
      <c r="S49" s="1">
        <v>1752</v>
      </c>
      <c r="T49" s="1">
        <v>1776</v>
      </c>
      <c r="U49" s="1">
        <v>1800</v>
      </c>
      <c r="V49" s="1">
        <v>1830</v>
      </c>
      <c r="W49" s="1">
        <v>1860</v>
      </c>
      <c r="X49" s="1">
        <v>1890</v>
      </c>
      <c r="Y49" s="1">
        <v>1920</v>
      </c>
      <c r="Z49" s="1">
        <v>1950</v>
      </c>
      <c r="AA49" s="1">
        <v>1980</v>
      </c>
      <c r="AB49" s="1">
        <v>2010</v>
      </c>
      <c r="AC49" s="1">
        <v>2040</v>
      </c>
      <c r="AD49" s="1">
        <v>2070</v>
      </c>
      <c r="AE49" s="1">
        <v>2094</v>
      </c>
      <c r="AF49" s="1">
        <v>2118</v>
      </c>
      <c r="AG49" s="1">
        <v>2142</v>
      </c>
      <c r="AH49" s="1">
        <v>2160</v>
      </c>
      <c r="AI49" s="1">
        <v>2178</v>
      </c>
      <c r="AJ49" s="1">
        <v>2196</v>
      </c>
      <c r="AK49" s="1">
        <v>2208</v>
      </c>
      <c r="AL49" s="1">
        <v>2220</v>
      </c>
      <c r="AM49" s="1">
        <v>2232</v>
      </c>
      <c r="AN49" s="1">
        <v>2250</v>
      </c>
    </row>
  </sheetData>
  <phoneticPr fontId="8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78FE-8E84-4465-8185-4ABE234D73BE}">
  <dimension ref="A1:AP46"/>
  <sheetViews>
    <sheetView workbookViewId="0"/>
  </sheetViews>
  <sheetFormatPr defaultRowHeight="14.25"/>
  <cols>
    <col min="1" max="1" width="58.875" customWidth="1"/>
  </cols>
  <sheetData>
    <row r="1" spans="1:42">
      <c r="A1" t="s">
        <v>3323</v>
      </c>
      <c r="B1">
        <v>2023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  <c r="AD1">
        <v>2051</v>
      </c>
      <c r="AE1">
        <v>2052</v>
      </c>
      <c r="AF1">
        <v>2053</v>
      </c>
      <c r="AG1">
        <v>2054</v>
      </c>
      <c r="AH1">
        <v>2055</v>
      </c>
      <c r="AI1">
        <v>2056</v>
      </c>
      <c r="AJ1">
        <v>2057</v>
      </c>
      <c r="AK1">
        <v>2058</v>
      </c>
      <c r="AL1">
        <v>2059</v>
      </c>
      <c r="AM1">
        <v>2060</v>
      </c>
      <c r="AN1">
        <v>2058</v>
      </c>
      <c r="AO1">
        <v>2059</v>
      </c>
      <c r="AP1">
        <v>2060</v>
      </c>
    </row>
    <row r="2" spans="1:42">
      <c r="A2" t="s">
        <v>1884</v>
      </c>
      <c r="B2">
        <v>54423</v>
      </c>
      <c r="C2">
        <v>57023</v>
      </c>
      <c r="D2">
        <v>70173</v>
      </c>
      <c r="E2">
        <v>79553</v>
      </c>
      <c r="F2">
        <v>89648</v>
      </c>
      <c r="G2">
        <v>104648</v>
      </c>
      <c r="H2">
        <v>116448</v>
      </c>
      <c r="I2">
        <v>144648</v>
      </c>
      <c r="J2">
        <v>203348</v>
      </c>
      <c r="K2">
        <v>317028</v>
      </c>
      <c r="L2">
        <v>406058</v>
      </c>
      <c r="M2">
        <v>427608</v>
      </c>
      <c r="N2">
        <v>455208</v>
      </c>
      <c r="O2">
        <v>484208</v>
      </c>
      <c r="P2">
        <v>492608</v>
      </c>
      <c r="Q2">
        <v>514608</v>
      </c>
      <c r="R2">
        <v>519408</v>
      </c>
      <c r="S2">
        <v>525508</v>
      </c>
      <c r="T2">
        <v>527708</v>
      </c>
      <c r="U2">
        <v>534008</v>
      </c>
      <c r="V2">
        <v>538758</v>
      </c>
      <c r="W2">
        <v>540750</v>
      </c>
      <c r="X2">
        <v>544410</v>
      </c>
      <c r="Y2">
        <v>551460</v>
      </c>
      <c r="Z2">
        <v>556460</v>
      </c>
      <c r="AA2">
        <v>568500</v>
      </c>
      <c r="AB2">
        <v>574159</v>
      </c>
      <c r="AC2">
        <v>585801</v>
      </c>
      <c r="AD2">
        <v>589401</v>
      </c>
      <c r="AE2">
        <v>592061</v>
      </c>
      <c r="AF2">
        <v>594501</v>
      </c>
      <c r="AG2">
        <v>594501</v>
      </c>
      <c r="AH2">
        <v>597601</v>
      </c>
      <c r="AI2">
        <v>597601</v>
      </c>
      <c r="AJ2">
        <v>597601</v>
      </c>
      <c r="AK2">
        <v>597601</v>
      </c>
      <c r="AL2">
        <v>597601</v>
      </c>
      <c r="AM2">
        <v>597601</v>
      </c>
      <c r="AN2">
        <v>7460</v>
      </c>
      <c r="AO2">
        <v>7460</v>
      </c>
      <c r="AP2">
        <v>7460</v>
      </c>
    </row>
    <row r="4" spans="1:42">
      <c r="A4" t="s">
        <v>3323</v>
      </c>
      <c r="B4">
        <v>2023</v>
      </c>
      <c r="C4">
        <v>2024</v>
      </c>
      <c r="D4">
        <v>2025</v>
      </c>
      <c r="E4">
        <v>2026</v>
      </c>
      <c r="F4">
        <v>2027</v>
      </c>
      <c r="G4">
        <v>2028</v>
      </c>
      <c r="H4">
        <v>2029</v>
      </c>
      <c r="I4">
        <v>2030</v>
      </c>
      <c r="J4">
        <v>2031</v>
      </c>
      <c r="K4">
        <v>2032</v>
      </c>
      <c r="L4">
        <v>2033</v>
      </c>
      <c r="M4">
        <v>2034</v>
      </c>
      <c r="N4">
        <v>2035</v>
      </c>
      <c r="O4">
        <v>2036</v>
      </c>
      <c r="P4">
        <v>2037</v>
      </c>
      <c r="Q4">
        <v>2038</v>
      </c>
      <c r="R4">
        <v>2039</v>
      </c>
      <c r="S4">
        <v>2040</v>
      </c>
      <c r="T4">
        <v>2041</v>
      </c>
      <c r="U4">
        <v>2042</v>
      </c>
      <c r="V4">
        <v>2043</v>
      </c>
      <c r="W4">
        <v>2044</v>
      </c>
      <c r="X4">
        <v>2045</v>
      </c>
      <c r="Y4">
        <v>2046</v>
      </c>
      <c r="Z4">
        <v>2047</v>
      </c>
      <c r="AA4">
        <v>2048</v>
      </c>
      <c r="AB4">
        <v>2049</v>
      </c>
      <c r="AC4">
        <v>2050</v>
      </c>
      <c r="AD4">
        <v>2051</v>
      </c>
      <c r="AE4">
        <v>2052</v>
      </c>
      <c r="AF4">
        <v>2053</v>
      </c>
      <c r="AG4">
        <v>2054</v>
      </c>
      <c r="AH4">
        <v>2055</v>
      </c>
      <c r="AI4">
        <v>2056</v>
      </c>
      <c r="AJ4">
        <v>2057</v>
      </c>
      <c r="AK4">
        <v>2058</v>
      </c>
      <c r="AL4">
        <v>2059</v>
      </c>
      <c r="AM4">
        <v>2060</v>
      </c>
      <c r="AN4">
        <v>2058</v>
      </c>
      <c r="AO4">
        <v>2059</v>
      </c>
      <c r="AP4">
        <v>2060</v>
      </c>
    </row>
    <row r="5" spans="1:42">
      <c r="A5" t="s">
        <v>3328</v>
      </c>
      <c r="B5">
        <v>15260</v>
      </c>
      <c r="C5">
        <v>23750</v>
      </c>
      <c r="D5">
        <v>35440</v>
      </c>
      <c r="E5">
        <v>48510.3</v>
      </c>
      <c r="F5">
        <v>55673.8</v>
      </c>
      <c r="G5">
        <v>62837.2</v>
      </c>
      <c r="H5">
        <v>70000.7</v>
      </c>
      <c r="I5">
        <v>77164.100000000006</v>
      </c>
      <c r="J5">
        <v>84327.6</v>
      </c>
      <c r="K5">
        <v>91491.1</v>
      </c>
      <c r="L5">
        <v>98654.5</v>
      </c>
      <c r="M5">
        <v>105818</v>
      </c>
      <c r="N5">
        <v>112981</v>
      </c>
      <c r="O5">
        <v>120145</v>
      </c>
      <c r="P5">
        <v>127308</v>
      </c>
      <c r="Q5">
        <v>134472</v>
      </c>
      <c r="R5">
        <v>141635</v>
      </c>
      <c r="S5">
        <v>148799</v>
      </c>
      <c r="T5">
        <v>155962</v>
      </c>
      <c r="U5">
        <v>163126</v>
      </c>
      <c r="V5">
        <v>170289</v>
      </c>
      <c r="W5">
        <v>177453</v>
      </c>
      <c r="X5">
        <v>184616</v>
      </c>
      <c r="Y5">
        <v>191780</v>
      </c>
      <c r="Z5">
        <v>198943</v>
      </c>
      <c r="AA5">
        <v>206106</v>
      </c>
      <c r="AB5">
        <v>213270</v>
      </c>
      <c r="AC5">
        <v>210000</v>
      </c>
      <c r="AD5">
        <v>217163</v>
      </c>
      <c r="AE5">
        <v>224327</v>
      </c>
      <c r="AF5">
        <v>231490</v>
      </c>
      <c r="AG5">
        <v>238654</v>
      </c>
      <c r="AH5">
        <v>245817</v>
      </c>
      <c r="AI5">
        <v>252981</v>
      </c>
      <c r="AJ5">
        <v>260144</v>
      </c>
      <c r="AK5">
        <v>267308</v>
      </c>
      <c r="AL5">
        <v>274471</v>
      </c>
      <c r="AM5">
        <v>281635</v>
      </c>
      <c r="AN5">
        <v>28570</v>
      </c>
      <c r="AO5">
        <v>29789</v>
      </c>
      <c r="AP5">
        <v>31074</v>
      </c>
    </row>
    <row r="7" spans="1:42">
      <c r="A7" t="s">
        <v>3323</v>
      </c>
      <c r="B7">
        <v>2023</v>
      </c>
      <c r="C7">
        <v>2024</v>
      </c>
      <c r="D7">
        <v>2025</v>
      </c>
      <c r="E7">
        <v>2026</v>
      </c>
      <c r="F7">
        <v>2027</v>
      </c>
      <c r="G7">
        <v>2028</v>
      </c>
      <c r="H7">
        <v>2029</v>
      </c>
      <c r="I7">
        <v>2030</v>
      </c>
      <c r="J7">
        <v>2031</v>
      </c>
      <c r="K7">
        <v>2032</v>
      </c>
      <c r="L7">
        <v>2033</v>
      </c>
      <c r="M7">
        <v>2034</v>
      </c>
      <c r="N7">
        <v>2035</v>
      </c>
      <c r="O7">
        <v>2036</v>
      </c>
      <c r="P7">
        <v>2037</v>
      </c>
      <c r="Q7">
        <v>2038</v>
      </c>
      <c r="R7">
        <v>2039</v>
      </c>
      <c r="S7">
        <v>2040</v>
      </c>
      <c r="T7">
        <v>2041</v>
      </c>
      <c r="U7">
        <v>2042</v>
      </c>
      <c r="V7">
        <v>2043</v>
      </c>
      <c r="W7">
        <v>2044</v>
      </c>
      <c r="X7">
        <v>2045</v>
      </c>
      <c r="Y7">
        <v>2046</v>
      </c>
      <c r="Z7">
        <v>2047</v>
      </c>
      <c r="AA7">
        <v>2048</v>
      </c>
      <c r="AB7">
        <v>2049</v>
      </c>
      <c r="AC7">
        <v>2050</v>
      </c>
      <c r="AD7">
        <v>2051</v>
      </c>
      <c r="AE7">
        <v>2052</v>
      </c>
      <c r="AF7">
        <v>2053</v>
      </c>
      <c r="AG7">
        <v>2054</v>
      </c>
      <c r="AH7">
        <v>2055</v>
      </c>
      <c r="AI7">
        <v>2056</v>
      </c>
      <c r="AJ7">
        <v>2057</v>
      </c>
      <c r="AK7">
        <v>2058</v>
      </c>
      <c r="AL7">
        <v>2059</v>
      </c>
      <c r="AM7">
        <v>2060</v>
      </c>
      <c r="AN7">
        <v>2058</v>
      </c>
      <c r="AO7">
        <v>2059</v>
      </c>
      <c r="AP7">
        <v>2060</v>
      </c>
    </row>
    <row r="8" spans="1:42">
      <c r="A8" t="s">
        <v>2063</v>
      </c>
      <c r="B8">
        <v>2413.21</v>
      </c>
      <c r="C8">
        <v>3481.21</v>
      </c>
      <c r="D8">
        <v>4891.17</v>
      </c>
      <c r="E8">
        <v>5047.1400000000003</v>
      </c>
      <c r="F8">
        <v>5203.1499999999996</v>
      </c>
      <c r="G8">
        <v>5359.2</v>
      </c>
      <c r="H8">
        <v>5515.32</v>
      </c>
      <c r="I8">
        <v>5671.52</v>
      </c>
      <c r="J8">
        <v>5762.83</v>
      </c>
      <c r="K8">
        <v>5854.26</v>
      </c>
      <c r="L8">
        <v>5945.87</v>
      </c>
      <c r="M8">
        <v>6037.67</v>
      </c>
      <c r="N8">
        <v>6129.65</v>
      </c>
      <c r="O8">
        <v>6221.82</v>
      </c>
      <c r="P8">
        <v>6314.19</v>
      </c>
      <c r="Q8">
        <v>6406.85</v>
      </c>
      <c r="R8">
        <v>6499.72</v>
      </c>
      <c r="S8">
        <v>6592.78</v>
      </c>
      <c r="T8">
        <v>6685.94</v>
      </c>
      <c r="U8">
        <v>6779.21</v>
      </c>
      <c r="V8">
        <v>6872.6</v>
      </c>
      <c r="W8">
        <v>6966.08</v>
      </c>
      <c r="X8">
        <v>7059.64</v>
      </c>
      <c r="Y8">
        <v>7153.29</v>
      </c>
      <c r="Z8">
        <v>7246.99</v>
      </c>
      <c r="AA8">
        <v>7340.75</v>
      </c>
      <c r="AB8">
        <v>7434.55</v>
      </c>
      <c r="AC8">
        <v>7528.42</v>
      </c>
      <c r="AD8">
        <v>7622.29</v>
      </c>
      <c r="AE8">
        <v>7716.25</v>
      </c>
      <c r="AF8">
        <v>7810.33</v>
      </c>
      <c r="AG8">
        <v>7904.52</v>
      </c>
      <c r="AH8">
        <v>7998.87</v>
      </c>
      <c r="AI8">
        <v>8093.33</v>
      </c>
      <c r="AJ8">
        <v>8187.96</v>
      </c>
      <c r="AK8">
        <v>8282.75</v>
      </c>
      <c r="AL8">
        <v>8377.75</v>
      </c>
      <c r="AM8">
        <v>8472.93</v>
      </c>
      <c r="AN8">
        <v>3800.78</v>
      </c>
      <c r="AO8">
        <v>3853.81</v>
      </c>
      <c r="AP8">
        <v>3910.83</v>
      </c>
    </row>
    <row r="10" spans="1:42">
      <c r="A10" t="s">
        <v>3323</v>
      </c>
      <c r="B10">
        <v>2023</v>
      </c>
      <c r="C10">
        <v>2024</v>
      </c>
      <c r="D10">
        <v>2025</v>
      </c>
      <c r="E10">
        <v>2026</v>
      </c>
      <c r="F10">
        <v>2027</v>
      </c>
      <c r="G10">
        <v>2028</v>
      </c>
      <c r="H10">
        <v>2029</v>
      </c>
      <c r="I10">
        <v>2030</v>
      </c>
      <c r="J10">
        <v>2031</v>
      </c>
      <c r="K10">
        <v>2032</v>
      </c>
      <c r="L10">
        <v>2033</v>
      </c>
      <c r="M10">
        <v>2034</v>
      </c>
      <c r="N10">
        <v>2035</v>
      </c>
      <c r="O10">
        <v>2036</v>
      </c>
      <c r="P10">
        <v>2037</v>
      </c>
      <c r="Q10">
        <v>2038</v>
      </c>
      <c r="R10">
        <v>2039</v>
      </c>
      <c r="S10">
        <v>2040</v>
      </c>
      <c r="T10">
        <v>2041</v>
      </c>
      <c r="U10">
        <v>2042</v>
      </c>
      <c r="V10">
        <v>2043</v>
      </c>
      <c r="W10">
        <v>2044</v>
      </c>
      <c r="X10">
        <v>2045</v>
      </c>
      <c r="Y10">
        <v>2046</v>
      </c>
      <c r="Z10">
        <v>2047</v>
      </c>
      <c r="AA10">
        <v>2048</v>
      </c>
      <c r="AB10">
        <v>2049</v>
      </c>
      <c r="AC10">
        <v>2050</v>
      </c>
      <c r="AD10">
        <v>2051</v>
      </c>
      <c r="AE10">
        <v>2052</v>
      </c>
      <c r="AF10">
        <v>2053</v>
      </c>
      <c r="AG10">
        <v>2054</v>
      </c>
      <c r="AH10">
        <v>2055</v>
      </c>
      <c r="AI10">
        <v>2056</v>
      </c>
      <c r="AJ10">
        <v>2057</v>
      </c>
      <c r="AK10">
        <v>2058</v>
      </c>
      <c r="AL10">
        <v>2059</v>
      </c>
      <c r="AM10">
        <v>2060</v>
      </c>
      <c r="AN10">
        <v>2058</v>
      </c>
      <c r="AO10">
        <v>2059</v>
      </c>
      <c r="AP10">
        <v>2060</v>
      </c>
    </row>
    <row r="11" spans="1:42">
      <c r="A11" t="s">
        <v>1883</v>
      </c>
      <c r="B11" s="9">
        <v>6520700</v>
      </c>
      <c r="C11" s="9">
        <v>6838360</v>
      </c>
      <c r="D11" s="9">
        <v>6987620</v>
      </c>
      <c r="E11" s="9">
        <v>7216290</v>
      </c>
      <c r="F11" s="9">
        <v>7169380</v>
      </c>
      <c r="G11" s="9">
        <v>7099690</v>
      </c>
      <c r="H11" s="9">
        <v>7022900</v>
      </c>
      <c r="I11" s="9">
        <v>6938550</v>
      </c>
      <c r="J11" s="9">
        <v>6845850</v>
      </c>
      <c r="K11" s="9">
        <v>6744150</v>
      </c>
      <c r="L11" s="9">
        <v>6633520</v>
      </c>
      <c r="M11" s="9">
        <v>6513610</v>
      </c>
      <c r="N11" s="9">
        <v>6384550</v>
      </c>
      <c r="O11" s="9">
        <v>6245480</v>
      </c>
      <c r="P11" s="9">
        <v>6096010</v>
      </c>
      <c r="Q11" s="9">
        <v>5936490</v>
      </c>
      <c r="R11" s="9">
        <v>5767650</v>
      </c>
      <c r="S11" s="9">
        <v>5589810</v>
      </c>
      <c r="T11" s="9">
        <v>5403220</v>
      </c>
      <c r="U11" s="9">
        <v>5208210</v>
      </c>
      <c r="V11" s="9">
        <v>5006110</v>
      </c>
      <c r="W11" s="9">
        <v>4798460</v>
      </c>
      <c r="X11" s="9">
        <v>4585990</v>
      </c>
      <c r="Y11" s="9">
        <v>4368940</v>
      </c>
      <c r="Z11" s="9">
        <v>4147580</v>
      </c>
      <c r="AA11" s="9">
        <v>3922330</v>
      </c>
      <c r="AB11" s="9">
        <v>3694090</v>
      </c>
      <c r="AC11" s="9">
        <v>3463830</v>
      </c>
      <c r="AD11" s="9">
        <v>3233070</v>
      </c>
      <c r="AE11" s="9">
        <v>3003930</v>
      </c>
      <c r="AF11" s="9">
        <v>2777310</v>
      </c>
      <c r="AG11" s="9">
        <v>2554330</v>
      </c>
      <c r="AH11" s="9">
        <v>2336200</v>
      </c>
      <c r="AI11" s="9">
        <v>2125390</v>
      </c>
      <c r="AJ11" s="9">
        <v>1923070</v>
      </c>
      <c r="AK11" s="9">
        <v>1729600</v>
      </c>
      <c r="AL11" s="9">
        <v>1544960</v>
      </c>
      <c r="AM11" s="9">
        <v>1371510</v>
      </c>
      <c r="AN11">
        <v>198318</v>
      </c>
      <c r="AO11">
        <v>183774</v>
      </c>
      <c r="AP11">
        <v>170058</v>
      </c>
    </row>
    <row r="12" spans="1:42">
      <c r="A12" t="s">
        <v>1882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t="s">
        <v>1881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t="s">
        <v>1880</v>
      </c>
      <c r="B14" s="9">
        <v>2210020</v>
      </c>
      <c r="C14" s="9">
        <v>2210020</v>
      </c>
      <c r="D14" s="9">
        <v>2213830</v>
      </c>
      <c r="E14" s="9">
        <v>2216630</v>
      </c>
      <c r="F14" s="9">
        <v>2220440</v>
      </c>
      <c r="G14" s="9">
        <v>2224610</v>
      </c>
      <c r="H14" s="9">
        <v>2230720</v>
      </c>
      <c r="I14" s="9">
        <v>2239030</v>
      </c>
      <c r="J14" s="9">
        <v>2247980</v>
      </c>
      <c r="K14" s="9">
        <v>2256870</v>
      </c>
      <c r="L14" s="9">
        <v>2265740</v>
      </c>
      <c r="M14" s="9">
        <v>2274430</v>
      </c>
      <c r="N14" s="9">
        <v>2295410</v>
      </c>
      <c r="O14" s="9">
        <v>2319360</v>
      </c>
      <c r="P14" s="9">
        <v>2340890</v>
      </c>
      <c r="Q14" s="9">
        <v>2362110</v>
      </c>
      <c r="R14" s="9">
        <v>2383280</v>
      </c>
      <c r="S14" s="9">
        <v>2405480</v>
      </c>
      <c r="T14" s="9">
        <v>2426840</v>
      </c>
      <c r="U14" s="9">
        <v>2449150</v>
      </c>
      <c r="V14" s="9">
        <v>2470520</v>
      </c>
      <c r="W14" s="9">
        <v>2492270</v>
      </c>
      <c r="X14" s="9">
        <v>2515100</v>
      </c>
      <c r="Y14" s="9">
        <v>2536600</v>
      </c>
      <c r="Z14" s="9">
        <v>2560060</v>
      </c>
      <c r="AA14" s="9">
        <v>2581260</v>
      </c>
      <c r="AB14" s="9">
        <v>2600430</v>
      </c>
      <c r="AC14" s="9">
        <v>2618770</v>
      </c>
      <c r="AD14" s="9">
        <v>2635220</v>
      </c>
      <c r="AE14" s="9">
        <v>2648850</v>
      </c>
      <c r="AF14" s="9">
        <v>2661830</v>
      </c>
      <c r="AG14" s="9">
        <v>2674300</v>
      </c>
      <c r="AH14" s="9">
        <v>2686610</v>
      </c>
      <c r="AI14" s="9">
        <v>2697860</v>
      </c>
      <c r="AJ14" s="9">
        <v>2708700</v>
      </c>
      <c r="AK14" s="9">
        <v>2719810</v>
      </c>
      <c r="AL14" s="9">
        <v>2729400</v>
      </c>
      <c r="AM14" s="9">
        <v>2738180</v>
      </c>
      <c r="AN14" s="9">
        <v>34662</v>
      </c>
      <c r="AO14" s="9">
        <v>34224</v>
      </c>
      <c r="AP14">
        <v>33690</v>
      </c>
    </row>
    <row r="15" spans="1:42">
      <c r="A15" t="s">
        <v>1879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t="s">
        <v>1878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t="s">
        <v>1877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t="s">
        <v>1876</v>
      </c>
      <c r="B18">
        <v>105120</v>
      </c>
      <c r="C18">
        <v>111672</v>
      </c>
      <c r="D18">
        <v>111168</v>
      </c>
      <c r="E18">
        <v>110556</v>
      </c>
      <c r="F18">
        <v>109872</v>
      </c>
      <c r="G18">
        <v>109116</v>
      </c>
      <c r="H18">
        <v>108252</v>
      </c>
      <c r="I18">
        <v>107280</v>
      </c>
      <c r="J18">
        <v>106200</v>
      </c>
      <c r="K18">
        <v>105012</v>
      </c>
      <c r="L18">
        <v>103680</v>
      </c>
      <c r="M18">
        <v>102168</v>
      </c>
      <c r="N18">
        <v>100512</v>
      </c>
      <c r="O18">
        <v>98712</v>
      </c>
      <c r="P18">
        <v>96768</v>
      </c>
      <c r="Q18">
        <v>94680</v>
      </c>
      <c r="R18">
        <v>92484</v>
      </c>
      <c r="S18">
        <v>90216</v>
      </c>
      <c r="T18">
        <v>87876</v>
      </c>
      <c r="U18">
        <v>85464</v>
      </c>
      <c r="V18">
        <v>82944</v>
      </c>
      <c r="W18">
        <v>80316</v>
      </c>
      <c r="X18">
        <v>77580</v>
      </c>
      <c r="Y18">
        <v>74736</v>
      </c>
      <c r="Z18">
        <v>71784</v>
      </c>
      <c r="AA18">
        <v>68724</v>
      </c>
      <c r="AB18">
        <v>65592</v>
      </c>
      <c r="AC18">
        <v>62388</v>
      </c>
      <c r="AD18">
        <v>59148</v>
      </c>
      <c r="AE18">
        <v>55836</v>
      </c>
      <c r="AF18">
        <v>52488</v>
      </c>
      <c r="AG18">
        <v>49140</v>
      </c>
      <c r="AH18">
        <v>45792</v>
      </c>
      <c r="AI18">
        <v>42480</v>
      </c>
      <c r="AJ18">
        <v>39240</v>
      </c>
      <c r="AK18">
        <v>36108</v>
      </c>
      <c r="AL18">
        <v>33084</v>
      </c>
      <c r="AM18">
        <v>30204</v>
      </c>
      <c r="AN18">
        <v>1002</v>
      </c>
      <c r="AO18">
        <v>966</v>
      </c>
      <c r="AP18">
        <v>930</v>
      </c>
    </row>
    <row r="19" spans="1:42">
      <c r="A19" t="s">
        <v>1875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t="s">
        <v>1874</v>
      </c>
      <c r="B20">
        <v>2244</v>
      </c>
      <c r="C20">
        <v>744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t="s">
        <v>1873</v>
      </c>
      <c r="B21">
        <v>343230</v>
      </c>
      <c r="C21">
        <v>421950</v>
      </c>
      <c r="D21">
        <v>566880</v>
      </c>
      <c r="E21">
        <v>624870</v>
      </c>
      <c r="F21">
        <v>632730</v>
      </c>
      <c r="G21">
        <v>631500</v>
      </c>
      <c r="H21">
        <v>630030</v>
      </c>
      <c r="I21">
        <v>628290</v>
      </c>
      <c r="J21">
        <v>626190</v>
      </c>
      <c r="K21">
        <v>623760</v>
      </c>
      <c r="L21">
        <v>621000</v>
      </c>
      <c r="M21">
        <v>617850</v>
      </c>
      <c r="N21">
        <v>614190</v>
      </c>
      <c r="O21">
        <v>609900</v>
      </c>
      <c r="P21">
        <v>604830</v>
      </c>
      <c r="Q21">
        <v>598920</v>
      </c>
      <c r="R21">
        <v>592200</v>
      </c>
      <c r="S21">
        <v>584760</v>
      </c>
      <c r="T21">
        <v>576660</v>
      </c>
      <c r="U21">
        <v>568170</v>
      </c>
      <c r="V21">
        <v>559380</v>
      </c>
      <c r="W21">
        <v>550230</v>
      </c>
      <c r="X21">
        <v>540600</v>
      </c>
      <c r="Y21">
        <v>530340</v>
      </c>
      <c r="Z21">
        <v>519480</v>
      </c>
      <c r="AA21">
        <v>508020</v>
      </c>
      <c r="AB21">
        <v>495840</v>
      </c>
      <c r="AC21">
        <v>482880</v>
      </c>
      <c r="AD21">
        <v>469320</v>
      </c>
      <c r="AE21">
        <v>455190</v>
      </c>
      <c r="AF21">
        <v>440580</v>
      </c>
      <c r="AG21">
        <v>425370</v>
      </c>
      <c r="AH21">
        <v>409620</v>
      </c>
      <c r="AI21">
        <v>393570</v>
      </c>
      <c r="AJ21">
        <v>377370</v>
      </c>
      <c r="AK21">
        <v>360930</v>
      </c>
      <c r="AL21">
        <v>344130</v>
      </c>
      <c r="AM21">
        <v>327030</v>
      </c>
      <c r="AN21">
        <v>1176</v>
      </c>
      <c r="AO21">
        <v>1176</v>
      </c>
      <c r="AP21">
        <v>1176</v>
      </c>
    </row>
    <row r="22" spans="1:42">
      <c r="A22" t="s">
        <v>1872</v>
      </c>
      <c r="B22">
        <v>225342</v>
      </c>
      <c r="C22">
        <v>221502</v>
      </c>
      <c r="D22">
        <v>217422</v>
      </c>
      <c r="E22">
        <v>212982</v>
      </c>
      <c r="F22">
        <v>208242</v>
      </c>
      <c r="G22">
        <v>203322</v>
      </c>
      <c r="H22">
        <v>198222</v>
      </c>
      <c r="I22">
        <v>192882</v>
      </c>
      <c r="J22">
        <v>187482</v>
      </c>
      <c r="K22">
        <v>181902</v>
      </c>
      <c r="L22">
        <v>176142</v>
      </c>
      <c r="M22">
        <v>170202</v>
      </c>
      <c r="N22">
        <v>164172</v>
      </c>
      <c r="O22">
        <v>158022</v>
      </c>
      <c r="P22">
        <v>151872</v>
      </c>
      <c r="Q22">
        <v>145722</v>
      </c>
      <c r="R22">
        <v>139572</v>
      </c>
      <c r="S22">
        <v>133482</v>
      </c>
      <c r="T22">
        <v>127392</v>
      </c>
      <c r="U22">
        <v>121452</v>
      </c>
      <c r="V22">
        <v>115632</v>
      </c>
      <c r="W22">
        <v>109932</v>
      </c>
      <c r="X22">
        <v>104472</v>
      </c>
      <c r="Y22">
        <v>99252</v>
      </c>
      <c r="Z22">
        <v>94272</v>
      </c>
      <c r="AA22">
        <v>89652</v>
      </c>
      <c r="AB22">
        <v>85332</v>
      </c>
      <c r="AC22">
        <v>81252</v>
      </c>
      <c r="AD22">
        <v>77532</v>
      </c>
      <c r="AE22">
        <v>73992</v>
      </c>
      <c r="AF22">
        <v>70752</v>
      </c>
      <c r="AG22">
        <v>67692</v>
      </c>
      <c r="AH22">
        <v>64872</v>
      </c>
      <c r="AI22">
        <v>62292</v>
      </c>
      <c r="AJ22">
        <v>59892</v>
      </c>
      <c r="AK22">
        <v>57672</v>
      </c>
      <c r="AL22">
        <v>55692</v>
      </c>
      <c r="AM22">
        <v>53832</v>
      </c>
      <c r="AN22">
        <v>4542</v>
      </c>
      <c r="AO22">
        <v>4332</v>
      </c>
      <c r="AP22">
        <v>4062</v>
      </c>
    </row>
    <row r="23" spans="1:42">
      <c r="A23" t="s">
        <v>1871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 t="s">
        <v>1870</v>
      </c>
      <c r="B24">
        <v>510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>
      <c r="A25" t="s">
        <v>1869</v>
      </c>
      <c r="B25">
        <v>7086</v>
      </c>
      <c r="C25">
        <v>5586</v>
      </c>
      <c r="D25">
        <v>3486</v>
      </c>
      <c r="E25">
        <v>966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>
      <c r="A26" t="s">
        <v>1868</v>
      </c>
      <c r="B26">
        <v>143040</v>
      </c>
      <c r="C26">
        <v>152184</v>
      </c>
      <c r="D26">
        <v>151680</v>
      </c>
      <c r="E26">
        <v>151104</v>
      </c>
      <c r="F26">
        <v>150456</v>
      </c>
      <c r="G26">
        <v>149700</v>
      </c>
      <c r="H26">
        <v>148836</v>
      </c>
      <c r="I26">
        <v>147864</v>
      </c>
      <c r="J26">
        <v>146748</v>
      </c>
      <c r="K26">
        <v>145488</v>
      </c>
      <c r="L26">
        <v>144048</v>
      </c>
      <c r="M26">
        <v>142356</v>
      </c>
      <c r="N26">
        <v>140520</v>
      </c>
      <c r="O26">
        <v>138468</v>
      </c>
      <c r="P26">
        <v>136200</v>
      </c>
      <c r="Q26">
        <v>133716</v>
      </c>
      <c r="R26">
        <v>131088</v>
      </c>
      <c r="S26">
        <v>128388</v>
      </c>
      <c r="T26">
        <v>125580</v>
      </c>
      <c r="U26">
        <v>122700</v>
      </c>
      <c r="V26">
        <v>119676</v>
      </c>
      <c r="W26">
        <v>116472</v>
      </c>
      <c r="X26">
        <v>113088</v>
      </c>
      <c r="Y26">
        <v>109524</v>
      </c>
      <c r="Z26">
        <v>105816</v>
      </c>
      <c r="AA26">
        <v>101928</v>
      </c>
      <c r="AB26">
        <v>97860</v>
      </c>
      <c r="AC26">
        <v>93684</v>
      </c>
      <c r="AD26">
        <v>89400</v>
      </c>
      <c r="AE26">
        <v>84936</v>
      </c>
      <c r="AF26">
        <v>80400</v>
      </c>
      <c r="AG26">
        <v>75828</v>
      </c>
      <c r="AH26">
        <v>71220</v>
      </c>
      <c r="AI26">
        <v>66576</v>
      </c>
      <c r="AJ26">
        <v>61896</v>
      </c>
      <c r="AK26">
        <v>57324</v>
      </c>
      <c r="AL26">
        <v>52896</v>
      </c>
      <c r="AM26">
        <v>48684</v>
      </c>
      <c r="AN26">
        <v>1392</v>
      </c>
      <c r="AO26">
        <v>1392</v>
      </c>
      <c r="AP26">
        <v>1392</v>
      </c>
    </row>
    <row r="28" spans="1:42">
      <c r="A28" t="s">
        <v>3323</v>
      </c>
      <c r="B28">
        <v>2023</v>
      </c>
      <c r="C28">
        <v>2024</v>
      </c>
      <c r="D28">
        <v>2025</v>
      </c>
      <c r="E28">
        <v>2026</v>
      </c>
      <c r="F28">
        <v>2027</v>
      </c>
      <c r="G28">
        <v>2028</v>
      </c>
      <c r="H28">
        <v>2029</v>
      </c>
      <c r="I28">
        <v>2030</v>
      </c>
      <c r="J28">
        <v>2031</v>
      </c>
      <c r="K28">
        <v>2032</v>
      </c>
      <c r="L28">
        <v>2033</v>
      </c>
      <c r="M28">
        <v>2034</v>
      </c>
      <c r="N28">
        <v>2035</v>
      </c>
      <c r="O28">
        <v>2036</v>
      </c>
      <c r="P28">
        <v>2037</v>
      </c>
      <c r="Q28">
        <v>2038</v>
      </c>
      <c r="R28">
        <v>2039</v>
      </c>
      <c r="S28">
        <v>2040</v>
      </c>
      <c r="T28">
        <v>2041</v>
      </c>
      <c r="U28">
        <v>2042</v>
      </c>
      <c r="V28">
        <v>2043</v>
      </c>
      <c r="W28">
        <v>2044</v>
      </c>
      <c r="X28">
        <v>2045</v>
      </c>
      <c r="Y28">
        <v>2046</v>
      </c>
      <c r="Z28">
        <v>2047</v>
      </c>
      <c r="AA28">
        <v>2048</v>
      </c>
      <c r="AB28">
        <v>2049</v>
      </c>
      <c r="AC28">
        <v>2050</v>
      </c>
      <c r="AD28">
        <v>2051</v>
      </c>
      <c r="AE28">
        <v>2052</v>
      </c>
      <c r="AF28">
        <v>2053</v>
      </c>
      <c r="AG28">
        <v>2054</v>
      </c>
      <c r="AH28">
        <v>2055</v>
      </c>
      <c r="AI28">
        <v>2056</v>
      </c>
      <c r="AJ28">
        <v>2057</v>
      </c>
      <c r="AK28">
        <v>2058</v>
      </c>
      <c r="AL28">
        <v>2059</v>
      </c>
      <c r="AM28">
        <v>2060</v>
      </c>
      <c r="AN28">
        <v>2058</v>
      </c>
      <c r="AO28">
        <v>2059</v>
      </c>
      <c r="AP28">
        <v>2060</v>
      </c>
    </row>
    <row r="29" spans="1:42">
      <c r="A29" t="s">
        <v>1867</v>
      </c>
      <c r="B29">
        <v>91560</v>
      </c>
      <c r="C29">
        <v>142500</v>
      </c>
      <c r="D29">
        <v>212640</v>
      </c>
      <c r="E29">
        <v>291062</v>
      </c>
      <c r="F29">
        <v>334043</v>
      </c>
      <c r="G29">
        <v>377023</v>
      </c>
      <c r="H29">
        <v>420004</v>
      </c>
      <c r="I29">
        <v>462985</v>
      </c>
      <c r="J29">
        <v>505966</v>
      </c>
      <c r="K29">
        <v>548946</v>
      </c>
      <c r="L29">
        <v>591927</v>
      </c>
      <c r="M29">
        <v>634908</v>
      </c>
      <c r="N29">
        <v>677889</v>
      </c>
      <c r="O29">
        <v>720870</v>
      </c>
      <c r="P29">
        <v>763850</v>
      </c>
      <c r="Q29">
        <v>806831</v>
      </c>
      <c r="R29">
        <v>849812</v>
      </c>
      <c r="S29">
        <v>892793</v>
      </c>
      <c r="T29">
        <v>935773</v>
      </c>
      <c r="U29">
        <v>978754</v>
      </c>
      <c r="V29" s="9">
        <v>1021730</v>
      </c>
      <c r="W29" s="9">
        <v>1064720</v>
      </c>
      <c r="X29" s="9">
        <v>1107700</v>
      </c>
      <c r="Y29" s="9">
        <v>1150680</v>
      </c>
      <c r="Z29" s="9">
        <v>1193660</v>
      </c>
      <c r="AA29" s="9">
        <v>1236640</v>
      </c>
      <c r="AB29" s="9">
        <v>1279620</v>
      </c>
      <c r="AC29" s="9">
        <v>1260000</v>
      </c>
      <c r="AD29" s="9">
        <v>1302980</v>
      </c>
      <c r="AE29" s="9">
        <v>1345960</v>
      </c>
      <c r="AF29" s="9">
        <v>1388940</v>
      </c>
      <c r="AG29" s="9">
        <v>1431920</v>
      </c>
      <c r="AH29" s="9">
        <v>1474900</v>
      </c>
      <c r="AI29" s="9">
        <v>1517880</v>
      </c>
      <c r="AJ29" s="9">
        <v>1560870</v>
      </c>
      <c r="AK29" s="9">
        <v>1603850</v>
      </c>
      <c r="AL29" s="9">
        <v>1646830</v>
      </c>
      <c r="AM29" s="9">
        <v>1689810</v>
      </c>
      <c r="AN29" s="9">
        <v>171420</v>
      </c>
      <c r="AO29" s="9">
        <v>178734</v>
      </c>
      <c r="AP29" s="9">
        <v>186444</v>
      </c>
    </row>
    <row r="31" spans="1:42">
      <c r="A31" t="s">
        <v>3323</v>
      </c>
      <c r="B31">
        <v>2023</v>
      </c>
      <c r="C31">
        <v>2024</v>
      </c>
      <c r="D31">
        <v>2025</v>
      </c>
      <c r="E31">
        <v>2026</v>
      </c>
      <c r="F31">
        <v>2027</v>
      </c>
      <c r="G31">
        <v>2028</v>
      </c>
      <c r="H31">
        <v>2029</v>
      </c>
      <c r="I31">
        <v>2030</v>
      </c>
      <c r="J31">
        <v>2031</v>
      </c>
      <c r="K31">
        <v>2032</v>
      </c>
      <c r="L31">
        <v>2033</v>
      </c>
      <c r="M31">
        <v>2034</v>
      </c>
      <c r="N31">
        <v>2035</v>
      </c>
      <c r="O31">
        <v>2036</v>
      </c>
      <c r="P31">
        <v>2037</v>
      </c>
      <c r="Q31">
        <v>2038</v>
      </c>
      <c r="R31">
        <v>2039</v>
      </c>
      <c r="S31">
        <v>2040</v>
      </c>
      <c r="T31">
        <v>2041</v>
      </c>
      <c r="U31">
        <v>2042</v>
      </c>
      <c r="V31">
        <v>2043</v>
      </c>
      <c r="W31">
        <v>2044</v>
      </c>
      <c r="X31">
        <v>2045</v>
      </c>
      <c r="Y31">
        <v>2046</v>
      </c>
      <c r="Z31">
        <v>2047</v>
      </c>
      <c r="AA31">
        <v>2048</v>
      </c>
      <c r="AB31">
        <v>2049</v>
      </c>
      <c r="AC31">
        <v>2050</v>
      </c>
      <c r="AD31">
        <v>2051</v>
      </c>
      <c r="AE31">
        <v>2052</v>
      </c>
      <c r="AF31">
        <v>2053</v>
      </c>
      <c r="AG31">
        <v>2054</v>
      </c>
      <c r="AH31">
        <v>2055</v>
      </c>
      <c r="AI31">
        <v>2056</v>
      </c>
      <c r="AJ31">
        <v>2057</v>
      </c>
      <c r="AK31">
        <v>2058</v>
      </c>
      <c r="AL31">
        <v>2059</v>
      </c>
      <c r="AM31">
        <v>2060</v>
      </c>
      <c r="AN31">
        <v>2058</v>
      </c>
      <c r="AO31">
        <v>2059</v>
      </c>
      <c r="AP31">
        <v>2060</v>
      </c>
    </row>
    <row r="32" spans="1:42">
      <c r="A32" t="s">
        <v>1866</v>
      </c>
      <c r="B32">
        <v>167079</v>
      </c>
      <c r="C32">
        <v>175061</v>
      </c>
      <c r="D32">
        <v>215431</v>
      </c>
      <c r="E32">
        <v>244228</v>
      </c>
      <c r="F32">
        <v>275219</v>
      </c>
      <c r="G32">
        <v>321269</v>
      </c>
      <c r="H32">
        <v>357495</v>
      </c>
      <c r="I32">
        <v>444069</v>
      </c>
      <c r="J32">
        <v>624278</v>
      </c>
      <c r="K32">
        <v>973276</v>
      </c>
      <c r="L32" s="9">
        <v>1246600</v>
      </c>
      <c r="M32" s="9">
        <v>1312760</v>
      </c>
      <c r="N32" s="9">
        <v>1397490</v>
      </c>
      <c r="O32" s="9">
        <v>1486520</v>
      </c>
      <c r="P32" s="9">
        <v>1512310</v>
      </c>
      <c r="Q32" s="9">
        <v>1579850</v>
      </c>
      <c r="R32" s="9">
        <v>1594580</v>
      </c>
      <c r="S32" s="9">
        <v>1613310</v>
      </c>
      <c r="T32" s="9">
        <v>1620060</v>
      </c>
      <c r="U32" s="9">
        <v>1639400</v>
      </c>
      <c r="V32" s="9">
        <v>1653990</v>
      </c>
      <c r="W32" s="9">
        <v>1660100</v>
      </c>
      <c r="X32" s="9">
        <v>1671340</v>
      </c>
      <c r="Y32" s="9">
        <v>1692980</v>
      </c>
      <c r="Z32" s="9">
        <v>1708330</v>
      </c>
      <c r="AA32" s="9">
        <v>1745300</v>
      </c>
      <c r="AB32" s="9">
        <v>1762670</v>
      </c>
      <c r="AC32" s="9">
        <v>1798410</v>
      </c>
      <c r="AD32" s="9">
        <v>1809460</v>
      </c>
      <c r="AE32" s="9">
        <v>1817630</v>
      </c>
      <c r="AF32" s="9">
        <v>1825120</v>
      </c>
      <c r="AG32" s="9">
        <v>1825120</v>
      </c>
      <c r="AH32" s="9">
        <v>1834640</v>
      </c>
      <c r="AI32" s="9">
        <v>1834640</v>
      </c>
      <c r="AJ32" s="9">
        <v>1834640</v>
      </c>
      <c r="AK32" s="9">
        <v>1834640</v>
      </c>
      <c r="AL32" s="9">
        <v>1834640</v>
      </c>
      <c r="AM32" s="9">
        <v>1834640</v>
      </c>
      <c r="AN32" s="9">
        <v>22902.2</v>
      </c>
      <c r="AO32" s="9">
        <v>22902.2</v>
      </c>
      <c r="AP32">
        <v>22902.2</v>
      </c>
    </row>
    <row r="34" spans="1:42">
      <c r="A34" t="s">
        <v>3323</v>
      </c>
      <c r="B34">
        <v>2020</v>
      </c>
      <c r="C34">
        <v>2021</v>
      </c>
      <c r="D34">
        <v>2022</v>
      </c>
      <c r="E34">
        <v>2023</v>
      </c>
      <c r="F34">
        <v>2024</v>
      </c>
      <c r="G34">
        <v>2025</v>
      </c>
      <c r="H34">
        <v>2026</v>
      </c>
      <c r="I34">
        <v>2027</v>
      </c>
      <c r="J34">
        <v>2028</v>
      </c>
      <c r="K34">
        <v>2029</v>
      </c>
      <c r="L34">
        <v>2030</v>
      </c>
      <c r="M34">
        <v>2031</v>
      </c>
      <c r="N34">
        <v>2032</v>
      </c>
      <c r="O34">
        <v>2033</v>
      </c>
      <c r="P34">
        <v>2034</v>
      </c>
      <c r="Q34">
        <v>2035</v>
      </c>
      <c r="R34">
        <v>2036</v>
      </c>
      <c r="S34">
        <v>2037</v>
      </c>
      <c r="T34">
        <v>2038</v>
      </c>
      <c r="U34">
        <v>2039</v>
      </c>
      <c r="V34">
        <v>2040</v>
      </c>
      <c r="W34">
        <v>2041</v>
      </c>
      <c r="X34">
        <v>2042</v>
      </c>
      <c r="Y34">
        <v>2043</v>
      </c>
      <c r="Z34">
        <v>2044</v>
      </c>
      <c r="AA34">
        <v>2045</v>
      </c>
      <c r="AB34">
        <v>2046</v>
      </c>
      <c r="AC34">
        <v>2047</v>
      </c>
      <c r="AD34">
        <v>2048</v>
      </c>
      <c r="AE34">
        <v>2049</v>
      </c>
      <c r="AF34">
        <v>2050</v>
      </c>
      <c r="AG34">
        <v>2051</v>
      </c>
      <c r="AH34">
        <v>2052</v>
      </c>
      <c r="AI34">
        <v>2053</v>
      </c>
      <c r="AJ34">
        <v>2054</v>
      </c>
      <c r="AK34">
        <v>2055</v>
      </c>
      <c r="AL34">
        <v>2056</v>
      </c>
      <c r="AM34">
        <v>2057</v>
      </c>
      <c r="AN34">
        <v>2058</v>
      </c>
      <c r="AO34">
        <v>2059</v>
      </c>
      <c r="AP34">
        <v>2060</v>
      </c>
    </row>
    <row r="35" spans="1:42">
      <c r="A35" t="s">
        <v>3326</v>
      </c>
      <c r="B35">
        <v>8.5996200000000003E-4</v>
      </c>
      <c r="C35">
        <v>581.12099999999998</v>
      </c>
      <c r="D35">
        <v>1177.5999999999999</v>
      </c>
      <c r="E35">
        <v>1794.56</v>
      </c>
      <c r="F35">
        <v>2432</v>
      </c>
      <c r="G35">
        <v>3101.44</v>
      </c>
      <c r="H35">
        <v>3123.2</v>
      </c>
      <c r="I35">
        <v>3147.52</v>
      </c>
      <c r="J35">
        <v>3175.69</v>
      </c>
      <c r="K35">
        <v>3205.13</v>
      </c>
      <c r="L35">
        <v>3238.42</v>
      </c>
      <c r="M35">
        <v>3272.98</v>
      </c>
      <c r="N35">
        <v>3310.11</v>
      </c>
      <c r="O35">
        <v>3348.52</v>
      </c>
      <c r="P35">
        <v>3390.78</v>
      </c>
      <c r="Q35">
        <v>3434.31</v>
      </c>
      <c r="R35">
        <v>3486.82</v>
      </c>
      <c r="S35">
        <v>3539.32</v>
      </c>
      <c r="T35">
        <v>3594.39</v>
      </c>
      <c r="U35">
        <v>3650.75</v>
      </c>
      <c r="V35">
        <v>3709.67</v>
      </c>
      <c r="W35">
        <v>3769.87</v>
      </c>
      <c r="X35">
        <v>3831.35</v>
      </c>
      <c r="Y35">
        <v>3895.39</v>
      </c>
      <c r="Z35">
        <v>3962</v>
      </c>
      <c r="AA35">
        <v>4028.6</v>
      </c>
      <c r="AB35">
        <v>4097.7700000000004</v>
      </c>
      <c r="AC35">
        <v>4169.5</v>
      </c>
      <c r="AD35">
        <v>4242.5</v>
      </c>
      <c r="AE35">
        <v>4318.07</v>
      </c>
      <c r="AF35">
        <v>4396.2</v>
      </c>
      <c r="AG35">
        <v>4451.28</v>
      </c>
      <c r="AH35">
        <v>4499.96</v>
      </c>
      <c r="AI35">
        <v>4556.32</v>
      </c>
      <c r="AJ35">
        <v>4613.97</v>
      </c>
      <c r="AK35">
        <v>4672.8900000000003</v>
      </c>
      <c r="AL35">
        <v>4735.6400000000003</v>
      </c>
      <c r="AM35">
        <v>4798.3999999999996</v>
      </c>
      <c r="AN35">
        <v>4865</v>
      </c>
      <c r="AO35">
        <v>4932.87</v>
      </c>
      <c r="AP35">
        <v>5005.8599999999997</v>
      </c>
    </row>
    <row r="37" spans="1:42">
      <c r="A37" t="s">
        <v>3323</v>
      </c>
      <c r="B37">
        <v>2020</v>
      </c>
      <c r="C37">
        <v>2021</v>
      </c>
      <c r="D37">
        <v>2022</v>
      </c>
      <c r="E37">
        <v>2023</v>
      </c>
      <c r="F37">
        <v>2024</v>
      </c>
      <c r="G37">
        <v>2025</v>
      </c>
      <c r="H37">
        <v>2026</v>
      </c>
      <c r="I37">
        <v>2027</v>
      </c>
      <c r="J37">
        <v>2028</v>
      </c>
      <c r="K37">
        <v>2029</v>
      </c>
      <c r="L37">
        <v>2030</v>
      </c>
      <c r="M37">
        <v>2031</v>
      </c>
      <c r="N37">
        <v>2032</v>
      </c>
      <c r="O37">
        <v>2033</v>
      </c>
      <c r="P37">
        <v>2034</v>
      </c>
      <c r="Q37">
        <v>2035</v>
      </c>
      <c r="R37">
        <v>2036</v>
      </c>
      <c r="S37">
        <v>2037</v>
      </c>
      <c r="T37">
        <v>2038</v>
      </c>
      <c r="U37">
        <v>2039</v>
      </c>
      <c r="V37">
        <v>2040</v>
      </c>
      <c r="W37">
        <v>2041</v>
      </c>
      <c r="X37">
        <v>2042</v>
      </c>
      <c r="Y37">
        <v>2043</v>
      </c>
      <c r="Z37">
        <v>2044</v>
      </c>
      <c r="AA37">
        <v>2045</v>
      </c>
      <c r="AB37">
        <v>2046</v>
      </c>
      <c r="AC37">
        <v>2047</v>
      </c>
      <c r="AD37">
        <v>2048</v>
      </c>
      <c r="AE37">
        <v>2049</v>
      </c>
      <c r="AF37">
        <v>2050</v>
      </c>
      <c r="AG37">
        <v>2051</v>
      </c>
      <c r="AH37">
        <v>2052</v>
      </c>
      <c r="AI37">
        <v>2053</v>
      </c>
      <c r="AJ37">
        <v>2054</v>
      </c>
      <c r="AK37">
        <v>2055</v>
      </c>
      <c r="AL37">
        <v>2056</v>
      </c>
      <c r="AM37">
        <v>2057</v>
      </c>
      <c r="AN37">
        <v>2058</v>
      </c>
      <c r="AO37">
        <v>2059</v>
      </c>
      <c r="AP37">
        <v>2060</v>
      </c>
    </row>
    <row r="38" spans="1:42">
      <c r="A38" t="s">
        <v>3327</v>
      </c>
      <c r="B38">
        <v>35.728999999999999</v>
      </c>
      <c r="C38">
        <v>60.793199999999999</v>
      </c>
      <c r="D38">
        <v>89.535799999999995</v>
      </c>
      <c r="E38">
        <v>136.62</v>
      </c>
      <c r="F38">
        <v>180.07900000000001</v>
      </c>
      <c r="G38">
        <v>237.74600000000001</v>
      </c>
      <c r="H38">
        <v>315.137</v>
      </c>
      <c r="I38">
        <v>417.887</v>
      </c>
      <c r="J38">
        <v>553.52599999999995</v>
      </c>
      <c r="K38">
        <v>727.45799999999997</v>
      </c>
      <c r="L38">
        <v>943.59900000000005</v>
      </c>
      <c r="M38">
        <v>1202.03</v>
      </c>
      <c r="N38">
        <v>1495.69</v>
      </c>
      <c r="O38">
        <v>1821.54</v>
      </c>
      <c r="P38">
        <v>2173.46</v>
      </c>
      <c r="Q38">
        <v>2531.4699999999998</v>
      </c>
      <c r="R38">
        <v>2898.24</v>
      </c>
      <c r="S38">
        <v>3277.64</v>
      </c>
      <c r="T38">
        <v>3653.07</v>
      </c>
      <c r="U38">
        <v>4043.88</v>
      </c>
      <c r="V38">
        <v>4429.5</v>
      </c>
      <c r="W38">
        <v>4801.37</v>
      </c>
      <c r="X38">
        <v>5152.8599999999997</v>
      </c>
      <c r="Y38">
        <v>5474.42</v>
      </c>
      <c r="Z38">
        <v>5760.56</v>
      </c>
      <c r="AA38">
        <v>6006.29</v>
      </c>
      <c r="AB38">
        <v>6211.7</v>
      </c>
      <c r="AC38">
        <v>6382</v>
      </c>
      <c r="AD38">
        <v>6519.87</v>
      </c>
      <c r="AE38">
        <v>6630.59</v>
      </c>
      <c r="AF38">
        <v>6719.25</v>
      </c>
      <c r="AG38">
        <v>6787.19</v>
      </c>
      <c r="AH38">
        <v>6834.88</v>
      </c>
      <c r="AI38">
        <v>6864.29</v>
      </c>
      <c r="AJ38">
        <v>6877.25</v>
      </c>
      <c r="AK38">
        <v>6875.58</v>
      </c>
      <c r="AL38">
        <v>6860.05</v>
      </c>
      <c r="AM38">
        <v>6831.12</v>
      </c>
      <c r="AN38">
        <v>6789.94</v>
      </c>
      <c r="AO38">
        <v>6735.86</v>
      </c>
      <c r="AP38">
        <v>6668.7</v>
      </c>
    </row>
    <row r="39" spans="1:42">
      <c r="A39" t="s">
        <v>1865</v>
      </c>
      <c r="B39">
        <v>9.1320599999999992</v>
      </c>
      <c r="C39">
        <v>8.4680400000000002</v>
      </c>
      <c r="D39">
        <v>7.7968799999999998</v>
      </c>
      <c r="E39">
        <v>7.14</v>
      </c>
      <c r="F39">
        <v>6.5116800000000001</v>
      </c>
      <c r="G39">
        <v>5.9142999999999999</v>
      </c>
      <c r="H39">
        <v>5.3526199999999999</v>
      </c>
      <c r="I39">
        <v>4.8409199999999997</v>
      </c>
      <c r="J39">
        <v>4.3934800000000003</v>
      </c>
      <c r="K39">
        <v>4.0174399999999997</v>
      </c>
      <c r="L39">
        <v>3.8722599999999998</v>
      </c>
      <c r="M39">
        <v>3.8341799999999999</v>
      </c>
      <c r="N39">
        <v>3.92462</v>
      </c>
      <c r="O39">
        <v>4.1578600000000003</v>
      </c>
      <c r="P39">
        <v>4.5196199999999997</v>
      </c>
      <c r="Q39">
        <v>5.5620599999999998</v>
      </c>
      <c r="R39">
        <v>6.7115999999999998</v>
      </c>
      <c r="S39">
        <v>7.9539600000000004</v>
      </c>
      <c r="T39">
        <v>9.2962799999999994</v>
      </c>
      <c r="U39">
        <v>10.6957</v>
      </c>
      <c r="V39">
        <v>12.109400000000001</v>
      </c>
      <c r="W39">
        <v>13.5303</v>
      </c>
      <c r="X39">
        <v>14.9155</v>
      </c>
      <c r="Y39">
        <v>16.222100000000001</v>
      </c>
      <c r="Z39">
        <v>17.4573</v>
      </c>
      <c r="AA39">
        <v>18.599699999999999</v>
      </c>
      <c r="AB39">
        <v>19.656400000000001</v>
      </c>
      <c r="AC39">
        <v>20.613199999999999</v>
      </c>
      <c r="AD39">
        <v>21.448599999999999</v>
      </c>
      <c r="AE39">
        <v>22.1768</v>
      </c>
      <c r="AF39">
        <v>22.8123</v>
      </c>
      <c r="AG39">
        <v>23.404900000000001</v>
      </c>
      <c r="AH39">
        <v>23.933299999999999</v>
      </c>
      <c r="AI39">
        <v>24.404499999999999</v>
      </c>
      <c r="AJ39">
        <v>24.8186</v>
      </c>
      <c r="AK39">
        <v>25.1828</v>
      </c>
      <c r="AL39">
        <v>25.482700000000001</v>
      </c>
      <c r="AM39">
        <v>25.7468</v>
      </c>
      <c r="AN39">
        <v>25.982500000000002</v>
      </c>
      <c r="AO39">
        <v>26.182400000000001</v>
      </c>
      <c r="AP39">
        <v>26.3537</v>
      </c>
    </row>
    <row r="40" spans="1:42">
      <c r="A40" t="s">
        <v>1864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>
      <c r="A41" t="s">
        <v>1863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>
      <c r="A42" t="s">
        <v>1862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>
      <c r="A43" t="s">
        <v>1861</v>
      </c>
      <c r="B43">
        <v>0</v>
      </c>
      <c r="C43">
        <v>5.34924</v>
      </c>
      <c r="D43">
        <v>12.1867</v>
      </c>
      <c r="E43">
        <v>21.130199999999999</v>
      </c>
      <c r="F43">
        <v>32.310299999999998</v>
      </c>
      <c r="G43">
        <v>45.767600000000002</v>
      </c>
      <c r="H43">
        <v>61.587899999999998</v>
      </c>
      <c r="I43">
        <v>79.595600000000005</v>
      </c>
      <c r="J43">
        <v>99.716300000000004</v>
      </c>
      <c r="K43">
        <v>121.77</v>
      </c>
      <c r="L43">
        <v>145.571</v>
      </c>
      <c r="M43">
        <v>170.57599999999999</v>
      </c>
      <c r="N43">
        <v>196.529</v>
      </c>
      <c r="O43">
        <v>223.29499999999999</v>
      </c>
      <c r="P43">
        <v>245.38</v>
      </c>
      <c r="Q43">
        <v>266.53800000000001</v>
      </c>
      <c r="R43">
        <v>286.23500000000001</v>
      </c>
      <c r="S43">
        <v>304.27499999999998</v>
      </c>
      <c r="T43">
        <v>320.56</v>
      </c>
      <c r="U43">
        <v>334.95100000000002</v>
      </c>
      <c r="V43">
        <v>347.57400000000001</v>
      </c>
      <c r="W43">
        <v>358.31099999999998</v>
      </c>
      <c r="X43">
        <v>367.298</v>
      </c>
      <c r="Y43">
        <v>374.68</v>
      </c>
      <c r="Z43">
        <v>380.964</v>
      </c>
      <c r="AA43">
        <v>386.37</v>
      </c>
      <c r="AB43">
        <v>390.94499999999999</v>
      </c>
      <c r="AC43">
        <v>394.79500000000002</v>
      </c>
      <c r="AD43">
        <v>397.98599999999999</v>
      </c>
      <c r="AE43">
        <v>400.39699999999999</v>
      </c>
      <c r="AF43">
        <v>402.04899999999998</v>
      </c>
      <c r="AG43">
        <v>402.846</v>
      </c>
      <c r="AH43">
        <v>402.79199999999997</v>
      </c>
      <c r="AI43">
        <v>401.90100000000001</v>
      </c>
      <c r="AJ43">
        <v>400.31799999999998</v>
      </c>
      <c r="AK43">
        <v>398.04</v>
      </c>
      <c r="AL43">
        <v>394.95100000000002</v>
      </c>
      <c r="AM43">
        <v>391.05099999999999</v>
      </c>
      <c r="AN43">
        <v>386.33199999999999</v>
      </c>
      <c r="AO43">
        <v>380.82900000000001</v>
      </c>
      <c r="AP43">
        <v>374.52499999999998</v>
      </c>
    </row>
    <row r="45" spans="1:42">
      <c r="A45" t="s">
        <v>3323</v>
      </c>
      <c r="B45">
        <v>2023</v>
      </c>
      <c r="C45">
        <v>2024</v>
      </c>
      <c r="D45">
        <v>2025</v>
      </c>
      <c r="E45">
        <v>2026</v>
      </c>
      <c r="F45">
        <v>2027</v>
      </c>
      <c r="G45">
        <v>2028</v>
      </c>
      <c r="H45">
        <v>2029</v>
      </c>
      <c r="I45">
        <v>2030</v>
      </c>
      <c r="J45">
        <v>2031</v>
      </c>
      <c r="K45">
        <v>2032</v>
      </c>
      <c r="L45">
        <v>2033</v>
      </c>
      <c r="M45">
        <v>2034</v>
      </c>
      <c r="N45">
        <v>2035</v>
      </c>
      <c r="O45">
        <v>2036</v>
      </c>
      <c r="P45">
        <v>2037</v>
      </c>
      <c r="Q45">
        <v>2038</v>
      </c>
      <c r="R45">
        <v>2039</v>
      </c>
      <c r="S45">
        <v>2040</v>
      </c>
      <c r="T45">
        <v>2041</v>
      </c>
      <c r="U45">
        <v>2042</v>
      </c>
      <c r="V45">
        <v>2043</v>
      </c>
      <c r="W45">
        <v>2044</v>
      </c>
      <c r="X45">
        <v>2045</v>
      </c>
      <c r="Y45">
        <v>2046</v>
      </c>
      <c r="Z45">
        <v>2047</v>
      </c>
      <c r="AA45">
        <v>2048</v>
      </c>
      <c r="AB45">
        <v>2049</v>
      </c>
      <c r="AC45">
        <v>2050</v>
      </c>
      <c r="AD45">
        <v>2051</v>
      </c>
      <c r="AE45">
        <v>2052</v>
      </c>
      <c r="AF45">
        <v>2053</v>
      </c>
      <c r="AG45">
        <v>2054</v>
      </c>
      <c r="AH45">
        <v>2055</v>
      </c>
      <c r="AI45">
        <v>2056</v>
      </c>
      <c r="AJ45">
        <v>2057</v>
      </c>
      <c r="AK45">
        <v>2058</v>
      </c>
      <c r="AL45">
        <v>2059</v>
      </c>
      <c r="AM45">
        <v>2060</v>
      </c>
      <c r="AN45">
        <v>2058</v>
      </c>
      <c r="AO45">
        <v>2059</v>
      </c>
      <c r="AP45">
        <v>2060</v>
      </c>
    </row>
    <row r="46" spans="1:42">
      <c r="A46" t="s">
        <v>1860</v>
      </c>
      <c r="B46">
        <v>33600</v>
      </c>
      <c r="C46">
        <v>33600</v>
      </c>
      <c r="D46">
        <v>33600</v>
      </c>
      <c r="E46">
        <v>33600</v>
      </c>
      <c r="F46">
        <v>33600</v>
      </c>
      <c r="G46">
        <v>33600</v>
      </c>
      <c r="H46">
        <v>33600</v>
      </c>
      <c r="I46">
        <v>33600</v>
      </c>
      <c r="J46">
        <v>33600</v>
      </c>
      <c r="K46">
        <v>33600</v>
      </c>
      <c r="L46">
        <v>33600</v>
      </c>
      <c r="M46">
        <v>33600</v>
      </c>
      <c r="N46">
        <v>33600</v>
      </c>
      <c r="O46">
        <v>33600</v>
      </c>
      <c r="P46">
        <v>33600</v>
      </c>
      <c r="Q46">
        <v>33600</v>
      </c>
      <c r="R46">
        <v>33600</v>
      </c>
      <c r="S46">
        <v>33600</v>
      </c>
      <c r="T46">
        <v>33600</v>
      </c>
      <c r="U46">
        <v>33600</v>
      </c>
      <c r="V46">
        <v>33600</v>
      </c>
      <c r="W46">
        <v>33600</v>
      </c>
      <c r="X46">
        <v>33600</v>
      </c>
      <c r="Y46">
        <v>33600</v>
      </c>
      <c r="Z46">
        <v>33600</v>
      </c>
      <c r="AA46">
        <v>33600</v>
      </c>
      <c r="AB46">
        <v>33600</v>
      </c>
      <c r="AC46">
        <v>33600</v>
      </c>
      <c r="AD46">
        <v>33600</v>
      </c>
      <c r="AE46">
        <v>33600</v>
      </c>
      <c r="AF46">
        <v>33600</v>
      </c>
      <c r="AG46">
        <v>33600</v>
      </c>
      <c r="AH46">
        <v>33600</v>
      </c>
      <c r="AI46">
        <v>33600</v>
      </c>
      <c r="AJ46">
        <v>33600</v>
      </c>
      <c r="AK46">
        <v>33600</v>
      </c>
      <c r="AL46">
        <v>33600</v>
      </c>
      <c r="AM46">
        <v>33600</v>
      </c>
      <c r="AN46">
        <v>33600</v>
      </c>
      <c r="AO46">
        <v>33600</v>
      </c>
      <c r="AP46">
        <v>33600</v>
      </c>
    </row>
  </sheetData>
  <phoneticPr fontId="8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9F502-4E39-4C74-BA23-B3168D052ED3}">
  <sheetPr>
    <tabColor theme="9"/>
  </sheetPr>
  <dimension ref="A1:AN34"/>
  <sheetViews>
    <sheetView workbookViewId="0"/>
  </sheetViews>
  <sheetFormatPr defaultRowHeight="14.25"/>
  <cols>
    <col min="1" max="2" width="18.75" customWidth="1"/>
    <col min="3" max="3" width="9.375" customWidth="1"/>
  </cols>
  <sheetData>
    <row r="1" spans="1:40" s="1" customFormat="1">
      <c r="D1" s="1" t="s">
        <v>163</v>
      </c>
      <c r="E1" s="1" t="s">
        <v>164</v>
      </c>
      <c r="F1" s="1" t="s">
        <v>1663</v>
      </c>
      <c r="H1" s="1" t="s">
        <v>1701</v>
      </c>
    </row>
    <row r="2" spans="1:40" s="1" customFormat="1">
      <c r="E2">
        <v>1</v>
      </c>
      <c r="F2" s="1">
        <v>3.6008786143819101E-12</v>
      </c>
      <c r="H2" s="1" t="s">
        <v>1702</v>
      </c>
    </row>
    <row r="3" spans="1:40">
      <c r="A3" s="9" t="s">
        <v>9</v>
      </c>
      <c r="B3" s="9"/>
      <c r="C3">
        <v>2023</v>
      </c>
      <c r="D3">
        <f>C3+1</f>
        <v>2024</v>
      </c>
      <c r="E3">
        <f t="shared" ref="E3:AN3" si="0">D3+1</f>
        <v>2025</v>
      </c>
      <c r="F3">
        <f t="shared" si="0"/>
        <v>2026</v>
      </c>
      <c r="G3">
        <f t="shared" si="0"/>
        <v>2027</v>
      </c>
      <c r="H3">
        <f t="shared" si="0"/>
        <v>2028</v>
      </c>
      <c r="I3">
        <f t="shared" si="0"/>
        <v>2029</v>
      </c>
      <c r="J3">
        <f t="shared" si="0"/>
        <v>2030</v>
      </c>
      <c r="K3">
        <f t="shared" si="0"/>
        <v>2031</v>
      </c>
      <c r="L3">
        <f t="shared" si="0"/>
        <v>2032</v>
      </c>
      <c r="M3">
        <f t="shared" si="0"/>
        <v>2033</v>
      </c>
      <c r="N3">
        <f t="shared" si="0"/>
        <v>2034</v>
      </c>
      <c r="O3">
        <f t="shared" si="0"/>
        <v>2035</v>
      </c>
      <c r="P3">
        <f t="shared" si="0"/>
        <v>2036</v>
      </c>
      <c r="Q3">
        <f t="shared" si="0"/>
        <v>2037</v>
      </c>
      <c r="R3">
        <f t="shared" si="0"/>
        <v>2038</v>
      </c>
      <c r="S3">
        <f t="shared" si="0"/>
        <v>2039</v>
      </c>
      <c r="T3">
        <f t="shared" si="0"/>
        <v>2040</v>
      </c>
      <c r="U3">
        <f t="shared" si="0"/>
        <v>2041</v>
      </c>
      <c r="V3">
        <f t="shared" si="0"/>
        <v>2042</v>
      </c>
      <c r="W3">
        <f t="shared" si="0"/>
        <v>2043</v>
      </c>
      <c r="X3">
        <f t="shared" si="0"/>
        <v>2044</v>
      </c>
      <c r="Y3">
        <f t="shared" si="0"/>
        <v>2045</v>
      </c>
      <c r="Z3">
        <f t="shared" si="0"/>
        <v>2046</v>
      </c>
      <c r="AA3">
        <f t="shared" si="0"/>
        <v>2047</v>
      </c>
      <c r="AB3">
        <f t="shared" si="0"/>
        <v>2048</v>
      </c>
      <c r="AC3">
        <f t="shared" si="0"/>
        <v>2049</v>
      </c>
      <c r="AD3">
        <f t="shared" si="0"/>
        <v>2050</v>
      </c>
      <c r="AE3">
        <f t="shared" si="0"/>
        <v>2051</v>
      </c>
      <c r="AF3">
        <f t="shared" si="0"/>
        <v>2052</v>
      </c>
      <c r="AG3">
        <f t="shared" si="0"/>
        <v>2053</v>
      </c>
      <c r="AH3">
        <f t="shared" si="0"/>
        <v>2054</v>
      </c>
      <c r="AI3">
        <f t="shared" si="0"/>
        <v>2055</v>
      </c>
      <c r="AJ3">
        <f t="shared" si="0"/>
        <v>2056</v>
      </c>
      <c r="AK3">
        <f t="shared" si="0"/>
        <v>2057</v>
      </c>
      <c r="AL3">
        <f t="shared" si="0"/>
        <v>2058</v>
      </c>
      <c r="AM3">
        <f t="shared" si="0"/>
        <v>2059</v>
      </c>
      <c r="AN3">
        <f t="shared" si="0"/>
        <v>2060</v>
      </c>
    </row>
    <row r="4" spans="1:40">
      <c r="A4" t="s">
        <v>188</v>
      </c>
      <c r="B4" t="s">
        <v>1638</v>
      </c>
      <c r="C4" s="10">
        <f>SUMIFS(工业能源消费!D:D,工业能源消费!$B:$B,"heat")*$F$2</f>
        <v>21098.55604767564</v>
      </c>
      <c r="D4" s="10">
        <f>SUMIFS(工业能源消费!E:E,工业能源消费!$B:$B,"heat")*$F$2</f>
        <v>21902.765834863712</v>
      </c>
      <c r="E4" s="10">
        <f>SUMIFS(工业能源消费!F:F,工业能源消费!$B:$B,"heat")*$F$2</f>
        <v>22740.69424939686</v>
      </c>
      <c r="F4" s="10">
        <f>SUMIFS(工业能源消费!G:G,工业能源消费!$B:$B,"heat")*$F$2</f>
        <v>23323.818371682697</v>
      </c>
      <c r="G4" s="10">
        <f>SUMIFS(工业能源消费!H:H,工业能源消费!$B:$B,"heat")*$F$2</f>
        <v>23835.733390947396</v>
      </c>
      <c r="H4" s="10">
        <f>SUMIFS(工业能源消费!I:I,工业能源消费!$B:$B,"heat")*$F$2</f>
        <v>24267.929134708877</v>
      </c>
      <c r="I4" s="10">
        <f>SUMIFS(工业能源消费!J:J,工业能源消费!$B:$B,"heat")*$F$2</f>
        <v>24711.115804256246</v>
      </c>
      <c r="J4" s="10">
        <f>SUMIFS(工业能源消费!K:K,工业能源消费!$B:$B,"heat")*$F$2</f>
        <v>25157.825213352065</v>
      </c>
      <c r="K4" s="10">
        <f>SUMIFS(工业能源消费!L:L,工业能源消费!$B:$B,"heat")*$F$2</f>
        <v>25390.717259011206</v>
      </c>
      <c r="L4" s="10">
        <f>SUMIFS(工业能源消费!M:M,工业能源消费!$B:$B,"heat")*$F$2</f>
        <v>25615.894782326894</v>
      </c>
      <c r="M4" s="10">
        <f>SUMIFS(工业能源消费!N:N,工业能源消费!$B:$B,"heat")*$F$2</f>
        <v>25841.873429116713</v>
      </c>
      <c r="N4" s="10">
        <f>SUMIFS(工业能源消费!O:O,工业能源消费!$B:$B,"heat")*$F$2</f>
        <v>26042.669799431067</v>
      </c>
      <c r="O4" s="10">
        <f>SUMIFS(工业能源消费!P:P,工业能源消费!$B:$B,"heat")*$F$2</f>
        <v>26251.26826545678</v>
      </c>
      <c r="P4" s="10">
        <f>SUMIFS(工业能源消费!Q:Q,工业能源消费!$B:$B,"heat")*$F$2</f>
        <v>26265.7993950524</v>
      </c>
      <c r="Q4" s="10">
        <f>SUMIFS(工业能源消费!R:R,工业能源消费!$B:$B,"heat")*$F$2</f>
        <v>26228.003564869836</v>
      </c>
      <c r="R4" s="10">
        <f>SUMIFS(工业能源消费!S:S,工业能源消费!$B:$B,"heat")*$F$2</f>
        <v>26214.24806452775</v>
      </c>
      <c r="S4" s="10">
        <f>SUMIFS(工业能源消费!T:T,工业能源消费!$B:$B,"heat")*$F$2</f>
        <v>26203.997983507983</v>
      </c>
      <c r="T4" s="10">
        <f>SUMIFS(工业能源消费!U:U,工业能源消费!$B:$B,"heat")*$F$2</f>
        <v>26183.293183536789</v>
      </c>
      <c r="U4" s="10">
        <f>SUMIFS(工业能源消费!V:V,工业能源消费!$B:$B,"heat")*$F$2</f>
        <v>26067.162363616728</v>
      </c>
      <c r="V4" s="10">
        <f>SUMIFS(工业能源消费!W:W,工业能源消费!$B:$B,"heat")*$F$2</f>
        <v>25903.691872816973</v>
      </c>
      <c r="W4" s="10">
        <f>SUMIFS(工业能源消费!X:X,工业能源消费!$B:$B,"heat")*$F$2</f>
        <v>25782.639227971631</v>
      </c>
      <c r="X4" s="10">
        <f>SUMIFS(工业能源消费!Y:Y,工业能源消费!$B:$B,"heat")*$F$2</f>
        <v>25650.470562817332</v>
      </c>
      <c r="Y4" s="10">
        <f>SUMIFS(工业能源消费!Z:Z,工业能源消费!$B:$B,"heat")*$F$2</f>
        <v>25514.246264088444</v>
      </c>
      <c r="Z4" s="10">
        <f>SUMIFS(工业能源消费!AA:AA,工业能源消费!$B:$B,"heat")*$F$2</f>
        <v>25350.558280220379</v>
      </c>
      <c r="AA4" s="10">
        <f>SUMIFS(工业能源消费!AB:AB,工业能源消费!$B:$B,"heat")*$F$2</f>
        <v>25186.038709445111</v>
      </c>
      <c r="AB4" s="10">
        <f>SUMIFS(工业能源消费!AC:AC,工业能源消费!$B:$B,"heat")*$F$2</f>
        <v>25013.756796658392</v>
      </c>
      <c r="AC4" s="10">
        <f>SUMIFS(工业能源消费!AD:AD,工业能源消费!$B:$B,"heat")*$F$2</f>
        <v>24807.698894530273</v>
      </c>
      <c r="AD4" s="10">
        <f>SUMIFS(工业能源消费!AE:AE,工业能源消费!$B:$B,"heat")*$F$2</f>
        <v>24632.867811746073</v>
      </c>
      <c r="AE4" s="10">
        <f>SUMIFS(工业能源消费!AF:AF,工业能源消费!$B:$B,"heat")*$F$2</f>
        <v>24451.751071261395</v>
      </c>
      <c r="AF4" s="10">
        <f>SUMIFS(工业能源消费!AG:AG,工业能源消费!$B:$B,"heat")*$F$2</f>
        <v>24219.802635843153</v>
      </c>
      <c r="AG4" s="10">
        <f>SUMIFS(工业能源消费!AH:AH,工业能源消费!$B:$B,"heat")*$F$2</f>
        <v>24028.168377084014</v>
      </c>
      <c r="AH4" s="10">
        <f>SUMIFS(工业能源消费!AI:AI,工业能源消费!$B:$B,"heat")*$F$2</f>
        <v>23836.903424435568</v>
      </c>
      <c r="AI4" s="10">
        <f>SUMIFS(工业能源消费!AJ:AJ,工业能源消费!$B:$B,"heat")*$F$2</f>
        <v>23608.204385870158</v>
      </c>
      <c r="AJ4" s="10">
        <f>SUMIFS(工业能源消费!AK:AK,工业能源消费!$B:$B,"heat")*$F$2</f>
        <v>23438.004933203709</v>
      </c>
      <c r="AK4" s="10">
        <f>SUMIFS(工业能源消费!AL:AL,工业能源消费!$B:$B,"heat")*$F$2</f>
        <v>23263.864390911389</v>
      </c>
      <c r="AL4" s="10">
        <f>SUMIFS(工业能源消费!AM:AM,工业能源消费!$B:$B,"heat")*$F$2</f>
        <v>23042.620539411622</v>
      </c>
      <c r="AM4" s="10">
        <f>SUMIFS(工业能源消费!AN:AN,工业能源消费!$B:$B,"heat")*$F$2</f>
        <v>22867.441287674199</v>
      </c>
      <c r="AN4" s="10">
        <f>SUMIFS(工业能源消费!AO:AO,工业能源消费!$B:$B,"heat")*$F$2</f>
        <v>22680.273450721983</v>
      </c>
    </row>
    <row r="5" spans="1:40">
      <c r="A5" t="s">
        <v>3286</v>
      </c>
      <c r="B5" t="s">
        <v>1703</v>
      </c>
      <c r="C5" s="10">
        <f>SUMIFS(建筑能耗!E:E,建筑能耗!$B:$B,"heat",建筑能耗!$A:$A,"urban residential")*$F$2</f>
        <v>5689.3882107234176</v>
      </c>
      <c r="D5" s="10">
        <f>SUMIFS(建筑能耗!F:F,建筑能耗!$B:$B,"heat",建筑能耗!$A:$A,"urban residential")*$F$2</f>
        <v>5797.4145691548756</v>
      </c>
      <c r="E5" s="10">
        <f>SUMIFS(建筑能耗!G:G,建筑能耗!$B:$B,"heat",建筑能耗!$A:$A,"urban residential")*$F$2</f>
        <v>5905.4409275863327</v>
      </c>
      <c r="F5" s="10">
        <f>SUMIFS(建筑能耗!H:H,建筑能耗!$B:$B,"heat",建筑能耗!$A:$A,"urban residential")*$F$2</f>
        <v>5977.458499873971</v>
      </c>
      <c r="G5" s="10">
        <f>SUMIFS(建筑能耗!I:I,建筑能耗!$B:$B,"heat",建筑能耗!$A:$A,"urban residential")*$F$2</f>
        <v>6049.4760721616094</v>
      </c>
      <c r="H5" s="10">
        <f>SUMIFS(建筑能耗!J:J,建筑能耗!$B:$B,"heat",建筑能耗!$A:$A,"urban residential")*$F$2</f>
        <v>6121.4936444492469</v>
      </c>
      <c r="I5" s="10">
        <f>SUMIFS(建筑能耗!K:K,建筑能耗!$B:$B,"heat",建筑能耗!$A:$A,"urban residential")*$F$2</f>
        <v>6193.5112167368852</v>
      </c>
      <c r="J5" s="10">
        <f>SUMIFS(建筑能耗!L:L,建筑能耗!$B:$B,"heat",建筑能耗!$A:$A,"urban residential")*$F$2</f>
        <v>6229.5200028807049</v>
      </c>
      <c r="K5" s="10">
        <f>SUMIFS(建筑能耗!M:M,建筑能耗!$B:$B,"heat",建筑能耗!$A:$A,"urban residential")*$F$2</f>
        <v>6301.5375751683423</v>
      </c>
      <c r="L5" s="10">
        <f>SUMIFS(建筑能耗!N:N,建筑能耗!$B:$B,"heat",建筑能耗!$A:$A,"urban residential")*$F$2</f>
        <v>6373.5551474559807</v>
      </c>
      <c r="M5" s="10">
        <f>SUMIFS(建筑能耗!O:O,建筑能耗!$B:$B,"heat",建筑能耗!$A:$A,"urban residential")*$F$2</f>
        <v>6445.572719743619</v>
      </c>
      <c r="N5" s="10">
        <f>SUMIFS(建筑能耗!P:P,建筑能耗!$B:$B,"heat",建筑能耗!$A:$A,"urban residential")*$F$2</f>
        <v>6481.5815058874387</v>
      </c>
      <c r="O5" s="10">
        <f>SUMIFS(建筑能耗!Q:Q,建筑能耗!$B:$B,"heat",建筑能耗!$A:$A,"urban residential")*$F$2</f>
        <v>6553.5990781750761</v>
      </c>
      <c r="P5" s="10">
        <f>SUMIFS(建筑能耗!R:R,建筑能耗!$B:$B,"heat",建筑能耗!$A:$A,"urban residential")*$F$2</f>
        <v>6553.5990781750761</v>
      </c>
      <c r="Q5" s="10">
        <f>SUMIFS(建筑能耗!S:S,建筑能耗!$B:$B,"heat",建筑能耗!$A:$A,"urban residential")*$F$2</f>
        <v>6589.6078643188957</v>
      </c>
      <c r="R5" s="10">
        <f>SUMIFS(建筑能耗!T:T,建筑能耗!$B:$B,"heat",建筑能耗!$A:$A,"urban residential")*$F$2</f>
        <v>6589.6078643188957</v>
      </c>
      <c r="S5" s="10">
        <f>SUMIFS(建筑能耗!U:U,建筑能耗!$B:$B,"heat",建筑能耗!$A:$A,"urban residential")*$F$2</f>
        <v>6589.6078643188957</v>
      </c>
      <c r="T5" s="10">
        <f>SUMIFS(建筑能耗!V:V,建筑能耗!$B:$B,"heat",建筑能耗!$A:$A,"urban residential")*$F$2</f>
        <v>6625.6166504627145</v>
      </c>
      <c r="U5" s="10">
        <f>SUMIFS(建筑能耗!W:W,建筑能耗!$B:$B,"heat",建筑能耗!$A:$A,"urban residential")*$F$2</f>
        <v>6625.6166504627145</v>
      </c>
      <c r="V5" s="10">
        <f>SUMIFS(建筑能耗!X:X,建筑能耗!$B:$B,"heat",建筑能耗!$A:$A,"urban residential")*$F$2</f>
        <v>6589.6078643188957</v>
      </c>
      <c r="W5" s="10">
        <f>SUMIFS(建筑能耗!Y:Y,建筑能耗!$B:$B,"heat",建筑能耗!$A:$A,"urban residential")*$F$2</f>
        <v>6589.6078643188957</v>
      </c>
      <c r="X5" s="10">
        <f>SUMIFS(建筑能耗!Z:Z,建筑能耗!$B:$B,"heat",建筑能耗!$A:$A,"urban residential")*$F$2</f>
        <v>6589.6078643188957</v>
      </c>
      <c r="Y5" s="10">
        <f>SUMIFS(建筑能耗!AA:AA,建筑能耗!$B:$B,"heat",建筑能耗!$A:$A,"urban residential")*$F$2</f>
        <v>6589.6078643188957</v>
      </c>
      <c r="Z5" s="10">
        <f>SUMIFS(建筑能耗!AB:AB,建筑能耗!$B:$B,"heat",建筑能耗!$A:$A,"urban residential")*$F$2</f>
        <v>6553.5990781750761</v>
      </c>
      <c r="AA5" s="10">
        <f>SUMIFS(建筑能耗!AC:AC,建筑能耗!$B:$B,"heat",建筑能耗!$A:$A,"urban residential")*$F$2</f>
        <v>6553.5990781750761</v>
      </c>
      <c r="AB5" s="10">
        <f>SUMIFS(建筑能耗!AD:AD,建筑能耗!$B:$B,"heat",建筑能耗!$A:$A,"urban residential")*$F$2</f>
        <v>6517.5902920312574</v>
      </c>
      <c r="AC5" s="10">
        <f>SUMIFS(建筑能耗!AE:AE,建筑能耗!$B:$B,"heat",建筑能耗!$A:$A,"urban residential")*$F$2</f>
        <v>6481.5815058874387</v>
      </c>
      <c r="AD5" s="10">
        <f>SUMIFS(建筑能耗!AF:AF,建筑能耗!$B:$B,"heat",建筑能耗!$A:$A,"urban residential")*$F$2</f>
        <v>6481.5815058874387</v>
      </c>
      <c r="AE5" s="10">
        <f>SUMIFS(建筑能耗!AG:AG,建筑能耗!$B:$B,"heat",建筑能耗!$A:$A,"urban residential")*$F$2</f>
        <v>6409.5639335998003</v>
      </c>
      <c r="AF5" s="10">
        <f>SUMIFS(建筑能耗!AH:AH,建筑能耗!$B:$B,"heat",建筑能耗!$A:$A,"urban residential")*$F$2</f>
        <v>6373.5551474559807</v>
      </c>
      <c r="AG5" s="10">
        <f>SUMIFS(建筑能耗!AI:AI,建筑能耗!$B:$B,"heat",建筑能耗!$A:$A,"urban residential")*$F$2</f>
        <v>6337.5463613121619</v>
      </c>
      <c r="AH5" s="10">
        <f>SUMIFS(建筑能耗!AJ:AJ,建筑能耗!$B:$B,"heat",建筑能耗!$A:$A,"urban residential")*$F$2</f>
        <v>6301.5375751683423</v>
      </c>
      <c r="AI5" s="10">
        <f>SUMIFS(建筑能耗!AK:AK,建筑能耗!$B:$B,"heat",建筑能耗!$A:$A,"urban residential")*$F$2</f>
        <v>6229.5200028807049</v>
      </c>
      <c r="AJ5" s="10">
        <f>SUMIFS(建筑能耗!AL:AL,建筑能耗!$B:$B,"heat",建筑能耗!$A:$A,"urban residential")*$F$2</f>
        <v>6193.5112167368852</v>
      </c>
      <c r="AK5" s="10">
        <f>SUMIFS(建筑能耗!AM:AM,建筑能耗!$B:$B,"heat",建筑能耗!$A:$A,"urban residential")*$F$2</f>
        <v>6121.4936444492469</v>
      </c>
      <c r="AL5" s="10">
        <f>SUMIFS(建筑能耗!AN:AN,建筑能耗!$B:$B,"heat",建筑能耗!$A:$A,"urban residential")*$F$2</f>
        <v>6049.4760721616094</v>
      </c>
      <c r="AM5" s="10">
        <f>SUMIFS(建筑能耗!AO:AO,建筑能耗!$B:$B,"heat",建筑能耗!$A:$A,"urban residential")*$F$2</f>
        <v>5977.458499873971</v>
      </c>
      <c r="AN5" s="10">
        <f>SUMIFS(建筑能耗!AP:AP,建筑能耗!$B:$B,"heat",建筑能耗!$A:$A,"urban residential")*$F$2</f>
        <v>6733.6430088941715</v>
      </c>
    </row>
    <row r="6" spans="1:40">
      <c r="A6" t="s">
        <v>3287</v>
      </c>
      <c r="B6" t="s">
        <v>1704</v>
      </c>
      <c r="C6" s="10">
        <f>SUMIFS(建筑能耗!E:E,建筑能耗!$B:$B,"heat",建筑能耗!$A:$A,"rural residential")*$F$2</f>
        <v>0</v>
      </c>
      <c r="D6" s="10">
        <f>SUMIFS(建筑能耗!F:F,建筑能耗!$B:$B,"heat",建筑能耗!$A:$A,"rural residential")*$F$2</f>
        <v>0</v>
      </c>
      <c r="E6" s="10">
        <f>SUMIFS(建筑能耗!G:G,建筑能耗!$B:$B,"heat",建筑能耗!$A:$A,"rural residential")*$F$2</f>
        <v>0</v>
      </c>
      <c r="F6" s="10">
        <f>SUMIFS(建筑能耗!H:H,建筑能耗!$B:$B,"heat",建筑能耗!$A:$A,"rural residential")*$F$2</f>
        <v>0</v>
      </c>
      <c r="G6" s="10">
        <f>SUMIFS(建筑能耗!I:I,建筑能耗!$B:$B,"heat",建筑能耗!$A:$A,"rural residential")*$F$2</f>
        <v>0</v>
      </c>
      <c r="H6" s="10">
        <f>SUMIFS(建筑能耗!J:J,建筑能耗!$B:$B,"heat",建筑能耗!$A:$A,"rural residential")*$F$2</f>
        <v>0</v>
      </c>
      <c r="I6" s="10">
        <f>SUMIFS(建筑能耗!K:K,建筑能耗!$B:$B,"heat",建筑能耗!$A:$A,"rural residential")*$F$2</f>
        <v>0</v>
      </c>
      <c r="J6" s="10">
        <f>SUMIFS(建筑能耗!L:L,建筑能耗!$B:$B,"heat",建筑能耗!$A:$A,"rural residential")*$F$2</f>
        <v>0</v>
      </c>
      <c r="K6" s="10">
        <f>SUMIFS(建筑能耗!M:M,建筑能耗!$B:$B,"heat",建筑能耗!$A:$A,"rural residential")*$F$2</f>
        <v>0</v>
      </c>
      <c r="L6" s="10">
        <f>SUMIFS(建筑能耗!N:N,建筑能耗!$B:$B,"heat",建筑能耗!$A:$A,"rural residential")*$F$2</f>
        <v>0</v>
      </c>
      <c r="M6" s="10">
        <f>SUMIFS(建筑能耗!O:O,建筑能耗!$B:$B,"heat",建筑能耗!$A:$A,"rural residential")*$F$2</f>
        <v>0</v>
      </c>
      <c r="N6" s="10">
        <f>SUMIFS(建筑能耗!P:P,建筑能耗!$B:$B,"heat",建筑能耗!$A:$A,"rural residential")*$F$2</f>
        <v>0</v>
      </c>
      <c r="O6" s="10">
        <f>SUMIFS(建筑能耗!Q:Q,建筑能耗!$B:$B,"heat",建筑能耗!$A:$A,"rural residential")*$F$2</f>
        <v>0</v>
      </c>
      <c r="P6" s="10">
        <f>SUMIFS(建筑能耗!R:R,建筑能耗!$B:$B,"heat",建筑能耗!$A:$A,"rural residential")*$F$2</f>
        <v>0</v>
      </c>
      <c r="Q6" s="10">
        <f>SUMIFS(建筑能耗!S:S,建筑能耗!$B:$B,"heat",建筑能耗!$A:$A,"rural residential")*$F$2</f>
        <v>0</v>
      </c>
      <c r="R6" s="10">
        <f>SUMIFS(建筑能耗!T:T,建筑能耗!$B:$B,"heat",建筑能耗!$A:$A,"rural residential")*$F$2</f>
        <v>0</v>
      </c>
      <c r="S6" s="10">
        <f>SUMIFS(建筑能耗!U:U,建筑能耗!$B:$B,"heat",建筑能耗!$A:$A,"rural residential")*$F$2</f>
        <v>0</v>
      </c>
      <c r="T6" s="10">
        <f>SUMIFS(建筑能耗!V:V,建筑能耗!$B:$B,"heat",建筑能耗!$A:$A,"rural residential")*$F$2</f>
        <v>0</v>
      </c>
      <c r="U6" s="10">
        <f>SUMIFS(建筑能耗!W:W,建筑能耗!$B:$B,"heat",建筑能耗!$A:$A,"rural residential")*$F$2</f>
        <v>0</v>
      </c>
      <c r="V6" s="10">
        <f>SUMIFS(建筑能耗!X:X,建筑能耗!$B:$B,"heat",建筑能耗!$A:$A,"rural residential")*$F$2</f>
        <v>0</v>
      </c>
      <c r="W6" s="10">
        <f>SUMIFS(建筑能耗!Y:Y,建筑能耗!$B:$B,"heat",建筑能耗!$A:$A,"rural residential")*$F$2</f>
        <v>0</v>
      </c>
      <c r="X6" s="10">
        <f>SUMIFS(建筑能耗!Z:Z,建筑能耗!$B:$B,"heat",建筑能耗!$A:$A,"rural residential")*$F$2</f>
        <v>0</v>
      </c>
      <c r="Y6" s="10">
        <f>SUMIFS(建筑能耗!AA:AA,建筑能耗!$B:$B,"heat",建筑能耗!$A:$A,"rural residential")*$F$2</f>
        <v>0</v>
      </c>
      <c r="Z6" s="10">
        <f>SUMIFS(建筑能耗!AB:AB,建筑能耗!$B:$B,"heat",建筑能耗!$A:$A,"rural residential")*$F$2</f>
        <v>0</v>
      </c>
      <c r="AA6" s="10">
        <f>SUMIFS(建筑能耗!AC:AC,建筑能耗!$B:$B,"heat",建筑能耗!$A:$A,"rural residential")*$F$2</f>
        <v>0</v>
      </c>
      <c r="AB6" s="10">
        <f>SUMIFS(建筑能耗!AD:AD,建筑能耗!$B:$B,"heat",建筑能耗!$A:$A,"rural residential")*$F$2</f>
        <v>0</v>
      </c>
      <c r="AC6" s="10">
        <f>SUMIFS(建筑能耗!AE:AE,建筑能耗!$B:$B,"heat",建筑能耗!$A:$A,"rural residential")*$F$2</f>
        <v>0</v>
      </c>
      <c r="AD6" s="10">
        <f>SUMIFS(建筑能耗!AF:AF,建筑能耗!$B:$B,"heat",建筑能耗!$A:$A,"rural residential")*$F$2</f>
        <v>0</v>
      </c>
      <c r="AE6" s="10">
        <f>SUMIFS(建筑能耗!AG:AG,建筑能耗!$B:$B,"heat",建筑能耗!$A:$A,"rural residential")*$F$2</f>
        <v>0</v>
      </c>
      <c r="AF6" s="10">
        <f>SUMIFS(建筑能耗!AH:AH,建筑能耗!$B:$B,"heat",建筑能耗!$A:$A,"rural residential")*$F$2</f>
        <v>0</v>
      </c>
      <c r="AG6" s="10">
        <f>SUMIFS(建筑能耗!AI:AI,建筑能耗!$B:$B,"heat",建筑能耗!$A:$A,"rural residential")*$F$2</f>
        <v>0</v>
      </c>
      <c r="AH6" s="10">
        <f>SUMIFS(建筑能耗!AJ:AJ,建筑能耗!$B:$B,"heat",建筑能耗!$A:$A,"rural residential")*$F$2</f>
        <v>0</v>
      </c>
      <c r="AI6" s="10">
        <f>SUMIFS(建筑能耗!AK:AK,建筑能耗!$B:$B,"heat",建筑能耗!$A:$A,"rural residential")*$F$2</f>
        <v>0</v>
      </c>
      <c r="AJ6" s="10">
        <f>SUMIFS(建筑能耗!AL:AL,建筑能耗!$B:$B,"heat",建筑能耗!$A:$A,"rural residential")*$F$2</f>
        <v>0</v>
      </c>
      <c r="AK6" s="10">
        <f>SUMIFS(建筑能耗!AM:AM,建筑能耗!$B:$B,"heat",建筑能耗!$A:$A,"rural residential")*$F$2</f>
        <v>0</v>
      </c>
      <c r="AL6" s="10">
        <f>SUMIFS(建筑能耗!AN:AN,建筑能耗!$B:$B,"heat",建筑能耗!$A:$A,"rural residential")*$F$2</f>
        <v>0</v>
      </c>
      <c r="AM6" s="10">
        <f>SUMIFS(建筑能耗!AO:AO,建筑能耗!$B:$B,"heat",建筑能耗!$A:$A,"rural residential")*$F$2</f>
        <v>0</v>
      </c>
      <c r="AN6" s="10">
        <f>SUMIFS(建筑能耗!AP:AP,建筑能耗!$B:$B,"heat",建筑能耗!$A:$A,"rural residential")*$F$2</f>
        <v>0</v>
      </c>
    </row>
    <row r="7" spans="1:40">
      <c r="A7" t="s">
        <v>233</v>
      </c>
      <c r="B7" t="s">
        <v>1705</v>
      </c>
      <c r="C7" s="10">
        <f>SUMIFS(建筑能耗!E:E,建筑能耗!$B:$B,"heat",建筑能耗!$A:$A,"commercial")*$F$2</f>
        <v>1397.1409023801812</v>
      </c>
      <c r="D7" s="10">
        <f>SUMIFS(建筑能耗!F:F,建筑能耗!$B:$B,"heat",建筑能耗!$A:$A,"commercial")*$F$2</f>
        <v>1425.9479312952365</v>
      </c>
      <c r="E7" s="10">
        <f>SUMIFS(建筑能耗!G:G,建筑能耗!$B:$B,"heat",建筑能耗!$A:$A,"commercial")*$F$2</f>
        <v>1454.7549602102918</v>
      </c>
      <c r="F7" s="10">
        <f>SUMIFS(建筑能耗!H:H,建筑能耗!$B:$B,"heat",建筑能耗!$A:$A,"commercial")*$F$2</f>
        <v>1472.7593532822013</v>
      </c>
      <c r="G7" s="10">
        <f>SUMIFS(建筑能耗!I:I,建筑能耗!$B:$B,"heat",建筑能耗!$A:$A,"commercial")*$F$2</f>
        <v>1494.3646249684928</v>
      </c>
      <c r="H7" s="10">
        <f>SUMIFS(建筑能耗!J:J,建筑能耗!$B:$B,"heat",建筑能耗!$A:$A,"commercial")*$F$2</f>
        <v>1512.3690180404024</v>
      </c>
      <c r="I7" s="10">
        <f>SUMIFS(建筑能耗!K:K,建筑能耗!$B:$B,"heat",建筑能耗!$A:$A,"commercial")*$F$2</f>
        <v>1530.3734111123117</v>
      </c>
      <c r="J7" s="10">
        <f>SUMIFS(建筑能耗!L:L,建筑能耗!$B:$B,"heat",建筑能耗!$A:$A,"commercial")*$F$2</f>
        <v>1551.9786827986034</v>
      </c>
      <c r="K7" s="10">
        <f>SUMIFS(建筑能耗!M:M,建筑能耗!$B:$B,"heat",建筑能耗!$A:$A,"commercial")*$F$2</f>
        <v>1569.9830758705127</v>
      </c>
      <c r="L7" s="10">
        <f>SUMIFS(建筑能耗!N:N,建筑能耗!$B:$B,"heat",建筑能耗!$A:$A,"commercial")*$F$2</f>
        <v>1587.9874689424223</v>
      </c>
      <c r="M7" s="10">
        <f>SUMIFS(建筑能耗!O:O,建筑能耗!$B:$B,"heat",建筑能耗!$A:$A,"commercial")*$F$2</f>
        <v>1605.9918620143319</v>
      </c>
      <c r="N7" s="10">
        <f>SUMIFS(建筑能耗!P:P,建筑能耗!$B:$B,"heat",建筑能耗!$A:$A,"commercial")*$F$2</f>
        <v>1623.9962550862415</v>
      </c>
      <c r="O7" s="10">
        <f>SUMIFS(建筑能耗!Q:Q,建筑能耗!$B:$B,"heat",建筑能耗!$A:$A,"commercial")*$F$2</f>
        <v>1634.7988909293872</v>
      </c>
      <c r="P7" s="10">
        <f>SUMIFS(建筑能耗!R:R,建筑能耗!$B:$B,"heat",建筑能耗!$A:$A,"commercial")*$F$2</f>
        <v>1642.0006481581511</v>
      </c>
      <c r="Q7" s="10">
        <f>SUMIFS(建筑能耗!S:S,建筑能耗!$B:$B,"heat",建筑能耗!$A:$A,"commercial")*$F$2</f>
        <v>1649.2024053869147</v>
      </c>
      <c r="R7" s="10">
        <f>SUMIFS(建筑能耗!T:T,建筑能耗!$B:$B,"heat",建筑能耗!$A:$A,"commercial")*$F$2</f>
        <v>1656.4041626156786</v>
      </c>
      <c r="S7" s="10">
        <f>SUMIFS(建筑能耗!U:U,建筑能耗!$B:$B,"heat",建筑能耗!$A:$A,"commercial")*$F$2</f>
        <v>1660.0050412300607</v>
      </c>
      <c r="T7" s="10">
        <f>SUMIFS(建筑能耗!V:V,建筑能耗!$B:$B,"heat",建筑能耗!$A:$A,"commercial")*$F$2</f>
        <v>1663.6059198444425</v>
      </c>
      <c r="U7" s="10">
        <f>SUMIFS(建筑能耗!W:W,建筑能耗!$B:$B,"heat",建筑能耗!$A:$A,"commercial")*$F$2</f>
        <v>1667.2067984588243</v>
      </c>
      <c r="V7" s="10">
        <f>SUMIFS(建筑能耗!X:X,建筑能耗!$B:$B,"heat",建筑能耗!$A:$A,"commercial")*$F$2</f>
        <v>1667.2067984588243</v>
      </c>
      <c r="W7" s="10">
        <f>SUMIFS(建筑能耗!Y:Y,建筑能耗!$B:$B,"heat",建筑能耗!$A:$A,"commercial")*$F$2</f>
        <v>1667.2067984588243</v>
      </c>
      <c r="X7" s="10">
        <f>SUMIFS(建筑能耗!Z:Z,建筑能耗!$B:$B,"heat",建筑能耗!$A:$A,"commercial")*$F$2</f>
        <v>1667.2067984588243</v>
      </c>
      <c r="Y7" s="10">
        <f>SUMIFS(建筑能耗!AA:AA,建筑能耗!$B:$B,"heat",建筑能耗!$A:$A,"commercial")*$F$2</f>
        <v>1667.2067984588243</v>
      </c>
      <c r="Z7" s="10">
        <f>SUMIFS(建筑能耗!AB:AB,建筑能耗!$B:$B,"heat",建筑能耗!$A:$A,"commercial")*$F$2</f>
        <v>1663.6059198444425</v>
      </c>
      <c r="AA7" s="10">
        <f>SUMIFS(建筑能耗!AC:AC,建筑能耗!$B:$B,"heat",建筑能耗!$A:$A,"commercial")*$F$2</f>
        <v>1660.0050412300607</v>
      </c>
      <c r="AB7" s="10">
        <f>SUMIFS(建筑能耗!AD:AD,建筑能耗!$B:$B,"heat",建筑能耗!$A:$A,"commercial")*$F$2</f>
        <v>1656.4041626156786</v>
      </c>
      <c r="AC7" s="10">
        <f>SUMIFS(建筑能耗!AE:AE,建筑能耗!$B:$B,"heat",建筑能耗!$A:$A,"commercial")*$F$2</f>
        <v>1652.8032840012968</v>
      </c>
      <c r="AD7" s="10">
        <f>SUMIFS(建筑能耗!AF:AF,建筑能耗!$B:$B,"heat",建筑能耗!$A:$A,"commercial")*$F$2</f>
        <v>1645.6015267725329</v>
      </c>
      <c r="AE7" s="10">
        <f>SUMIFS(建筑能耗!AG:AG,建筑能耗!$B:$B,"heat",建筑能耗!$A:$A,"commercial")*$F$2</f>
        <v>1634.7988909293872</v>
      </c>
      <c r="AF7" s="10">
        <f>SUMIFS(建筑能耗!AH:AH,建筑能耗!$B:$B,"heat",建筑能耗!$A:$A,"commercial")*$F$2</f>
        <v>1627.5971337006233</v>
      </c>
      <c r="AG7" s="10">
        <f>SUMIFS(建筑能耗!AI:AI,建筑能耗!$B:$B,"heat",建筑能耗!$A:$A,"commercial")*$F$2</f>
        <v>1616.7944978574776</v>
      </c>
      <c r="AH7" s="10">
        <f>SUMIFS(建筑能耗!AJ:AJ,建筑能耗!$B:$B,"heat",建筑能耗!$A:$A,"commercial")*$F$2</f>
        <v>1609.5927406287137</v>
      </c>
      <c r="AI7" s="10">
        <f>SUMIFS(建筑能耗!AK:AK,建筑能耗!$B:$B,"heat",建筑能耗!$A:$A,"commercial")*$F$2</f>
        <v>1595.1892261711862</v>
      </c>
      <c r="AJ7" s="10">
        <f>SUMIFS(建筑能耗!AL:AL,建筑能耗!$B:$B,"heat",建筑能耗!$A:$A,"commercial")*$F$2</f>
        <v>1584.3865903280405</v>
      </c>
      <c r="AK7" s="10">
        <f>SUMIFS(建筑能耗!AM:AM,建筑能耗!$B:$B,"heat",建筑能耗!$A:$A,"commercial")*$F$2</f>
        <v>1569.9830758705127</v>
      </c>
      <c r="AL7" s="10">
        <f>SUMIFS(建筑能耗!AN:AN,建筑能耗!$B:$B,"heat",建筑能耗!$A:$A,"commercial")*$F$2</f>
        <v>1555.5795614129852</v>
      </c>
      <c r="AM7" s="10">
        <f>SUMIFS(建筑能耗!AO:AO,建筑能耗!$B:$B,"heat",建筑能耗!$A:$A,"commercial")*$F$2</f>
        <v>1541.1760469554574</v>
      </c>
      <c r="AN7" s="10">
        <f>SUMIFS(建筑能耗!AP:AP,建筑能耗!$B:$B,"heat",建筑能耗!$A:$A,"commercial")*$F$2</f>
        <v>1753.6278852039902</v>
      </c>
    </row>
    <row r="28" spans="1:40">
      <c r="A28" s="58" t="s">
        <v>1648</v>
      </c>
      <c r="B28" s="1" t="s">
        <v>163</v>
      </c>
      <c r="C28" s="1" t="s">
        <v>164</v>
      </c>
      <c r="D28" s="1" t="s">
        <v>2492</v>
      </c>
    </row>
    <row r="29" spans="1:40">
      <c r="B29" s="1"/>
      <c r="C29">
        <v>1</v>
      </c>
      <c r="D29" s="3">
        <v>9.9999999999999998E-13</v>
      </c>
    </row>
    <row r="30" spans="1:40">
      <c r="A30" s="9" t="s">
        <v>9</v>
      </c>
      <c r="C30">
        <f>C$3</f>
        <v>2023</v>
      </c>
      <c r="D30">
        <f t="shared" ref="D30:AN30" si="1">D$3</f>
        <v>2024</v>
      </c>
      <c r="E30">
        <f t="shared" si="1"/>
        <v>2025</v>
      </c>
      <c r="F30">
        <f t="shared" si="1"/>
        <v>2026</v>
      </c>
      <c r="G30">
        <f t="shared" si="1"/>
        <v>2027</v>
      </c>
      <c r="H30">
        <f t="shared" si="1"/>
        <v>2028</v>
      </c>
      <c r="I30">
        <f t="shared" si="1"/>
        <v>2029</v>
      </c>
      <c r="J30">
        <f t="shared" si="1"/>
        <v>2030</v>
      </c>
      <c r="K30">
        <f t="shared" si="1"/>
        <v>2031</v>
      </c>
      <c r="L30">
        <f t="shared" si="1"/>
        <v>2032</v>
      </c>
      <c r="M30">
        <f t="shared" si="1"/>
        <v>2033</v>
      </c>
      <c r="N30">
        <f t="shared" si="1"/>
        <v>2034</v>
      </c>
      <c r="O30">
        <f t="shared" si="1"/>
        <v>2035</v>
      </c>
      <c r="P30">
        <f t="shared" si="1"/>
        <v>2036</v>
      </c>
      <c r="Q30">
        <f t="shared" si="1"/>
        <v>2037</v>
      </c>
      <c r="R30">
        <f t="shared" si="1"/>
        <v>2038</v>
      </c>
      <c r="S30">
        <f t="shared" si="1"/>
        <v>2039</v>
      </c>
      <c r="T30">
        <f t="shared" si="1"/>
        <v>2040</v>
      </c>
      <c r="U30">
        <f t="shared" si="1"/>
        <v>2041</v>
      </c>
      <c r="V30">
        <f t="shared" si="1"/>
        <v>2042</v>
      </c>
      <c r="W30">
        <f t="shared" si="1"/>
        <v>2043</v>
      </c>
      <c r="X30">
        <f t="shared" si="1"/>
        <v>2044</v>
      </c>
      <c r="Y30">
        <f t="shared" si="1"/>
        <v>2045</v>
      </c>
      <c r="Z30">
        <f t="shared" si="1"/>
        <v>2046</v>
      </c>
      <c r="AA30">
        <f t="shared" si="1"/>
        <v>2047</v>
      </c>
      <c r="AB30">
        <f t="shared" si="1"/>
        <v>2048</v>
      </c>
      <c r="AC30">
        <f t="shared" si="1"/>
        <v>2049</v>
      </c>
      <c r="AD30">
        <f t="shared" si="1"/>
        <v>2050</v>
      </c>
      <c r="AE30">
        <f t="shared" si="1"/>
        <v>2051</v>
      </c>
      <c r="AF30">
        <f t="shared" si="1"/>
        <v>2052</v>
      </c>
      <c r="AG30">
        <f t="shared" si="1"/>
        <v>2053</v>
      </c>
      <c r="AH30">
        <f t="shared" si="1"/>
        <v>2054</v>
      </c>
      <c r="AI30">
        <f t="shared" si="1"/>
        <v>2055</v>
      </c>
      <c r="AJ30">
        <f t="shared" si="1"/>
        <v>2056</v>
      </c>
      <c r="AK30">
        <f t="shared" si="1"/>
        <v>2057</v>
      </c>
      <c r="AL30">
        <f t="shared" si="1"/>
        <v>2058</v>
      </c>
      <c r="AM30">
        <f t="shared" si="1"/>
        <v>2059</v>
      </c>
      <c r="AN30">
        <f t="shared" si="1"/>
        <v>2060</v>
      </c>
    </row>
    <row r="31" spans="1:40">
      <c r="A31" t="s">
        <v>1638</v>
      </c>
      <c r="B31" t="s">
        <v>188</v>
      </c>
      <c r="C31" s="7">
        <f>C4*$D$29/$F$2</f>
        <v>5859.2800000000007</v>
      </c>
      <c r="D31" s="7">
        <f t="shared" ref="D31:AN34" si="2">D4*$D$29/$F$2</f>
        <v>6082.6171000000004</v>
      </c>
      <c r="E31" s="7">
        <f t="shared" si="2"/>
        <v>6315.3182000000006</v>
      </c>
      <c r="F31" s="7">
        <f t="shared" si="2"/>
        <v>6477.2575999999999</v>
      </c>
      <c r="G31" s="7">
        <f t="shared" si="2"/>
        <v>6619.421519999999</v>
      </c>
      <c r="H31" s="7">
        <f t="shared" si="2"/>
        <v>6739.4466000000002</v>
      </c>
      <c r="I31" s="7">
        <f t="shared" si="2"/>
        <v>6862.5239699999993</v>
      </c>
      <c r="J31" s="7">
        <f t="shared" si="2"/>
        <v>6986.5796399999999</v>
      </c>
      <c r="K31" s="7">
        <f t="shared" si="2"/>
        <v>7051.2560899999999</v>
      </c>
      <c r="L31" s="7">
        <f t="shared" si="2"/>
        <v>7113.7901400000001</v>
      </c>
      <c r="M31" s="7">
        <f t="shared" si="2"/>
        <v>7176.5466699999997</v>
      </c>
      <c r="N31" s="7">
        <f t="shared" si="2"/>
        <v>7232.3098299999992</v>
      </c>
      <c r="O31" s="7">
        <f t="shared" si="2"/>
        <v>7290.2397099999998</v>
      </c>
      <c r="P31" s="7">
        <f t="shared" si="2"/>
        <v>7294.2751499999995</v>
      </c>
      <c r="Q31" s="7">
        <f t="shared" si="2"/>
        <v>7283.7788700000001</v>
      </c>
      <c r="R31" s="7">
        <f t="shared" si="2"/>
        <v>7279.9588299999996</v>
      </c>
      <c r="S31" s="7">
        <f t="shared" si="2"/>
        <v>7277.1122799999994</v>
      </c>
      <c r="T31" s="7">
        <f t="shared" si="2"/>
        <v>7271.3623499999994</v>
      </c>
      <c r="U31" s="7">
        <f t="shared" si="2"/>
        <v>7239.1116599999996</v>
      </c>
      <c r="V31" s="7">
        <f t="shared" si="2"/>
        <v>7193.7142699999995</v>
      </c>
      <c r="W31" s="7">
        <f t="shared" si="2"/>
        <v>7160.096739999999</v>
      </c>
      <c r="X31" s="7">
        <f t="shared" si="2"/>
        <v>7123.3921799999989</v>
      </c>
      <c r="Y31" s="7">
        <f t="shared" si="2"/>
        <v>7085.5613299999995</v>
      </c>
      <c r="Z31" s="7">
        <f t="shared" si="2"/>
        <v>7040.1035399999992</v>
      </c>
      <c r="AA31" s="7">
        <f t="shared" si="2"/>
        <v>6994.4148100000002</v>
      </c>
      <c r="AB31" s="7">
        <f t="shared" si="2"/>
        <v>6946.5704000000005</v>
      </c>
      <c r="AC31" s="7">
        <f t="shared" si="2"/>
        <v>6889.3460599999999</v>
      </c>
      <c r="AD31" s="7">
        <f t="shared" si="2"/>
        <v>6840.7937199999997</v>
      </c>
      <c r="AE31" s="7">
        <f t="shared" si="2"/>
        <v>6790.4957899999999</v>
      </c>
      <c r="AF31" s="7">
        <f t="shared" si="2"/>
        <v>6726.0813900000003</v>
      </c>
      <c r="AG31" s="7">
        <f t="shared" si="2"/>
        <v>6672.8626399999994</v>
      </c>
      <c r="AH31" s="7">
        <f t="shared" si="2"/>
        <v>6619.7464499999996</v>
      </c>
      <c r="AI31" s="7">
        <f t="shared" si="2"/>
        <v>6556.2344400000002</v>
      </c>
      <c r="AJ31" s="7">
        <f t="shared" si="2"/>
        <v>6508.9683500000001</v>
      </c>
      <c r="AK31" s="7">
        <f t="shared" si="2"/>
        <v>6460.6077800000003</v>
      </c>
      <c r="AL31" s="7">
        <f t="shared" si="2"/>
        <v>6399.16615</v>
      </c>
      <c r="AM31" s="7">
        <f t="shared" si="2"/>
        <v>6350.5171199999995</v>
      </c>
      <c r="AN31" s="7">
        <f t="shared" si="2"/>
        <v>6298.5387400000009</v>
      </c>
    </row>
    <row r="32" spans="1:40">
      <c r="A32" t="s">
        <v>1703</v>
      </c>
      <c r="B32" t="s">
        <v>230</v>
      </c>
      <c r="C32" s="7">
        <f t="shared" ref="C32:R34" si="3">C5*$D$29/$F$2</f>
        <v>1579.9999999999998</v>
      </c>
      <c r="D32" s="7">
        <f t="shared" si="3"/>
        <v>1610</v>
      </c>
      <c r="E32" s="7">
        <f t="shared" si="3"/>
        <v>1640</v>
      </c>
      <c r="F32" s="7">
        <f t="shared" si="3"/>
        <v>1660</v>
      </c>
      <c r="G32" s="7">
        <f t="shared" si="3"/>
        <v>1680</v>
      </c>
      <c r="H32" s="7">
        <f t="shared" si="3"/>
        <v>1699.9999999999998</v>
      </c>
      <c r="I32" s="7">
        <f t="shared" si="3"/>
        <v>1720</v>
      </c>
      <c r="J32" s="7">
        <f t="shared" si="3"/>
        <v>1730</v>
      </c>
      <c r="K32" s="7">
        <f t="shared" si="3"/>
        <v>1749.9999999999998</v>
      </c>
      <c r="L32" s="7">
        <f t="shared" si="3"/>
        <v>1770</v>
      </c>
      <c r="M32" s="7">
        <f t="shared" si="3"/>
        <v>1790</v>
      </c>
      <c r="N32" s="7">
        <f t="shared" si="3"/>
        <v>1800</v>
      </c>
      <c r="O32" s="7">
        <f t="shared" si="3"/>
        <v>1820</v>
      </c>
      <c r="P32" s="7">
        <f t="shared" si="3"/>
        <v>1820</v>
      </c>
      <c r="Q32" s="7">
        <f t="shared" si="3"/>
        <v>1830</v>
      </c>
      <c r="R32" s="7">
        <f t="shared" si="3"/>
        <v>1830</v>
      </c>
      <c r="S32" s="7">
        <f t="shared" si="2"/>
        <v>1830</v>
      </c>
      <c r="T32" s="7">
        <f t="shared" si="2"/>
        <v>1840</v>
      </c>
      <c r="U32" s="7">
        <f t="shared" si="2"/>
        <v>1840</v>
      </c>
      <c r="V32" s="7">
        <f t="shared" si="2"/>
        <v>1830</v>
      </c>
      <c r="W32" s="7">
        <f t="shared" si="2"/>
        <v>1830</v>
      </c>
      <c r="X32" s="7">
        <f t="shared" si="2"/>
        <v>1830</v>
      </c>
      <c r="Y32" s="7">
        <f t="shared" si="2"/>
        <v>1830</v>
      </c>
      <c r="Z32" s="7">
        <f t="shared" si="2"/>
        <v>1820</v>
      </c>
      <c r="AA32" s="7">
        <f t="shared" si="2"/>
        <v>1820</v>
      </c>
      <c r="AB32" s="7">
        <f t="shared" si="2"/>
        <v>1810</v>
      </c>
      <c r="AC32" s="7">
        <f t="shared" si="2"/>
        <v>1800</v>
      </c>
      <c r="AD32" s="7">
        <f t="shared" si="2"/>
        <v>1800</v>
      </c>
      <c r="AE32" s="7">
        <f t="shared" si="2"/>
        <v>1780</v>
      </c>
      <c r="AF32" s="7">
        <f t="shared" si="2"/>
        <v>1770</v>
      </c>
      <c r="AG32" s="7">
        <f t="shared" si="2"/>
        <v>1760</v>
      </c>
      <c r="AH32" s="7">
        <f t="shared" si="2"/>
        <v>1749.9999999999998</v>
      </c>
      <c r="AI32" s="7">
        <f t="shared" si="2"/>
        <v>1730</v>
      </c>
      <c r="AJ32" s="7">
        <f t="shared" si="2"/>
        <v>1720</v>
      </c>
      <c r="AK32" s="7">
        <f t="shared" si="2"/>
        <v>1699.9999999999998</v>
      </c>
      <c r="AL32" s="7">
        <f t="shared" si="2"/>
        <v>1680</v>
      </c>
      <c r="AM32" s="7">
        <f t="shared" si="2"/>
        <v>1660</v>
      </c>
      <c r="AN32" s="7">
        <f t="shared" si="2"/>
        <v>1869.9999999999998</v>
      </c>
    </row>
    <row r="33" spans="1:40">
      <c r="A33" t="s">
        <v>1704</v>
      </c>
      <c r="B33" t="s">
        <v>231</v>
      </c>
      <c r="C33" s="7">
        <f t="shared" si="3"/>
        <v>0</v>
      </c>
      <c r="D33" s="7">
        <f t="shared" si="2"/>
        <v>0</v>
      </c>
      <c r="E33" s="7">
        <f t="shared" si="2"/>
        <v>0</v>
      </c>
      <c r="F33" s="7">
        <f t="shared" si="2"/>
        <v>0</v>
      </c>
      <c r="G33" s="7">
        <f t="shared" si="2"/>
        <v>0</v>
      </c>
      <c r="H33" s="7">
        <f t="shared" si="2"/>
        <v>0</v>
      </c>
      <c r="I33" s="7">
        <f t="shared" si="2"/>
        <v>0</v>
      </c>
      <c r="J33" s="7">
        <f t="shared" si="2"/>
        <v>0</v>
      </c>
      <c r="K33" s="7">
        <f t="shared" si="2"/>
        <v>0</v>
      </c>
      <c r="L33" s="7">
        <f t="shared" si="2"/>
        <v>0</v>
      </c>
      <c r="M33" s="7">
        <f t="shared" si="2"/>
        <v>0</v>
      </c>
      <c r="N33" s="7">
        <f t="shared" si="2"/>
        <v>0</v>
      </c>
      <c r="O33" s="7">
        <f t="shared" si="2"/>
        <v>0</v>
      </c>
      <c r="P33" s="7">
        <f t="shared" si="2"/>
        <v>0</v>
      </c>
      <c r="Q33" s="7">
        <f t="shared" si="2"/>
        <v>0</v>
      </c>
      <c r="R33" s="7">
        <f t="shared" si="2"/>
        <v>0</v>
      </c>
      <c r="S33" s="7">
        <f t="shared" si="2"/>
        <v>0</v>
      </c>
      <c r="T33" s="7">
        <f t="shared" si="2"/>
        <v>0</v>
      </c>
      <c r="U33" s="7">
        <f t="shared" si="2"/>
        <v>0</v>
      </c>
      <c r="V33" s="7">
        <f t="shared" si="2"/>
        <v>0</v>
      </c>
      <c r="W33" s="7">
        <f t="shared" si="2"/>
        <v>0</v>
      </c>
      <c r="X33" s="7">
        <f t="shared" si="2"/>
        <v>0</v>
      </c>
      <c r="Y33" s="7">
        <f t="shared" si="2"/>
        <v>0</v>
      </c>
      <c r="Z33" s="7">
        <f t="shared" si="2"/>
        <v>0</v>
      </c>
      <c r="AA33" s="7">
        <f t="shared" si="2"/>
        <v>0</v>
      </c>
      <c r="AB33" s="7">
        <f t="shared" si="2"/>
        <v>0</v>
      </c>
      <c r="AC33" s="7">
        <f t="shared" si="2"/>
        <v>0</v>
      </c>
      <c r="AD33" s="7">
        <f t="shared" si="2"/>
        <v>0</v>
      </c>
      <c r="AE33" s="7">
        <f t="shared" si="2"/>
        <v>0</v>
      </c>
      <c r="AF33" s="7">
        <f t="shared" si="2"/>
        <v>0</v>
      </c>
      <c r="AG33" s="7">
        <f t="shared" si="2"/>
        <v>0</v>
      </c>
      <c r="AH33" s="7">
        <f t="shared" si="2"/>
        <v>0</v>
      </c>
      <c r="AI33" s="7">
        <f t="shared" si="2"/>
        <v>0</v>
      </c>
      <c r="AJ33" s="7">
        <f t="shared" si="2"/>
        <v>0</v>
      </c>
      <c r="AK33" s="7">
        <f t="shared" si="2"/>
        <v>0</v>
      </c>
      <c r="AL33" s="7">
        <f t="shared" si="2"/>
        <v>0</v>
      </c>
      <c r="AM33" s="7">
        <f t="shared" si="2"/>
        <v>0</v>
      </c>
      <c r="AN33" s="7">
        <f t="shared" si="2"/>
        <v>0</v>
      </c>
    </row>
    <row r="34" spans="1:40">
      <c r="A34" t="s">
        <v>1705</v>
      </c>
      <c r="B34" t="s">
        <v>232</v>
      </c>
      <c r="C34" s="7">
        <f t="shared" si="3"/>
        <v>388</v>
      </c>
      <c r="D34" s="7">
        <f t="shared" si="2"/>
        <v>396.00000000000006</v>
      </c>
      <c r="E34" s="7">
        <f t="shared" si="2"/>
        <v>404</v>
      </c>
      <c r="F34" s="7">
        <f t="shared" si="2"/>
        <v>409.00000000000006</v>
      </c>
      <c r="G34" s="7">
        <f t="shared" si="2"/>
        <v>415</v>
      </c>
      <c r="H34" s="7">
        <f t="shared" si="2"/>
        <v>420</v>
      </c>
      <c r="I34" s="7">
        <f t="shared" si="2"/>
        <v>424.99999999999994</v>
      </c>
      <c r="J34" s="7">
        <f t="shared" si="2"/>
        <v>431</v>
      </c>
      <c r="K34" s="7">
        <f t="shared" si="2"/>
        <v>435.99999999999994</v>
      </c>
      <c r="L34" s="7">
        <f t="shared" si="2"/>
        <v>440.99999999999994</v>
      </c>
      <c r="M34" s="7">
        <f t="shared" si="2"/>
        <v>445.99999999999994</v>
      </c>
      <c r="N34" s="7">
        <f t="shared" si="2"/>
        <v>451</v>
      </c>
      <c r="O34" s="7">
        <f t="shared" si="2"/>
        <v>454</v>
      </c>
      <c r="P34" s="7">
        <f t="shared" si="2"/>
        <v>456</v>
      </c>
      <c r="Q34" s="7">
        <f t="shared" si="2"/>
        <v>457.99999999999994</v>
      </c>
      <c r="R34" s="7">
        <f t="shared" si="2"/>
        <v>460</v>
      </c>
      <c r="S34" s="7">
        <f t="shared" si="2"/>
        <v>461</v>
      </c>
      <c r="T34" s="7">
        <f t="shared" si="2"/>
        <v>462</v>
      </c>
      <c r="U34" s="7">
        <f t="shared" si="2"/>
        <v>462.99999999999994</v>
      </c>
      <c r="V34" s="7">
        <f t="shared" si="2"/>
        <v>462.99999999999994</v>
      </c>
      <c r="W34" s="7">
        <f t="shared" si="2"/>
        <v>462.99999999999994</v>
      </c>
      <c r="X34" s="7">
        <f t="shared" si="2"/>
        <v>462.99999999999994</v>
      </c>
      <c r="Y34" s="7">
        <f t="shared" si="2"/>
        <v>462.99999999999994</v>
      </c>
      <c r="Z34" s="7">
        <f t="shared" si="2"/>
        <v>462</v>
      </c>
      <c r="AA34" s="7">
        <f t="shared" si="2"/>
        <v>461</v>
      </c>
      <c r="AB34" s="7">
        <f t="shared" si="2"/>
        <v>460</v>
      </c>
      <c r="AC34" s="7">
        <f t="shared" si="2"/>
        <v>459</v>
      </c>
      <c r="AD34" s="7">
        <f t="shared" si="2"/>
        <v>457</v>
      </c>
      <c r="AE34" s="7">
        <f t="shared" si="2"/>
        <v>454</v>
      </c>
      <c r="AF34" s="7">
        <f t="shared" si="2"/>
        <v>452</v>
      </c>
      <c r="AG34" s="7">
        <f t="shared" si="2"/>
        <v>449</v>
      </c>
      <c r="AH34" s="7">
        <f t="shared" si="2"/>
        <v>447</v>
      </c>
      <c r="AI34" s="7">
        <f t="shared" si="2"/>
        <v>443</v>
      </c>
      <c r="AJ34" s="7">
        <f t="shared" si="2"/>
        <v>440</v>
      </c>
      <c r="AK34" s="7">
        <f t="shared" si="2"/>
        <v>435.99999999999994</v>
      </c>
      <c r="AL34" s="7">
        <f t="shared" si="2"/>
        <v>432</v>
      </c>
      <c r="AM34" s="7">
        <f t="shared" si="2"/>
        <v>427.99999999999994</v>
      </c>
      <c r="AN34" s="7">
        <f t="shared" si="2"/>
        <v>487</v>
      </c>
    </row>
  </sheetData>
  <phoneticPr fontId="8" type="noConversion"/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BBF8-7A08-4EF5-80D3-AC9587FC3FF6}">
  <sheetPr>
    <tabColor theme="9"/>
  </sheetPr>
  <dimension ref="A1:AP44"/>
  <sheetViews>
    <sheetView workbookViewId="0"/>
  </sheetViews>
  <sheetFormatPr defaultColWidth="9" defaultRowHeight="14.25"/>
  <cols>
    <col min="1" max="2" width="9" style="1"/>
    <col min="3" max="3" width="20.625" style="1" bestFit="1" customWidth="1"/>
    <col min="4" max="35" width="8.625" style="1" customWidth="1"/>
    <col min="36" max="16384" width="9" style="1"/>
  </cols>
  <sheetData>
    <row r="1" spans="1:42">
      <c r="E1" s="1" t="s">
        <v>109</v>
      </c>
      <c r="F1" s="1" t="s">
        <v>225</v>
      </c>
      <c r="G1" s="1" t="s">
        <v>224</v>
      </c>
      <c r="H1" s="1" t="s">
        <v>223</v>
      </c>
      <c r="I1" s="1" t="s">
        <v>222</v>
      </c>
      <c r="J1" s="1" t="s">
        <v>220</v>
      </c>
      <c r="L1" s="1" t="s">
        <v>239</v>
      </c>
      <c r="M1" s="1" t="s">
        <v>238</v>
      </c>
    </row>
    <row r="2" spans="1:42">
      <c r="E2" s="1" t="s">
        <v>1727</v>
      </c>
      <c r="F2" s="1" t="s">
        <v>1728</v>
      </c>
      <c r="G2" s="1" t="s">
        <v>1729</v>
      </c>
      <c r="H2" s="1" t="s">
        <v>1730</v>
      </c>
      <c r="I2" s="1" t="s">
        <v>1731</v>
      </c>
      <c r="J2" s="1" t="s">
        <v>1732</v>
      </c>
      <c r="L2" s="1" t="s">
        <v>1733</v>
      </c>
      <c r="M2" s="1" t="s">
        <v>1734</v>
      </c>
    </row>
    <row r="3" spans="1:42">
      <c r="C3" s="1" t="str">
        <f>汇总!Q39&amp;"-"&amp;汇总!Q38</f>
        <v>LDVs-passenger</v>
      </c>
      <c r="D3" s="1" t="s">
        <v>1700</v>
      </c>
      <c r="E3" s="1">
        <v>2023</v>
      </c>
      <c r="F3" s="1">
        <f>E3+1</f>
        <v>2024</v>
      </c>
      <c r="G3" s="1">
        <f t="shared" ref="G3:AP3" si="0">F3+1</f>
        <v>2025</v>
      </c>
      <c r="H3" s="1">
        <f t="shared" si="0"/>
        <v>2026</v>
      </c>
      <c r="I3" s="1">
        <f t="shared" si="0"/>
        <v>2027</v>
      </c>
      <c r="J3" s="1">
        <f t="shared" si="0"/>
        <v>2028</v>
      </c>
      <c r="K3" s="1">
        <f t="shared" si="0"/>
        <v>2029</v>
      </c>
      <c r="L3" s="1">
        <f t="shared" si="0"/>
        <v>2030</v>
      </c>
      <c r="M3" s="1">
        <f t="shared" si="0"/>
        <v>2031</v>
      </c>
      <c r="N3" s="1">
        <f t="shared" si="0"/>
        <v>2032</v>
      </c>
      <c r="O3" s="1">
        <f t="shared" si="0"/>
        <v>2033</v>
      </c>
      <c r="P3" s="1">
        <f t="shared" si="0"/>
        <v>2034</v>
      </c>
      <c r="Q3" s="1">
        <f t="shared" si="0"/>
        <v>2035</v>
      </c>
      <c r="R3" s="1">
        <f t="shared" si="0"/>
        <v>2036</v>
      </c>
      <c r="S3" s="1">
        <f t="shared" si="0"/>
        <v>2037</v>
      </c>
      <c r="T3" s="1">
        <f t="shared" si="0"/>
        <v>2038</v>
      </c>
      <c r="U3" s="1">
        <f t="shared" si="0"/>
        <v>2039</v>
      </c>
      <c r="V3" s="1">
        <f t="shared" si="0"/>
        <v>2040</v>
      </c>
      <c r="W3" s="1">
        <f t="shared" si="0"/>
        <v>2041</v>
      </c>
      <c r="X3" s="1">
        <f t="shared" si="0"/>
        <v>2042</v>
      </c>
      <c r="Y3" s="1">
        <f t="shared" si="0"/>
        <v>2043</v>
      </c>
      <c r="Z3" s="1">
        <f t="shared" si="0"/>
        <v>2044</v>
      </c>
      <c r="AA3" s="1">
        <f t="shared" si="0"/>
        <v>2045</v>
      </c>
      <c r="AB3" s="1">
        <f t="shared" si="0"/>
        <v>2046</v>
      </c>
      <c r="AC3" s="1">
        <f t="shared" si="0"/>
        <v>2047</v>
      </c>
      <c r="AD3" s="1">
        <f t="shared" si="0"/>
        <v>2048</v>
      </c>
      <c r="AE3" s="1">
        <f t="shared" si="0"/>
        <v>2049</v>
      </c>
      <c r="AF3" s="1">
        <f t="shared" si="0"/>
        <v>2050</v>
      </c>
      <c r="AG3" s="1">
        <f t="shared" si="0"/>
        <v>2051</v>
      </c>
      <c r="AH3" s="1">
        <f t="shared" si="0"/>
        <v>2052</v>
      </c>
      <c r="AI3" s="1">
        <f t="shared" si="0"/>
        <v>2053</v>
      </c>
      <c r="AJ3" s="1">
        <f t="shared" si="0"/>
        <v>2054</v>
      </c>
      <c r="AK3" s="1">
        <f t="shared" si="0"/>
        <v>2055</v>
      </c>
      <c r="AL3" s="1">
        <f t="shared" si="0"/>
        <v>2056</v>
      </c>
      <c r="AM3" s="1">
        <f t="shared" si="0"/>
        <v>2057</v>
      </c>
      <c r="AN3" s="1">
        <f t="shared" si="0"/>
        <v>2058</v>
      </c>
      <c r="AO3" s="1">
        <f t="shared" si="0"/>
        <v>2059</v>
      </c>
      <c r="AP3" s="1">
        <f t="shared" si="0"/>
        <v>2060</v>
      </c>
    </row>
    <row r="4" spans="1:42">
      <c r="A4" s="1" t="s">
        <v>169</v>
      </c>
      <c r="B4" s="1" t="s">
        <v>1660</v>
      </c>
      <c r="C4" s="1" t="s">
        <v>123</v>
      </c>
      <c r="D4" s="1">
        <f>SUMIFS(起始年保有量!E:E,起始年保有量!$A:$A,汇总!$Q$39,起始年保有量!$B:$B,汇总!$Q$38,起始年保有量!$C:$C,'图12-保有量销量选择'!$C4)</f>
        <v>261344000</v>
      </c>
      <c r="E4" s="1">
        <f>SUMIFS(模型保有量!E:E,模型保有量!$B:$B,汇总!$Q$39,模型保有量!$A:$A,汇总!$Q$38,模型保有量!$C:$C,'图12-保有量销量选择'!$C4)</f>
        <v>264763000</v>
      </c>
      <c r="F4" s="1">
        <f>SUMIFS(模型保有量!F:F,模型保有量!$B:$B,汇总!$Q$39,模型保有量!$A:$A,汇总!$Q$38,模型保有量!$C:$C,'图12-保有量销量选择'!$C4)</f>
        <v>265723000</v>
      </c>
      <c r="G4" s="1">
        <f>SUMIFS(模型保有量!G:G,模型保有量!$B:$B,汇总!$Q$39,模型保有量!$A:$A,汇总!$Q$38,模型保有量!$C:$C,'图12-保有量销量选择'!$C4)</f>
        <v>266268000</v>
      </c>
      <c r="H4" s="1">
        <f>SUMIFS(模型保有量!H:H,模型保有量!$B:$B,汇总!$Q$39,模型保有量!$A:$A,汇总!$Q$38,模型保有量!$C:$C,'图12-保有量销量选择'!$C4)</f>
        <v>266381000</v>
      </c>
      <c r="I4" s="1">
        <f>SUMIFS(模型保有量!I:I,模型保有量!$B:$B,汇总!$Q$39,模型保有量!$A:$A,汇总!$Q$38,模型保有量!$C:$C,'图12-保有量销量选择'!$C4)</f>
        <v>266044000</v>
      </c>
      <c r="J4" s="1">
        <f>SUMIFS(模型保有量!J:J,模型保有量!$B:$B,汇总!$Q$39,模型保有量!$A:$A,汇总!$Q$38,模型保有量!$C:$C,'图12-保有量销量选择'!$C4)</f>
        <v>265237000</v>
      </c>
      <c r="K4" s="1">
        <f>SUMIFS(模型保有量!K:K,模型保有量!$B:$B,汇总!$Q$39,模型保有量!$A:$A,汇总!$Q$38,模型保有量!$C:$C,'图12-保有量销量选择'!$C4)</f>
        <v>263945000</v>
      </c>
      <c r="L4" s="1">
        <f>SUMIFS(模型保有量!L:L,模型保有量!$B:$B,汇总!$Q$39,模型保有量!$A:$A,汇总!$Q$38,模型保有量!$C:$C,'图12-保有量销量选择'!$C4)</f>
        <v>262149000</v>
      </c>
      <c r="M4" s="1">
        <f>SUMIFS(模型保有量!M:M,模型保有量!$B:$B,汇总!$Q$39,模型保有量!$A:$A,汇总!$Q$38,模型保有量!$C:$C,'图12-保有量销量选择'!$C4)</f>
        <v>259592000</v>
      </c>
      <c r="N4" s="1">
        <f>SUMIFS(模型保有量!N:N,模型保有量!$B:$B,汇总!$Q$39,模型保有量!$A:$A,汇总!$Q$38,模型保有量!$C:$C,'图12-保有量销量选择'!$C4)</f>
        <v>256280000</v>
      </c>
      <c r="O4" s="1">
        <f>SUMIFS(模型保有量!O:O,模型保有量!$B:$B,汇总!$Q$39,模型保有量!$A:$A,汇总!$Q$38,模型保有量!$C:$C,'图12-保有量销量选择'!$C4)</f>
        <v>252220000</v>
      </c>
      <c r="P4" s="1">
        <f>SUMIFS(模型保有量!P:P,模型保有量!$B:$B,汇总!$Q$39,模型保有量!$A:$A,汇总!$Q$38,模型保有量!$C:$C,'图12-保有量销量选择'!$C4)</f>
        <v>247416000</v>
      </c>
      <c r="Q4" s="1">
        <f>SUMIFS(模型保有量!Q:Q,模型保有量!$B:$B,汇总!$Q$39,模型保有量!$A:$A,汇总!$Q$38,模型保有量!$C:$C,'图12-保有量销量选择'!$C4)</f>
        <v>241873000</v>
      </c>
      <c r="R4" s="1">
        <f>SUMIFS(模型保有量!R:R,模型保有量!$B:$B,汇总!$Q$39,模型保有量!$A:$A,汇总!$Q$38,模型保有量!$C:$C,'图12-保有量销量选择'!$C4)</f>
        <v>236281000</v>
      </c>
      <c r="S4" s="1">
        <f>SUMIFS(模型保有量!S:S,模型保有量!$B:$B,汇总!$Q$39,模型保有量!$A:$A,汇总!$Q$38,模型保有量!$C:$C,'图12-保有量销量选择'!$C4)</f>
        <v>230639000</v>
      </c>
      <c r="T4" s="1">
        <f>SUMIFS(模型保有量!T:T,模型保有量!$B:$B,汇总!$Q$39,模型保有量!$A:$A,汇总!$Q$38,模型保有量!$C:$C,'图12-保有量销量选择'!$C4)</f>
        <v>221529000</v>
      </c>
      <c r="U4" s="1">
        <f>SUMIFS(模型保有量!U:U,模型保有量!$B:$B,汇总!$Q$39,模型保有量!$A:$A,汇总!$Q$38,模型保有量!$C:$C,'图12-保有量销量选择'!$C4)</f>
        <v>214828000</v>
      </c>
      <c r="V4" s="1">
        <f>SUMIFS(模型保有量!V:V,模型保有量!$B:$B,汇总!$Q$39,模型保有量!$A:$A,汇总!$Q$38,模型保有量!$C:$C,'图12-保有量销量选择'!$C4)</f>
        <v>208488000</v>
      </c>
      <c r="W4" s="1">
        <f>SUMIFS(模型保有量!W:W,模型保有量!$B:$B,汇总!$Q$39,模型保有量!$A:$A,汇总!$Q$38,模型保有量!$C:$C,'图12-保有量销量选择'!$C4)</f>
        <v>202402000</v>
      </c>
      <c r="X4" s="1">
        <f>SUMIFS(模型保有量!X:X,模型保有量!$B:$B,汇总!$Q$39,模型保有量!$A:$A,汇总!$Q$38,模型保有量!$C:$C,'图12-保有量销量选择'!$C4)</f>
        <v>196603000</v>
      </c>
      <c r="Y4" s="1">
        <f>SUMIFS(模型保有量!Y:Y,模型保有量!$B:$B,汇总!$Q$39,模型保有量!$A:$A,汇总!$Q$38,模型保有量!$C:$C,'图12-保有量销量选择'!$C4)</f>
        <v>191135000</v>
      </c>
      <c r="Z4" s="1">
        <f>SUMIFS(模型保有量!Z:Z,模型保有量!$B:$B,汇总!$Q$39,模型保有量!$A:$A,汇总!$Q$38,模型保有量!$C:$C,'图12-保有量销量选择'!$C4)</f>
        <v>186017000</v>
      </c>
      <c r="AA4" s="1">
        <f>SUMIFS(模型保有量!AA:AA,模型保有量!$B:$B,汇总!$Q$39,模型保有量!$A:$A,汇总!$Q$38,模型保有量!$C:$C,'图12-保有量销量选择'!$C4)</f>
        <v>181276000</v>
      </c>
      <c r="AB4" s="1">
        <f>SUMIFS(模型保有量!AB:AB,模型保有量!$B:$B,汇总!$Q$39,模型保有量!$A:$A,汇总!$Q$38,模型保有量!$C:$C,'图12-保有量销量选择'!$C4)</f>
        <v>177165000</v>
      </c>
      <c r="AC4" s="1">
        <f>SUMIFS(模型保有量!AC:AC,模型保有量!$B:$B,汇总!$Q$39,模型保有量!$A:$A,汇总!$Q$38,模型保有量!$C:$C,'图12-保有量销量选择'!$C4)</f>
        <v>173689000</v>
      </c>
      <c r="AD4" s="1">
        <f>SUMIFS(模型保有量!AD:AD,模型保有量!$B:$B,汇总!$Q$39,模型保有量!$A:$A,汇总!$Q$38,模型保有量!$C:$C,'图12-保有量销量选择'!$C4)</f>
        <v>170847000</v>
      </c>
      <c r="AE4" s="1">
        <f>SUMIFS(模型保有量!AE:AE,模型保有量!$B:$B,汇总!$Q$39,模型保有量!$A:$A,汇总!$Q$38,模型保有量!$C:$C,'图12-保有量销量选择'!$C4)</f>
        <v>168636000</v>
      </c>
      <c r="AF4" s="1">
        <f>SUMIFS(模型保有量!AF:AF,模型保有量!$B:$B,汇总!$Q$39,模型保有量!$A:$A,汇总!$Q$38,模型保有量!$C:$C,'图12-保有量销量选择'!$C4)</f>
        <v>167046000</v>
      </c>
      <c r="AG4" s="1">
        <f>SUMIFS(模型保有量!AG:AG,模型保有量!$B:$B,汇总!$Q$39,模型保有量!$A:$A,汇总!$Q$38,模型保有量!$C:$C,'图12-保有量销量选择'!$C4)</f>
        <v>165303000</v>
      </c>
      <c r="AH4" s="1">
        <f>SUMIFS(模型保有量!AH:AH,模型保有量!$B:$B,汇总!$Q$39,模型保有量!$A:$A,汇总!$Q$38,模型保有量!$C:$C,'图12-保有量销量选择'!$C4)</f>
        <v>163435000</v>
      </c>
      <c r="AI4" s="1">
        <f>SUMIFS(模型保有量!AI:AI,模型保有量!$B:$B,汇总!$Q$39,模型保有量!$A:$A,汇总!$Q$38,模型保有量!$C:$C,'图12-保有量销量选择'!$C4)</f>
        <v>161443000</v>
      </c>
      <c r="AJ4" s="1">
        <f>SUMIFS(模型保有量!AJ:AJ,模型保有量!$B:$B,汇总!$Q$39,模型保有量!$A:$A,汇总!$Q$38,模型保有量!$C:$C,'图12-保有量销量选择'!$C4)</f>
        <v>159328000</v>
      </c>
      <c r="AK4" s="1">
        <f>SUMIFS(模型保有量!AK:AK,模型保有量!$B:$B,汇总!$Q$39,模型保有量!$A:$A,汇总!$Q$38,模型保有量!$C:$C,'图12-保有量销量选择'!$C4)</f>
        <v>157096000</v>
      </c>
      <c r="AL4" s="1">
        <f>SUMIFS(模型保有量!AL:AL,模型保有量!$B:$B,汇总!$Q$39,模型保有量!$A:$A,汇总!$Q$38,模型保有量!$C:$C,'图12-保有量销量选择'!$C4)</f>
        <v>154874000</v>
      </c>
      <c r="AM4" s="1">
        <f>SUMIFS(模型保有量!AM:AM,模型保有量!$B:$B,汇总!$Q$39,模型保有量!$A:$A,汇总!$Q$38,模型保有量!$C:$C,'图12-保有量销量选择'!$C4)</f>
        <v>152646000</v>
      </c>
      <c r="AN4" s="1">
        <f>SUMIFS(模型保有量!AN:AN,模型保有量!$B:$B,汇总!$Q$39,模型保有量!$A:$A,汇总!$Q$38,模型保有量!$C:$C,'图12-保有量销量选择'!$C4)</f>
        <v>150387000</v>
      </c>
      <c r="AO4" s="1">
        <f>SUMIFS(模型保有量!AO:AO,模型保有量!$B:$B,汇总!$Q$39,模型保有量!$A:$A,汇总!$Q$38,模型保有量!$C:$C,'图12-保有量销量选择'!$C4)</f>
        <v>148097000</v>
      </c>
      <c r="AP4" s="1">
        <f>SUMIFS(模型保有量!AP:AP,模型保有量!$B:$B,汇总!$Q$39,模型保有量!$A:$A,汇总!$Q$38,模型保有量!$C:$C,'图12-保有量销量选择'!$C4)</f>
        <v>145766000</v>
      </c>
    </row>
    <row r="5" spans="1:42">
      <c r="A5" s="1" t="s">
        <v>168</v>
      </c>
      <c r="B5" s="1" t="s">
        <v>1659</v>
      </c>
      <c r="C5" s="1" t="s">
        <v>237</v>
      </c>
      <c r="D5" s="1">
        <f>SUMIFS(起始年保有量!E:E,起始年保有量!$A:$A,汇总!$Q$39,起始年保有量!$B:$B,汇总!$Q$38,起始年保有量!$C:$C,'图12-保有量销量选择'!$C5)</f>
        <v>1843350</v>
      </c>
      <c r="E5" s="1">
        <f>SUMIFS(模型保有量!E:E,模型保有量!$B:$B,汇总!$Q$39,模型保有量!$A:$A,汇总!$Q$38,模型保有量!$C:$C,'图12-保有量销量选择'!$C5)</f>
        <v>1872960</v>
      </c>
      <c r="F5" s="1">
        <f>SUMIFS(模型保有量!F:F,模型保有量!$B:$B,汇总!$Q$39,模型保有量!$A:$A,汇总!$Q$38,模型保有量!$C:$C,'图12-保有量销量选择'!$C5)</f>
        <v>1900120</v>
      </c>
      <c r="G5" s="1">
        <f>SUMIFS(模型保有量!G:G,模型保有量!$B:$B,汇总!$Q$39,模型保有量!$A:$A,汇总!$Q$38,模型保有量!$C:$C,'图12-保有量销量选择'!$C5)</f>
        <v>1939600</v>
      </c>
      <c r="H5" s="1">
        <f>SUMIFS(模型保有量!H:H,模型保有量!$B:$B,汇总!$Q$39,模型保有量!$A:$A,汇总!$Q$38,模型保有量!$C:$C,'图12-保有量销量选择'!$C5)</f>
        <v>1990700</v>
      </c>
      <c r="I5" s="1">
        <f>SUMIFS(模型保有量!I:I,模型保有量!$B:$B,汇总!$Q$39,模型保有量!$A:$A,汇总!$Q$38,模型保有量!$C:$C,'图12-保有量销量选择'!$C5)</f>
        <v>2052840</v>
      </c>
      <c r="J5" s="1">
        <f>SUMIFS(模型保有量!J:J,模型保有量!$B:$B,汇总!$Q$39,模型保有量!$A:$A,汇总!$Q$38,模型保有量!$C:$C,'图12-保有量销量选择'!$C5)</f>
        <v>2125200</v>
      </c>
      <c r="K5" s="1">
        <f>SUMIFS(模型保有量!K:K,模型保有量!$B:$B,汇总!$Q$39,模型保有量!$A:$A,汇总!$Q$38,模型保有量!$C:$C,'图12-保有量销量选择'!$C5)</f>
        <v>2206690</v>
      </c>
      <c r="L5" s="1">
        <f>SUMIFS(模型保有量!L:L,模型保有量!$B:$B,汇总!$Q$39,模型保有量!$A:$A,汇总!$Q$38,模型保有量!$C:$C,'图12-保有量销量选择'!$C5)</f>
        <v>2296410</v>
      </c>
      <c r="M5" s="1">
        <f>SUMIFS(模型保有量!M:M,模型保有量!$B:$B,汇总!$Q$39,模型保有量!$A:$A,汇总!$Q$38,模型保有量!$C:$C,'图12-保有量销量选择'!$C5)</f>
        <v>2390480</v>
      </c>
      <c r="N5" s="1">
        <f>SUMIFS(模型保有量!N:N,模型保有量!$B:$B,汇总!$Q$39,模型保有量!$A:$A,汇总!$Q$38,模型保有量!$C:$C,'图12-保有量销量选择'!$C5)</f>
        <v>2485960</v>
      </c>
      <c r="O5" s="1">
        <f>SUMIFS(模型保有量!O:O,模型保有量!$B:$B,汇总!$Q$39,模型保有量!$A:$A,汇总!$Q$38,模型保有量!$C:$C,'图12-保有量销量选择'!$C5)</f>
        <v>2582150</v>
      </c>
      <c r="P5" s="1">
        <f>SUMIFS(模型保有量!P:P,模型保有量!$B:$B,汇总!$Q$39,模型保有量!$A:$A,汇总!$Q$38,模型保有量!$C:$C,'图12-保有量销量选择'!$C5)</f>
        <v>2677910</v>
      </c>
      <c r="Q5" s="1">
        <f>SUMIFS(模型保有量!Q:Q,模型保有量!$B:$B,汇总!$Q$39,模型保有量!$A:$A,汇总!$Q$38,模型保有量!$C:$C,'图12-保有量销量选择'!$C5)</f>
        <v>2772470</v>
      </c>
      <c r="R5" s="1">
        <f>SUMIFS(模型保有量!R:R,模型保有量!$B:$B,汇总!$Q$39,模型保有量!$A:$A,汇总!$Q$38,模型保有量!$C:$C,'图12-保有量销量选择'!$C5)</f>
        <v>2876970</v>
      </c>
      <c r="S5" s="1">
        <f>SUMIFS(模型保有量!S:S,模型保有量!$B:$B,汇总!$Q$39,模型保有量!$A:$A,汇总!$Q$38,模型保有量!$C:$C,'图12-保有量销量选择'!$C5)</f>
        <v>2991740</v>
      </c>
      <c r="T5" s="1">
        <f>SUMIFS(模型保有量!T:T,模型保有量!$B:$B,汇总!$Q$39,模型保有量!$A:$A,汇总!$Q$38,模型保有量!$C:$C,'图12-保有量销量选择'!$C5)</f>
        <v>3086920</v>
      </c>
      <c r="U5" s="1">
        <f>SUMIFS(模型保有量!U:U,模型保有量!$B:$B,汇总!$Q$39,模型保有量!$A:$A,汇总!$Q$38,模型保有量!$C:$C,'图12-保有量销量选择'!$C5)</f>
        <v>3194590</v>
      </c>
      <c r="V5" s="1">
        <f>SUMIFS(模型保有量!V:V,模型保有量!$B:$B,汇总!$Q$39,模型保有量!$A:$A,汇总!$Q$38,模型保有量!$C:$C,'图12-保有量销量选择'!$C5)</f>
        <v>3299910</v>
      </c>
      <c r="W5" s="1">
        <f>SUMIFS(模型保有量!W:W,模型保有量!$B:$B,汇总!$Q$39,模型保有量!$A:$A,汇总!$Q$38,模型保有量!$C:$C,'图12-保有量销量选择'!$C5)</f>
        <v>3399680</v>
      </c>
      <c r="X5" s="1">
        <f>SUMIFS(模型保有量!X:X,模型保有量!$B:$B,汇总!$Q$39,模型保有量!$A:$A,汇总!$Q$38,模型保有量!$C:$C,'图12-保有量销量选择'!$C5)</f>
        <v>3495360</v>
      </c>
      <c r="Y5" s="1">
        <f>SUMIFS(模型保有量!Y:Y,模型保有量!$B:$B,汇总!$Q$39,模型保有量!$A:$A,汇总!$Q$38,模型保有量!$C:$C,'图12-保有量销量选择'!$C5)</f>
        <v>3587520</v>
      </c>
      <c r="Z5" s="1">
        <f>SUMIFS(模型保有量!Z:Z,模型保有量!$B:$B,汇总!$Q$39,模型保有量!$A:$A,汇总!$Q$38,模型保有量!$C:$C,'图12-保有量销量选择'!$C5)</f>
        <v>3677310</v>
      </c>
      <c r="AA5" s="1">
        <f>SUMIFS(模型保有量!AA:AA,模型保有量!$B:$B,汇总!$Q$39,模型保有量!$A:$A,汇总!$Q$38,模型保有量!$C:$C,'图12-保有量销量选择'!$C5)</f>
        <v>3765580</v>
      </c>
      <c r="AB5" s="1">
        <f>SUMIFS(模型保有量!AB:AB,模型保有量!$B:$B,汇总!$Q$39,模型保有量!$A:$A,汇总!$Q$38,模型保有量!$C:$C,'图12-保有量销量选择'!$C5)</f>
        <v>3856040</v>
      </c>
      <c r="AC5" s="1">
        <f>SUMIFS(模型保有量!AC:AC,模型保有量!$B:$B,汇总!$Q$39,模型保有量!$A:$A,汇总!$Q$38,模型保有量!$C:$C,'图12-保有量销量选择'!$C5)</f>
        <v>3951580</v>
      </c>
      <c r="AD5" s="1">
        <f>SUMIFS(模型保有量!AD:AD,模型保有量!$B:$B,汇总!$Q$39,模型保有量!$A:$A,汇总!$Q$38,模型保有量!$C:$C,'图12-保有量销量选择'!$C5)</f>
        <v>4052700</v>
      </c>
      <c r="AE5" s="1">
        <f>SUMIFS(模型保有量!AE:AE,模型保有量!$B:$B,汇总!$Q$39,模型保有量!$A:$A,汇总!$Q$38,模型保有量!$C:$C,'图12-保有量销量选择'!$C5)</f>
        <v>4160610</v>
      </c>
      <c r="AF5" s="1">
        <f>SUMIFS(模型保有量!AF:AF,模型保有量!$B:$B,汇总!$Q$39,模型保有量!$A:$A,汇总!$Q$38,模型保有量!$C:$C,'图12-保有量销量选择'!$C5)</f>
        <v>4275910</v>
      </c>
      <c r="AG5" s="1">
        <f>SUMIFS(模型保有量!AG:AG,模型保有量!$B:$B,汇总!$Q$39,模型保有量!$A:$A,汇总!$Q$38,模型保有量!$C:$C,'图12-保有量销量选择'!$C5)</f>
        <v>4383690</v>
      </c>
      <c r="AH5" s="1">
        <f>SUMIFS(模型保有量!AH:AH,模型保有量!$B:$B,汇总!$Q$39,模型保有量!$A:$A,汇总!$Q$38,模型保有量!$C:$C,'图12-保有量销量选择'!$C5)</f>
        <v>4484790</v>
      </c>
      <c r="AI5" s="1">
        <f>SUMIFS(模型保有量!AI:AI,模型保有量!$B:$B,汇总!$Q$39,模型保有量!$A:$A,汇总!$Q$38,模型保有量!$C:$C,'图12-保有量销量选择'!$C5)</f>
        <v>4578990</v>
      </c>
      <c r="AJ5" s="1">
        <f>SUMIFS(模型保有量!AJ:AJ,模型保有量!$B:$B,汇总!$Q$39,模型保有量!$A:$A,汇总!$Q$38,模型保有量!$C:$C,'图12-保有量销量选择'!$C5)</f>
        <v>4666040</v>
      </c>
      <c r="AK5" s="1">
        <f>SUMIFS(模型保有量!AK:AK,模型保有量!$B:$B,汇总!$Q$39,模型保有量!$A:$A,汇总!$Q$38,模型保有量!$C:$C,'图12-保有量销量选择'!$C5)</f>
        <v>4745720</v>
      </c>
      <c r="AL5" s="1">
        <f>SUMIFS(模型保有量!AL:AL,模型保有量!$B:$B,汇总!$Q$39,模型保有量!$A:$A,汇总!$Q$38,模型保有量!$C:$C,'图12-保有量销量选择'!$C5)</f>
        <v>4821800</v>
      </c>
      <c r="AM5" s="1">
        <f>SUMIFS(模型保有量!AM:AM,模型保有量!$B:$B,汇总!$Q$39,模型保有量!$A:$A,汇总!$Q$38,模型保有量!$C:$C,'图12-保有量销量选择'!$C5)</f>
        <v>4892970</v>
      </c>
      <c r="AN5" s="1">
        <f>SUMIFS(模型保有量!AN:AN,模型保有量!$B:$B,汇总!$Q$39,模型保有量!$A:$A,汇总!$Q$38,模型保有量!$C:$C,'图12-保有量销量选择'!$C5)</f>
        <v>4959200</v>
      </c>
      <c r="AO5" s="1">
        <f>SUMIFS(模型保有量!AO:AO,模型保有量!$B:$B,汇总!$Q$39,模型保有量!$A:$A,汇总!$Q$38,模型保有量!$C:$C,'图12-保有量销量选择'!$C5)</f>
        <v>5020160</v>
      </c>
      <c r="AP5" s="1">
        <f>SUMIFS(模型保有量!AP:AP,模型保有量!$B:$B,汇总!$Q$39,模型保有量!$A:$A,汇总!$Q$38,模型保有量!$C:$C,'图12-保有量销量选择'!$C5)</f>
        <v>5075710</v>
      </c>
    </row>
    <row r="6" spans="1:42">
      <c r="A6" s="1" t="s">
        <v>172</v>
      </c>
      <c r="B6" s="1" t="s">
        <v>1671</v>
      </c>
      <c r="C6" s="1" t="s">
        <v>122</v>
      </c>
      <c r="D6" s="1">
        <f>SUMIFS(起始年保有量!E:E,起始年保有量!$A:$A,汇总!$Q$39,起始年保有量!$B:$B,汇总!$Q$38,起始年保有量!$C:$C,'图12-保有量销量选择'!$C6)</f>
        <v>69802</v>
      </c>
      <c r="E6" s="1">
        <f>SUMIFS(模型保有量!E:E,模型保有量!$B:$B,汇总!$Q$39,模型保有量!$A:$A,汇总!$Q$38,模型保有量!$C:$C,'图12-保有量销量选择'!$C6)</f>
        <v>83934</v>
      </c>
      <c r="F6" s="1">
        <f>SUMIFS(模型保有量!F:F,模型保有量!$B:$B,汇总!$Q$39,模型保有量!$A:$A,汇总!$Q$38,模型保有量!$C:$C,'图12-保有量销量选择'!$C6)</f>
        <v>96272</v>
      </c>
      <c r="G6" s="1">
        <f>SUMIFS(模型保有量!G:G,模型保有量!$B:$B,汇总!$Q$39,模型保有量!$A:$A,汇总!$Q$38,模型保有量!$C:$C,'图12-保有量销量选择'!$C6)</f>
        <v>108484</v>
      </c>
      <c r="H6" s="1">
        <f>SUMIFS(模型保有量!H:H,模型保有量!$B:$B,汇总!$Q$39,模型保有量!$A:$A,汇总!$Q$38,模型保有量!$C:$C,'图12-保有量销量选择'!$C6)</f>
        <v>120696</v>
      </c>
      <c r="I6" s="1">
        <f>SUMIFS(模型保有量!I:I,模型保有量!$B:$B,汇总!$Q$39,模型保有量!$A:$A,汇总!$Q$38,模型保有量!$C:$C,'图12-保有量销量选择'!$C6)</f>
        <v>132872</v>
      </c>
      <c r="J6" s="1">
        <f>SUMIFS(模型保有量!J:J,模型保有量!$B:$B,汇总!$Q$39,模型保有量!$A:$A,汇总!$Q$38,模型保有量!$C:$C,'图12-保有量销量选择'!$C6)</f>
        <v>145228</v>
      </c>
      <c r="K6" s="1">
        <f>SUMIFS(模型保有量!K:K,模型保有量!$B:$B,汇总!$Q$39,模型保有量!$A:$A,汇总!$Q$38,模型保有量!$C:$C,'图12-保有量销量选择'!$C6)</f>
        <v>158070</v>
      </c>
      <c r="L6" s="1">
        <f>SUMIFS(模型保有量!L:L,模型保有量!$B:$B,汇总!$Q$39,模型保有量!$A:$A,汇总!$Q$38,模型保有量!$C:$C,'图12-保有量销量选择'!$C6)</f>
        <v>171549</v>
      </c>
      <c r="M6" s="1">
        <f>SUMIFS(模型保有量!M:M,模型保有量!$B:$B,汇总!$Q$39,模型保有量!$A:$A,汇总!$Q$38,模型保有量!$C:$C,'图12-保有量销量选择'!$C6)</f>
        <v>185532</v>
      </c>
      <c r="N6" s="1">
        <f>SUMIFS(模型保有量!N:N,模型保有量!$B:$B,汇总!$Q$39,模型保有量!$A:$A,汇总!$Q$38,模型保有量!$C:$C,'图12-保有量销量选择'!$C6)</f>
        <v>199998</v>
      </c>
      <c r="O6" s="1">
        <f>SUMIFS(模型保有量!O:O,模型保有量!$B:$B,汇总!$Q$39,模型保有量!$A:$A,汇总!$Q$38,模型保有量!$C:$C,'图12-保有量销量选择'!$C6)</f>
        <v>215031</v>
      </c>
      <c r="P6" s="1">
        <f>SUMIFS(模型保有量!P:P,模型保有量!$B:$B,汇总!$Q$39,模型保有量!$A:$A,汇总!$Q$38,模型保有量!$C:$C,'图12-保有量销量选择'!$C6)</f>
        <v>230583</v>
      </c>
      <c r="Q6" s="1">
        <f>SUMIFS(模型保有量!Q:Q,模型保有量!$B:$B,汇总!$Q$39,模型保有量!$A:$A,汇总!$Q$38,模型保有量!$C:$C,'图12-保有量销量选择'!$C6)</f>
        <v>246573</v>
      </c>
      <c r="R6" s="1">
        <f>SUMIFS(模型保有量!R:R,模型保有量!$B:$B,汇总!$Q$39,模型保有量!$A:$A,汇总!$Q$38,模型保有量!$C:$C,'图12-保有量销量选择'!$C6)</f>
        <v>264078</v>
      </c>
      <c r="S6" s="1">
        <f>SUMIFS(模型保有量!S:S,模型保有量!$B:$B,汇总!$Q$39,模型保有量!$A:$A,汇总!$Q$38,模型保有量!$C:$C,'图12-保有量销量选择'!$C6)</f>
        <v>283089</v>
      </c>
      <c r="T6" s="1">
        <f>SUMIFS(模型保有量!T:T,模型保有量!$B:$B,汇总!$Q$39,模型保有量!$A:$A,汇总!$Q$38,模型保有量!$C:$C,'图12-保有量销量选择'!$C6)</f>
        <v>289365</v>
      </c>
      <c r="U6" s="1">
        <f>SUMIFS(模型保有量!U:U,模型保有量!$B:$B,汇总!$Q$39,模型保有量!$A:$A,汇总!$Q$38,模型保有量!$C:$C,'图12-保有量销量选择'!$C6)</f>
        <v>298668</v>
      </c>
      <c r="V6" s="1">
        <f>SUMIFS(模型保有量!V:V,模型保有量!$B:$B,汇总!$Q$39,模型保有量!$A:$A,汇总!$Q$38,模型保有量!$C:$C,'图12-保有量销量选择'!$C6)</f>
        <v>309066</v>
      </c>
      <c r="W6" s="1">
        <f>SUMIFS(模型保有量!W:W,模型保有量!$B:$B,汇总!$Q$39,模型保有量!$A:$A,汇总!$Q$38,模型保有量!$C:$C,'图12-保有量销量选择'!$C6)</f>
        <v>319965</v>
      </c>
      <c r="X6" s="1">
        <f>SUMIFS(模型保有量!X:X,模型保有量!$B:$B,汇总!$Q$39,模型保有量!$A:$A,汇总!$Q$38,模型保有量!$C:$C,'图12-保有量销量选择'!$C6)</f>
        <v>331275</v>
      </c>
      <c r="Y6" s="1">
        <f>SUMIFS(模型保有量!Y:Y,模型保有量!$B:$B,汇总!$Q$39,模型保有量!$A:$A,汇总!$Q$38,模型保有量!$C:$C,'图12-保有量销量选择'!$C6)</f>
        <v>342621</v>
      </c>
      <c r="Z6" s="1">
        <f>SUMIFS(模型保有量!Z:Z,模型保有量!$B:$B,汇总!$Q$39,模型保有量!$A:$A,汇总!$Q$38,模型保有量!$C:$C,'图12-保有量销量选择'!$C6)</f>
        <v>353610</v>
      </c>
      <c r="AA6" s="1">
        <f>SUMIFS(模型保有量!AA:AA,模型保有量!$B:$B,汇总!$Q$39,模型保有量!$A:$A,汇总!$Q$38,模型保有量!$C:$C,'图12-保有量销量选择'!$C6)</f>
        <v>363990</v>
      </c>
      <c r="AB6" s="1">
        <f>SUMIFS(模型保有量!AB:AB,模型保有量!$B:$B,汇总!$Q$39,模型保有量!$A:$A,汇总!$Q$38,模型保有量!$C:$C,'图12-保有量销量选择'!$C6)</f>
        <v>373839</v>
      </c>
      <c r="AC6" s="1">
        <f>SUMIFS(模型保有量!AC:AC,模型保有量!$B:$B,汇总!$Q$39,模型保有量!$A:$A,汇总!$Q$38,模型保有量!$C:$C,'图12-保有量销量选择'!$C6)</f>
        <v>383127</v>
      </c>
      <c r="AD6" s="1">
        <f>SUMIFS(模型保有量!AD:AD,模型保有量!$B:$B,汇总!$Q$39,模型保有量!$A:$A,汇总!$Q$38,模型保有量!$C:$C,'图12-保有量销量选择'!$C6)</f>
        <v>391704</v>
      </c>
      <c r="AE6" s="1">
        <f>SUMIFS(模型保有量!AE:AE,模型保有量!$B:$B,汇总!$Q$39,模型保有量!$A:$A,汇总!$Q$38,模型保有量!$C:$C,'图12-保有量销量选择'!$C6)</f>
        <v>399603</v>
      </c>
      <c r="AF6" s="1">
        <f>SUMIFS(模型保有量!AF:AF,模型保有量!$B:$B,汇总!$Q$39,模型保有量!$A:$A,汇总!$Q$38,模型保有量!$C:$C,'图12-保有量销量选择'!$C6)</f>
        <v>406881</v>
      </c>
      <c r="AG6" s="1">
        <f>SUMIFS(模型保有量!AG:AG,模型保有量!$B:$B,汇总!$Q$39,模型保有量!$A:$A,汇总!$Q$38,模型保有量!$C:$C,'图12-保有量销量选择'!$C6)</f>
        <v>412923</v>
      </c>
      <c r="AH6" s="1">
        <f>SUMIFS(模型保有量!AH:AH,模型保有量!$B:$B,汇总!$Q$39,模型保有量!$A:$A,汇总!$Q$38,模型保有量!$C:$C,'图12-保有量销量选择'!$C6)</f>
        <v>417315</v>
      </c>
      <c r="AI6" s="1">
        <f>SUMIFS(模型保有量!AI:AI,模型保有量!$B:$B,汇总!$Q$39,模型保有量!$A:$A,汇总!$Q$38,模型保有量!$C:$C,'图12-保有量销量选择'!$C6)</f>
        <v>420183</v>
      </c>
      <c r="AJ6" s="1">
        <f>SUMIFS(模型保有量!AJ:AJ,模型保有量!$B:$B,汇总!$Q$39,模型保有量!$A:$A,汇总!$Q$38,模型保有量!$C:$C,'图12-保有量销量选择'!$C6)</f>
        <v>421656</v>
      </c>
      <c r="AK6" s="1">
        <f>SUMIFS(模型保有量!AK:AK,模型保有量!$B:$B,汇总!$Q$39,模型保有量!$A:$A,汇总!$Q$38,模型保有量!$C:$C,'图12-保有量销量选择'!$C6)</f>
        <v>422010</v>
      </c>
      <c r="AL6" s="1">
        <f>SUMIFS(模型保有量!AL:AL,模型保有量!$B:$B,汇总!$Q$39,模型保有量!$A:$A,汇总!$Q$38,模型保有量!$C:$C,'图12-保有量销量选择'!$C6)</f>
        <v>421686</v>
      </c>
      <c r="AM6" s="1">
        <f>SUMIFS(模型保有量!AM:AM,模型保有量!$B:$B,汇总!$Q$39,模型保有量!$A:$A,汇总!$Q$38,模型保有量!$C:$C,'图12-保有量销量选择'!$C6)</f>
        <v>420822</v>
      </c>
      <c r="AN6" s="1">
        <f>SUMIFS(模型保有量!AN:AN,模型保有量!$B:$B,汇总!$Q$39,模型保有量!$A:$A,汇总!$Q$38,模型保有量!$C:$C,'图12-保有量销量选择'!$C6)</f>
        <v>419547</v>
      </c>
      <c r="AO6" s="1">
        <f>SUMIFS(模型保有量!AO:AO,模型保有量!$B:$B,汇总!$Q$39,模型保有量!$A:$A,汇总!$Q$38,模型保有量!$C:$C,'图12-保有量销量选择'!$C6)</f>
        <v>417957</v>
      </c>
      <c r="AP6" s="1">
        <f>SUMIFS(模型保有量!AP:AP,模型保有量!$B:$B,汇总!$Q$39,模型保有量!$A:$A,汇总!$Q$38,模型保有量!$C:$C,'图12-保有量销量选择'!$C6)</f>
        <v>416139</v>
      </c>
    </row>
    <row r="7" spans="1:42">
      <c r="A7" s="1" t="s">
        <v>166</v>
      </c>
      <c r="B7" s="1" t="s">
        <v>1657</v>
      </c>
      <c r="C7" s="1" t="s">
        <v>126</v>
      </c>
      <c r="D7" s="1">
        <f>SUMIFS(起始年保有量!E:E,起始年保有量!$A:$A,汇总!$Q$39,起始年保有量!$B:$B,汇总!$Q$38,起始年保有量!$C:$C,'图12-保有量销量选择'!$C7)</f>
        <v>3345</v>
      </c>
      <c r="E7" s="1">
        <f>SUMIFS(模型保有量!E:E,模型保有量!$B:$B,汇总!$Q$39,模型保有量!$A:$A,汇总!$Q$38,模型保有量!$C:$C,'图12-保有量销量选择'!$C7)</f>
        <v>65507</v>
      </c>
      <c r="F7" s="1">
        <f>SUMIFS(模型保有量!F:F,模型保有量!$B:$B,汇总!$Q$39,模型保有量!$A:$A,汇总!$Q$38,模型保有量!$C:$C,'图12-保有量销量选择'!$C7)</f>
        <v>122104</v>
      </c>
      <c r="G7" s="1">
        <f>SUMIFS(模型保有量!G:G,模型保有量!$B:$B,汇总!$Q$39,模型保有量!$A:$A,汇总!$Q$38,模型保有量!$C:$C,'图12-保有量销量选择'!$C7)</f>
        <v>179382</v>
      </c>
      <c r="H7" s="1">
        <f>SUMIFS(模型保有量!H:H,模型保有量!$B:$B,汇总!$Q$39,模型保有量!$A:$A,汇总!$Q$38,模型保有量!$C:$C,'图12-保有量销量选择'!$C7)</f>
        <v>237278</v>
      </c>
      <c r="I7" s="1">
        <f>SUMIFS(模型保有量!I:I,模型保有量!$B:$B,汇总!$Q$39,模型保有量!$A:$A,汇总!$Q$38,模型保有量!$C:$C,'图12-保有量销量选择'!$C7)</f>
        <v>296101</v>
      </c>
      <c r="J7" s="1">
        <f>SUMIFS(模型保有量!J:J,模型保有量!$B:$B,汇总!$Q$39,模型保有量!$A:$A,汇总!$Q$38,模型保有量!$C:$C,'图12-保有量销量选择'!$C7)</f>
        <v>355719</v>
      </c>
      <c r="K7" s="1">
        <f>SUMIFS(模型保有量!K:K,模型保有量!$B:$B,汇总!$Q$39,模型保有量!$A:$A,汇总!$Q$38,模型保有量!$C:$C,'图12-保有量销量选择'!$C7)</f>
        <v>415475</v>
      </c>
      <c r="L7" s="1">
        <f>SUMIFS(模型保有量!L:L,模型保有量!$B:$B,汇总!$Q$39,模型保有量!$A:$A,汇总!$Q$38,模型保有量!$C:$C,'图12-保有量销量选择'!$C7)</f>
        <v>475324</v>
      </c>
      <c r="M7" s="1">
        <f>SUMIFS(模型保有量!M:M,模型保有量!$B:$B,汇总!$Q$39,模型保有量!$A:$A,汇总!$Q$38,模型保有量!$C:$C,'图12-保有量销量选择'!$C7)</f>
        <v>533520</v>
      </c>
      <c r="N7" s="1">
        <f>SUMIFS(模型保有量!N:N,模型保有量!$B:$B,汇总!$Q$39,模型保有量!$A:$A,汇总!$Q$38,模型保有量!$C:$C,'图12-保有量销量选择'!$C7)</f>
        <v>590198</v>
      </c>
      <c r="O7" s="1">
        <f>SUMIFS(模型保有量!O:O,模型保有量!$B:$B,汇总!$Q$39,模型保有量!$A:$A,汇总!$Q$38,模型保有量!$C:$C,'图12-保有量销量选择'!$C7)</f>
        <v>645283</v>
      </c>
      <c r="P7" s="1">
        <f>SUMIFS(模型保有量!P:P,模型保有量!$B:$B,汇总!$Q$39,模型保有量!$A:$A,汇总!$Q$38,模型保有量!$C:$C,'图12-保有量销量选择'!$C7)</f>
        <v>698688</v>
      </c>
      <c r="Q7" s="1">
        <f>SUMIFS(模型保有量!Q:Q,模型保有量!$B:$B,汇总!$Q$39,模型保有量!$A:$A,汇总!$Q$38,模型保有量!$C:$C,'图12-保有量销量选择'!$C7)</f>
        <v>750353</v>
      </c>
      <c r="R7" s="1">
        <f>SUMIFS(模型保有量!R:R,模型保有量!$B:$B,汇总!$Q$39,模型保有量!$A:$A,汇总!$Q$38,模型保有量!$C:$C,'图12-保有量销量选择'!$C7)</f>
        <v>803254</v>
      </c>
      <c r="S7" s="1">
        <f>SUMIFS(模型保有量!S:S,模型保有量!$B:$B,汇总!$Q$39,模型保有量!$A:$A,汇总!$Q$38,模型保有量!$C:$C,'图12-保有量销量选择'!$C7)</f>
        <v>857325</v>
      </c>
      <c r="T7" s="1">
        <f>SUMIFS(模型保有量!T:T,模型保有量!$B:$B,汇总!$Q$39,模型保有量!$A:$A,汇总!$Q$38,模型保有量!$C:$C,'图12-保有量销量选择'!$C7)</f>
        <v>850473</v>
      </c>
      <c r="U7" s="1">
        <f>SUMIFS(模型保有量!U:U,模型保有量!$B:$B,汇总!$Q$39,模型保有量!$A:$A,汇总!$Q$38,模型保有量!$C:$C,'图12-保有量销量选择'!$C7)</f>
        <v>850395</v>
      </c>
      <c r="V7" s="1">
        <f>SUMIFS(模型保有量!V:V,模型保有量!$B:$B,汇总!$Q$39,模型保有量!$A:$A,汇总!$Q$38,模型保有量!$C:$C,'图12-保有量销量选择'!$C7)</f>
        <v>850815</v>
      </c>
      <c r="W7" s="1">
        <f>SUMIFS(模型保有量!W:W,模型保有量!$B:$B,汇总!$Q$39,模型保有量!$A:$A,汇总!$Q$38,模型保有量!$C:$C,'图12-保有量销量选择'!$C7)</f>
        <v>851193</v>
      </c>
      <c r="X7" s="1">
        <f>SUMIFS(模型保有量!X:X,模型保有量!$B:$B,汇总!$Q$39,模型保有量!$A:$A,汇总!$Q$38,模型保有量!$C:$C,'图12-保有量销量选择'!$C7)</f>
        <v>851304</v>
      </c>
      <c r="Y7" s="1">
        <f>SUMIFS(模型保有量!Y:Y,模型保有量!$B:$B,汇总!$Q$39,模型保有量!$A:$A,汇总!$Q$38,模型保有量!$C:$C,'图12-保有量销量选择'!$C7)</f>
        <v>851244</v>
      </c>
      <c r="Z7" s="1">
        <f>SUMIFS(模型保有量!Z:Z,模型保有量!$B:$B,汇总!$Q$39,模型保有量!$A:$A,汇总!$Q$38,模型保有量!$C:$C,'图12-保有量销量选择'!$C7)</f>
        <v>851856</v>
      </c>
      <c r="AA7" s="1">
        <f>SUMIFS(模型保有量!AA:AA,模型保有量!$B:$B,汇总!$Q$39,模型保有量!$A:$A,汇总!$Q$38,模型保有量!$C:$C,'图12-保有量销量选择'!$C7)</f>
        <v>853047</v>
      </c>
      <c r="AB7" s="1">
        <f>SUMIFS(模型保有量!AB:AB,模型保有量!$B:$B,汇总!$Q$39,模型保有量!$A:$A,汇总!$Q$38,模型保有量!$C:$C,'图12-保有量销量选择'!$C7)</f>
        <v>856620</v>
      </c>
      <c r="AC7" s="1">
        <f>SUMIFS(模型保有量!AC:AC,模型保有量!$B:$B,汇总!$Q$39,模型保有量!$A:$A,汇总!$Q$38,模型保有量!$C:$C,'图12-保有量销量选择'!$C7)</f>
        <v>862239</v>
      </c>
      <c r="AD7" s="1">
        <f>SUMIFS(模型保有量!AD:AD,模型保有量!$B:$B,汇总!$Q$39,模型保有量!$A:$A,汇总!$Q$38,模型保有量!$C:$C,'图12-保有量销量选择'!$C7)</f>
        <v>870081</v>
      </c>
      <c r="AE7" s="1">
        <f>SUMIFS(模型保有量!AE:AE,模型保有量!$B:$B,汇总!$Q$39,模型保有量!$A:$A,汇总!$Q$38,模型保有量!$C:$C,'图12-保有量销量选择'!$C7)</f>
        <v>880212</v>
      </c>
      <c r="AF7" s="1">
        <f>SUMIFS(模型保有量!AF:AF,模型保有量!$B:$B,汇总!$Q$39,模型保有量!$A:$A,汇总!$Q$38,模型保有量!$C:$C,'图12-保有量销量选择'!$C7)</f>
        <v>892587</v>
      </c>
      <c r="AG7" s="1">
        <f>SUMIFS(模型保有量!AG:AG,模型保有量!$B:$B,汇总!$Q$39,模型保有量!$A:$A,汇总!$Q$38,模型保有量!$C:$C,'图12-保有量销量选择'!$C7)</f>
        <v>903831</v>
      </c>
      <c r="AH7" s="1">
        <f>SUMIFS(模型保有量!AH:AH,模型保有量!$B:$B,汇总!$Q$39,模型保有量!$A:$A,汇总!$Q$38,模型保有量!$C:$C,'图12-保有量销量选择'!$C7)</f>
        <v>914043</v>
      </c>
      <c r="AI7" s="1">
        <f>SUMIFS(模型保有量!AI:AI,模型保有量!$B:$B,汇总!$Q$39,模型保有量!$A:$A,汇总!$Q$38,模型保有量!$C:$C,'图12-保有量销量选择'!$C7)</f>
        <v>923004</v>
      </c>
      <c r="AJ7" s="1">
        <f>SUMIFS(模型保有量!AJ:AJ,模型保有量!$B:$B,汇总!$Q$39,模型保有量!$A:$A,汇总!$Q$38,模型保有量!$C:$C,'图12-保有量销量选择'!$C7)</f>
        <v>930819</v>
      </c>
      <c r="AK7" s="1">
        <f>SUMIFS(模型保有量!AK:AK,模型保有量!$B:$B,汇总!$Q$39,模型保有量!$A:$A,汇总!$Q$38,模型保有量!$C:$C,'图12-保有量销量选择'!$C7)</f>
        <v>937473</v>
      </c>
      <c r="AL7" s="1">
        <f>SUMIFS(模型保有量!AL:AL,模型保有量!$B:$B,汇总!$Q$39,模型保有量!$A:$A,汇总!$Q$38,模型保有量!$C:$C,'图12-保有量销量选择'!$C7)</f>
        <v>943539</v>
      </c>
      <c r="AM7" s="1">
        <f>SUMIFS(模型保有量!AM:AM,模型保有量!$B:$B,汇总!$Q$39,模型保有量!$A:$A,汇总!$Q$38,模型保有量!$C:$C,'图12-保有量销量选择'!$C7)</f>
        <v>948891</v>
      </c>
      <c r="AN7" s="1">
        <f>SUMIFS(模型保有量!AN:AN,模型保有量!$B:$B,汇总!$Q$39,模型保有量!$A:$A,汇总!$Q$38,模型保有量!$C:$C,'图12-保有量销量选择'!$C7)</f>
        <v>953526</v>
      </c>
      <c r="AO7" s="1">
        <f>SUMIFS(模型保有量!AO:AO,模型保有量!$B:$B,汇总!$Q$39,模型保有量!$A:$A,汇总!$Q$38,模型保有量!$C:$C,'图12-保有量销量选择'!$C7)</f>
        <v>957099</v>
      </c>
      <c r="AP7" s="1">
        <f>SUMIFS(模型保有量!AP:AP,模型保有量!$B:$B,汇总!$Q$39,模型保有量!$A:$A,汇总!$Q$38,模型保有量!$C:$C,'图12-保有量销量选择'!$C7)</f>
        <v>959850</v>
      </c>
    </row>
    <row r="8" spans="1:42">
      <c r="A8" s="1" t="s">
        <v>409</v>
      </c>
      <c r="B8" s="1" t="s">
        <v>1724</v>
      </c>
      <c r="C8" s="1" t="s">
        <v>236</v>
      </c>
      <c r="D8" s="1">
        <f>SUMIFS(起始年保有量!E:E,起始年保有量!$A:$A,汇总!$Q$39,起始年保有量!$B:$B,汇总!$Q$38,起始年保有量!$C:$C,'图12-保有量销量选择'!$C8)</f>
        <v>2166640</v>
      </c>
      <c r="E8" s="1">
        <f>SUMIFS(模型保有量!E:E,模型保有量!$B:$B,汇总!$Q$39,模型保有量!$A:$A,汇总!$Q$38,模型保有量!$C:$C,'图12-保有量销量选择'!$C8)</f>
        <v>2192240</v>
      </c>
      <c r="F8" s="1">
        <f>SUMIFS(模型保有量!F:F,模型保有量!$B:$B,汇总!$Q$39,模型保有量!$A:$A,汇总!$Q$38,模型保有量!$C:$C,'图12-保有量销量选择'!$C8)</f>
        <v>2275460</v>
      </c>
      <c r="G8" s="1">
        <f>SUMIFS(模型保有量!G:G,模型保有量!$B:$B,汇总!$Q$39,模型保有量!$A:$A,汇总!$Q$38,模型保有量!$C:$C,'图12-保有量销量选择'!$C8)</f>
        <v>2383010</v>
      </c>
      <c r="H8" s="1">
        <f>SUMIFS(模型保有量!H:H,模型保有量!$B:$B,汇总!$Q$39,模型保有量!$A:$A,汇总!$Q$38,模型保有量!$C:$C,'图12-保有量销量选择'!$C8)</f>
        <v>2509130</v>
      </c>
      <c r="I8" s="1">
        <f>SUMIFS(模型保有量!I:I,模型保有量!$B:$B,汇总!$Q$39,模型保有量!$A:$A,汇总!$Q$38,模型保有量!$C:$C,'图12-保有量销量选择'!$C8)</f>
        <v>2650860</v>
      </c>
      <c r="J8" s="1">
        <f>SUMIFS(模型保有量!J:J,模型保有量!$B:$B,汇总!$Q$39,模型保有量!$A:$A,汇总!$Q$38,模型保有量!$C:$C,'图12-保有量销量选择'!$C8)</f>
        <v>2807980</v>
      </c>
      <c r="K8" s="1">
        <f>SUMIFS(模型保有量!K:K,模型保有量!$B:$B,汇总!$Q$39,模型保有量!$A:$A,汇总!$Q$38,模型保有量!$C:$C,'图12-保有量销量选择'!$C8)</f>
        <v>2984360</v>
      </c>
      <c r="L8" s="1">
        <f>SUMIFS(模型保有量!L:L,模型保有量!$B:$B,汇总!$Q$39,模型保有量!$A:$A,汇总!$Q$38,模型保有量!$C:$C,'图12-保有量销量选择'!$C8)</f>
        <v>3186350</v>
      </c>
      <c r="M8" s="1">
        <f>SUMIFS(模型保有量!M:M,模型保有量!$B:$B,汇总!$Q$39,模型保有量!$A:$A,汇总!$Q$38,模型保有量!$C:$C,'图12-保有量销量选择'!$C8)</f>
        <v>3415670</v>
      </c>
      <c r="N8" s="1">
        <f>SUMIFS(模型保有量!N:N,模型保有量!$B:$B,汇总!$Q$39,模型保有量!$A:$A,汇总!$Q$38,模型保有量!$C:$C,'图12-保有量销量选择'!$C8)</f>
        <v>3684620</v>
      </c>
      <c r="O8" s="1">
        <f>SUMIFS(模型保有量!O:O,模型保有量!$B:$B,汇总!$Q$39,模型保有量!$A:$A,汇总!$Q$38,模型保有量!$C:$C,'图12-保有量销量选择'!$C8)</f>
        <v>4004360</v>
      </c>
      <c r="P8" s="1">
        <f>SUMIFS(模型保有量!P:P,模型保有量!$B:$B,汇总!$Q$39,模型保有量!$A:$A,汇总!$Q$38,模型保有量!$C:$C,'图12-保有量销量选择'!$C8)</f>
        <v>4386660</v>
      </c>
      <c r="Q8" s="1">
        <f>SUMIFS(模型保有量!Q:Q,模型保有量!$B:$B,汇总!$Q$39,模型保有量!$A:$A,汇总!$Q$38,模型保有量!$C:$C,'图12-保有量销量选择'!$C8)</f>
        <v>4841780</v>
      </c>
      <c r="R8" s="1">
        <f>SUMIFS(模型保有量!R:R,模型保有量!$B:$B,汇总!$Q$39,模型保有量!$A:$A,汇总!$Q$38,模型保有量!$C:$C,'图12-保有量销量选择'!$C8)</f>
        <v>5339630</v>
      </c>
      <c r="S8" s="1">
        <f>SUMIFS(模型保有量!S:S,模型保有量!$B:$B,汇总!$Q$39,模型保有量!$A:$A,汇总!$Q$38,模型保有量!$C:$C,'图12-保有量销量选择'!$C8)</f>
        <v>5879780</v>
      </c>
      <c r="T8" s="1">
        <f>SUMIFS(模型保有量!T:T,模型保有量!$B:$B,汇总!$Q$39,模型保有量!$A:$A,汇总!$Q$38,模型保有量!$C:$C,'图12-保有量销量选择'!$C8)</f>
        <v>6433790</v>
      </c>
      <c r="U8" s="1">
        <f>SUMIFS(模型保有量!U:U,模型保有量!$B:$B,汇总!$Q$39,模型保有量!$A:$A,汇总!$Q$38,模型保有量!$C:$C,'图12-保有量销量选择'!$C8)</f>
        <v>6965570</v>
      </c>
      <c r="V8" s="1">
        <f>SUMIFS(模型保有量!V:V,模型保有量!$B:$B,汇总!$Q$39,模型保有量!$A:$A,汇总!$Q$38,模型保有量!$C:$C,'图12-保有量销量选择'!$C8)</f>
        <v>7504350</v>
      </c>
      <c r="W8" s="1">
        <f>SUMIFS(模型保有量!W:W,模型保有量!$B:$B,汇总!$Q$39,模型保有量!$A:$A,汇总!$Q$38,模型保有量!$C:$C,'图12-保有量销量选择'!$C8)</f>
        <v>8050150</v>
      </c>
      <c r="X8" s="1">
        <f>SUMIFS(模型保有量!X:X,模型保有量!$B:$B,汇总!$Q$39,模型保有量!$A:$A,汇总!$Q$38,模型保有量!$C:$C,'图12-保有量销量选择'!$C8)</f>
        <v>8599120</v>
      </c>
      <c r="Y8" s="1">
        <f>SUMIFS(模型保有量!Y:Y,模型保有量!$B:$B,汇总!$Q$39,模型保有量!$A:$A,汇总!$Q$38,模型保有量!$C:$C,'图12-保有量销量选择'!$C8)</f>
        <v>9145580</v>
      </c>
      <c r="Z8" s="1">
        <f>SUMIFS(模型保有量!Z:Z,模型保有量!$B:$B,汇总!$Q$39,模型保有量!$A:$A,汇总!$Q$38,模型保有量!$C:$C,'图12-保有量销量选择'!$C8)</f>
        <v>9680880</v>
      </c>
      <c r="AA8" s="1">
        <f>SUMIFS(模型保有量!AA:AA,模型保有量!$B:$B,汇总!$Q$39,模型保有量!$A:$A,汇总!$Q$38,模型保有量!$C:$C,'图12-保有量销量选择'!$C8)</f>
        <v>10194700</v>
      </c>
      <c r="AB8" s="1">
        <f>SUMIFS(模型保有量!AB:AB,模型保有量!$B:$B,汇总!$Q$39,模型保有量!$A:$A,汇总!$Q$38,模型保有量!$C:$C,'图12-保有量销量选择'!$C8)</f>
        <v>10682600</v>
      </c>
      <c r="AC8" s="1">
        <f>SUMIFS(模型保有量!AC:AC,模型保有量!$B:$B,汇总!$Q$39,模型保有量!$A:$A,汇总!$Q$38,模型保有量!$C:$C,'图12-保有量销量选择'!$C8)</f>
        <v>11129600</v>
      </c>
      <c r="AD8" s="1">
        <f>SUMIFS(模型保有量!AD:AD,模型保有量!$B:$B,汇总!$Q$39,模型保有量!$A:$A,汇总!$Q$38,模型保有量!$C:$C,'图12-保有量销量选择'!$C8)</f>
        <v>11522600</v>
      </c>
      <c r="AE8" s="1">
        <f>SUMIFS(模型保有量!AE:AE,模型保有量!$B:$B,汇总!$Q$39,模型保有量!$A:$A,汇总!$Q$38,模型保有量!$C:$C,'图12-保有量销量选择'!$C8)</f>
        <v>11848700</v>
      </c>
      <c r="AF8" s="1">
        <f>SUMIFS(模型保有量!AF:AF,模型保有量!$B:$B,汇总!$Q$39,模型保有量!$A:$A,汇总!$Q$38,模型保有量!$C:$C,'图12-保有量销量选择'!$C8)</f>
        <v>12096500</v>
      </c>
      <c r="AG8" s="1">
        <f>SUMIFS(模型保有量!AG:AG,模型保有量!$B:$B,汇总!$Q$39,模型保有量!$A:$A,汇总!$Q$38,模型保有量!$C:$C,'图12-保有量销量选择'!$C8)</f>
        <v>12318400</v>
      </c>
      <c r="AH8" s="1">
        <f>SUMIFS(模型保有量!AH:AH,模型保有量!$B:$B,汇总!$Q$39,模型保有量!$A:$A,汇总!$Q$38,模型保有量!$C:$C,'图12-保有量销量选择'!$C8)</f>
        <v>12496900</v>
      </c>
      <c r="AI8" s="1">
        <f>SUMIFS(模型保有量!AI:AI,模型保有量!$B:$B,汇总!$Q$39,模型保有量!$A:$A,汇总!$Q$38,模型保有量!$C:$C,'图12-保有量销量选择'!$C8)</f>
        <v>12634100</v>
      </c>
      <c r="AJ8" s="1">
        <f>SUMIFS(模型保有量!AJ:AJ,模型保有量!$B:$B,汇总!$Q$39,模型保有量!$A:$A,汇总!$Q$38,模型保有量!$C:$C,'图12-保有量销量选择'!$C8)</f>
        <v>12733900</v>
      </c>
      <c r="AK8" s="1">
        <f>SUMIFS(模型保有量!AK:AK,模型保有量!$B:$B,汇总!$Q$39,模型保有量!$A:$A,汇总!$Q$38,模型保有量!$C:$C,'图12-保有量销量选择'!$C8)</f>
        <v>12799900</v>
      </c>
      <c r="AL8" s="1">
        <f>SUMIFS(模型保有量!AL:AL,模型保有量!$B:$B,汇总!$Q$39,模型保有量!$A:$A,汇总!$Q$38,模型保有量!$C:$C,'图12-保有量销量选择'!$C8)</f>
        <v>12837600</v>
      </c>
      <c r="AM8" s="1">
        <f>SUMIFS(模型保有量!AM:AM,模型保有量!$B:$B,汇总!$Q$39,模型保有量!$A:$A,汇总!$Q$38,模型保有量!$C:$C,'图12-保有量销量选择'!$C8)</f>
        <v>12853200</v>
      </c>
      <c r="AN8" s="1">
        <f>SUMIFS(模型保有量!AN:AN,模型保有量!$B:$B,汇总!$Q$39,模型保有量!$A:$A,汇总!$Q$38,模型保有量!$C:$C,'图12-保有量销量选择'!$C8)</f>
        <v>12852600</v>
      </c>
      <c r="AO8" s="1">
        <f>SUMIFS(模型保有量!AO:AO,模型保有量!$B:$B,汇总!$Q$39,模型保有量!$A:$A,汇总!$Q$38,模型保有量!$C:$C,'图12-保有量销量选择'!$C8)</f>
        <v>12840000</v>
      </c>
      <c r="AP8" s="1">
        <f>SUMIFS(模型保有量!AP:AP,模型保有量!$B:$B,汇总!$Q$39,模型保有量!$A:$A,汇总!$Q$38,模型保有量!$C:$C,'图12-保有量销量选择'!$C8)</f>
        <v>12818900</v>
      </c>
    </row>
    <row r="9" spans="1:42">
      <c r="A9" s="1" t="s">
        <v>410</v>
      </c>
      <c r="B9" s="1" t="s">
        <v>1725</v>
      </c>
      <c r="C9" s="1" t="s">
        <v>235</v>
      </c>
      <c r="D9" s="1">
        <f>SUMIFS(起始年保有量!E:E,起始年保有量!$A:$A,汇总!$Q$39,起始年保有量!$B:$B,汇总!$Q$38,起始年保有量!$C:$C,'图12-保有量销量选择'!$C9)</f>
        <v>9632950</v>
      </c>
      <c r="E9" s="1">
        <f>SUMIFS(模型保有量!E:E,模型保有量!$B:$B,汇总!$Q$39,模型保有量!$A:$A,汇总!$Q$38,模型保有量!$C:$C,'图12-保有量销量选择'!$C9)</f>
        <v>11966300</v>
      </c>
      <c r="F9" s="1">
        <f>SUMIFS(模型保有量!F:F,模型保有量!$B:$B,汇总!$Q$39,模型保有量!$A:$A,汇总!$Q$38,模型保有量!$C:$C,'图12-保有量销量选择'!$C9)</f>
        <v>14375400</v>
      </c>
      <c r="G9" s="1">
        <f>SUMIFS(模型保有量!G:G,模型保有量!$B:$B,汇总!$Q$39,模型保有量!$A:$A,汇总!$Q$38,模型保有量!$C:$C,'图12-保有量销量选择'!$C9)</f>
        <v>17472600</v>
      </c>
      <c r="H9" s="1">
        <f>SUMIFS(模型保有量!H:H,模型保有量!$B:$B,汇总!$Q$39,模型保有量!$A:$A,汇总!$Q$38,模型保有量!$C:$C,'图12-保有量销量选择'!$C9)</f>
        <v>21282600</v>
      </c>
      <c r="I9" s="1">
        <f>SUMIFS(模型保有量!I:I,模型保有量!$B:$B,汇总!$Q$39,模型保有量!$A:$A,汇总!$Q$38,模型保有量!$C:$C,'图12-保有量销量选择'!$C9)</f>
        <v>25827000</v>
      </c>
      <c r="J9" s="1">
        <f>SUMIFS(模型保有量!J:J,模型保有量!$B:$B,汇总!$Q$39,模型保有量!$A:$A,汇总!$Q$38,模型保有量!$C:$C,'图12-保有量销量选择'!$C9)</f>
        <v>31124800</v>
      </c>
      <c r="K9" s="1">
        <f>SUMIFS(模型保有量!K:K,模型保有量!$B:$B,汇总!$Q$39,模型保有量!$A:$A,汇总!$Q$38,模型保有量!$C:$C,'图12-保有量销量选择'!$C9)</f>
        <v>37190600</v>
      </c>
      <c r="L9" s="1">
        <f>SUMIFS(模型保有量!L:L,模型保有量!$B:$B,汇总!$Q$39,模型保有量!$A:$A,汇总!$Q$38,模型保有量!$C:$C,'图12-保有量销量选择'!$C9)</f>
        <v>44036700</v>
      </c>
      <c r="M9" s="1">
        <f>SUMIFS(模型保有量!M:M,模型保有量!$B:$B,汇总!$Q$39,模型保有量!$A:$A,汇总!$Q$38,模型保有量!$C:$C,'图12-保有量销量选择'!$C9)</f>
        <v>51542600</v>
      </c>
      <c r="N9" s="1">
        <f>SUMIFS(模型保有量!N:N,模型保有量!$B:$B,汇总!$Q$39,模型保有量!$A:$A,汇总!$Q$38,模型保有量!$C:$C,'图12-保有量销量选择'!$C9)</f>
        <v>59691400</v>
      </c>
      <c r="O9" s="1">
        <f>SUMIFS(模型保有量!O:O,模型保有量!$B:$B,汇总!$Q$39,模型保有量!$A:$A,汇总!$Q$38,模型保有量!$C:$C,'图12-保有量销量选择'!$C9)</f>
        <v>68467600</v>
      </c>
      <c r="P9" s="1">
        <f>SUMIFS(模型保有量!P:P,模型保有量!$B:$B,汇总!$Q$39,模型保有量!$A:$A,汇总!$Q$38,模型保有量!$C:$C,'图12-保有量销量选择'!$C9)</f>
        <v>77855100</v>
      </c>
      <c r="Q9" s="1">
        <f>SUMIFS(模型保有量!Q:Q,模型保有量!$B:$B,汇总!$Q$39,模型保有量!$A:$A,汇总!$Q$38,模型保有量!$C:$C,'图12-保有量销量选择'!$C9)</f>
        <v>87839100</v>
      </c>
      <c r="R9" s="1">
        <f>SUMIFS(模型保有量!R:R,模型保有量!$B:$B,汇总!$Q$39,模型保有量!$A:$A,汇总!$Q$38,模型保有量!$C:$C,'图12-保有量销量选择'!$C9)</f>
        <v>97746000</v>
      </c>
      <c r="S9" s="1">
        <f>SUMIFS(模型保有量!S:S,模型保有量!$B:$B,汇总!$Q$39,模型保有量!$A:$A,汇总!$Q$38,模型保有量!$C:$C,'图12-保有量销量选择'!$C9)</f>
        <v>107576000</v>
      </c>
      <c r="T9" s="1">
        <f>SUMIFS(模型保有量!T:T,模型保有量!$B:$B,汇总!$Q$39,模型保有量!$A:$A,汇总!$Q$38,模型保有量!$C:$C,'图12-保有量销量选择'!$C9)</f>
        <v>114999000</v>
      </c>
      <c r="U9" s="1">
        <f>SUMIFS(模型保有量!U:U,模型保有量!$B:$B,汇总!$Q$39,模型保有量!$A:$A,汇总!$Q$38,模型保有量!$C:$C,'图12-保有量销量选择'!$C9)</f>
        <v>122276000</v>
      </c>
      <c r="V9" s="1">
        <f>SUMIFS(模型保有量!V:V,模型保有量!$B:$B,汇总!$Q$39,模型保有量!$A:$A,汇总!$Q$38,模型保有量!$C:$C,'图12-保有量销量选择'!$C9)</f>
        <v>128804000</v>
      </c>
      <c r="W9" s="1">
        <f>SUMIFS(模型保有量!W:W,模型保有量!$B:$B,汇总!$Q$39,模型保有量!$A:$A,汇总!$Q$38,模型保有量!$C:$C,'图12-保有量销量选择'!$C9)</f>
        <v>134564000</v>
      </c>
      <c r="X9" s="1">
        <f>SUMIFS(模型保有量!X:X,模型保有量!$B:$B,汇总!$Q$39,模型保有量!$A:$A,汇总!$Q$38,模型保有量!$C:$C,'图12-保有量销量选择'!$C9)</f>
        <v>139525000</v>
      </c>
      <c r="Y9" s="1">
        <f>SUMIFS(模型保有量!Y:Y,模型保有量!$B:$B,汇总!$Q$39,模型保有量!$A:$A,汇总!$Q$38,模型保有量!$C:$C,'图12-保有量销量选择'!$C9)</f>
        <v>143648000</v>
      </c>
      <c r="Z9" s="1">
        <f>SUMIFS(模型保有量!Z:Z,模型保有量!$B:$B,汇总!$Q$39,模型保有量!$A:$A,汇总!$Q$38,模型保有量!$C:$C,'图12-保有量销量选择'!$C9)</f>
        <v>146920000</v>
      </c>
      <c r="AA9" s="1">
        <f>SUMIFS(模型保有量!AA:AA,模型保有量!$B:$B,汇总!$Q$39,模型保有量!$A:$A,汇总!$Q$38,模型保有量!$C:$C,'图12-保有量销量选择'!$C9)</f>
        <v>149327000</v>
      </c>
      <c r="AB9" s="1">
        <f>SUMIFS(模型保有量!AB:AB,模型保有量!$B:$B,汇总!$Q$39,模型保有量!$A:$A,汇总!$Q$38,模型保有量!$C:$C,'图12-保有量销量选择'!$C9)</f>
        <v>150995000</v>
      </c>
      <c r="AC9" s="1">
        <f>SUMIFS(模型保有量!AC:AC,模型保有量!$B:$B,汇总!$Q$39,模型保有量!$A:$A,汇总!$Q$38,模型保有量!$C:$C,'图12-保有量销量选择'!$C9)</f>
        <v>151932000</v>
      </c>
      <c r="AD9" s="1">
        <f>SUMIFS(模型保有量!AD:AD,模型保有量!$B:$B,汇总!$Q$39,模型保有量!$A:$A,汇总!$Q$38,模型保有量!$C:$C,'图12-保有量销量选择'!$C9)</f>
        <v>152151000</v>
      </c>
      <c r="AE9" s="1">
        <f>SUMIFS(模型保有量!AE:AE,模型保有量!$B:$B,汇总!$Q$39,模型保有量!$A:$A,汇总!$Q$38,模型保有量!$C:$C,'图12-保有量销量选择'!$C9)</f>
        <v>151668000</v>
      </c>
      <c r="AF9" s="1">
        <f>SUMIFS(模型保有量!AF:AF,模型保有量!$B:$B,汇总!$Q$39,模型保有量!$A:$A,汇总!$Q$38,模型保有量!$C:$C,'图12-保有量销量选择'!$C9)</f>
        <v>150504000</v>
      </c>
      <c r="AG9" s="1">
        <f>SUMIFS(模型保有量!AG:AG,模型保有量!$B:$B,汇总!$Q$39,模型保有量!$A:$A,汇总!$Q$38,模型保有量!$C:$C,'图12-保有量销量选择'!$C9)</f>
        <v>149301000</v>
      </c>
      <c r="AH9" s="1">
        <f>SUMIFS(模型保有量!AH:AH,模型保有量!$B:$B,汇总!$Q$39,模型保有量!$A:$A,汇总!$Q$38,模型保有量!$C:$C,'图12-保有量销量选择'!$C9)</f>
        <v>148047000</v>
      </c>
      <c r="AI9" s="1">
        <f>SUMIFS(模型保有量!AI:AI,模型保有量!$B:$B,汇总!$Q$39,模型保有量!$A:$A,汇总!$Q$38,模型保有量!$C:$C,'图12-保有量销量选择'!$C9)</f>
        <v>146741000</v>
      </c>
      <c r="AJ9" s="1">
        <f>SUMIFS(模型保有量!AJ:AJ,模型保有量!$B:$B,汇总!$Q$39,模型保有量!$A:$A,汇总!$Q$38,模型保有量!$C:$C,'图12-保有量销量选择'!$C9)</f>
        <v>145376000</v>
      </c>
      <c r="AK9" s="1">
        <f>SUMIFS(模型保有量!AK:AK,模型保有量!$B:$B,汇总!$Q$39,模型保有量!$A:$A,汇总!$Q$38,模型保有量!$C:$C,'图12-保有量销量选择'!$C9)</f>
        <v>143944000</v>
      </c>
      <c r="AL9" s="1">
        <f>SUMIFS(模型保有量!AL:AL,模型保有量!$B:$B,汇总!$Q$39,模型保有量!$A:$A,汇总!$Q$38,模型保有量!$C:$C,'图12-保有量销量选择'!$C9)</f>
        <v>142438000</v>
      </c>
      <c r="AM9" s="1">
        <f>SUMIFS(模型保有量!AM:AM,模型保有量!$B:$B,汇总!$Q$39,模型保有量!$A:$A,汇总!$Q$38,模型保有量!$C:$C,'图12-保有量销量选择'!$C9)</f>
        <v>140868000</v>
      </c>
      <c r="AN9" s="1">
        <f>SUMIFS(模型保有量!AN:AN,模型保有量!$B:$B,汇总!$Q$39,模型保有量!$A:$A,汇总!$Q$38,模型保有量!$C:$C,'图12-保有量销量选择'!$C9)</f>
        <v>139254000</v>
      </c>
      <c r="AO9" s="1">
        <f>SUMIFS(模型保有量!AO:AO,模型保有量!$B:$B,汇总!$Q$39,模型保有量!$A:$A,汇总!$Q$38,模型保有量!$C:$C,'图12-保有量销量选择'!$C9)</f>
        <v>137593000</v>
      </c>
      <c r="AP9" s="1">
        <f>SUMIFS(模型保有量!AP:AP,模型保有量!$B:$B,汇总!$Q$39,模型保有量!$A:$A,汇总!$Q$38,模型保有量!$C:$C,'图12-保有量销量选择'!$C9)</f>
        <v>135889000</v>
      </c>
    </row>
    <row r="10" spans="1:42">
      <c r="A10" s="1" t="s">
        <v>411</v>
      </c>
      <c r="B10" s="1" t="s">
        <v>1726</v>
      </c>
      <c r="C10" s="1" t="s">
        <v>234</v>
      </c>
      <c r="D10" s="1">
        <f>SUMIFS(起始年保有量!E:E,起始年保有量!$A:$A,汇总!$Q$39,起始年保有量!$B:$B,汇总!$Q$38,起始年保有量!$C:$C,'图12-保有量销量选择'!$C10)</f>
        <v>331</v>
      </c>
      <c r="E10" s="1">
        <f>SUMIFS(模型保有量!E:E,模型保有量!$B:$B,汇总!$Q$39,模型保有量!$A:$A,汇总!$Q$38,模型保有量!$C:$C,'图12-保有量销量选择'!$C10)</f>
        <v>3947</v>
      </c>
      <c r="F10" s="1">
        <f>SUMIFS(模型保有量!F:F,模型保有量!$B:$B,汇总!$Q$39,模型保有量!$A:$A,汇总!$Q$38,模型保有量!$C:$C,'图12-保有量销量选择'!$C10)</f>
        <v>8491</v>
      </c>
      <c r="G10" s="1">
        <f>SUMIFS(模型保有量!G:G,模型保有量!$B:$B,汇总!$Q$39,模型保有量!$A:$A,汇总!$Q$38,模型保有量!$C:$C,'图12-保有量销量选择'!$C10)</f>
        <v>13278</v>
      </c>
      <c r="H10" s="1">
        <f>SUMIFS(模型保有量!H:H,模型保有量!$B:$B,汇总!$Q$39,模型保有量!$A:$A,汇总!$Q$38,模型保有量!$C:$C,'图12-保有量销量选择'!$C10)</f>
        <v>18161</v>
      </c>
      <c r="I10" s="1">
        <f>SUMIFS(模型保有量!I:I,模型保有量!$B:$B,汇总!$Q$39,模型保有量!$A:$A,汇总!$Q$38,模型保有量!$C:$C,'图12-保有量销量选择'!$C10)</f>
        <v>23080</v>
      </c>
      <c r="J10" s="1">
        <f>SUMIFS(模型保有量!J:J,模型保有量!$B:$B,汇总!$Q$39,模型保有量!$A:$A,汇总!$Q$38,模型保有量!$C:$C,'图12-保有量销量选择'!$C10)</f>
        <v>28038</v>
      </c>
      <c r="K10" s="1">
        <f>SUMIFS(模型保有量!K:K,模型保有量!$B:$B,汇总!$Q$39,模型保有量!$A:$A,汇总!$Q$38,模型保有量!$C:$C,'图12-保有量销量选择'!$C10)</f>
        <v>33101</v>
      </c>
      <c r="L10" s="1">
        <f>SUMIFS(模型保有量!L:L,模型保有量!$B:$B,汇总!$Q$39,模型保有量!$A:$A,汇总!$Q$38,模型保有量!$C:$C,'图12-保有量销量选择'!$C10)</f>
        <v>38392</v>
      </c>
      <c r="M10" s="1">
        <f>SUMIFS(模型保有量!M:M,模型保有量!$B:$B,汇总!$Q$39,模型保有量!$A:$A,汇总!$Q$38,模型保有量!$C:$C,'图12-保有量销量选择'!$C10)</f>
        <v>43923</v>
      </c>
      <c r="N10" s="1">
        <f>SUMIFS(模型保有量!N:N,模型保有量!$B:$B,汇总!$Q$39,模型保有量!$A:$A,汇总!$Q$38,模型保有量!$C:$C,'图12-保有量销量选择'!$C10)</f>
        <v>49868</v>
      </c>
      <c r="O10" s="1">
        <f>SUMIFS(模型保有量!O:O,模型保有量!$B:$B,汇总!$Q$39,模型保有量!$A:$A,汇总!$Q$38,模型保有量!$C:$C,'图12-保有量销量选择'!$C10)</f>
        <v>56404</v>
      </c>
      <c r="P10" s="1">
        <f>SUMIFS(模型保有量!P:P,模型保有量!$B:$B,汇总!$Q$39,模型保有量!$A:$A,汇总!$Q$38,模型保有量!$C:$C,'图12-保有量销量选择'!$C10)</f>
        <v>63708</v>
      </c>
      <c r="Q10" s="1">
        <f>SUMIFS(模型保有量!Q:Q,模型保有量!$B:$B,汇总!$Q$39,模型保有量!$A:$A,汇总!$Q$38,模型保有量!$C:$C,'图12-保有量销量选择'!$C10)</f>
        <v>71945</v>
      </c>
      <c r="R10" s="1">
        <f>SUMIFS(模型保有量!R:R,模型保有量!$B:$B,汇总!$Q$39,模型保有量!$A:$A,汇总!$Q$38,模型保有量!$C:$C,'图12-保有量销量选择'!$C10)</f>
        <v>80704</v>
      </c>
      <c r="S10" s="1">
        <f>SUMIFS(模型保有量!S:S,模型保有量!$B:$B,汇总!$Q$39,模型保有量!$A:$A,汇总!$Q$38,模型保有量!$C:$C,'图12-保有量销量选择'!$C10)</f>
        <v>90006</v>
      </c>
      <c r="T10" s="1">
        <f>SUMIFS(模型保有量!T:T,模型保有量!$B:$B,汇总!$Q$39,模型保有量!$A:$A,汇总!$Q$38,模型保有量!$C:$C,'图12-保有量销量选择'!$C10)</f>
        <v>96225</v>
      </c>
      <c r="U10" s="1">
        <f>SUMIFS(模型保有量!U:U,模型保有量!$B:$B,汇总!$Q$39,模型保有量!$A:$A,汇总!$Q$38,模型保有量!$C:$C,'图12-保有量销量选择'!$C10)</f>
        <v>102012</v>
      </c>
      <c r="V10" s="1">
        <f>SUMIFS(模型保有量!V:V,模型保有量!$B:$B,汇总!$Q$39,模型保有量!$A:$A,汇总!$Q$38,模型保有量!$C:$C,'图12-保有量销量选择'!$C10)</f>
        <v>107997</v>
      </c>
      <c r="W10" s="1">
        <f>SUMIFS(模型保有量!W:W,模型保有量!$B:$B,汇总!$Q$39,模型保有量!$A:$A,汇总!$Q$38,模型保有量!$C:$C,'图12-保有量销量选择'!$C10)</f>
        <v>114258</v>
      </c>
      <c r="X10" s="1">
        <f>SUMIFS(模型保有量!X:X,模型保有量!$B:$B,汇总!$Q$39,模型保有量!$A:$A,汇总!$Q$38,模型保有量!$C:$C,'图12-保有量销量选择'!$C10)</f>
        <v>120780</v>
      </c>
      <c r="Y10" s="1">
        <f>SUMIFS(模型保有量!Y:Y,模型保有量!$B:$B,汇总!$Q$39,模型保有量!$A:$A,汇总!$Q$38,模型保有量!$C:$C,'图12-保有量销量选择'!$C10)</f>
        <v>127476</v>
      </c>
      <c r="Z10" s="1">
        <f>SUMIFS(模型保有量!Z:Z,模型保有量!$B:$B,汇总!$Q$39,模型保有量!$A:$A,汇总!$Q$38,模型保有量!$C:$C,'图12-保有量销量选择'!$C10)</f>
        <v>134229</v>
      </c>
      <c r="AA10" s="1">
        <f>SUMIFS(模型保有量!AA:AA,模型保有量!$B:$B,汇总!$Q$39,模型保有量!$A:$A,汇总!$Q$38,模型保有量!$C:$C,'图12-保有量销量选择'!$C10)</f>
        <v>140856</v>
      </c>
      <c r="AB10" s="1">
        <f>SUMIFS(模型保有量!AB:AB,模型保有量!$B:$B,汇总!$Q$39,模型保有量!$A:$A,汇总!$Q$38,模型保有量!$C:$C,'图12-保有量销量选择'!$C10)</f>
        <v>147318</v>
      </c>
      <c r="AC10" s="1">
        <f>SUMIFS(模型保有量!AC:AC,模型保有量!$B:$B,汇总!$Q$39,模型保有量!$A:$A,汇总!$Q$38,模型保有量!$C:$C,'图12-保有量销量选择'!$C10)</f>
        <v>153390</v>
      </c>
      <c r="AD10" s="1">
        <f>SUMIFS(模型保有量!AD:AD,模型保有量!$B:$B,汇总!$Q$39,模型保有量!$A:$A,汇总!$Q$38,模型保有量!$C:$C,'图12-保有量销量选择'!$C10)</f>
        <v>158880</v>
      </c>
      <c r="AE10" s="1">
        <f>SUMIFS(模型保有量!AE:AE,模型保有量!$B:$B,汇总!$Q$39,模型保有量!$A:$A,汇总!$Q$38,模型保有量!$C:$C,'图12-保有量销量选择'!$C10)</f>
        <v>163578</v>
      </c>
      <c r="AF10" s="1">
        <f>SUMIFS(模型保有量!AF:AF,模型保有量!$B:$B,汇总!$Q$39,模型保有量!$A:$A,汇总!$Q$38,模型保有量!$C:$C,'图12-保有量销量选择'!$C10)</f>
        <v>167319</v>
      </c>
      <c r="AG10" s="1">
        <f>SUMIFS(模型保有量!AG:AG,模型保有量!$B:$B,汇总!$Q$39,模型保有量!$A:$A,汇总!$Q$38,模型保有量!$C:$C,'图12-保有量销量选择'!$C10)</f>
        <v>170790</v>
      </c>
      <c r="AH10" s="1">
        <f>SUMIFS(模型保有量!AH:AH,模型保有量!$B:$B,汇总!$Q$39,模型保有量!$A:$A,汇总!$Q$38,模型保有量!$C:$C,'图12-保有量销量选择'!$C10)</f>
        <v>173736</v>
      </c>
      <c r="AI10" s="1">
        <f>SUMIFS(模型保有量!AI:AI,模型保有量!$B:$B,汇总!$Q$39,模型保有量!$A:$A,汇总!$Q$38,模型保有量!$C:$C,'图12-保有量销量选择'!$C10)</f>
        <v>176154</v>
      </c>
      <c r="AJ10" s="1">
        <f>SUMIFS(模型保有量!AJ:AJ,模型保有量!$B:$B,汇总!$Q$39,模型保有量!$A:$A,汇总!$Q$38,模型保有量!$C:$C,'图12-保有量销量选择'!$C10)</f>
        <v>178089</v>
      </c>
      <c r="AK10" s="1">
        <f>SUMIFS(模型保有量!AK:AK,模型保有量!$B:$B,汇总!$Q$39,模型保有量!$A:$A,汇总!$Q$38,模型保有量!$C:$C,'图12-保有量销量选择'!$C10)</f>
        <v>179562</v>
      </c>
      <c r="AL10" s="1">
        <f>SUMIFS(模型保有量!AL:AL,模型保有量!$B:$B,汇总!$Q$39,模型保有量!$A:$A,汇总!$Q$38,模型保有量!$C:$C,'图12-保有量销量选择'!$C10)</f>
        <v>180678</v>
      </c>
      <c r="AM10" s="1">
        <f>SUMIFS(模型保有量!AM:AM,模型保有量!$B:$B,汇总!$Q$39,模型保有量!$A:$A,汇总!$Q$38,模型保有量!$C:$C,'图12-保有量销量选择'!$C10)</f>
        <v>181437</v>
      </c>
      <c r="AN10" s="1">
        <f>SUMIFS(模型保有量!AN:AN,模型保有量!$B:$B,汇总!$Q$39,模型保有量!$A:$A,汇总!$Q$38,模型保有量!$C:$C,'图12-保有量销量选择'!$C10)</f>
        <v>182031</v>
      </c>
      <c r="AO10" s="1">
        <f>SUMIFS(模型保有量!AO:AO,模型保有量!$B:$B,汇总!$Q$39,模型保有量!$A:$A,汇总!$Q$38,模型保有量!$C:$C,'图12-保有量销量选择'!$C10)</f>
        <v>182307</v>
      </c>
      <c r="AP10" s="1">
        <f>SUMIFS(模型保有量!AP:AP,模型保有量!$B:$B,汇总!$Q$39,模型保有量!$A:$A,汇总!$Q$38,模型保有量!$C:$C,'图12-保有量销量选择'!$C10)</f>
        <v>182682</v>
      </c>
    </row>
    <row r="12" spans="1:42">
      <c r="C12" s="1" t="str">
        <f>汇总!Q39&amp;"-"&amp;汇总!Q38</f>
        <v>LDVs-passenger</v>
      </c>
      <c r="E12" s="1">
        <f>E$3</f>
        <v>2023</v>
      </c>
      <c r="F12" s="1">
        <f t="shared" ref="F12:AP12" si="1">F$3</f>
        <v>2024</v>
      </c>
      <c r="G12" s="1">
        <f t="shared" si="1"/>
        <v>2025</v>
      </c>
      <c r="H12" s="1">
        <f t="shared" si="1"/>
        <v>2026</v>
      </c>
      <c r="I12" s="1">
        <f t="shared" si="1"/>
        <v>2027</v>
      </c>
      <c r="J12" s="1">
        <f t="shared" si="1"/>
        <v>2028</v>
      </c>
      <c r="K12" s="1">
        <f t="shared" si="1"/>
        <v>2029</v>
      </c>
      <c r="L12" s="1">
        <f t="shared" si="1"/>
        <v>2030</v>
      </c>
      <c r="M12" s="1">
        <f t="shared" si="1"/>
        <v>2031</v>
      </c>
      <c r="N12" s="1">
        <f t="shared" si="1"/>
        <v>2032</v>
      </c>
      <c r="O12" s="1">
        <f t="shared" si="1"/>
        <v>2033</v>
      </c>
      <c r="P12" s="1">
        <f t="shared" si="1"/>
        <v>2034</v>
      </c>
      <c r="Q12" s="1">
        <f t="shared" si="1"/>
        <v>2035</v>
      </c>
      <c r="R12" s="1">
        <f t="shared" si="1"/>
        <v>2036</v>
      </c>
      <c r="S12" s="1">
        <f t="shared" si="1"/>
        <v>2037</v>
      </c>
      <c r="T12" s="1">
        <f t="shared" si="1"/>
        <v>2038</v>
      </c>
      <c r="U12" s="1">
        <f t="shared" si="1"/>
        <v>2039</v>
      </c>
      <c r="V12" s="1">
        <f t="shared" si="1"/>
        <v>2040</v>
      </c>
      <c r="W12" s="1">
        <f t="shared" si="1"/>
        <v>2041</v>
      </c>
      <c r="X12" s="1">
        <f t="shared" si="1"/>
        <v>2042</v>
      </c>
      <c r="Y12" s="1">
        <f t="shared" si="1"/>
        <v>2043</v>
      </c>
      <c r="Z12" s="1">
        <f t="shared" si="1"/>
        <v>2044</v>
      </c>
      <c r="AA12" s="1">
        <f t="shared" si="1"/>
        <v>2045</v>
      </c>
      <c r="AB12" s="1">
        <f t="shared" si="1"/>
        <v>2046</v>
      </c>
      <c r="AC12" s="1">
        <f t="shared" si="1"/>
        <v>2047</v>
      </c>
      <c r="AD12" s="1">
        <f t="shared" si="1"/>
        <v>2048</v>
      </c>
      <c r="AE12" s="1">
        <f t="shared" si="1"/>
        <v>2049</v>
      </c>
      <c r="AF12" s="1">
        <f t="shared" si="1"/>
        <v>2050</v>
      </c>
      <c r="AG12" s="1">
        <f t="shared" si="1"/>
        <v>2051</v>
      </c>
      <c r="AH12" s="1">
        <f t="shared" si="1"/>
        <v>2052</v>
      </c>
      <c r="AI12" s="1">
        <f t="shared" si="1"/>
        <v>2053</v>
      </c>
      <c r="AJ12" s="1">
        <f t="shared" si="1"/>
        <v>2054</v>
      </c>
      <c r="AK12" s="1">
        <f t="shared" si="1"/>
        <v>2055</v>
      </c>
      <c r="AL12" s="1">
        <f t="shared" si="1"/>
        <v>2056</v>
      </c>
      <c r="AM12" s="1">
        <f t="shared" si="1"/>
        <v>2057</v>
      </c>
      <c r="AN12" s="1">
        <f t="shared" si="1"/>
        <v>2058</v>
      </c>
      <c r="AO12" s="1">
        <f t="shared" si="1"/>
        <v>2059</v>
      </c>
      <c r="AP12" s="1">
        <f t="shared" si="1"/>
        <v>2060</v>
      </c>
    </row>
    <row r="13" spans="1:42">
      <c r="A13" s="1" t="s">
        <v>169</v>
      </c>
      <c r="B13" s="1" t="s">
        <v>1660</v>
      </c>
      <c r="C13" s="1" t="s">
        <v>123</v>
      </c>
      <c r="E13" s="1">
        <f>SUMIFS(新车销量!E:E,新车销量!$B:$B,汇总!$Q$39,新车销量!$A:$A,汇总!$Q$38,新车销量!$C:$C,'图12-保有量销量选择'!$C13)</f>
        <v>20841800</v>
      </c>
      <c r="F13" s="1">
        <f>SUMIFS(新车销量!F:F,新车销量!$B:$B,汇总!$Q$39,新车销量!$A:$A,汇总!$Q$38,新车销量!$C:$C,'图12-保有量销量选择'!$C13)</f>
        <v>18382700</v>
      </c>
      <c r="G13" s="1">
        <f>SUMIFS(新车销量!G:G,新车销量!$B:$B,汇总!$Q$39,新车销量!$A:$A,汇总!$Q$38,新车销量!$C:$C,'图12-保有量销量选择'!$C13)</f>
        <v>17968300</v>
      </c>
      <c r="H13" s="1">
        <f>SUMIFS(新车销量!H:H,新车销量!$B:$B,汇总!$Q$39,新车销量!$A:$A,汇总!$Q$38,新车销量!$C:$C,'图12-保有量销量选择'!$C13)</f>
        <v>17536000</v>
      </c>
      <c r="I13" s="1">
        <f>SUMIFS(新车销量!I:I,新车销量!$B:$B,汇总!$Q$39,新车销量!$A:$A,汇总!$Q$38,新车销量!$C:$C,'图12-保有量销量选择'!$C13)</f>
        <v>17085300</v>
      </c>
      <c r="J13" s="1">
        <f>SUMIFS(新车销量!J:J,新车销量!$B:$B,汇总!$Q$39,新车销量!$A:$A,汇总!$Q$38,新车销量!$C:$C,'图12-保有量销量选择'!$C13)</f>
        <v>16616600</v>
      </c>
      <c r="K13" s="1">
        <f>SUMIFS(新车销量!K:K,新车销量!$B:$B,汇总!$Q$39,新车销量!$A:$A,汇总!$Q$38,新车销量!$C:$C,'图12-保有量销量选择'!$C13)</f>
        <v>16130700</v>
      </c>
      <c r="L13" s="1">
        <f>SUMIFS(新车销量!L:L,新车销量!$B:$B,汇总!$Q$39,新车销量!$A:$A,汇总!$Q$38,新车销量!$C:$C,'图12-保有量销量选择'!$C13)</f>
        <v>15626900</v>
      </c>
      <c r="M13" s="1">
        <f>SUMIFS(新车销量!M:M,新车销量!$B:$B,汇总!$Q$39,新车销量!$A:$A,汇总!$Q$38,新车销量!$C:$C,'图12-保有量销量选择'!$C13)</f>
        <v>14865700</v>
      </c>
      <c r="N13" s="1">
        <f>SUMIFS(新车销量!N:N,新车销量!$B:$B,汇总!$Q$39,新车销量!$A:$A,汇总!$Q$38,新车销量!$C:$C,'图12-保有量销量选择'!$C13)</f>
        <v>14111600</v>
      </c>
      <c r="O13" s="1">
        <f>SUMIFS(新车销量!O:O,新车销量!$B:$B,汇总!$Q$39,新车销量!$A:$A,汇总!$Q$38,新车销量!$C:$C,'图12-保有量销量选择'!$C13)</f>
        <v>13362400</v>
      </c>
      <c r="P13" s="1">
        <f>SUMIFS(新车销量!P:P,新车销量!$B:$B,汇总!$Q$39,新车销量!$A:$A,汇总!$Q$38,新车销量!$C:$C,'图12-保有量销量选择'!$C13)</f>
        <v>12618700</v>
      </c>
      <c r="Q13" s="1">
        <f>SUMIFS(新车销量!Q:Q,新车销量!$B:$B,汇总!$Q$39,新车销量!$A:$A,汇总!$Q$38,新车销量!$C:$C,'图12-保有量销量选择'!$C13)</f>
        <v>11880200</v>
      </c>
      <c r="R13" s="1">
        <f>SUMIFS(新车销量!R:R,新车销量!$B:$B,汇总!$Q$39,新车销量!$A:$A,汇总!$Q$38,新车销量!$C:$C,'图12-保有量销量选择'!$C13)</f>
        <v>11830800</v>
      </c>
      <c r="S13" s="1">
        <f>SUMIFS(新车销量!S:S,新车销量!$B:$B,汇总!$Q$39,新车销量!$A:$A,汇总!$Q$38,新车销量!$C:$C,'图12-保有量销量选择'!$C13)</f>
        <v>11781000</v>
      </c>
      <c r="T13" s="1">
        <f>SUMIFS(新车销量!T:T,新车销量!$B:$B,汇总!$Q$39,新车销量!$A:$A,汇总!$Q$38,新车销量!$C:$C,'图12-保有量销量选择'!$C13)</f>
        <v>11731600</v>
      </c>
      <c r="U13" s="1">
        <f>SUMIFS(新车销量!U:U,新车销量!$B:$B,汇总!$Q$39,新车销量!$A:$A,汇总!$Q$38,新车销量!$C:$C,'图12-保有量销量选择'!$C13)</f>
        <v>11682400</v>
      </c>
      <c r="V13" s="1">
        <f>SUMIFS(新车销量!V:V,新车销量!$B:$B,汇总!$Q$39,新车销量!$A:$A,汇总!$Q$38,新车销量!$C:$C,'图12-保有量销量选择'!$C13)</f>
        <v>11628400</v>
      </c>
      <c r="W13" s="1">
        <f>SUMIFS(新车销量!W:W,新车销量!$B:$B,汇总!$Q$39,新车销量!$A:$A,汇总!$Q$38,新车销量!$C:$C,'图12-保有量销量选择'!$C13)</f>
        <v>11449700</v>
      </c>
      <c r="X13" s="1">
        <f>SUMIFS(新车销量!X:X,新车销量!$B:$B,汇总!$Q$39,新车销量!$A:$A,汇总!$Q$38,新车销量!$C:$C,'图12-保有量销量选择'!$C13)</f>
        <v>11286000</v>
      </c>
      <c r="Y13" s="1">
        <f>SUMIFS(新车销量!Y:Y,新车销量!$B:$B,汇总!$Q$39,新车销量!$A:$A,汇总!$Q$38,新车销量!$C:$C,'图12-保有量销量选择'!$C13)</f>
        <v>11148500</v>
      </c>
      <c r="Z13" s="1">
        <f>SUMIFS(新车销量!Z:Z,新车销量!$B:$B,汇总!$Q$39,新车销量!$A:$A,汇总!$Q$38,新车销量!$C:$C,'图12-保有量销量选择'!$C13)</f>
        <v>11013400</v>
      </c>
      <c r="AA13" s="1">
        <f>SUMIFS(新车销量!AA:AA,新车销量!$B:$B,汇总!$Q$39,新车销量!$A:$A,汇总!$Q$38,新车销量!$C:$C,'图12-保有量销量选择'!$C13)</f>
        <v>10885400</v>
      </c>
      <c r="AB13" s="1">
        <f>SUMIFS(新车销量!AB:AB,新车销量!$B:$B,汇总!$Q$39,新车销量!$A:$A,汇总!$Q$38,新车销量!$C:$C,'图12-保有量销量选择'!$C13)</f>
        <v>10754700</v>
      </c>
      <c r="AC13" s="1">
        <f>SUMIFS(新车销量!AC:AC,新车销量!$B:$B,汇总!$Q$39,新车销量!$A:$A,汇总!$Q$38,新车销量!$C:$C,'图12-保有量销量选择'!$C13)</f>
        <v>10635500</v>
      </c>
      <c r="AD13" s="1">
        <f>SUMIFS(新车销量!AD:AD,新车销量!$B:$B,汇总!$Q$39,新车销量!$A:$A,汇总!$Q$38,新车销量!$C:$C,'图12-保有量销量选择'!$C13)</f>
        <v>10521100</v>
      </c>
      <c r="AE13" s="1">
        <f>SUMIFS(新车销量!AE:AE,新车销量!$B:$B,汇总!$Q$39,新车销量!$A:$A,汇总!$Q$38,新车销量!$C:$C,'图12-保有量销量选择'!$C13)</f>
        <v>10407700</v>
      </c>
      <c r="AF13" s="1">
        <f>SUMIFS(新车销量!AF:AF,新车销量!$B:$B,汇总!$Q$39,新车销量!$A:$A,汇总!$Q$38,新车销量!$C:$C,'图12-保有量销量选择'!$C13)</f>
        <v>10289800</v>
      </c>
      <c r="AG13" s="1">
        <f>SUMIFS(新车销量!AG:AG,新车销量!$B:$B,汇总!$Q$39,新车销量!$A:$A,汇总!$Q$38,新车销量!$C:$C,'图12-保有量销量选择'!$C13)</f>
        <v>10087600</v>
      </c>
      <c r="AH13" s="1">
        <f>SUMIFS(新车销量!AH:AH,新车销量!$B:$B,汇总!$Q$39,新车销量!$A:$A,汇总!$Q$38,新车销量!$C:$C,'图12-保有量销量选择'!$C13)</f>
        <v>9913470</v>
      </c>
      <c r="AI13" s="1">
        <f>SUMIFS(新车销量!AI:AI,新车销量!$B:$B,汇总!$Q$39,新车销量!$A:$A,汇总!$Q$38,新车销量!$C:$C,'图12-保有量销量选择'!$C13)</f>
        <v>9739130</v>
      </c>
      <c r="AJ13" s="1">
        <f>SUMIFS(新车销量!AJ:AJ,新车销量!$B:$B,汇总!$Q$39,新车销量!$A:$A,汇总!$Q$38,新车销量!$C:$C,'图12-保有量销量选择'!$C13)</f>
        <v>9567690</v>
      </c>
      <c r="AK13" s="1">
        <f>SUMIFS(新车销量!AK:AK,新车销量!$B:$B,汇总!$Q$39,新车销量!$A:$A,汇总!$Q$38,新车销量!$C:$C,'图12-保有量销量选择'!$C13)</f>
        <v>9396580</v>
      </c>
      <c r="AL13" s="1">
        <f>SUMIFS(新车销量!AL:AL,新车销量!$B:$B,汇总!$Q$39,新车销量!$A:$A,汇总!$Q$38,新车销量!$C:$C,'图12-保有量销量选择'!$C13)</f>
        <v>9226940</v>
      </c>
      <c r="AM13" s="1">
        <f>SUMIFS(新车销量!AM:AM,新车销量!$B:$B,汇总!$Q$39,新车销量!$A:$A,汇总!$Q$38,新车销量!$C:$C,'图12-保有量销量选择'!$C13)</f>
        <v>9058280</v>
      </c>
      <c r="AN13" s="1">
        <f>SUMIFS(新车销量!AN:AN,新车销量!$B:$B,汇总!$Q$39,新车销量!$A:$A,汇总!$Q$38,新车销量!$C:$C,'图12-保有量销量选择'!$C13)</f>
        <v>8889850</v>
      </c>
      <c r="AO13" s="1">
        <f>SUMIFS(新车销量!AO:AO,新车销量!$B:$B,汇总!$Q$39,新车销量!$A:$A,汇总!$Q$38,新车销量!$C:$C,'图12-保有量销量选择'!$C13)</f>
        <v>8723040</v>
      </c>
      <c r="AP13" s="1">
        <f>SUMIFS(新车销量!AP:AP,新车销量!$B:$B,汇总!$Q$39,新车销量!$A:$A,汇总!$Q$38,新车销量!$C:$C,'图12-保有量销量选择'!$C13)</f>
        <v>8554990</v>
      </c>
    </row>
    <row r="14" spans="1:42">
      <c r="A14" s="1" t="s">
        <v>168</v>
      </c>
      <c r="B14" s="1" t="s">
        <v>1659</v>
      </c>
      <c r="C14" s="1" t="s">
        <v>237</v>
      </c>
      <c r="E14" s="1">
        <f>SUMIFS(新车销量!E:E,新车销量!$B:$B,汇总!$Q$39,新车销量!$A:$A,汇总!$Q$38,新车销量!$C:$C,'图12-保有量销量选择'!$C14)</f>
        <v>152496</v>
      </c>
      <c r="F14" s="1">
        <f>SUMIFS(新车销量!F:F,新车销量!$B:$B,汇总!$Q$39,新车销量!$A:$A,汇总!$Q$38,新车销量!$C:$C,'图12-保有量销量选择'!$C14)</f>
        <v>150054</v>
      </c>
      <c r="G14" s="1">
        <f>SUMIFS(新车销量!G:G,新车销量!$B:$B,汇总!$Q$39,新车销量!$A:$A,汇总!$Q$38,新车销量!$C:$C,'图12-保有量销量选择'!$C14)</f>
        <v>162366</v>
      </c>
      <c r="H14" s="1">
        <f>SUMIFS(新车销量!H:H,新车销量!$B:$B,汇总!$Q$39,新车销量!$A:$A,汇总!$Q$38,新车销量!$C:$C,'图12-保有量销量选择'!$C14)</f>
        <v>173997</v>
      </c>
      <c r="I14" s="1">
        <f>SUMIFS(新车销量!I:I,新车销量!$B:$B,汇总!$Q$39,新车销量!$A:$A,汇总!$Q$38,新车销量!$C:$C,'图12-保有量销量选择'!$C14)</f>
        <v>185031</v>
      </c>
      <c r="J14" s="1">
        <f>SUMIFS(新车销量!J:J,新车销量!$B:$B,汇总!$Q$39,新车销量!$A:$A,汇总!$Q$38,新车销量!$C:$C,'图12-保有量销量选择'!$C14)</f>
        <v>195249</v>
      </c>
      <c r="K14" s="1">
        <f>SUMIFS(新车销量!K:K,新车销量!$B:$B,汇总!$Q$39,新车销量!$A:$A,汇总!$Q$38,新车销量!$C:$C,'图12-保有量销量选择'!$C14)</f>
        <v>204378</v>
      </c>
      <c r="L14" s="1">
        <f>SUMIFS(新车销量!L:L,新车销量!$B:$B,汇总!$Q$39,新车销量!$A:$A,汇总!$Q$38,新车销量!$C:$C,'图12-保有量销量选择'!$C14)</f>
        <v>212613</v>
      </c>
      <c r="M14" s="1">
        <f>SUMIFS(新车销量!M:M,新车销量!$B:$B,汇总!$Q$39,新车销量!$A:$A,汇总!$Q$38,新车销量!$C:$C,'图12-保有量销量选择'!$C14)</f>
        <v>216957</v>
      </c>
      <c r="N14" s="1">
        <f>SUMIFS(新车销量!N:N,新车销量!$B:$B,汇总!$Q$39,新车销量!$A:$A,汇总!$Q$38,新车销量!$C:$C,'图12-保有量销量选择'!$C14)</f>
        <v>218370</v>
      </c>
      <c r="O14" s="1">
        <f>SUMIFS(新车销量!O:O,新车销量!$B:$B,汇总!$Q$39,新车销量!$A:$A,汇总!$Q$38,新车销量!$C:$C,'图12-保有量销量选择'!$C14)</f>
        <v>219081</v>
      </c>
      <c r="P14" s="1">
        <f>SUMIFS(新车销量!P:P,新车销量!$B:$B,汇总!$Q$39,新车销量!$A:$A,汇总!$Q$38,新车销量!$C:$C,'图12-保有量销量选择'!$C14)</f>
        <v>218649</v>
      </c>
      <c r="Q14" s="1">
        <f>SUMIFS(新车销量!Q:Q,新车销量!$B:$B,汇总!$Q$39,新车销量!$A:$A,汇总!$Q$38,新车销量!$C:$C,'图12-保有量销量选择'!$C14)</f>
        <v>217449</v>
      </c>
      <c r="R14" s="1">
        <f>SUMIFS(新车销量!R:R,新车销量!$B:$B,汇总!$Q$39,新车销量!$A:$A,汇总!$Q$38,新车销量!$C:$C,'图12-保有量销量选择'!$C14)</f>
        <v>227388</v>
      </c>
      <c r="S14" s="1">
        <f>SUMIFS(新车销量!S:S,新车销量!$B:$B,汇总!$Q$39,新车销量!$A:$A,汇总!$Q$38,新车销量!$C:$C,'图12-保有量销量选择'!$C14)</f>
        <v>237663</v>
      </c>
      <c r="T14" s="1">
        <f>SUMIFS(新车销量!T:T,新车销量!$B:$B,汇总!$Q$39,新车销量!$A:$A,汇总!$Q$38,新车销量!$C:$C,'图12-保有量销量选择'!$C14)</f>
        <v>247677</v>
      </c>
      <c r="U14" s="1">
        <f>SUMIFS(新车销量!U:U,新车销量!$B:$B,汇总!$Q$39,新车销量!$A:$A,汇总!$Q$38,新车销量!$C:$C,'图12-保有量销量选择'!$C14)</f>
        <v>257724</v>
      </c>
      <c r="V14" s="1">
        <f>SUMIFS(新车销量!V:V,新车销量!$B:$B,汇总!$Q$39,新车销量!$A:$A,汇总!$Q$38,新车销量!$C:$C,'图12-保有量销量选择'!$C14)</f>
        <v>267687</v>
      </c>
      <c r="W14" s="1">
        <f>SUMIFS(新车销量!W:W,新车销量!$B:$B,汇总!$Q$39,新车销量!$A:$A,汇总!$Q$38,新车销量!$C:$C,'图12-保有量销量选择'!$C14)</f>
        <v>273759</v>
      </c>
      <c r="X14" s="1">
        <f>SUMIFS(新车销量!X:X,新车销量!$B:$B,汇总!$Q$39,新车销量!$A:$A,汇总!$Q$38,新车销量!$C:$C,'图12-保有量销量选择'!$C14)</f>
        <v>280713</v>
      </c>
      <c r="Y14" s="1">
        <f>SUMIFS(新车销量!Y:Y,新车销量!$B:$B,汇总!$Q$39,新车销量!$A:$A,汇总!$Q$38,新车销量!$C:$C,'图12-保有量销量选择'!$C14)</f>
        <v>287409</v>
      </c>
      <c r="Z14" s="1">
        <f>SUMIFS(新车销量!Z:Z,新车销量!$B:$B,汇总!$Q$39,新车销量!$A:$A,汇总!$Q$38,新车销量!$C:$C,'图12-保有量销量选择'!$C14)</f>
        <v>294171</v>
      </c>
      <c r="AA14" s="1">
        <f>SUMIFS(新车销量!AA:AA,新车销量!$B:$B,汇总!$Q$39,新车销量!$A:$A,汇总!$Q$38,新车销量!$C:$C,'图12-保有量销量选择'!$C14)</f>
        <v>300879</v>
      </c>
      <c r="AB14" s="1">
        <f>SUMIFS(新车销量!AB:AB,新车销量!$B:$B,汇总!$Q$39,新车销量!$A:$A,汇总!$Q$38,新车销量!$C:$C,'图12-保有量销量选择'!$C14)</f>
        <v>307422</v>
      </c>
      <c r="AC14" s="1">
        <f>SUMIFS(新车销量!AC:AC,新车销量!$B:$B,汇总!$Q$39,新车销量!$A:$A,汇总!$Q$38,新车销量!$C:$C,'图12-保有量销量选择'!$C14)</f>
        <v>313914</v>
      </c>
      <c r="AD14" s="1">
        <f>SUMIFS(新车销量!AD:AD,新车销量!$B:$B,汇总!$Q$39,新车销量!$A:$A,汇总!$Q$38,新车销量!$C:$C,'图12-保有量销量选择'!$C14)</f>
        <v>320193</v>
      </c>
      <c r="AE14" s="1">
        <f>SUMIFS(新车销量!AE:AE,新车销量!$B:$B,汇总!$Q$39,新车销量!$A:$A,汇总!$Q$38,新车销量!$C:$C,'图12-保有量销量选择'!$C14)</f>
        <v>326565</v>
      </c>
      <c r="AF14" s="1">
        <f>SUMIFS(新车销量!AF:AF,新车销量!$B:$B,汇总!$Q$39,新车销量!$A:$A,汇总!$Q$38,新车销量!$C:$C,'图12-保有量销量选择'!$C14)</f>
        <v>332745</v>
      </c>
      <c r="AG14" s="1">
        <f>SUMIFS(新车销量!AG:AG,新车销量!$B:$B,汇总!$Q$39,新车销量!$A:$A,汇总!$Q$38,新车销量!$C:$C,'图12-保有量销量选择'!$C14)</f>
        <v>335169</v>
      </c>
      <c r="AH14" s="1">
        <f>SUMIFS(新车销量!AH:AH,新车销量!$B:$B,汇总!$Q$39,新车销量!$A:$A,汇总!$Q$38,新车销量!$C:$C,'图12-保有量销量选择'!$C14)</f>
        <v>338760</v>
      </c>
      <c r="AI14" s="1">
        <f>SUMIFS(新车销量!AI:AI,新车销量!$B:$B,汇总!$Q$39,新车销量!$A:$A,汇总!$Q$38,新车销量!$C:$C,'图12-保有量销量选择'!$C14)</f>
        <v>341880</v>
      </c>
      <c r="AJ14" s="1">
        <f>SUMIFS(新车销量!AJ:AJ,新车销量!$B:$B,汇总!$Q$39,新车销量!$A:$A,汇总!$Q$38,新车销量!$C:$C,'图12-保有量销量选择'!$C14)</f>
        <v>344775</v>
      </c>
      <c r="AK14" s="1">
        <f>SUMIFS(新车销量!AK:AK,新车销量!$B:$B,汇总!$Q$39,新车销量!$A:$A,汇总!$Q$38,新车销量!$C:$C,'图12-保有量销量选择'!$C14)</f>
        <v>347361</v>
      </c>
      <c r="AL14" s="1">
        <f>SUMIFS(新车销量!AL:AL,新车销量!$B:$B,汇总!$Q$39,新车销量!$A:$A,汇总!$Q$38,新车销量!$C:$C,'图12-保有量销量选择'!$C14)</f>
        <v>349839</v>
      </c>
      <c r="AM14" s="1">
        <f>SUMIFS(新车销量!AM:AM,新车销量!$B:$B,汇总!$Q$39,新车销量!$A:$A,汇总!$Q$38,新车销量!$C:$C,'图12-保有量销量选择'!$C14)</f>
        <v>351891</v>
      </c>
      <c r="AN14" s="1">
        <f>SUMIFS(新车销量!AN:AN,新车销量!$B:$B,汇总!$Q$39,新车销量!$A:$A,汇总!$Q$38,新车销量!$C:$C,'图12-保有量销量选择'!$C14)</f>
        <v>353634</v>
      </c>
      <c r="AO14" s="1">
        <f>SUMIFS(新车销量!AO:AO,新车销量!$B:$B,汇总!$Q$39,新车销量!$A:$A,汇总!$Q$38,新车销量!$C:$C,'图12-保有量销量选择'!$C14)</f>
        <v>355134</v>
      </c>
      <c r="AP14" s="1">
        <f>SUMIFS(新车销量!AP:AP,新车销量!$B:$B,汇总!$Q$39,新车销量!$A:$A,汇总!$Q$38,新车销量!$C:$C,'图12-保有量销量选择'!$C14)</f>
        <v>356430</v>
      </c>
    </row>
    <row r="15" spans="1:42">
      <c r="A15" s="1" t="s">
        <v>172</v>
      </c>
      <c r="B15" s="1" t="s">
        <v>1658</v>
      </c>
      <c r="C15" s="1" t="s">
        <v>122</v>
      </c>
      <c r="E15" s="1">
        <f>SUMIFS(新车销量!E:E,新车销量!$B:$B,汇总!$Q$39,新车销量!$A:$A,汇总!$Q$38,新车销量!$C:$C,'图12-保有量销量选择'!$C15)</f>
        <v>18786</v>
      </c>
      <c r="F15" s="1">
        <f>SUMIFS(新车销量!F:F,新车销量!$B:$B,汇总!$Q$39,新车销量!$A:$A,汇总!$Q$38,新车销量!$C:$C,'图12-保有量销量选择'!$C15)</f>
        <v>16992</v>
      </c>
      <c r="G15" s="1">
        <f>SUMIFS(新车销量!G:G,新车销量!$B:$B,汇总!$Q$39,新车销量!$A:$A,汇总!$Q$38,新车销量!$C:$C,'图12-保有量销量选择'!$C15)</f>
        <v>16866</v>
      </c>
      <c r="H15" s="1">
        <f>SUMIFS(新车销量!H:H,新车销量!$B:$B,汇总!$Q$39,新车销量!$A:$A,汇总!$Q$38,新车销量!$C:$C,'图12-保有量销量选择'!$C15)</f>
        <v>16866</v>
      </c>
      <c r="I15" s="1">
        <f>SUMIFS(新车销量!I:I,新车销量!$B:$B,汇总!$Q$39,新车销量!$A:$A,汇总!$Q$38,新车销量!$C:$C,'图12-保有量销量选择'!$C15)</f>
        <v>16830</v>
      </c>
      <c r="J15" s="1">
        <f>SUMIFS(新车销量!J:J,新车销量!$B:$B,汇总!$Q$39,新车销量!$A:$A,汇总!$Q$38,新车销量!$C:$C,'图12-保有量销量选择'!$C15)</f>
        <v>17010</v>
      </c>
      <c r="K15" s="1">
        <f>SUMIFS(新车销量!K:K,新车销量!$B:$B,汇总!$Q$39,新车销量!$A:$A,汇总!$Q$38,新车销量!$C:$C,'图12-保有量销量选择'!$C15)</f>
        <v>17496</v>
      </c>
      <c r="L15" s="1">
        <f>SUMIFS(新车销量!L:L,新车销量!$B:$B,汇总!$Q$39,新车销量!$A:$A,汇总!$Q$38,新车销量!$C:$C,'图12-保有量销量选择'!$C15)</f>
        <v>18132</v>
      </c>
      <c r="M15" s="1">
        <f>SUMIFS(新车销量!M:M,新车销量!$B:$B,汇总!$Q$39,新车销量!$A:$A,汇总!$Q$38,新车销量!$C:$C,'图12-保有量销量选择'!$C15)</f>
        <v>18636</v>
      </c>
      <c r="N15" s="1">
        <f>SUMIFS(新车销量!N:N,新车销量!$B:$B,汇总!$Q$39,新车销量!$A:$A,汇总!$Q$38,新车销量!$C:$C,'图12-保有量销量选择'!$C15)</f>
        <v>19119</v>
      </c>
      <c r="O15" s="1">
        <f>SUMIFS(新车销量!O:O,新车销量!$B:$B,汇总!$Q$39,新车销量!$A:$A,汇总!$Q$38,新车销量!$C:$C,'图12-保有量销量选择'!$C15)</f>
        <v>19686</v>
      </c>
      <c r="P15" s="1">
        <f>SUMIFS(新车销量!P:P,新车销量!$B:$B,汇总!$Q$39,新车销量!$A:$A,汇总!$Q$38,新车销量!$C:$C,'图12-保有量销量选择'!$C15)</f>
        <v>20205</v>
      </c>
      <c r="Q15" s="1">
        <f>SUMIFS(新车销量!Q:Q,新车销量!$B:$B,汇总!$Q$39,新车销量!$A:$A,汇总!$Q$38,新车销量!$C:$C,'图12-保有量销量选择'!$C15)</f>
        <v>20643</v>
      </c>
      <c r="R15" s="1">
        <f>SUMIFS(新车销量!R:R,新车销量!$B:$B,汇总!$Q$39,新车销量!$A:$A,汇总!$Q$38,新车销量!$C:$C,'图12-保有量销量选择'!$C15)</f>
        <v>22158</v>
      </c>
      <c r="S15" s="1">
        <f>SUMIFS(新车销量!S:S,新车销量!$B:$B,汇总!$Q$39,新车销量!$A:$A,汇总!$Q$38,新车销量!$C:$C,'图12-保有量销量选择'!$C15)</f>
        <v>23664</v>
      </c>
      <c r="T15" s="1">
        <f>SUMIFS(新车销量!T:T,新车销量!$B:$B,汇总!$Q$39,新车销量!$A:$A,汇总!$Q$38,新车销量!$C:$C,'图12-保有量销量选择'!$C15)</f>
        <v>25062</v>
      </c>
      <c r="U15" s="1">
        <f>SUMIFS(新车销量!U:U,新车销量!$B:$B,汇总!$Q$39,新车销量!$A:$A,汇总!$Q$38,新车销量!$C:$C,'图12-保有量销量选择'!$C15)</f>
        <v>26295</v>
      </c>
      <c r="V15" s="1">
        <f>SUMIFS(新车销量!V:V,新车销量!$B:$B,汇总!$Q$39,新车销量!$A:$A,汇总!$Q$38,新车销量!$C:$C,'图12-保有量销量选择'!$C15)</f>
        <v>27264</v>
      </c>
      <c r="W15" s="1">
        <f>SUMIFS(新车销量!W:W,新车销量!$B:$B,汇总!$Q$39,新车销量!$A:$A,汇总!$Q$38,新车销量!$C:$C,'图12-保有量销量选择'!$C15)</f>
        <v>27765</v>
      </c>
      <c r="X15" s="1">
        <f>SUMIFS(新车销量!X:X,新车销量!$B:$B,汇总!$Q$39,新车销量!$A:$A,汇总!$Q$38,新车销量!$C:$C,'图12-保有量销量选择'!$C15)</f>
        <v>28140</v>
      </c>
      <c r="Y15" s="1">
        <f>SUMIFS(新车销量!Y:Y,新车销量!$B:$B,汇总!$Q$39,新车销量!$A:$A,汇总!$Q$38,新车销量!$C:$C,'图12-保有量销量选择'!$C15)</f>
        <v>28356</v>
      </c>
      <c r="Z15" s="1">
        <f>SUMIFS(新车销量!Z:Z,新车销量!$B:$B,汇总!$Q$39,新车销量!$A:$A,汇总!$Q$38,新车销量!$C:$C,'图12-保有量销量选择'!$C15)</f>
        <v>28485</v>
      </c>
      <c r="AA15" s="1">
        <f>SUMIFS(新车销量!AA:AA,新车销量!$B:$B,汇总!$Q$39,新车销量!$A:$A,汇总!$Q$38,新车销量!$C:$C,'图12-保有量销量选择'!$C15)</f>
        <v>28512</v>
      </c>
      <c r="AB15" s="1">
        <f>SUMIFS(新车销量!AB:AB,新车销量!$B:$B,汇总!$Q$39,新车销量!$A:$A,汇总!$Q$38,新车销量!$C:$C,'图12-保有量销量选择'!$C15)</f>
        <v>28485</v>
      </c>
      <c r="AC15" s="1">
        <f>SUMIFS(新车销量!AC:AC,新车销量!$B:$B,汇总!$Q$39,新车销量!$A:$A,汇总!$Q$38,新车销量!$C:$C,'图12-保有量销量选择'!$C15)</f>
        <v>28407</v>
      </c>
      <c r="AD15" s="1">
        <f>SUMIFS(新车销量!AD:AD,新车销量!$B:$B,汇总!$Q$39,新车销量!$A:$A,汇总!$Q$38,新车销量!$C:$C,'图12-保有量销量选择'!$C15)</f>
        <v>28263</v>
      </c>
      <c r="AE15" s="1">
        <f>SUMIFS(新车销量!AE:AE,新车销量!$B:$B,汇总!$Q$39,新车销量!$A:$A,汇总!$Q$38,新车销量!$C:$C,'图12-保有量销量选择'!$C15)</f>
        <v>28104</v>
      </c>
      <c r="AF15" s="1">
        <f>SUMIFS(新车销量!AF:AF,新车销量!$B:$B,汇总!$Q$39,新车销量!$A:$A,汇总!$Q$38,新车销量!$C:$C,'图12-保有量销量选择'!$C15)</f>
        <v>27921</v>
      </c>
      <c r="AG15" s="1">
        <f>SUMIFS(新车销量!AG:AG,新车销量!$B:$B,汇总!$Q$39,新车销量!$A:$A,汇总!$Q$38,新车销量!$C:$C,'图12-保有量销量选择'!$C15)</f>
        <v>28200</v>
      </c>
      <c r="AH15" s="1">
        <f>SUMIFS(新车销量!AH:AH,新车销量!$B:$B,汇总!$Q$39,新车销量!$A:$A,汇总!$Q$38,新车销量!$C:$C,'图12-保有量销量选择'!$C15)</f>
        <v>28056</v>
      </c>
      <c r="AI15" s="1">
        <f>SUMIFS(新车销量!AI:AI,新车销量!$B:$B,汇总!$Q$39,新车销量!$A:$A,汇总!$Q$38,新车销量!$C:$C,'图12-保有量销量选择'!$C15)</f>
        <v>27930</v>
      </c>
      <c r="AJ15" s="1">
        <f>SUMIFS(新车销量!AJ:AJ,新车销量!$B:$B,汇总!$Q$39,新车销量!$A:$A,汇总!$Q$38,新车销量!$C:$C,'图12-保有量销量选择'!$C15)</f>
        <v>27768</v>
      </c>
      <c r="AK15" s="1">
        <f>SUMIFS(新车销量!AK:AK,新车销量!$B:$B,汇总!$Q$39,新车销量!$A:$A,汇总!$Q$38,新车销量!$C:$C,'图12-保有量销量选择'!$C15)</f>
        <v>27618</v>
      </c>
      <c r="AL15" s="1">
        <f>SUMIFS(新车销量!AL:AL,新车销量!$B:$B,汇总!$Q$39,新车销量!$A:$A,汇总!$Q$38,新车销量!$C:$C,'图12-保有量销量选择'!$C15)</f>
        <v>27441</v>
      </c>
      <c r="AM15" s="1">
        <f>SUMIFS(新车销量!AM:AM,新车销量!$B:$B,汇总!$Q$39,新车销量!$A:$A,汇总!$Q$38,新车销量!$C:$C,'图12-保有量销量选择'!$C15)</f>
        <v>27276</v>
      </c>
      <c r="AN15" s="1">
        <f>SUMIFS(新车销量!AN:AN,新车销量!$B:$B,汇总!$Q$39,新车销量!$A:$A,汇总!$Q$38,新车销量!$C:$C,'图12-保有量销量选择'!$C15)</f>
        <v>27081</v>
      </c>
      <c r="AO15" s="1">
        <f>SUMIFS(新车销量!AO:AO,新车销量!$B:$B,汇总!$Q$39,新车销量!$A:$A,汇总!$Q$38,新车销量!$C:$C,'图12-保有量销量选择'!$C15)</f>
        <v>26895</v>
      </c>
      <c r="AP15" s="1">
        <f>SUMIFS(新车销量!AP:AP,新车销量!$B:$B,汇总!$Q$39,新车销量!$A:$A,汇总!$Q$38,新车销量!$C:$C,'图12-保有量销量选择'!$C15)</f>
        <v>26694</v>
      </c>
    </row>
    <row r="16" spans="1:42">
      <c r="A16" s="1" t="s">
        <v>166</v>
      </c>
      <c r="B16" s="1" t="s">
        <v>1657</v>
      </c>
      <c r="C16" s="1" t="s">
        <v>126</v>
      </c>
      <c r="E16" s="1">
        <f>SUMIFS(新车销量!E:E,新车销量!$B:$B,汇总!$Q$39,新车销量!$A:$A,汇总!$Q$38,新车销量!$C:$C,'图12-保有量销量选择'!$C16)</f>
        <v>62385</v>
      </c>
      <c r="F16" s="1">
        <f>SUMIFS(新车销量!F:F,新车销量!$B:$B,汇总!$Q$39,新车销量!$A:$A,汇总!$Q$38,新车销量!$C:$C,'图12-保有量销量选择'!$C16)</f>
        <v>56820</v>
      </c>
      <c r="G16" s="1">
        <f>SUMIFS(新车销量!G:G,新车销量!$B:$B,汇总!$Q$39,新车销量!$A:$A,汇总!$Q$38,新车销量!$C:$C,'图12-保有量销量选择'!$C16)</f>
        <v>57501</v>
      </c>
      <c r="H16" s="1">
        <f>SUMIFS(新车销量!H:H,新车销量!$B:$B,汇总!$Q$39,新车销量!$A:$A,汇总!$Q$38,新车销量!$C:$C,'图12-保有量销量选择'!$C16)</f>
        <v>58119</v>
      </c>
      <c r="I16" s="1">
        <f>SUMIFS(新车销量!I:I,新车销量!$B:$B,汇总!$Q$39,新车销量!$A:$A,汇总!$Q$38,新车销量!$C:$C,'图12-保有量销量选择'!$C16)</f>
        <v>59046</v>
      </c>
      <c r="J16" s="1">
        <f>SUMIFS(新车销量!J:J,新车销量!$B:$B,汇总!$Q$39,新车销量!$A:$A,汇总!$Q$38,新车销量!$C:$C,'图12-保有量销量选择'!$C16)</f>
        <v>59841</v>
      </c>
      <c r="K16" s="1">
        <f>SUMIFS(新车销量!K:K,新车销量!$B:$B,汇总!$Q$39,新车销量!$A:$A,汇总!$Q$38,新车销量!$C:$C,'图12-保有量销量选择'!$C16)</f>
        <v>59979</v>
      </c>
      <c r="L16" s="1">
        <f>SUMIFS(新车销量!L:L,新车销量!$B:$B,汇总!$Q$39,新车销量!$A:$A,汇总!$Q$38,新车销量!$C:$C,'图12-保有量销量选择'!$C16)</f>
        <v>60072</v>
      </c>
      <c r="M16" s="1">
        <f>SUMIFS(新车销量!M:M,新车销量!$B:$B,汇总!$Q$39,新车销量!$A:$A,汇总!$Q$38,新车销量!$C:$C,'图12-保有量销量选择'!$C16)</f>
        <v>58419</v>
      </c>
      <c r="N16" s="1">
        <f>SUMIFS(新车销量!N:N,新车销量!$B:$B,汇总!$Q$39,新车销量!$A:$A,汇总!$Q$38,新车销量!$C:$C,'图12-保有量销量选择'!$C16)</f>
        <v>56901</v>
      </c>
      <c r="O16" s="1">
        <f>SUMIFS(新车销量!O:O,新车销量!$B:$B,汇总!$Q$39,新车销量!$A:$A,汇总!$Q$38,新车销量!$C:$C,'图12-保有量销量选择'!$C16)</f>
        <v>55308</v>
      </c>
      <c r="P16" s="1">
        <f>SUMIFS(新车销量!P:P,新车销量!$B:$B,汇总!$Q$39,新车销量!$A:$A,汇总!$Q$38,新车销量!$C:$C,'图12-保有量销量选择'!$C16)</f>
        <v>53628</v>
      </c>
      <c r="Q16" s="1">
        <f>SUMIFS(新车销量!Q:Q,新车销量!$B:$B,汇总!$Q$39,新车销量!$A:$A,汇总!$Q$38,新车销量!$C:$C,'图12-保有量销量选择'!$C16)</f>
        <v>51888</v>
      </c>
      <c r="R16" s="1">
        <f>SUMIFS(新车销量!R:R,新车销量!$B:$B,汇总!$Q$39,新车销量!$A:$A,汇总!$Q$38,新车销量!$C:$C,'图12-保有量销量选择'!$C16)</f>
        <v>53124</v>
      </c>
      <c r="S16" s="1">
        <f>SUMIFS(新车销量!S:S,新车销量!$B:$B,汇总!$Q$39,新车销量!$A:$A,汇总!$Q$38,新车销量!$C:$C,'图12-保有量销量选择'!$C16)</f>
        <v>54294</v>
      </c>
      <c r="T16" s="1">
        <f>SUMIFS(新车销量!T:T,新车销量!$B:$B,汇总!$Q$39,新车销量!$A:$A,汇总!$Q$38,新车销量!$C:$C,'图12-保有量销量选择'!$C16)</f>
        <v>55533</v>
      </c>
      <c r="U16" s="1">
        <f>SUMIFS(新车销量!U:U,新车销量!$B:$B,汇总!$Q$39,新车销量!$A:$A,汇总!$Q$38,新车销量!$C:$C,'图12-保有量销量选择'!$C16)</f>
        <v>56742</v>
      </c>
      <c r="V16" s="1">
        <f>SUMIFS(新车销量!V:V,新车销量!$B:$B,汇总!$Q$39,新车销量!$A:$A,汇总!$Q$38,新车销量!$C:$C,'图12-保有量销量选择'!$C16)</f>
        <v>57921</v>
      </c>
      <c r="W16" s="1">
        <f>SUMIFS(新车销量!W:W,新车销量!$B:$B,汇总!$Q$39,新车销量!$A:$A,汇总!$Q$38,新车销量!$C:$C,'图12-保有量销量选择'!$C16)</f>
        <v>58497</v>
      </c>
      <c r="X16" s="1">
        <f>SUMIFS(新车销量!X:X,新车销量!$B:$B,汇总!$Q$39,新车销量!$A:$A,汇总!$Q$38,新车销量!$C:$C,'图12-保有量销量选择'!$C16)</f>
        <v>59157</v>
      </c>
      <c r="Y16" s="1">
        <f>SUMIFS(新车销量!Y:Y,新车销量!$B:$B,汇总!$Q$39,新车销量!$A:$A,汇总!$Q$38,新车销量!$C:$C,'图12-保有量销量选择'!$C16)</f>
        <v>59781</v>
      </c>
      <c r="Z16" s="1">
        <f>SUMIFS(新车销量!Z:Z,新车销量!$B:$B,汇总!$Q$39,新车销量!$A:$A,汇总!$Q$38,新车销量!$C:$C,'图12-保有量销量选择'!$C16)</f>
        <v>60591</v>
      </c>
      <c r="AA16" s="1">
        <f>SUMIFS(新车销量!AA:AA,新车销量!$B:$B,汇总!$Q$39,新车销量!$A:$A,汇总!$Q$38,新车销量!$C:$C,'图12-保有量销量选择'!$C16)</f>
        <v>61263</v>
      </c>
      <c r="AB16" s="1">
        <f>SUMIFS(新车销量!AB:AB,新车销量!$B:$B,汇总!$Q$39,新车销量!$A:$A,汇总!$Q$38,新车销量!$C:$C,'图12-保有量销量选择'!$C16)</f>
        <v>61992</v>
      </c>
      <c r="AC16" s="1">
        <f>SUMIFS(新车销量!AC:AC,新车销量!$B:$B,汇总!$Q$39,新车销量!$A:$A,汇总!$Q$38,新车销量!$C:$C,'图12-保有量销量选择'!$C16)</f>
        <v>62520</v>
      </c>
      <c r="AD16" s="1">
        <f>SUMIFS(新车销量!AD:AD,新车销量!$B:$B,汇总!$Q$39,新车销量!$A:$A,汇总!$Q$38,新车销量!$C:$C,'图12-保有量销量选择'!$C16)</f>
        <v>63150</v>
      </c>
      <c r="AE16" s="1">
        <f>SUMIFS(新车销量!AE:AE,新车销量!$B:$B,汇总!$Q$39,新车销量!$A:$A,汇总!$Q$38,新车销量!$C:$C,'图12-保有量销量选择'!$C16)</f>
        <v>63759</v>
      </c>
      <c r="AF16" s="1">
        <f>SUMIFS(新车销量!AF:AF,新车销量!$B:$B,汇总!$Q$39,新车销量!$A:$A,汇总!$Q$38,新车销量!$C:$C,'图12-保有量销量选择'!$C16)</f>
        <v>64263</v>
      </c>
      <c r="AG16" s="1">
        <f>SUMIFS(新车销量!AG:AG,新车销量!$B:$B,汇总!$Q$39,新车销量!$A:$A,汇总!$Q$38,新车销量!$C:$C,'图12-保有量销量选择'!$C16)</f>
        <v>64368</v>
      </c>
      <c r="AH16" s="1">
        <f>SUMIFS(新车销量!AH:AH,新车销量!$B:$B,汇总!$Q$39,新车销量!$A:$A,汇总!$Q$38,新车销量!$C:$C,'图12-保有量销量选择'!$C16)</f>
        <v>64506</v>
      </c>
      <c r="AI16" s="1">
        <f>SUMIFS(新车销量!AI:AI,新车销量!$B:$B,汇总!$Q$39,新车销量!$A:$A,汇总!$Q$38,新车销量!$C:$C,'图12-保有量销量选择'!$C16)</f>
        <v>64494</v>
      </c>
      <c r="AJ16" s="1">
        <f>SUMIFS(新车销量!AJ:AJ,新车销量!$B:$B,汇总!$Q$39,新车销量!$A:$A,汇总!$Q$38,新车销量!$C:$C,'图12-保有量销量选择'!$C16)</f>
        <v>64557</v>
      </c>
      <c r="AK16" s="1">
        <f>SUMIFS(新车销量!AK:AK,新车销量!$B:$B,汇总!$Q$39,新车销量!$A:$A,汇总!$Q$38,新车销量!$C:$C,'图12-保有量销量选择'!$C16)</f>
        <v>64575</v>
      </c>
      <c r="AL16" s="1">
        <f>SUMIFS(新车销量!AL:AL,新车销量!$B:$B,汇总!$Q$39,新车销量!$A:$A,汇总!$Q$38,新车销量!$C:$C,'图12-保有量销量选择'!$C16)</f>
        <v>64563</v>
      </c>
      <c r="AM16" s="1">
        <f>SUMIFS(新车销量!AM:AM,新车销量!$B:$B,汇总!$Q$39,新车销量!$A:$A,汇总!$Q$38,新车销量!$C:$C,'图12-保有量销量选择'!$C16)</f>
        <v>64509</v>
      </c>
      <c r="AN16" s="1">
        <f>SUMIFS(新车销量!AN:AN,新车销量!$B:$B,汇总!$Q$39,新车销量!$A:$A,汇总!$Q$38,新车销量!$C:$C,'图12-保有量销量选择'!$C16)</f>
        <v>64416</v>
      </c>
      <c r="AO16" s="1">
        <f>SUMIFS(新车销量!AO:AO,新车销量!$B:$B,汇总!$Q$39,新车销量!$A:$A,汇总!$Q$38,新车销量!$C:$C,'图12-保有量销量选择'!$C16)</f>
        <v>64164</v>
      </c>
      <c r="AP16" s="1">
        <f>SUMIFS(新车销量!AP:AP,新车销量!$B:$B,汇总!$Q$39,新车销量!$A:$A,汇总!$Q$38,新车销量!$C:$C,'图12-保有量销量选择'!$C16)</f>
        <v>64014</v>
      </c>
    </row>
    <row r="17" spans="1:42">
      <c r="A17" s="1" t="s">
        <v>409</v>
      </c>
      <c r="B17" s="1" t="s">
        <v>1724</v>
      </c>
      <c r="C17" s="1" t="s">
        <v>236</v>
      </c>
      <c r="E17" s="1">
        <f>SUMIFS(新车销量!E:E,新车销量!$B:$B,汇总!$Q$39,新车销量!$A:$A,汇总!$Q$38,新车销量!$C:$C,'图12-保有量销量选择'!$C17)</f>
        <v>170034</v>
      </c>
      <c r="F17" s="1">
        <f>SUMIFS(新车销量!F:F,新车销量!$B:$B,汇总!$Q$39,新车销量!$A:$A,汇总!$Q$38,新车销量!$C:$C,'图12-保有量销量选择'!$C17)</f>
        <v>227673</v>
      </c>
      <c r="G17" s="1">
        <f>SUMIFS(新车销量!G:G,新车销量!$B:$B,汇总!$Q$39,新车销量!$A:$A,汇总!$Q$38,新车销量!$C:$C,'图12-保有量销量选择'!$C17)</f>
        <v>251985</v>
      </c>
      <c r="H17" s="1">
        <f>SUMIFS(新车销量!H:H,新车销量!$B:$B,汇总!$Q$39,新车销量!$A:$A,汇总!$Q$38,新车销量!$C:$C,'图12-保有量销量选择'!$C17)</f>
        <v>270570</v>
      </c>
      <c r="I17" s="1">
        <f>SUMIFS(新车销量!I:I,新车销量!$B:$B,汇总!$Q$39,新车销量!$A:$A,汇总!$Q$38,新车销量!$C:$C,'图12-保有量销量选择'!$C17)</f>
        <v>286173</v>
      </c>
      <c r="J17" s="1">
        <f>SUMIFS(新车销量!J:J,新车销量!$B:$B,汇总!$Q$39,新车销量!$A:$A,汇总!$Q$38,新车销量!$C:$C,'图12-保有量销量选择'!$C17)</f>
        <v>301554</v>
      </c>
      <c r="K17" s="1">
        <f>SUMIFS(新车销量!K:K,新车销量!$B:$B,汇总!$Q$39,新车销量!$A:$A,汇总!$Q$38,新车销量!$C:$C,'图12-保有量销量选择'!$C17)</f>
        <v>320823</v>
      </c>
      <c r="L17" s="1">
        <f>SUMIFS(新车销量!L:L,新车销量!$B:$B,汇总!$Q$39,新车销量!$A:$A,汇总!$Q$38,新车销量!$C:$C,'图12-保有量销量选择'!$C17)</f>
        <v>346440</v>
      </c>
      <c r="M17" s="1">
        <f>SUMIFS(新车销量!M:M,新车销量!$B:$B,汇总!$Q$39,新车销量!$A:$A,汇总!$Q$38,新车销量!$C:$C,'图12-保有量销量选择'!$C17)</f>
        <v>373761</v>
      </c>
      <c r="N17" s="1">
        <f>SUMIFS(新车销量!N:N,新车销量!$B:$B,汇总!$Q$39,新车销量!$A:$A,汇总!$Q$38,新车销量!$C:$C,'图12-保有量销量选择'!$C17)</f>
        <v>413394</v>
      </c>
      <c r="O17" s="1">
        <f>SUMIFS(新车销量!O:O,新车销量!$B:$B,汇总!$Q$39,新车销量!$A:$A,汇总!$Q$38,新车销量!$C:$C,'图12-保有量销量选择'!$C17)</f>
        <v>464181</v>
      </c>
      <c r="P17" s="1">
        <f>SUMIFS(新车销量!P:P,新车销量!$B:$B,汇总!$Q$39,新车销量!$A:$A,汇总!$Q$38,新车销量!$C:$C,'图12-保有量销量选择'!$C17)</f>
        <v>526746</v>
      </c>
      <c r="Q17" s="1">
        <f>SUMIFS(新车销量!Q:Q,新车销量!$B:$B,汇总!$Q$39,新车销量!$A:$A,汇总!$Q$38,新车销量!$C:$C,'图12-保有量销量选择'!$C17)</f>
        <v>599562</v>
      </c>
      <c r="R17" s="1">
        <f>SUMIFS(新车销量!R:R,新车销量!$B:$B,汇总!$Q$39,新车销量!$A:$A,汇总!$Q$38,新车销量!$C:$C,'图12-保有量销量选择'!$C17)</f>
        <v>642294</v>
      </c>
      <c r="S17" s="1">
        <f>SUMIFS(新车销量!S:S,新车销量!$B:$B,汇总!$Q$39,新车销量!$A:$A,汇总!$Q$38,新车销量!$C:$C,'图12-保有量销量选择'!$C17)</f>
        <v>684585</v>
      </c>
      <c r="T17" s="1">
        <f>SUMIFS(新车销量!T:T,新车销量!$B:$B,汇总!$Q$39,新车销量!$A:$A,汇总!$Q$38,新车销量!$C:$C,'图12-保有量销量选择'!$C17)</f>
        <v>724053</v>
      </c>
      <c r="U17" s="1">
        <f>SUMIFS(新车销量!U:U,新车销量!$B:$B,汇总!$Q$39,新车销量!$A:$A,汇总!$Q$38,新车销量!$C:$C,'图12-保有量销量选择'!$C17)</f>
        <v>759450</v>
      </c>
      <c r="V17" s="1">
        <f>SUMIFS(新车销量!V:V,新车销量!$B:$B,汇总!$Q$39,新车销量!$A:$A,汇总!$Q$38,新车销量!$C:$C,'图12-保有量销量选择'!$C17)</f>
        <v>790767</v>
      </c>
      <c r="W17" s="1">
        <f>SUMIFS(新车销量!W:W,新车销量!$B:$B,汇总!$Q$39,新车销量!$A:$A,汇总!$Q$38,新车销量!$C:$C,'图12-保有量销量选择'!$C17)</f>
        <v>816369</v>
      </c>
      <c r="X17" s="1">
        <f>SUMIFS(新车销量!X:X,新车销量!$B:$B,汇总!$Q$39,新车销量!$A:$A,汇总!$Q$38,新车销量!$C:$C,'图12-保有量销量选择'!$C17)</f>
        <v>835146</v>
      </c>
      <c r="Y17" s="1">
        <f>SUMIFS(新车销量!Y:Y,新车销量!$B:$B,汇总!$Q$39,新车销量!$A:$A,汇总!$Q$38,新车销量!$C:$C,'图12-保有量销量选择'!$C17)</f>
        <v>848013</v>
      </c>
      <c r="Z17" s="1">
        <f>SUMIFS(新车销量!Z:Z,新车销量!$B:$B,汇总!$Q$39,新车销量!$A:$A,汇总!$Q$38,新车销量!$C:$C,'图12-保有量销量选择'!$C17)</f>
        <v>856116</v>
      </c>
      <c r="AA17" s="1">
        <f>SUMIFS(新车销量!AA:AA,新车销量!$B:$B,汇总!$Q$39,新车销量!$A:$A,汇总!$Q$38,新车销量!$C:$C,'图12-保有量销量选择'!$C17)</f>
        <v>860301</v>
      </c>
      <c r="AB17" s="1">
        <f>SUMIFS(新车销量!AB:AB,新车销量!$B:$B,汇总!$Q$39,新车销量!$A:$A,汇总!$Q$38,新车销量!$C:$C,'图12-保有量销量选择'!$C17)</f>
        <v>861624</v>
      </c>
      <c r="AC17" s="1">
        <f>SUMIFS(新车销量!AC:AC,新车销量!$B:$B,汇总!$Q$39,新车销量!$A:$A,汇总!$Q$38,新车销量!$C:$C,'图12-保有量销量选择'!$C17)</f>
        <v>860352</v>
      </c>
      <c r="AD17" s="1">
        <f>SUMIFS(新车销量!AD:AD,新车销量!$B:$B,汇总!$Q$39,新车销量!$A:$A,汇总!$Q$38,新车销量!$C:$C,'图12-保有量销量选择'!$C17)</f>
        <v>857211</v>
      </c>
      <c r="AE17" s="1">
        <f>SUMIFS(新车销量!AE:AE,新车销量!$B:$B,汇总!$Q$39,新车销量!$A:$A,汇总!$Q$38,新车销量!$C:$C,'图12-保有量销量选择'!$C17)</f>
        <v>852846</v>
      </c>
      <c r="AF17" s="1">
        <f>SUMIFS(新车销量!AF:AF,新车销量!$B:$B,汇总!$Q$39,新车销量!$A:$A,汇总!$Q$38,新车销量!$C:$C,'图12-保有量销量选择'!$C17)</f>
        <v>847338</v>
      </c>
      <c r="AG17" s="1">
        <f>SUMIFS(新车销量!AG:AG,新车销量!$B:$B,汇总!$Q$39,新车销量!$A:$A,汇总!$Q$38,新车销量!$C:$C,'图12-保有量销量选择'!$C17)</f>
        <v>864243</v>
      </c>
      <c r="AH17" s="1">
        <f>SUMIFS(新车销量!AH:AH,新车销量!$B:$B,汇总!$Q$39,新车销量!$A:$A,汇总!$Q$38,新车销量!$C:$C,'图12-保有量销量选择'!$C17)</f>
        <v>863028</v>
      </c>
      <c r="AI17" s="1">
        <f>SUMIFS(新车销量!AI:AI,新车销量!$B:$B,汇总!$Q$39,新车销量!$A:$A,汇总!$Q$38,新车销量!$C:$C,'图12-保有量销量选择'!$C17)</f>
        <v>861303</v>
      </c>
      <c r="AJ17" s="1">
        <f>SUMIFS(新车销量!AJ:AJ,新车销量!$B:$B,汇总!$Q$39,新车销量!$A:$A,汇总!$Q$38,新车销量!$C:$C,'图12-保有量销量选择'!$C17)</f>
        <v>859194</v>
      </c>
      <c r="AK17" s="1">
        <f>SUMIFS(新车销量!AK:AK,新车销量!$B:$B,汇总!$Q$39,新车销量!$A:$A,汇总!$Q$38,新车销量!$C:$C,'图12-保有量销量选择'!$C17)</f>
        <v>856863</v>
      </c>
      <c r="AL17" s="1">
        <f>SUMIFS(新车销量!AL:AL,新车销量!$B:$B,汇总!$Q$39,新车销量!$A:$A,汇总!$Q$38,新车销量!$C:$C,'图12-保有量销量选择'!$C17)</f>
        <v>854004</v>
      </c>
      <c r="AM17" s="1">
        <f>SUMIFS(新车销量!AM:AM,新车销量!$B:$B,汇总!$Q$39,新车销量!$A:$A,汇总!$Q$38,新车销量!$C:$C,'图12-保有量销量选择'!$C17)</f>
        <v>850806</v>
      </c>
      <c r="AN17" s="1">
        <f>SUMIFS(新车销量!AN:AN,新车销量!$B:$B,汇总!$Q$39,新车销量!$A:$A,汇总!$Q$38,新车销量!$C:$C,'图12-保有量销量选择'!$C17)</f>
        <v>847383</v>
      </c>
      <c r="AO17" s="1">
        <f>SUMIFS(新车销量!AO:AO,新车销量!$B:$B,汇总!$Q$39,新车销量!$A:$A,汇总!$Q$38,新车销量!$C:$C,'图12-保有量销量选择'!$C17)</f>
        <v>843477</v>
      </c>
      <c r="AP17" s="1">
        <f>SUMIFS(新车销量!AP:AP,新车销量!$B:$B,汇总!$Q$39,新车销量!$A:$A,汇总!$Q$38,新车销量!$C:$C,'图12-保有量销量选择'!$C17)</f>
        <v>839193</v>
      </c>
    </row>
    <row r="18" spans="1:42">
      <c r="A18" s="1" t="s">
        <v>410</v>
      </c>
      <c r="B18" s="1" t="s">
        <v>1725</v>
      </c>
      <c r="C18" s="1" t="s">
        <v>235</v>
      </c>
      <c r="E18" s="1">
        <f>SUMIFS(新车销量!E:E,新车销量!$B:$B,汇总!$Q$39,新车销量!$A:$A,汇总!$Q$38,新车销量!$C:$C,'图12-保有量销量选择'!$C18)</f>
        <v>2975540</v>
      </c>
      <c r="F18" s="1">
        <f>SUMIFS(新车销量!F:F,新车销量!$B:$B,汇总!$Q$39,新车销量!$A:$A,汇总!$Q$38,新车销量!$C:$C,'图12-保有量销量选择'!$C18)</f>
        <v>3051260</v>
      </c>
      <c r="G18" s="1">
        <f>SUMIFS(新车销量!G:G,新车销量!$B:$B,汇总!$Q$39,新车销量!$A:$A,汇总!$Q$38,新车销量!$C:$C,'图12-保有量销量选择'!$C18)</f>
        <v>3739440</v>
      </c>
      <c r="H18" s="1">
        <f>SUMIFS(新车销量!H:H,新车销量!$B:$B,汇总!$Q$39,新车销量!$A:$A,汇总!$Q$38,新车销量!$C:$C,'图12-保有量销量选择'!$C18)</f>
        <v>4452170</v>
      </c>
      <c r="I18" s="1">
        <f>SUMIFS(新车销量!I:I,新车销量!$B:$B,汇总!$Q$39,新车销量!$A:$A,汇总!$Q$38,新车销量!$C:$C,'图12-保有量销量选择'!$C18)</f>
        <v>5186620</v>
      </c>
      <c r="J18" s="1">
        <f>SUMIFS(新车销量!J:J,新车销量!$B:$B,汇总!$Q$39,新车销量!$A:$A,汇总!$Q$38,新车销量!$C:$C,'图12-保有量销量选择'!$C18)</f>
        <v>5939970</v>
      </c>
      <c r="K18" s="1">
        <f>SUMIFS(新车销量!K:K,新车销量!$B:$B,汇总!$Q$39,新车销量!$A:$A,汇总!$Q$38,新车销量!$C:$C,'图12-保有量销量选择'!$C18)</f>
        <v>6708040</v>
      </c>
      <c r="L18" s="1">
        <f>SUMIFS(新车销量!L:L,新车销量!$B:$B,汇总!$Q$39,新车销量!$A:$A,汇总!$Q$38,新车销量!$C:$C,'图12-保有量销量选择'!$C18)</f>
        <v>7488320</v>
      </c>
      <c r="M18" s="1">
        <f>SUMIFS(新车销量!M:M,新车销量!$B:$B,汇总!$Q$39,新车销量!$A:$A,汇总!$Q$38,新车销量!$C:$C,'图12-保有量销量选择'!$C18)</f>
        <v>8148040</v>
      </c>
      <c r="N18" s="1">
        <f>SUMIFS(新车销量!N:N,新车销量!$B:$B,汇总!$Q$39,新车销量!$A:$A,汇总!$Q$38,新车销量!$C:$C,'图12-保有量销量选择'!$C18)</f>
        <v>8791020</v>
      </c>
      <c r="O18" s="1">
        <f>SUMIFS(新车销量!O:O,新车销量!$B:$B,汇总!$Q$39,新车销量!$A:$A,汇总!$Q$38,新车销量!$C:$C,'图12-保有量销量选择'!$C18)</f>
        <v>9418440</v>
      </c>
      <c r="P18" s="1">
        <f>SUMIFS(新车销量!P:P,新车销量!$B:$B,汇总!$Q$39,新车销量!$A:$A,汇总!$Q$38,新车销量!$C:$C,'图12-保有量销量选择'!$C18)</f>
        <v>10029700</v>
      </c>
      <c r="Q18" s="1">
        <f>SUMIFS(新车销量!Q:Q,新车销量!$B:$B,汇总!$Q$39,新车销量!$A:$A,汇总!$Q$38,新车销量!$C:$C,'图12-保有量销量选择'!$C18)</f>
        <v>10626200</v>
      </c>
      <c r="R18" s="1">
        <f>SUMIFS(新车销量!R:R,新车销量!$B:$B,汇总!$Q$39,新车销量!$A:$A,汇总!$Q$38,新车销量!$C:$C,'图12-保有量销量选择'!$C18)</f>
        <v>10549000</v>
      </c>
      <c r="S18" s="1">
        <f>SUMIFS(新车销量!S:S,新车销量!$B:$B,汇总!$Q$39,新车销量!$A:$A,汇总!$Q$38,新车销量!$C:$C,'图12-保有量销量选择'!$C18)</f>
        <v>10472200</v>
      </c>
      <c r="T18" s="1">
        <f>SUMIFS(新车销量!T:T,新车销量!$B:$B,汇总!$Q$39,新车销量!$A:$A,汇总!$Q$38,新车销量!$C:$C,'图12-保有量销量选择'!$C18)</f>
        <v>10398300</v>
      </c>
      <c r="U18" s="1">
        <f>SUMIFS(新车销量!U:U,新车销量!$B:$B,汇总!$Q$39,新车销量!$A:$A,汇总!$Q$38,新车销量!$C:$C,'图12-保有量销量选择'!$C18)</f>
        <v>10328500</v>
      </c>
      <c r="V18" s="1">
        <f>SUMIFS(新车销量!V:V,新车销量!$B:$B,汇总!$Q$39,新车销量!$A:$A,汇总!$Q$38,新车销量!$C:$C,'图12-保有量销量选择'!$C18)</f>
        <v>10267900</v>
      </c>
      <c r="W18" s="1">
        <f>SUMIFS(新车销量!W:W,新车销量!$B:$B,汇总!$Q$39,新车销量!$A:$A,汇总!$Q$38,新车销量!$C:$C,'图12-保有量销量选择'!$C18)</f>
        <v>10212100</v>
      </c>
      <c r="X18" s="1">
        <f>SUMIFS(新车销量!X:X,新车销量!$B:$B,汇总!$Q$39,新车销量!$A:$A,汇总!$Q$38,新车销量!$C:$C,'图12-保有量销量选择'!$C18)</f>
        <v>10147200</v>
      </c>
      <c r="Y18" s="1">
        <f>SUMIFS(新车销量!Y:Y,新车销量!$B:$B,汇总!$Q$39,新车销量!$A:$A,汇总!$Q$38,新车销量!$C:$C,'图12-保有量销量选择'!$C18)</f>
        <v>10062700</v>
      </c>
      <c r="Z18" s="1">
        <f>SUMIFS(新车销量!Z:Z,新车销量!$B:$B,汇总!$Q$39,新车销量!$A:$A,汇总!$Q$38,新车销量!$C:$C,'图12-保有量销量选择'!$C18)</f>
        <v>9980460</v>
      </c>
      <c r="AA18" s="1">
        <f>SUMIFS(新车销量!AA:AA,新车销量!$B:$B,汇总!$Q$39,新车销量!$A:$A,汇总!$Q$38,新车销量!$C:$C,'图12-保有量销量选择'!$C18)</f>
        <v>9895300</v>
      </c>
      <c r="AB18" s="1">
        <f>SUMIFS(新车销量!AB:AB,新车销量!$B:$B,汇总!$Q$39,新车销量!$A:$A,汇总!$Q$38,新车销量!$C:$C,'图12-保有量销量选择'!$C18)</f>
        <v>9815930</v>
      </c>
      <c r="AC18" s="1">
        <f>SUMIFS(新车销量!AC:AC,新车销量!$B:$B,汇总!$Q$39,新车销量!$A:$A,汇总!$Q$38,新车销量!$C:$C,'图12-保有量销量选择'!$C18)</f>
        <v>9728090</v>
      </c>
      <c r="AD18" s="1">
        <f>SUMIFS(新车销量!AD:AD,新车销量!$B:$B,汇总!$Q$39,新车销量!$A:$A,汇总!$Q$38,新车销量!$C:$C,'图12-保有量销量选择'!$C18)</f>
        <v>9637380</v>
      </c>
      <c r="AE18" s="1">
        <f>SUMIFS(新车销量!AE:AE,新车销量!$B:$B,汇总!$Q$39,新车销量!$A:$A,汇总!$Q$38,新车销量!$C:$C,'图12-保有量销量选择'!$C18)</f>
        <v>9546960</v>
      </c>
      <c r="AF18" s="1">
        <f>SUMIFS(新车销量!AF:AF,新车销量!$B:$B,汇总!$Q$39,新车销量!$A:$A,汇总!$Q$38,新车销量!$C:$C,'图12-保有量销量选择'!$C18)</f>
        <v>9462440</v>
      </c>
      <c r="AG18" s="1">
        <f>SUMIFS(新车销量!AG:AG,新车销量!$B:$B,汇总!$Q$39,新车销量!$A:$A,汇总!$Q$38,新车销量!$C:$C,'图12-保有量销量选择'!$C18)</f>
        <v>9345570</v>
      </c>
      <c r="AH18" s="1">
        <f>SUMIFS(新车销量!AH:AH,新车销量!$B:$B,汇总!$Q$39,新车销量!$A:$A,汇总!$Q$38,新车销量!$C:$C,'图12-保有量销量选择'!$C18)</f>
        <v>9218150</v>
      </c>
      <c r="AI18" s="1">
        <f>SUMIFS(新车销量!AI:AI,新车销量!$B:$B,汇总!$Q$39,新车销量!$A:$A,汇总!$Q$38,新车销量!$C:$C,'图12-保有量销量选择'!$C18)</f>
        <v>9092070</v>
      </c>
      <c r="AJ18" s="1">
        <f>SUMIFS(新车销量!AJ:AJ,新车销量!$B:$B,汇总!$Q$39,新车销量!$A:$A,汇总!$Q$38,新车销量!$C:$C,'图12-保有量销量选择'!$C18)</f>
        <v>8963660</v>
      </c>
      <c r="AK18" s="1">
        <f>SUMIFS(新车销量!AK:AK,新车销量!$B:$B,汇总!$Q$39,新车销量!$A:$A,汇总!$Q$38,新车销量!$C:$C,'图12-保有量销量选择'!$C18)</f>
        <v>8835520</v>
      </c>
      <c r="AL18" s="1">
        <f>SUMIFS(新车销量!AL:AL,新车销量!$B:$B,汇总!$Q$39,新车销量!$A:$A,汇总!$Q$38,新车销量!$C:$C,'图12-保有量销量选择'!$C18)</f>
        <v>8706560</v>
      </c>
      <c r="AM18" s="1">
        <f>SUMIFS(新车销量!AM:AM,新车销量!$B:$B,汇总!$Q$39,新车销量!$A:$A,汇总!$Q$38,新车销量!$C:$C,'图12-保有量销量选择'!$C18)</f>
        <v>8577500</v>
      </c>
      <c r="AN18" s="1">
        <f>SUMIFS(新车销量!AN:AN,新车销量!$B:$B,汇总!$Q$39,新车销量!$A:$A,汇总!$Q$38,新车销量!$C:$C,'图12-保有量销量选择'!$C18)</f>
        <v>8448700</v>
      </c>
      <c r="AO18" s="1">
        <f>SUMIFS(新车销量!AO:AO,新车销量!$B:$B,汇总!$Q$39,新车销量!$A:$A,汇总!$Q$38,新车销量!$C:$C,'图12-保有量销量选择'!$C18)</f>
        <v>8319360</v>
      </c>
      <c r="AP18" s="1">
        <f>SUMIFS(新车销量!AP:AP,新车销量!$B:$B,汇总!$Q$39,新车销量!$A:$A,汇总!$Q$38,新车销量!$C:$C,'图12-保有量销量选择'!$C18)</f>
        <v>8191400</v>
      </c>
    </row>
    <row r="19" spans="1:42">
      <c r="A19" s="1" t="s">
        <v>411</v>
      </c>
      <c r="B19" s="1" t="s">
        <v>1726</v>
      </c>
      <c r="C19" s="1" t="s">
        <v>234</v>
      </c>
      <c r="E19" s="1">
        <f>SUMIFS(新车销量!E:E,新车销量!$B:$B,汇总!$Q$39,新车销量!$A:$A,汇总!$Q$38,新车销量!$C:$C,'图12-保有量销量选择'!$C19)</f>
        <v>3639</v>
      </c>
      <c r="F19" s="1">
        <f>SUMIFS(新车销量!F:F,新车销量!$B:$B,汇总!$Q$39,新车销量!$A:$A,汇总!$Q$38,新车销量!$C:$C,'图12-保有量销量选择'!$C19)</f>
        <v>4566</v>
      </c>
      <c r="G19" s="1">
        <f>SUMIFS(新车销量!G:G,新车销量!$B:$B,汇总!$Q$39,新车销量!$A:$A,汇总!$Q$38,新车销量!$C:$C,'图12-保有量销量选择'!$C19)</f>
        <v>4809</v>
      </c>
      <c r="H19" s="1">
        <f>SUMIFS(新车销量!H:H,新车销量!$B:$B,汇总!$Q$39,新车销量!$A:$A,汇总!$Q$38,新车销量!$C:$C,'图12-保有量销量选择'!$C19)</f>
        <v>4905</v>
      </c>
      <c r="I19" s="1">
        <f>SUMIFS(新车销量!I:I,新车销量!$B:$B,汇总!$Q$39,新车销量!$A:$A,汇总!$Q$38,新车销量!$C:$C,'图12-保有量销量选择'!$C19)</f>
        <v>4941</v>
      </c>
      <c r="J19" s="1">
        <f>SUMIFS(新车销量!J:J,新车销量!$B:$B,汇总!$Q$39,新车销量!$A:$A,汇总!$Q$38,新车销量!$C:$C,'图12-保有量销量选择'!$C19)</f>
        <v>4980</v>
      </c>
      <c r="K19" s="1">
        <f>SUMIFS(新车销量!K:K,新车销量!$B:$B,汇总!$Q$39,新车销量!$A:$A,汇总!$Q$38,新车销量!$C:$C,'图12-保有量销量选择'!$C19)</f>
        <v>5085</v>
      </c>
      <c r="L19" s="1">
        <f>SUMIFS(新车销量!L:L,新车销量!$B:$B,汇总!$Q$39,新车销量!$A:$A,汇总!$Q$38,新车销量!$C:$C,'图12-保有量销量选择'!$C19)</f>
        <v>5313</v>
      </c>
      <c r="M19" s="1">
        <f>SUMIFS(新车销量!M:M,新车销量!$B:$B,汇总!$Q$39,新车销量!$A:$A,汇总!$Q$38,新车销量!$C:$C,'图12-保有量销量选择'!$C19)</f>
        <v>5553</v>
      </c>
      <c r="N19" s="1">
        <f>SUMIFS(新车销量!N:N,新车销量!$B:$B,汇总!$Q$39,新车销量!$A:$A,汇总!$Q$38,新车销量!$C:$C,'图12-保有量销量选择'!$C19)</f>
        <v>5967</v>
      </c>
      <c r="O19" s="1">
        <f>SUMIFS(新车销量!O:O,新车销量!$B:$B,汇总!$Q$39,新车销量!$A:$A,汇总!$Q$38,新车销量!$C:$C,'图12-保有量销量选择'!$C19)</f>
        <v>6558</v>
      </c>
      <c r="P19" s="1">
        <f>SUMIFS(新车销量!P:P,新车销量!$B:$B,汇总!$Q$39,新车销量!$A:$A,汇总!$Q$38,新车销量!$C:$C,'图12-保有量销量选择'!$C19)</f>
        <v>7326</v>
      </c>
      <c r="Q19" s="1">
        <f>SUMIFS(新车销量!Q:Q,新车销量!$B:$B,汇总!$Q$39,新车销量!$A:$A,汇总!$Q$38,新车销量!$C:$C,'图12-保有量销量选择'!$C19)</f>
        <v>8259</v>
      </c>
      <c r="R19" s="1">
        <f>SUMIFS(新车销量!R:R,新车销量!$B:$B,汇总!$Q$39,新车销量!$A:$A,汇总!$Q$38,新车销量!$C:$C,'图12-保有量销量选择'!$C19)</f>
        <v>8781</v>
      </c>
      <c r="S19" s="1">
        <f>SUMIFS(新车销量!S:S,新车销量!$B:$B,汇总!$Q$39,新车销量!$A:$A,汇总!$Q$38,新车销量!$C:$C,'图12-保有量销量选择'!$C19)</f>
        <v>9324</v>
      </c>
      <c r="T19" s="1">
        <f>SUMIFS(新车销量!T:T,新车销量!$B:$B,汇总!$Q$39,新车销量!$A:$A,汇总!$Q$38,新车销量!$C:$C,'图12-保有量销量选择'!$C19)</f>
        <v>9858</v>
      </c>
      <c r="U19" s="1">
        <f>SUMIFS(新车销量!U:U,新车销量!$B:$B,汇总!$Q$39,新车销量!$A:$A,汇总!$Q$38,新车销量!$C:$C,'图12-保有量销量选择'!$C19)</f>
        <v>10353</v>
      </c>
      <c r="V19" s="1">
        <f>SUMIFS(新车销量!V:V,新车销量!$B:$B,汇总!$Q$39,新车销量!$A:$A,汇总!$Q$38,新车销量!$C:$C,'图12-保有量销量选择'!$C19)</f>
        <v>10794</v>
      </c>
      <c r="W19" s="1">
        <f>SUMIFS(新车销量!W:W,新车销量!$B:$B,汇总!$Q$39,新车销量!$A:$A,汇总!$Q$38,新车销量!$C:$C,'图12-保有量销量选择'!$C19)</f>
        <v>11166</v>
      </c>
      <c r="X19" s="1">
        <f>SUMIFS(新车销量!X:X,新车销量!$B:$B,汇总!$Q$39,新车销量!$A:$A,汇总!$Q$38,新车销量!$C:$C,'图12-保有量销量选择'!$C19)</f>
        <v>11463</v>
      </c>
      <c r="Y19" s="1">
        <f>SUMIFS(新车销量!Y:Y,新车销量!$B:$B,汇总!$Q$39,新车销量!$A:$A,汇总!$Q$38,新车销量!$C:$C,'图12-保有量销量选择'!$C19)</f>
        <v>11676</v>
      </c>
      <c r="Z19" s="1">
        <f>SUMIFS(新车销量!Z:Z,新车销量!$B:$B,汇总!$Q$39,新车销量!$A:$A,汇总!$Q$38,新车销量!$C:$C,'图12-保有量销量选择'!$C19)</f>
        <v>11838</v>
      </c>
      <c r="AA19" s="1">
        <f>SUMIFS(新车销量!AA:AA,新车销量!$B:$B,汇总!$Q$39,新车销量!$A:$A,汇总!$Q$38,新车销量!$C:$C,'图12-保有量销量选择'!$C19)</f>
        <v>11940</v>
      </c>
      <c r="AB19" s="1">
        <f>SUMIFS(新车销量!AB:AB,新车销量!$B:$B,汇总!$Q$39,新车销量!$A:$A,汇总!$Q$38,新车销量!$C:$C,'图12-保有量销量选择'!$C19)</f>
        <v>12015</v>
      </c>
      <c r="AC19" s="1">
        <f>SUMIFS(新车销量!AC:AC,新车销量!$B:$B,汇总!$Q$39,新车销量!$A:$A,汇总!$Q$38,新车销量!$C:$C,'图12-保有量销量选择'!$C19)</f>
        <v>12039</v>
      </c>
      <c r="AD19" s="1">
        <f>SUMIFS(新车销量!AD:AD,新车销量!$B:$B,汇总!$Q$39,新车销量!$A:$A,汇总!$Q$38,新车销量!$C:$C,'图12-保有量销量选择'!$C19)</f>
        <v>12048</v>
      </c>
      <c r="AE19" s="1">
        <f>SUMIFS(新车销量!AE:AE,新车销量!$B:$B,汇总!$Q$39,新车销量!$A:$A,汇总!$Q$38,新车销量!$C:$C,'图12-保有量销量选择'!$C19)</f>
        <v>12024</v>
      </c>
      <c r="AF19" s="1">
        <f>SUMIFS(新车销量!AF:AF,新车销量!$B:$B,汇总!$Q$39,新车销量!$A:$A,汇总!$Q$38,新车销量!$C:$C,'图12-保有量销量选择'!$C19)</f>
        <v>12000</v>
      </c>
      <c r="AG19" s="1">
        <f>SUMIFS(新车销量!AG:AG,新车销量!$B:$B,汇总!$Q$39,新车销量!$A:$A,汇总!$Q$38,新车销量!$C:$C,'图12-保有量销量选择'!$C19)</f>
        <v>12252</v>
      </c>
      <c r="AH19" s="1">
        <f>SUMIFS(新车销量!AH:AH,新车销量!$B:$B,汇总!$Q$39,新车销量!$A:$A,汇总!$Q$38,新车销量!$C:$C,'图12-保有量销量选择'!$C19)</f>
        <v>12270</v>
      </c>
      <c r="AI19" s="1">
        <f>SUMIFS(新车销量!AI:AI,新车销量!$B:$B,汇总!$Q$39,新车销量!$A:$A,汇总!$Q$38,新车销量!$C:$C,'图12-保有量销量选择'!$C19)</f>
        <v>12276</v>
      </c>
      <c r="AJ19" s="1">
        <f>SUMIFS(新车销量!AJ:AJ,新车销量!$B:$B,汇总!$Q$39,新车销量!$A:$A,汇总!$Q$38,新车销量!$C:$C,'图12-保有量销量选择'!$C19)</f>
        <v>12288</v>
      </c>
      <c r="AK19" s="1">
        <f>SUMIFS(新车销量!AK:AK,新车销量!$B:$B,汇总!$Q$39,新车销量!$A:$A,汇总!$Q$38,新车销量!$C:$C,'图12-保有量销量选择'!$C19)</f>
        <v>12267</v>
      </c>
      <c r="AL19" s="1">
        <f>SUMIFS(新车销量!AL:AL,新车销量!$B:$B,汇总!$Q$39,新车销量!$A:$A,汇总!$Q$38,新车销量!$C:$C,'图12-保有量销量选择'!$C19)</f>
        <v>12282</v>
      </c>
      <c r="AM19" s="1">
        <f>SUMIFS(新车销量!AM:AM,新车销量!$B:$B,汇总!$Q$39,新车销量!$A:$A,汇总!$Q$38,新车销量!$C:$C,'图12-保有量销量选择'!$C19)</f>
        <v>12222</v>
      </c>
      <c r="AN19" s="1">
        <f>SUMIFS(新车销量!AN:AN,新车销量!$B:$B,汇总!$Q$39,新车销量!$A:$A,汇总!$Q$38,新车销量!$C:$C,'图12-保有量销量选择'!$C19)</f>
        <v>12270</v>
      </c>
      <c r="AO19" s="1">
        <f>SUMIFS(新车销量!AO:AO,新车销量!$B:$B,汇总!$Q$39,新车销量!$A:$A,汇总!$Q$38,新车销量!$C:$C,'图12-保有量销量选择'!$C19)</f>
        <v>12114</v>
      </c>
      <c r="AP19" s="1">
        <f>SUMIFS(新车销量!AP:AP,新车销量!$B:$B,汇总!$Q$39,新车销量!$A:$A,汇总!$Q$38,新车销量!$C:$C,'图12-保有量销量选择'!$C19)</f>
        <v>12315</v>
      </c>
    </row>
    <row r="21" spans="1:42">
      <c r="B21" s="1" t="str">
        <f>汇总!Q39</f>
        <v>LDVs</v>
      </c>
      <c r="C21" s="1" t="str">
        <f>HLOOKUP(汇总!$Q$39,$E$1:$J$2,2,FALSE)</f>
        <v>轻型车</v>
      </c>
    </row>
    <row r="22" spans="1:42">
      <c r="B22" s="1" t="str">
        <f>汇总!Q38</f>
        <v>passenger</v>
      </c>
      <c r="C22" s="1" t="str">
        <f>HLOOKUP(汇总!$Q$38,$L$1:$M$2,2,FALSE)</f>
        <v>载客</v>
      </c>
      <c r="D22" s="1" t="str">
        <f>C22&amp;C21&amp;"保有量变化趋势"</f>
        <v>载客轻型车保有量变化趋势</v>
      </c>
      <c r="G22" s="1" t="s">
        <v>1735</v>
      </c>
      <c r="L22" s="1" t="str">
        <f>C22&amp;C21&amp;"新销量变化趋势"</f>
        <v>载客轻型车新销量变化趋势</v>
      </c>
      <c r="O22" s="1" t="s">
        <v>1735</v>
      </c>
    </row>
    <row r="42" spans="4:42">
      <c r="D42" s="1" t="s">
        <v>2556</v>
      </c>
      <c r="E42" s="1">
        <f>E$3</f>
        <v>2023</v>
      </c>
      <c r="F42" s="1">
        <f t="shared" ref="F42:AP42" si="2">F$3</f>
        <v>2024</v>
      </c>
      <c r="G42" s="1">
        <f t="shared" si="2"/>
        <v>2025</v>
      </c>
      <c r="H42" s="1">
        <f t="shared" si="2"/>
        <v>2026</v>
      </c>
      <c r="I42" s="1">
        <f t="shared" si="2"/>
        <v>2027</v>
      </c>
      <c r="J42" s="1">
        <f t="shared" si="2"/>
        <v>2028</v>
      </c>
      <c r="K42" s="1">
        <f t="shared" si="2"/>
        <v>2029</v>
      </c>
      <c r="L42" s="1">
        <f t="shared" si="2"/>
        <v>2030</v>
      </c>
      <c r="M42" s="1">
        <f t="shared" si="2"/>
        <v>2031</v>
      </c>
      <c r="N42" s="1">
        <f t="shared" si="2"/>
        <v>2032</v>
      </c>
      <c r="O42" s="1">
        <f t="shared" si="2"/>
        <v>2033</v>
      </c>
      <c r="P42" s="1">
        <f t="shared" si="2"/>
        <v>2034</v>
      </c>
      <c r="Q42" s="1">
        <f t="shared" si="2"/>
        <v>2035</v>
      </c>
      <c r="R42" s="1">
        <f t="shared" si="2"/>
        <v>2036</v>
      </c>
      <c r="S42" s="1">
        <f t="shared" si="2"/>
        <v>2037</v>
      </c>
      <c r="T42" s="1">
        <f t="shared" si="2"/>
        <v>2038</v>
      </c>
      <c r="U42" s="1">
        <f t="shared" si="2"/>
        <v>2039</v>
      </c>
      <c r="V42" s="1">
        <f t="shared" si="2"/>
        <v>2040</v>
      </c>
      <c r="W42" s="1">
        <f t="shared" si="2"/>
        <v>2041</v>
      </c>
      <c r="X42" s="1">
        <f t="shared" si="2"/>
        <v>2042</v>
      </c>
      <c r="Y42" s="1">
        <f t="shared" si="2"/>
        <v>2043</v>
      </c>
      <c r="Z42" s="1">
        <f t="shared" si="2"/>
        <v>2044</v>
      </c>
      <c r="AA42" s="1">
        <f t="shared" si="2"/>
        <v>2045</v>
      </c>
      <c r="AB42" s="1">
        <f t="shared" si="2"/>
        <v>2046</v>
      </c>
      <c r="AC42" s="1">
        <f t="shared" si="2"/>
        <v>2047</v>
      </c>
      <c r="AD42" s="1">
        <f t="shared" si="2"/>
        <v>2048</v>
      </c>
      <c r="AE42" s="1">
        <f t="shared" si="2"/>
        <v>2049</v>
      </c>
      <c r="AF42" s="1">
        <f t="shared" si="2"/>
        <v>2050</v>
      </c>
      <c r="AG42" s="1">
        <f t="shared" si="2"/>
        <v>2051</v>
      </c>
      <c r="AH42" s="1">
        <f t="shared" si="2"/>
        <v>2052</v>
      </c>
      <c r="AI42" s="1">
        <f t="shared" si="2"/>
        <v>2053</v>
      </c>
      <c r="AJ42" s="1">
        <f t="shared" si="2"/>
        <v>2054</v>
      </c>
      <c r="AK42" s="1">
        <f t="shared" si="2"/>
        <v>2055</v>
      </c>
      <c r="AL42" s="1">
        <f t="shared" si="2"/>
        <v>2056</v>
      </c>
      <c r="AM42" s="1">
        <f t="shared" si="2"/>
        <v>2057</v>
      </c>
      <c r="AN42" s="1">
        <f t="shared" si="2"/>
        <v>2058</v>
      </c>
      <c r="AO42" s="1">
        <f t="shared" si="2"/>
        <v>2059</v>
      </c>
      <c r="AP42" s="1">
        <f t="shared" si="2"/>
        <v>2060</v>
      </c>
    </row>
    <row r="44" spans="4:42">
      <c r="D44" s="1" t="str">
        <f>B22&amp;" "&amp;B21&amp;" Ownership"</f>
        <v>passenger LDVs Ownership</v>
      </c>
      <c r="I44" s="1" t="s">
        <v>2557</v>
      </c>
      <c r="L44" s="1" t="str">
        <f>"Sales Trends of "&amp;B22&amp;" "&amp;B21</f>
        <v>Sales Trends of passenger LDVs</v>
      </c>
      <c r="P44" s="1" t="s">
        <v>2557</v>
      </c>
    </row>
  </sheetData>
  <phoneticPr fontId="8" type="noConversion"/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056ED-8236-411F-8FAA-2122AB84EEFE}">
  <dimension ref="A1:AP999"/>
  <sheetViews>
    <sheetView workbookViewId="0"/>
  </sheetViews>
  <sheetFormatPr defaultColWidth="9" defaultRowHeight="14.25"/>
  <cols>
    <col min="1" max="3" width="21.375" style="18" customWidth="1"/>
    <col min="4" max="4" width="21.375" style="1" customWidth="1"/>
    <col min="5" max="7" width="9" style="1"/>
    <col min="8" max="8" width="9" style="1" customWidth="1"/>
    <col min="9" max="16384" width="9" style="1"/>
  </cols>
  <sheetData>
    <row r="1" spans="1:42">
      <c r="D1" s="1" t="s">
        <v>3323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</row>
    <row r="2" spans="1:42">
      <c r="A2" s="18" t="s">
        <v>109</v>
      </c>
      <c r="B2" s="18" t="s">
        <v>128</v>
      </c>
      <c r="C2" s="18" t="s">
        <v>111</v>
      </c>
      <c r="D2" s="64" t="s">
        <v>407</v>
      </c>
      <c r="E2" s="3">
        <v>9632950</v>
      </c>
      <c r="F2" s="3">
        <v>9632950</v>
      </c>
      <c r="G2" s="3">
        <v>9632950</v>
      </c>
      <c r="H2" s="3">
        <v>9632950</v>
      </c>
      <c r="I2" s="3">
        <v>9632950</v>
      </c>
      <c r="J2" s="3">
        <v>9632950</v>
      </c>
      <c r="K2" s="3">
        <v>9632950</v>
      </c>
      <c r="L2" s="3">
        <v>9632950</v>
      </c>
      <c r="M2" s="3">
        <v>9632950</v>
      </c>
      <c r="N2" s="3">
        <v>9632950</v>
      </c>
      <c r="O2" s="3">
        <v>9632950</v>
      </c>
      <c r="P2" s="3">
        <v>9632950</v>
      </c>
      <c r="Q2" s="3">
        <v>9632950</v>
      </c>
      <c r="R2" s="3">
        <v>9632950</v>
      </c>
      <c r="S2" s="3">
        <v>9632950</v>
      </c>
      <c r="T2" s="3">
        <v>9632950</v>
      </c>
      <c r="U2" s="3">
        <v>9632950</v>
      </c>
      <c r="V2" s="3">
        <v>9632950</v>
      </c>
      <c r="W2" s="3">
        <v>9632950</v>
      </c>
      <c r="X2" s="3">
        <v>9632950</v>
      </c>
      <c r="Y2" s="3">
        <v>9632950</v>
      </c>
      <c r="Z2" s="3">
        <v>9632950</v>
      </c>
      <c r="AA2" s="3">
        <v>9632950</v>
      </c>
      <c r="AB2" s="3">
        <v>9632950</v>
      </c>
      <c r="AC2" s="3">
        <v>9632950</v>
      </c>
      <c r="AD2" s="3">
        <v>9632950</v>
      </c>
      <c r="AE2" s="3">
        <v>9632950</v>
      </c>
      <c r="AF2" s="3">
        <v>9632950</v>
      </c>
      <c r="AG2" s="3">
        <v>9632950</v>
      </c>
      <c r="AH2" s="3">
        <v>9632950</v>
      </c>
      <c r="AI2" s="3">
        <v>9632950</v>
      </c>
      <c r="AJ2" s="3">
        <v>9632950</v>
      </c>
      <c r="AK2" s="3">
        <v>9632950</v>
      </c>
      <c r="AL2" s="3">
        <v>9632950</v>
      </c>
      <c r="AM2" s="3">
        <v>9632950</v>
      </c>
      <c r="AN2" s="3">
        <v>9632950</v>
      </c>
      <c r="AO2" s="3">
        <v>9632950</v>
      </c>
      <c r="AP2" s="3">
        <v>9632950</v>
      </c>
    </row>
    <row r="3" spans="1:42">
      <c r="A3" s="18" t="s">
        <v>109</v>
      </c>
      <c r="B3" s="18" t="s">
        <v>128</v>
      </c>
      <c r="C3" s="18" t="s">
        <v>122</v>
      </c>
      <c r="D3" s="1" t="s">
        <v>406</v>
      </c>
      <c r="E3" s="1">
        <v>69802</v>
      </c>
      <c r="F3" s="1">
        <v>69802</v>
      </c>
      <c r="G3" s="1">
        <v>69802</v>
      </c>
      <c r="H3" s="1">
        <v>69802</v>
      </c>
      <c r="I3" s="1">
        <v>69802</v>
      </c>
      <c r="J3" s="1">
        <v>69802</v>
      </c>
      <c r="K3" s="1">
        <v>69802</v>
      </c>
      <c r="L3" s="1">
        <v>69802</v>
      </c>
      <c r="M3" s="1">
        <v>69802</v>
      </c>
      <c r="N3" s="1">
        <v>69802</v>
      </c>
      <c r="O3" s="1">
        <v>69802</v>
      </c>
      <c r="P3" s="1">
        <v>69802</v>
      </c>
      <c r="Q3" s="1">
        <v>69802</v>
      </c>
      <c r="R3" s="1">
        <v>69802</v>
      </c>
      <c r="S3" s="1">
        <v>69802</v>
      </c>
      <c r="T3" s="1">
        <v>69802</v>
      </c>
      <c r="U3" s="1">
        <v>69802</v>
      </c>
      <c r="V3" s="1">
        <v>69802</v>
      </c>
      <c r="W3" s="1">
        <v>69802</v>
      </c>
      <c r="X3" s="1">
        <v>69802</v>
      </c>
      <c r="Y3" s="1">
        <v>69802</v>
      </c>
      <c r="Z3" s="1">
        <v>69802</v>
      </c>
      <c r="AA3" s="1">
        <v>69802</v>
      </c>
      <c r="AB3" s="1">
        <v>69802</v>
      </c>
      <c r="AC3" s="1">
        <v>69802</v>
      </c>
      <c r="AD3" s="1">
        <v>69802</v>
      </c>
      <c r="AE3" s="1">
        <v>69802</v>
      </c>
      <c r="AF3" s="1">
        <v>69802</v>
      </c>
      <c r="AG3" s="1">
        <v>69802</v>
      </c>
      <c r="AH3" s="1">
        <v>69802</v>
      </c>
      <c r="AI3" s="1">
        <v>69802</v>
      </c>
      <c r="AJ3" s="1">
        <v>69802</v>
      </c>
      <c r="AK3" s="1">
        <v>69802</v>
      </c>
      <c r="AL3" s="1">
        <v>69802</v>
      </c>
      <c r="AM3" s="1">
        <v>69802</v>
      </c>
      <c r="AN3" s="1">
        <v>69802</v>
      </c>
      <c r="AO3" s="1">
        <v>69802</v>
      </c>
      <c r="AP3" s="1">
        <v>69802</v>
      </c>
    </row>
    <row r="4" spans="1:42">
      <c r="A4" s="18" t="s">
        <v>109</v>
      </c>
      <c r="B4" s="18" t="s">
        <v>128</v>
      </c>
      <c r="C4" s="18" t="s">
        <v>123</v>
      </c>
      <c r="D4" s="1" t="s">
        <v>405</v>
      </c>
      <c r="E4" s="3">
        <v>261344000</v>
      </c>
      <c r="F4" s="3">
        <v>261344000</v>
      </c>
      <c r="G4" s="3">
        <v>261344000</v>
      </c>
      <c r="H4" s="3">
        <v>261344000</v>
      </c>
      <c r="I4" s="3">
        <v>261344000</v>
      </c>
      <c r="J4" s="3">
        <v>261344000</v>
      </c>
      <c r="K4" s="3">
        <v>261344000</v>
      </c>
      <c r="L4" s="3">
        <v>261344000</v>
      </c>
      <c r="M4" s="3">
        <v>261344000</v>
      </c>
      <c r="N4" s="3">
        <v>261344000</v>
      </c>
      <c r="O4" s="3">
        <v>261344000</v>
      </c>
      <c r="P4" s="3">
        <v>261344000</v>
      </c>
      <c r="Q4" s="3">
        <v>261344000</v>
      </c>
      <c r="R4" s="3">
        <v>261344000</v>
      </c>
      <c r="S4" s="3">
        <v>261344000</v>
      </c>
      <c r="T4" s="3">
        <v>261344000</v>
      </c>
      <c r="U4" s="3">
        <v>261344000</v>
      </c>
      <c r="V4" s="3">
        <v>261344000</v>
      </c>
      <c r="W4" s="3">
        <v>261344000</v>
      </c>
      <c r="X4" s="3">
        <v>261344000</v>
      </c>
      <c r="Y4" s="3">
        <v>261344000</v>
      </c>
      <c r="Z4" s="3">
        <v>261344000</v>
      </c>
      <c r="AA4" s="3">
        <v>261344000</v>
      </c>
      <c r="AB4" s="3">
        <v>261344000</v>
      </c>
      <c r="AC4" s="3">
        <v>261344000</v>
      </c>
      <c r="AD4" s="3">
        <v>261344000</v>
      </c>
      <c r="AE4" s="3">
        <v>261344000</v>
      </c>
      <c r="AF4" s="3">
        <v>261344000</v>
      </c>
      <c r="AG4" s="3">
        <v>261344000</v>
      </c>
      <c r="AH4" s="3">
        <v>261344000</v>
      </c>
      <c r="AI4" s="3">
        <v>261344000</v>
      </c>
      <c r="AJ4" s="3">
        <v>261344000</v>
      </c>
      <c r="AK4" s="3">
        <v>261344000</v>
      </c>
      <c r="AL4" s="3">
        <v>261344000</v>
      </c>
      <c r="AM4" s="3">
        <v>261344000</v>
      </c>
      <c r="AN4" s="3">
        <v>261344000</v>
      </c>
      <c r="AO4" s="3">
        <v>261344000</v>
      </c>
      <c r="AP4" s="3">
        <v>261344000</v>
      </c>
    </row>
    <row r="5" spans="1:42">
      <c r="A5" s="18" t="s">
        <v>109</v>
      </c>
      <c r="B5" s="18" t="s">
        <v>128</v>
      </c>
      <c r="C5" s="18" t="s">
        <v>124</v>
      </c>
      <c r="D5" s="1" t="s">
        <v>404</v>
      </c>
      <c r="E5" s="3">
        <v>1843350</v>
      </c>
      <c r="F5" s="3">
        <v>1843350</v>
      </c>
      <c r="G5" s="3">
        <v>1843350</v>
      </c>
      <c r="H5" s="3">
        <v>1843350</v>
      </c>
      <c r="I5" s="3">
        <v>1843350</v>
      </c>
      <c r="J5" s="3">
        <v>1843350</v>
      </c>
      <c r="K5" s="3">
        <v>1843350</v>
      </c>
      <c r="L5" s="3">
        <v>1843350</v>
      </c>
      <c r="M5" s="3">
        <v>1843350</v>
      </c>
      <c r="N5" s="3">
        <v>1843350</v>
      </c>
      <c r="O5" s="3">
        <v>1843350</v>
      </c>
      <c r="P5" s="3">
        <v>1843350</v>
      </c>
      <c r="Q5" s="3">
        <v>1843350</v>
      </c>
      <c r="R5" s="3">
        <v>1843350</v>
      </c>
      <c r="S5" s="3">
        <v>1843350</v>
      </c>
      <c r="T5" s="3">
        <v>1843350</v>
      </c>
      <c r="U5" s="3">
        <v>1843350</v>
      </c>
      <c r="V5" s="3">
        <v>1843350</v>
      </c>
      <c r="W5" s="3">
        <v>1843350</v>
      </c>
      <c r="X5" s="3">
        <v>1843350</v>
      </c>
      <c r="Y5" s="3">
        <v>1843350</v>
      </c>
      <c r="Z5" s="3">
        <v>1843350</v>
      </c>
      <c r="AA5" s="3">
        <v>1843350</v>
      </c>
      <c r="AB5" s="3">
        <v>1843350</v>
      </c>
      <c r="AC5" s="3">
        <v>1843350</v>
      </c>
      <c r="AD5" s="3">
        <v>1843350</v>
      </c>
      <c r="AE5" s="3">
        <v>1843350</v>
      </c>
      <c r="AF5" s="3">
        <v>1843350</v>
      </c>
      <c r="AG5" s="3">
        <v>1843350</v>
      </c>
      <c r="AH5" s="3">
        <v>1843350</v>
      </c>
      <c r="AI5" s="3">
        <v>1843350</v>
      </c>
      <c r="AJ5" s="3">
        <v>1843350</v>
      </c>
      <c r="AK5" s="3">
        <v>1843350</v>
      </c>
      <c r="AL5" s="3">
        <v>1843350</v>
      </c>
      <c r="AM5" s="3">
        <v>1843350</v>
      </c>
      <c r="AN5" s="3">
        <v>1843350</v>
      </c>
      <c r="AO5" s="3">
        <v>1843350</v>
      </c>
      <c r="AP5" s="3">
        <v>1843350</v>
      </c>
    </row>
    <row r="6" spans="1:42">
      <c r="A6" s="18" t="s">
        <v>109</v>
      </c>
      <c r="B6" s="18" t="s">
        <v>128</v>
      </c>
      <c r="C6" s="18" t="s">
        <v>125</v>
      </c>
      <c r="D6" s="1" t="s">
        <v>403</v>
      </c>
      <c r="E6" s="3">
        <v>2166640</v>
      </c>
      <c r="F6" s="3">
        <v>2166640</v>
      </c>
      <c r="G6" s="3">
        <v>2166640</v>
      </c>
      <c r="H6" s="3">
        <v>2166640</v>
      </c>
      <c r="I6" s="3">
        <v>2166640</v>
      </c>
      <c r="J6" s="3">
        <v>2166640</v>
      </c>
      <c r="K6" s="3">
        <v>2166640</v>
      </c>
      <c r="L6" s="3">
        <v>2166640</v>
      </c>
      <c r="M6" s="3">
        <v>2166640</v>
      </c>
      <c r="N6" s="3">
        <v>2166640</v>
      </c>
      <c r="O6" s="3">
        <v>2166640</v>
      </c>
      <c r="P6" s="3">
        <v>2166640</v>
      </c>
      <c r="Q6" s="3">
        <v>2166640</v>
      </c>
      <c r="R6" s="3">
        <v>2166640</v>
      </c>
      <c r="S6" s="3">
        <v>2166640</v>
      </c>
      <c r="T6" s="3">
        <v>2166640</v>
      </c>
      <c r="U6" s="3">
        <v>2166640</v>
      </c>
      <c r="V6" s="3">
        <v>2166640</v>
      </c>
      <c r="W6" s="3">
        <v>2166640</v>
      </c>
      <c r="X6" s="3">
        <v>2166640</v>
      </c>
      <c r="Y6" s="3">
        <v>2166640</v>
      </c>
      <c r="Z6" s="3">
        <v>2166640</v>
      </c>
      <c r="AA6" s="3">
        <v>2166640</v>
      </c>
      <c r="AB6" s="3">
        <v>2166640</v>
      </c>
      <c r="AC6" s="3">
        <v>2166640</v>
      </c>
      <c r="AD6" s="3">
        <v>2166640</v>
      </c>
      <c r="AE6" s="3">
        <v>2166640</v>
      </c>
      <c r="AF6" s="3">
        <v>2166640</v>
      </c>
      <c r="AG6" s="3">
        <v>2166640</v>
      </c>
      <c r="AH6" s="3">
        <v>2166640</v>
      </c>
      <c r="AI6" s="3">
        <v>2166640</v>
      </c>
      <c r="AJ6" s="3">
        <v>2166640</v>
      </c>
      <c r="AK6" s="3">
        <v>2166640</v>
      </c>
      <c r="AL6" s="3">
        <v>2166640</v>
      </c>
      <c r="AM6" s="3">
        <v>2166640</v>
      </c>
      <c r="AN6" s="3">
        <v>2166640</v>
      </c>
      <c r="AO6" s="3">
        <v>2166640</v>
      </c>
      <c r="AP6" s="3">
        <v>2166640</v>
      </c>
    </row>
    <row r="7" spans="1:42">
      <c r="A7" s="18" t="s">
        <v>109</v>
      </c>
      <c r="B7" s="18" t="s">
        <v>128</v>
      </c>
      <c r="C7" s="18" t="s">
        <v>126</v>
      </c>
      <c r="D7" s="1" t="s">
        <v>402</v>
      </c>
      <c r="E7" s="1">
        <v>3345</v>
      </c>
      <c r="F7" s="1">
        <v>3345</v>
      </c>
      <c r="G7" s="1">
        <v>3345</v>
      </c>
      <c r="H7" s="1">
        <v>3345</v>
      </c>
      <c r="I7" s="1">
        <v>3345</v>
      </c>
      <c r="J7" s="1">
        <v>3345</v>
      </c>
      <c r="K7" s="1">
        <v>3345</v>
      </c>
      <c r="L7" s="1">
        <v>3345</v>
      </c>
      <c r="M7" s="1">
        <v>3345</v>
      </c>
      <c r="N7" s="1">
        <v>3345</v>
      </c>
      <c r="O7" s="1">
        <v>3345</v>
      </c>
      <c r="P7" s="1">
        <v>3345</v>
      </c>
      <c r="Q7" s="1">
        <v>3345</v>
      </c>
      <c r="R7" s="1">
        <v>3345</v>
      </c>
      <c r="S7" s="1">
        <v>3345</v>
      </c>
      <c r="T7" s="1">
        <v>3345</v>
      </c>
      <c r="U7" s="1">
        <v>3345</v>
      </c>
      <c r="V7" s="1">
        <v>3345</v>
      </c>
      <c r="W7" s="1">
        <v>3345</v>
      </c>
      <c r="X7" s="1">
        <v>3345</v>
      </c>
      <c r="Y7" s="1">
        <v>3345</v>
      </c>
      <c r="Z7" s="1">
        <v>3345</v>
      </c>
      <c r="AA7" s="1">
        <v>3345</v>
      </c>
      <c r="AB7" s="1">
        <v>3345</v>
      </c>
      <c r="AC7" s="1">
        <v>3345</v>
      </c>
      <c r="AD7" s="1">
        <v>3345</v>
      </c>
      <c r="AE7" s="1">
        <v>3345</v>
      </c>
      <c r="AF7" s="1">
        <v>3345</v>
      </c>
      <c r="AG7" s="1">
        <v>3345</v>
      </c>
      <c r="AH7" s="1">
        <v>3345</v>
      </c>
      <c r="AI7" s="1">
        <v>3345</v>
      </c>
      <c r="AJ7" s="1">
        <v>3345</v>
      </c>
      <c r="AK7" s="1">
        <v>3345</v>
      </c>
      <c r="AL7" s="1">
        <v>3345</v>
      </c>
      <c r="AM7" s="1">
        <v>3345</v>
      </c>
      <c r="AN7" s="1">
        <v>3345</v>
      </c>
      <c r="AO7" s="1">
        <v>3345</v>
      </c>
      <c r="AP7" s="1">
        <v>3345</v>
      </c>
    </row>
    <row r="8" spans="1:42">
      <c r="A8" s="18" t="s">
        <v>109</v>
      </c>
      <c r="B8" s="18" t="s">
        <v>128</v>
      </c>
      <c r="C8" s="18" t="s">
        <v>127</v>
      </c>
      <c r="D8" s="1" t="s">
        <v>401</v>
      </c>
      <c r="E8" s="1">
        <v>331</v>
      </c>
      <c r="F8" s="1">
        <v>331</v>
      </c>
      <c r="G8" s="1">
        <v>331</v>
      </c>
      <c r="H8" s="1">
        <v>331</v>
      </c>
      <c r="I8" s="1">
        <v>331</v>
      </c>
      <c r="J8" s="1">
        <v>331</v>
      </c>
      <c r="K8" s="1">
        <v>331</v>
      </c>
      <c r="L8" s="1">
        <v>331</v>
      </c>
      <c r="M8" s="1">
        <v>331</v>
      </c>
      <c r="N8" s="1">
        <v>331</v>
      </c>
      <c r="O8" s="1">
        <v>331</v>
      </c>
      <c r="P8" s="1">
        <v>331</v>
      </c>
      <c r="Q8" s="1">
        <v>331</v>
      </c>
      <c r="R8" s="1">
        <v>331</v>
      </c>
      <c r="S8" s="1">
        <v>331</v>
      </c>
      <c r="T8" s="1">
        <v>331</v>
      </c>
      <c r="U8" s="1">
        <v>331</v>
      </c>
      <c r="V8" s="1">
        <v>331</v>
      </c>
      <c r="W8" s="1">
        <v>331</v>
      </c>
      <c r="X8" s="1">
        <v>331</v>
      </c>
      <c r="Y8" s="1">
        <v>331</v>
      </c>
      <c r="Z8" s="1">
        <v>331</v>
      </c>
      <c r="AA8" s="1">
        <v>331</v>
      </c>
      <c r="AB8" s="1">
        <v>331</v>
      </c>
      <c r="AC8" s="1">
        <v>331</v>
      </c>
      <c r="AD8" s="1">
        <v>331</v>
      </c>
      <c r="AE8" s="1">
        <v>331</v>
      </c>
      <c r="AF8" s="1">
        <v>331</v>
      </c>
      <c r="AG8" s="1">
        <v>331</v>
      </c>
      <c r="AH8" s="1">
        <v>331</v>
      </c>
      <c r="AI8" s="1">
        <v>331</v>
      </c>
      <c r="AJ8" s="1">
        <v>331</v>
      </c>
      <c r="AK8" s="1">
        <v>331</v>
      </c>
      <c r="AL8" s="1">
        <v>331</v>
      </c>
      <c r="AM8" s="1">
        <v>331</v>
      </c>
      <c r="AN8" s="1">
        <v>331</v>
      </c>
      <c r="AO8" s="1">
        <v>331</v>
      </c>
      <c r="AP8" s="1">
        <v>331</v>
      </c>
    </row>
    <row r="9" spans="1:42">
      <c r="A9" s="18" t="s">
        <v>109</v>
      </c>
      <c r="B9" s="18" t="s">
        <v>110</v>
      </c>
      <c r="C9" s="18" t="s">
        <v>111</v>
      </c>
      <c r="D9" s="1" t="s">
        <v>400</v>
      </c>
      <c r="E9" s="1">
        <v>300978</v>
      </c>
      <c r="F9" s="1">
        <v>300978</v>
      </c>
      <c r="G9" s="1">
        <v>300978</v>
      </c>
      <c r="H9" s="1">
        <v>300978</v>
      </c>
      <c r="I9" s="1">
        <v>300978</v>
      </c>
      <c r="J9" s="1">
        <v>300978</v>
      </c>
      <c r="K9" s="1">
        <v>300978</v>
      </c>
      <c r="L9" s="1">
        <v>300978</v>
      </c>
      <c r="M9" s="1">
        <v>300978</v>
      </c>
      <c r="N9" s="1">
        <v>300978</v>
      </c>
      <c r="O9" s="1">
        <v>300978</v>
      </c>
      <c r="P9" s="1">
        <v>300978</v>
      </c>
      <c r="Q9" s="1">
        <v>300978</v>
      </c>
      <c r="R9" s="1">
        <v>300978</v>
      </c>
      <c r="S9" s="1">
        <v>300978</v>
      </c>
      <c r="T9" s="1">
        <v>300978</v>
      </c>
      <c r="U9" s="1">
        <v>300978</v>
      </c>
      <c r="V9" s="1">
        <v>300978</v>
      </c>
      <c r="W9" s="1">
        <v>300978</v>
      </c>
      <c r="X9" s="1">
        <v>300978</v>
      </c>
      <c r="Y9" s="1">
        <v>300978</v>
      </c>
      <c r="Z9" s="1">
        <v>300978</v>
      </c>
      <c r="AA9" s="1">
        <v>300978</v>
      </c>
      <c r="AB9" s="1">
        <v>300978</v>
      </c>
      <c r="AC9" s="1">
        <v>300978</v>
      </c>
      <c r="AD9" s="1">
        <v>300978</v>
      </c>
      <c r="AE9" s="1">
        <v>300978</v>
      </c>
      <c r="AF9" s="1">
        <v>300978</v>
      </c>
      <c r="AG9" s="1">
        <v>300978</v>
      </c>
      <c r="AH9" s="1">
        <v>300978</v>
      </c>
      <c r="AI9" s="1">
        <v>300978</v>
      </c>
      <c r="AJ9" s="1">
        <v>300978</v>
      </c>
      <c r="AK9" s="1">
        <v>300978</v>
      </c>
      <c r="AL9" s="1">
        <v>300978</v>
      </c>
      <c r="AM9" s="1">
        <v>300978</v>
      </c>
      <c r="AN9" s="1">
        <v>300978</v>
      </c>
      <c r="AO9" s="1">
        <v>300978</v>
      </c>
      <c r="AP9" s="1">
        <v>300978</v>
      </c>
    </row>
    <row r="10" spans="1:42">
      <c r="A10" s="18" t="s">
        <v>109</v>
      </c>
      <c r="B10" s="18" t="s">
        <v>110</v>
      </c>
      <c r="C10" s="18" t="s">
        <v>122</v>
      </c>
      <c r="D10" s="1" t="s">
        <v>399</v>
      </c>
      <c r="E10" s="1">
        <v>69719</v>
      </c>
      <c r="F10" s="1">
        <v>69719</v>
      </c>
      <c r="G10" s="1">
        <v>69719</v>
      </c>
      <c r="H10" s="1">
        <v>69719</v>
      </c>
      <c r="I10" s="1">
        <v>69719</v>
      </c>
      <c r="J10" s="1">
        <v>69719</v>
      </c>
      <c r="K10" s="1">
        <v>69719</v>
      </c>
      <c r="L10" s="1">
        <v>69719</v>
      </c>
      <c r="M10" s="1">
        <v>69719</v>
      </c>
      <c r="N10" s="1">
        <v>69719</v>
      </c>
      <c r="O10" s="1">
        <v>69719</v>
      </c>
      <c r="P10" s="1">
        <v>69719</v>
      </c>
      <c r="Q10" s="1">
        <v>69719</v>
      </c>
      <c r="R10" s="1">
        <v>69719</v>
      </c>
      <c r="S10" s="1">
        <v>69719</v>
      </c>
      <c r="T10" s="1">
        <v>69719</v>
      </c>
      <c r="U10" s="1">
        <v>69719</v>
      </c>
      <c r="V10" s="1">
        <v>69719</v>
      </c>
      <c r="W10" s="1">
        <v>69719</v>
      </c>
      <c r="X10" s="1">
        <v>69719</v>
      </c>
      <c r="Y10" s="1">
        <v>69719</v>
      </c>
      <c r="Z10" s="1">
        <v>69719</v>
      </c>
      <c r="AA10" s="1">
        <v>69719</v>
      </c>
      <c r="AB10" s="1">
        <v>69719</v>
      </c>
      <c r="AC10" s="1">
        <v>69719</v>
      </c>
      <c r="AD10" s="1">
        <v>69719</v>
      </c>
      <c r="AE10" s="1">
        <v>69719</v>
      </c>
      <c r="AF10" s="1">
        <v>69719</v>
      </c>
      <c r="AG10" s="1">
        <v>69719</v>
      </c>
      <c r="AH10" s="1">
        <v>69719</v>
      </c>
      <c r="AI10" s="1">
        <v>69719</v>
      </c>
      <c r="AJ10" s="1">
        <v>69719</v>
      </c>
      <c r="AK10" s="1">
        <v>69719</v>
      </c>
      <c r="AL10" s="1">
        <v>69719</v>
      </c>
      <c r="AM10" s="1">
        <v>69719</v>
      </c>
      <c r="AN10" s="1">
        <v>69719</v>
      </c>
      <c r="AO10" s="1">
        <v>69719</v>
      </c>
      <c r="AP10" s="1">
        <v>69719</v>
      </c>
    </row>
    <row r="11" spans="1:42">
      <c r="A11" s="18" t="s">
        <v>109</v>
      </c>
      <c r="B11" s="18" t="s">
        <v>110</v>
      </c>
      <c r="C11" s="18" t="s">
        <v>123</v>
      </c>
      <c r="D11" s="1" t="s">
        <v>398</v>
      </c>
      <c r="E11" s="3">
        <v>13054400</v>
      </c>
      <c r="F11" s="3">
        <v>13054400</v>
      </c>
      <c r="G11" s="3">
        <v>13054400</v>
      </c>
      <c r="H11" s="3">
        <v>13054400</v>
      </c>
      <c r="I11" s="3">
        <v>13054400</v>
      </c>
      <c r="J11" s="3">
        <v>13054400</v>
      </c>
      <c r="K11" s="3">
        <v>13054400</v>
      </c>
      <c r="L11" s="3">
        <v>13054400</v>
      </c>
      <c r="M11" s="3">
        <v>13054400</v>
      </c>
      <c r="N11" s="3">
        <v>13054400</v>
      </c>
      <c r="O11" s="3">
        <v>13054400</v>
      </c>
      <c r="P11" s="3">
        <v>13054400</v>
      </c>
      <c r="Q11" s="3">
        <v>13054400</v>
      </c>
      <c r="R11" s="3">
        <v>13054400</v>
      </c>
      <c r="S11" s="3">
        <v>13054400</v>
      </c>
      <c r="T11" s="3">
        <v>13054400</v>
      </c>
      <c r="U11" s="3">
        <v>13054400</v>
      </c>
      <c r="V11" s="3">
        <v>13054400</v>
      </c>
      <c r="W11" s="3">
        <v>13054400</v>
      </c>
      <c r="X11" s="3">
        <v>13054400</v>
      </c>
      <c r="Y11" s="3">
        <v>13054400</v>
      </c>
      <c r="Z11" s="3">
        <v>13054400</v>
      </c>
      <c r="AA11" s="3">
        <v>13054400</v>
      </c>
      <c r="AB11" s="3">
        <v>13054400</v>
      </c>
      <c r="AC11" s="3">
        <v>13054400</v>
      </c>
      <c r="AD11" s="3">
        <v>13054400</v>
      </c>
      <c r="AE11" s="3">
        <v>13054400</v>
      </c>
      <c r="AF11" s="3">
        <v>13054400</v>
      </c>
      <c r="AG11" s="3">
        <v>13054400</v>
      </c>
      <c r="AH11" s="3">
        <v>13054400</v>
      </c>
      <c r="AI11" s="3">
        <v>13054400</v>
      </c>
      <c r="AJ11" s="3">
        <v>13054400</v>
      </c>
      <c r="AK11" s="3">
        <v>13054400</v>
      </c>
      <c r="AL11" s="3">
        <v>13054400</v>
      </c>
      <c r="AM11" s="3">
        <v>13054400</v>
      </c>
      <c r="AN11" s="3">
        <v>13054400</v>
      </c>
      <c r="AO11" s="3">
        <v>13054400</v>
      </c>
      <c r="AP11" s="3">
        <v>13054400</v>
      </c>
    </row>
    <row r="12" spans="1:42">
      <c r="A12" s="18" t="s">
        <v>109</v>
      </c>
      <c r="B12" s="18" t="s">
        <v>110</v>
      </c>
      <c r="C12" s="18" t="s">
        <v>124</v>
      </c>
      <c r="D12" s="1" t="s">
        <v>397</v>
      </c>
      <c r="E12" s="3">
        <v>9943100</v>
      </c>
      <c r="F12" s="3">
        <v>9943100</v>
      </c>
      <c r="G12" s="3">
        <v>9943100</v>
      </c>
      <c r="H12" s="3">
        <v>9943100</v>
      </c>
      <c r="I12" s="3">
        <v>9943100</v>
      </c>
      <c r="J12" s="3">
        <v>9943100</v>
      </c>
      <c r="K12" s="3">
        <v>9943100</v>
      </c>
      <c r="L12" s="3">
        <v>9943100</v>
      </c>
      <c r="M12" s="3">
        <v>9943100</v>
      </c>
      <c r="N12" s="3">
        <v>9943100</v>
      </c>
      <c r="O12" s="3">
        <v>9943100</v>
      </c>
      <c r="P12" s="3">
        <v>9943100</v>
      </c>
      <c r="Q12" s="3">
        <v>9943100</v>
      </c>
      <c r="R12" s="3">
        <v>9943100</v>
      </c>
      <c r="S12" s="3">
        <v>9943100</v>
      </c>
      <c r="T12" s="3">
        <v>9943100</v>
      </c>
      <c r="U12" s="3">
        <v>9943100</v>
      </c>
      <c r="V12" s="3">
        <v>9943100</v>
      </c>
      <c r="W12" s="3">
        <v>9943100</v>
      </c>
      <c r="X12" s="3">
        <v>9943100</v>
      </c>
      <c r="Y12" s="3">
        <v>9943100</v>
      </c>
      <c r="Z12" s="3">
        <v>9943100</v>
      </c>
      <c r="AA12" s="3">
        <v>9943100</v>
      </c>
      <c r="AB12" s="3">
        <v>9943100</v>
      </c>
      <c r="AC12" s="3">
        <v>9943100</v>
      </c>
      <c r="AD12" s="3">
        <v>9943100</v>
      </c>
      <c r="AE12" s="3">
        <v>9943100</v>
      </c>
      <c r="AF12" s="3">
        <v>9943100</v>
      </c>
      <c r="AG12" s="3">
        <v>9943100</v>
      </c>
      <c r="AH12" s="3">
        <v>9943100</v>
      </c>
      <c r="AI12" s="3">
        <v>9943100</v>
      </c>
      <c r="AJ12" s="3">
        <v>9943100</v>
      </c>
      <c r="AK12" s="3">
        <v>9943100</v>
      </c>
      <c r="AL12" s="3">
        <v>9943100</v>
      </c>
      <c r="AM12" s="3">
        <v>9943100</v>
      </c>
      <c r="AN12" s="3">
        <v>9943100</v>
      </c>
      <c r="AO12" s="3">
        <v>9943100</v>
      </c>
      <c r="AP12" s="3">
        <v>9943100</v>
      </c>
    </row>
    <row r="13" spans="1:42">
      <c r="A13" s="18" t="s">
        <v>109</v>
      </c>
      <c r="B13" s="18" t="s">
        <v>110</v>
      </c>
      <c r="C13" s="18" t="s">
        <v>125</v>
      </c>
      <c r="D13" s="1" t="s">
        <v>396</v>
      </c>
      <c r="E13" s="1">
        <v>3070</v>
      </c>
      <c r="F13" s="1">
        <v>3070</v>
      </c>
      <c r="G13" s="1">
        <v>3070</v>
      </c>
      <c r="H13" s="1">
        <v>3070</v>
      </c>
      <c r="I13" s="1">
        <v>3070</v>
      </c>
      <c r="J13" s="1">
        <v>3070</v>
      </c>
      <c r="K13" s="1">
        <v>3070</v>
      </c>
      <c r="L13" s="1">
        <v>3070</v>
      </c>
      <c r="M13" s="1">
        <v>3070</v>
      </c>
      <c r="N13" s="1">
        <v>3070</v>
      </c>
      <c r="O13" s="1">
        <v>3070</v>
      </c>
      <c r="P13" s="1">
        <v>3070</v>
      </c>
      <c r="Q13" s="1">
        <v>3070</v>
      </c>
      <c r="R13" s="1">
        <v>3070</v>
      </c>
      <c r="S13" s="1">
        <v>3070</v>
      </c>
      <c r="T13" s="1">
        <v>3070</v>
      </c>
      <c r="U13" s="1">
        <v>3070</v>
      </c>
      <c r="V13" s="1">
        <v>3070</v>
      </c>
      <c r="W13" s="1">
        <v>3070</v>
      </c>
      <c r="X13" s="1">
        <v>3070</v>
      </c>
      <c r="Y13" s="1">
        <v>3070</v>
      </c>
      <c r="Z13" s="1">
        <v>3070</v>
      </c>
      <c r="AA13" s="1">
        <v>3070</v>
      </c>
      <c r="AB13" s="1">
        <v>3070</v>
      </c>
      <c r="AC13" s="1">
        <v>3070</v>
      </c>
      <c r="AD13" s="1">
        <v>3070</v>
      </c>
      <c r="AE13" s="1">
        <v>3070</v>
      </c>
      <c r="AF13" s="1">
        <v>3070</v>
      </c>
      <c r="AG13" s="1">
        <v>3070</v>
      </c>
      <c r="AH13" s="1">
        <v>3070</v>
      </c>
      <c r="AI13" s="1">
        <v>3070</v>
      </c>
      <c r="AJ13" s="1">
        <v>3070</v>
      </c>
      <c r="AK13" s="1">
        <v>3070</v>
      </c>
      <c r="AL13" s="1">
        <v>3070</v>
      </c>
      <c r="AM13" s="1">
        <v>3070</v>
      </c>
      <c r="AN13" s="1">
        <v>3070</v>
      </c>
      <c r="AO13" s="1">
        <v>3070</v>
      </c>
      <c r="AP13" s="1">
        <v>3070</v>
      </c>
    </row>
    <row r="14" spans="1:42">
      <c r="A14" s="18" t="s">
        <v>109</v>
      </c>
      <c r="B14" s="18" t="s">
        <v>110</v>
      </c>
      <c r="C14" s="18" t="s">
        <v>126</v>
      </c>
      <c r="D14" s="1" t="s">
        <v>395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</row>
    <row r="15" spans="1:42">
      <c r="A15" s="18" t="s">
        <v>109</v>
      </c>
      <c r="B15" s="18" t="s">
        <v>110</v>
      </c>
      <c r="C15" s="18" t="s">
        <v>127</v>
      </c>
      <c r="D15" s="1" t="s">
        <v>394</v>
      </c>
      <c r="E15" s="1">
        <v>812</v>
      </c>
      <c r="F15" s="1">
        <v>812</v>
      </c>
      <c r="G15" s="1">
        <v>812</v>
      </c>
      <c r="H15" s="1">
        <v>812</v>
      </c>
      <c r="I15" s="1">
        <v>812</v>
      </c>
      <c r="J15" s="1">
        <v>812</v>
      </c>
      <c r="K15" s="1">
        <v>812</v>
      </c>
      <c r="L15" s="1">
        <v>812</v>
      </c>
      <c r="M15" s="1">
        <v>812</v>
      </c>
      <c r="N15" s="1">
        <v>812</v>
      </c>
      <c r="O15" s="1">
        <v>812</v>
      </c>
      <c r="P15" s="1">
        <v>812</v>
      </c>
      <c r="Q15" s="1">
        <v>812</v>
      </c>
      <c r="R15" s="1">
        <v>812</v>
      </c>
      <c r="S15" s="1">
        <v>812</v>
      </c>
      <c r="T15" s="1">
        <v>812</v>
      </c>
      <c r="U15" s="1">
        <v>812</v>
      </c>
      <c r="V15" s="1">
        <v>812</v>
      </c>
      <c r="W15" s="1">
        <v>812</v>
      </c>
      <c r="X15" s="1">
        <v>812</v>
      </c>
      <c r="Y15" s="1">
        <v>812</v>
      </c>
      <c r="Z15" s="1">
        <v>812</v>
      </c>
      <c r="AA15" s="1">
        <v>812</v>
      </c>
      <c r="AB15" s="1">
        <v>812</v>
      </c>
      <c r="AC15" s="1">
        <v>812</v>
      </c>
      <c r="AD15" s="1">
        <v>812</v>
      </c>
      <c r="AE15" s="1">
        <v>812</v>
      </c>
      <c r="AF15" s="1">
        <v>812</v>
      </c>
      <c r="AG15" s="1">
        <v>812</v>
      </c>
      <c r="AH15" s="1">
        <v>812</v>
      </c>
      <c r="AI15" s="1">
        <v>812</v>
      </c>
      <c r="AJ15" s="1">
        <v>812</v>
      </c>
      <c r="AK15" s="1">
        <v>812</v>
      </c>
      <c r="AL15" s="1">
        <v>812</v>
      </c>
      <c r="AM15" s="1">
        <v>812</v>
      </c>
      <c r="AN15" s="1">
        <v>812</v>
      </c>
      <c r="AO15" s="1">
        <v>812</v>
      </c>
      <c r="AP15" s="1">
        <v>812</v>
      </c>
    </row>
    <row r="16" spans="1:42">
      <c r="A16" s="18" t="s">
        <v>225</v>
      </c>
      <c r="B16" s="18" t="s">
        <v>128</v>
      </c>
      <c r="C16" s="18" t="s">
        <v>111</v>
      </c>
      <c r="D16" s="1" t="s">
        <v>393</v>
      </c>
      <c r="E16" s="1">
        <v>548448</v>
      </c>
      <c r="F16" s="1">
        <v>548448</v>
      </c>
      <c r="G16" s="1">
        <v>548448</v>
      </c>
      <c r="H16" s="1">
        <v>548448</v>
      </c>
      <c r="I16" s="1">
        <v>548448</v>
      </c>
      <c r="J16" s="1">
        <v>548448</v>
      </c>
      <c r="K16" s="1">
        <v>548448</v>
      </c>
      <c r="L16" s="1">
        <v>548448</v>
      </c>
      <c r="M16" s="1">
        <v>548448</v>
      </c>
      <c r="N16" s="1">
        <v>548448</v>
      </c>
      <c r="O16" s="1">
        <v>548448</v>
      </c>
      <c r="P16" s="1">
        <v>548448</v>
      </c>
      <c r="Q16" s="1">
        <v>548448</v>
      </c>
      <c r="R16" s="1">
        <v>548448</v>
      </c>
      <c r="S16" s="1">
        <v>548448</v>
      </c>
      <c r="T16" s="1">
        <v>548448</v>
      </c>
      <c r="U16" s="1">
        <v>548448</v>
      </c>
      <c r="V16" s="1">
        <v>548448</v>
      </c>
      <c r="W16" s="1">
        <v>548448</v>
      </c>
      <c r="X16" s="1">
        <v>548448</v>
      </c>
      <c r="Y16" s="1">
        <v>548448</v>
      </c>
      <c r="Z16" s="1">
        <v>548448</v>
      </c>
      <c r="AA16" s="1">
        <v>548448</v>
      </c>
      <c r="AB16" s="1">
        <v>548448</v>
      </c>
      <c r="AC16" s="1">
        <v>548448</v>
      </c>
      <c r="AD16" s="1">
        <v>548448</v>
      </c>
      <c r="AE16" s="1">
        <v>548448</v>
      </c>
      <c r="AF16" s="1">
        <v>548448</v>
      </c>
      <c r="AG16" s="1">
        <v>548448</v>
      </c>
      <c r="AH16" s="1">
        <v>548448</v>
      </c>
      <c r="AI16" s="1">
        <v>548448</v>
      </c>
      <c r="AJ16" s="1">
        <v>548448</v>
      </c>
      <c r="AK16" s="1">
        <v>548448</v>
      </c>
      <c r="AL16" s="1">
        <v>548448</v>
      </c>
      <c r="AM16" s="1">
        <v>548448</v>
      </c>
      <c r="AN16" s="1">
        <v>548448</v>
      </c>
      <c r="AO16" s="1">
        <v>548448</v>
      </c>
      <c r="AP16" s="1">
        <v>548448</v>
      </c>
    </row>
    <row r="17" spans="1:42">
      <c r="A17" s="18" t="s">
        <v>225</v>
      </c>
      <c r="B17" s="18" t="s">
        <v>128</v>
      </c>
      <c r="C17" s="18" t="s">
        <v>122</v>
      </c>
      <c r="D17" s="1" t="s">
        <v>392</v>
      </c>
      <c r="E17" s="1">
        <v>7690</v>
      </c>
      <c r="F17" s="1">
        <v>7690</v>
      </c>
      <c r="G17" s="1">
        <v>7690</v>
      </c>
      <c r="H17" s="1">
        <v>7690</v>
      </c>
      <c r="I17" s="1">
        <v>7690</v>
      </c>
      <c r="J17" s="1">
        <v>7690</v>
      </c>
      <c r="K17" s="1">
        <v>7690</v>
      </c>
      <c r="L17" s="1">
        <v>7690</v>
      </c>
      <c r="M17" s="1">
        <v>7690</v>
      </c>
      <c r="N17" s="1">
        <v>7690</v>
      </c>
      <c r="O17" s="1">
        <v>7690</v>
      </c>
      <c r="P17" s="1">
        <v>7690</v>
      </c>
      <c r="Q17" s="1">
        <v>7690</v>
      </c>
      <c r="R17" s="1">
        <v>7690</v>
      </c>
      <c r="S17" s="1">
        <v>7690</v>
      </c>
      <c r="T17" s="1">
        <v>7690</v>
      </c>
      <c r="U17" s="1">
        <v>7690</v>
      </c>
      <c r="V17" s="1">
        <v>7690</v>
      </c>
      <c r="W17" s="1">
        <v>7690</v>
      </c>
      <c r="X17" s="1">
        <v>7690</v>
      </c>
      <c r="Y17" s="1">
        <v>7690</v>
      </c>
      <c r="Z17" s="1">
        <v>7690</v>
      </c>
      <c r="AA17" s="1">
        <v>7690</v>
      </c>
      <c r="AB17" s="1">
        <v>7690</v>
      </c>
      <c r="AC17" s="1">
        <v>7690</v>
      </c>
      <c r="AD17" s="1">
        <v>7690</v>
      </c>
      <c r="AE17" s="1">
        <v>7690</v>
      </c>
      <c r="AF17" s="1">
        <v>7690</v>
      </c>
      <c r="AG17" s="1">
        <v>7690</v>
      </c>
      <c r="AH17" s="1">
        <v>7690</v>
      </c>
      <c r="AI17" s="1">
        <v>7690</v>
      </c>
      <c r="AJ17" s="1">
        <v>7690</v>
      </c>
      <c r="AK17" s="1">
        <v>7690</v>
      </c>
      <c r="AL17" s="1">
        <v>7690</v>
      </c>
      <c r="AM17" s="1">
        <v>7690</v>
      </c>
      <c r="AN17" s="1">
        <v>7690</v>
      </c>
      <c r="AO17" s="1">
        <v>7690</v>
      </c>
      <c r="AP17" s="1">
        <v>7690</v>
      </c>
    </row>
    <row r="18" spans="1:42">
      <c r="A18" s="18" t="s">
        <v>225</v>
      </c>
      <c r="B18" s="18" t="s">
        <v>128</v>
      </c>
      <c r="C18" s="18" t="s">
        <v>123</v>
      </c>
      <c r="D18" s="1" t="s">
        <v>391</v>
      </c>
      <c r="E18" s="3">
        <v>631888</v>
      </c>
      <c r="F18" s="3">
        <v>631888</v>
      </c>
      <c r="G18" s="3">
        <v>631888</v>
      </c>
      <c r="H18" s="3">
        <v>631888</v>
      </c>
      <c r="I18" s="3">
        <v>631888</v>
      </c>
      <c r="J18" s="3">
        <v>631888</v>
      </c>
      <c r="K18" s="3">
        <v>631888</v>
      </c>
      <c r="L18" s="3">
        <v>631888</v>
      </c>
      <c r="M18" s="3">
        <v>631888</v>
      </c>
      <c r="N18" s="3">
        <v>631888</v>
      </c>
      <c r="O18" s="3">
        <v>631888</v>
      </c>
      <c r="P18" s="3">
        <v>631888</v>
      </c>
      <c r="Q18" s="3">
        <v>631888</v>
      </c>
      <c r="R18" s="3">
        <v>631888</v>
      </c>
      <c r="S18" s="3">
        <v>631888</v>
      </c>
      <c r="T18" s="3">
        <v>631888</v>
      </c>
      <c r="U18" s="3">
        <v>631888</v>
      </c>
      <c r="V18" s="3">
        <v>631888</v>
      </c>
      <c r="W18" s="3">
        <v>631888</v>
      </c>
      <c r="X18" s="3">
        <v>631888</v>
      </c>
      <c r="Y18" s="3">
        <v>631888</v>
      </c>
      <c r="Z18" s="3">
        <v>631888</v>
      </c>
      <c r="AA18" s="3">
        <v>631888</v>
      </c>
      <c r="AB18" s="3">
        <v>631888</v>
      </c>
      <c r="AC18" s="3">
        <v>631888</v>
      </c>
      <c r="AD18" s="3">
        <v>631888</v>
      </c>
      <c r="AE18" s="3">
        <v>631888</v>
      </c>
      <c r="AF18" s="3">
        <v>631888</v>
      </c>
      <c r="AG18" s="3">
        <v>631888</v>
      </c>
      <c r="AH18" s="3">
        <v>631888</v>
      </c>
      <c r="AI18" s="3">
        <v>631888</v>
      </c>
      <c r="AJ18" s="3">
        <v>631888</v>
      </c>
      <c r="AK18" s="3">
        <v>631888</v>
      </c>
      <c r="AL18" s="3">
        <v>631888</v>
      </c>
      <c r="AM18" s="3">
        <v>631888</v>
      </c>
      <c r="AN18" s="3">
        <v>631888</v>
      </c>
      <c r="AO18" s="3">
        <v>631888</v>
      </c>
      <c r="AP18" s="3">
        <v>631888</v>
      </c>
    </row>
    <row r="19" spans="1:42">
      <c r="A19" s="18" t="s">
        <v>225</v>
      </c>
      <c r="B19" s="18" t="s">
        <v>128</v>
      </c>
      <c r="C19" s="18" t="s">
        <v>124</v>
      </c>
      <c r="D19" s="1" t="s">
        <v>390</v>
      </c>
      <c r="E19" s="1">
        <v>850154</v>
      </c>
      <c r="F19" s="1">
        <v>850154</v>
      </c>
      <c r="G19" s="1">
        <v>850154</v>
      </c>
      <c r="H19" s="1">
        <v>850154</v>
      </c>
      <c r="I19" s="1">
        <v>850154</v>
      </c>
      <c r="J19" s="1">
        <v>850154</v>
      </c>
      <c r="K19" s="1">
        <v>850154</v>
      </c>
      <c r="L19" s="1">
        <v>850154</v>
      </c>
      <c r="M19" s="1">
        <v>850154</v>
      </c>
      <c r="N19" s="1">
        <v>850154</v>
      </c>
      <c r="O19" s="1">
        <v>850154</v>
      </c>
      <c r="P19" s="1">
        <v>850154</v>
      </c>
      <c r="Q19" s="1">
        <v>850154</v>
      </c>
      <c r="R19" s="1">
        <v>850154</v>
      </c>
      <c r="S19" s="1">
        <v>850154</v>
      </c>
      <c r="T19" s="1">
        <v>850154</v>
      </c>
      <c r="U19" s="1">
        <v>850154</v>
      </c>
      <c r="V19" s="1">
        <v>850154</v>
      </c>
      <c r="W19" s="1">
        <v>850154</v>
      </c>
      <c r="X19" s="1">
        <v>850154</v>
      </c>
      <c r="Y19" s="1">
        <v>850154</v>
      </c>
      <c r="Z19" s="1">
        <v>850154</v>
      </c>
      <c r="AA19" s="1">
        <v>850154</v>
      </c>
      <c r="AB19" s="1">
        <v>850154</v>
      </c>
      <c r="AC19" s="1">
        <v>850154</v>
      </c>
      <c r="AD19" s="1">
        <v>850154</v>
      </c>
      <c r="AE19" s="1">
        <v>850154</v>
      </c>
      <c r="AF19" s="1">
        <v>850154</v>
      </c>
      <c r="AG19" s="1">
        <v>850154</v>
      </c>
      <c r="AH19" s="1">
        <v>850154</v>
      </c>
      <c r="AI19" s="1">
        <v>850154</v>
      </c>
      <c r="AJ19" s="1">
        <v>850154</v>
      </c>
      <c r="AK19" s="1">
        <v>850154</v>
      </c>
      <c r="AL19" s="1">
        <v>850154</v>
      </c>
      <c r="AM19" s="1">
        <v>850154</v>
      </c>
      <c r="AN19" s="1">
        <v>850154</v>
      </c>
      <c r="AO19" s="1">
        <v>850154</v>
      </c>
      <c r="AP19" s="1">
        <v>850154</v>
      </c>
    </row>
    <row r="20" spans="1:42">
      <c r="A20" s="18" t="s">
        <v>225</v>
      </c>
      <c r="B20" s="18" t="s">
        <v>128</v>
      </c>
      <c r="C20" s="18" t="s">
        <v>125</v>
      </c>
      <c r="D20" s="1" t="s">
        <v>389</v>
      </c>
      <c r="E20" s="1">
        <v>51205</v>
      </c>
      <c r="F20" s="1">
        <v>51205</v>
      </c>
      <c r="G20" s="1">
        <v>51205</v>
      </c>
      <c r="H20" s="1">
        <v>51205</v>
      </c>
      <c r="I20" s="1">
        <v>51205</v>
      </c>
      <c r="J20" s="1">
        <v>51205</v>
      </c>
      <c r="K20" s="1">
        <v>51205</v>
      </c>
      <c r="L20" s="1">
        <v>51205</v>
      </c>
      <c r="M20" s="1">
        <v>51205</v>
      </c>
      <c r="N20" s="1">
        <v>51205</v>
      </c>
      <c r="O20" s="1">
        <v>51205</v>
      </c>
      <c r="P20" s="1">
        <v>51205</v>
      </c>
      <c r="Q20" s="1">
        <v>51205</v>
      </c>
      <c r="R20" s="1">
        <v>51205</v>
      </c>
      <c r="S20" s="1">
        <v>51205</v>
      </c>
      <c r="T20" s="1">
        <v>51205</v>
      </c>
      <c r="U20" s="1">
        <v>51205</v>
      </c>
      <c r="V20" s="1">
        <v>51205</v>
      </c>
      <c r="W20" s="1">
        <v>51205</v>
      </c>
      <c r="X20" s="1">
        <v>51205</v>
      </c>
      <c r="Y20" s="1">
        <v>51205</v>
      </c>
      <c r="Z20" s="1">
        <v>51205</v>
      </c>
      <c r="AA20" s="1">
        <v>51205</v>
      </c>
      <c r="AB20" s="1">
        <v>51205</v>
      </c>
      <c r="AC20" s="1">
        <v>51205</v>
      </c>
      <c r="AD20" s="1">
        <v>51205</v>
      </c>
      <c r="AE20" s="1">
        <v>51205</v>
      </c>
      <c r="AF20" s="1">
        <v>51205</v>
      </c>
      <c r="AG20" s="1">
        <v>51205</v>
      </c>
      <c r="AH20" s="1">
        <v>51205</v>
      </c>
      <c r="AI20" s="1">
        <v>51205</v>
      </c>
      <c r="AJ20" s="1">
        <v>51205</v>
      </c>
      <c r="AK20" s="1">
        <v>51205</v>
      </c>
      <c r="AL20" s="1">
        <v>51205</v>
      </c>
      <c r="AM20" s="1">
        <v>51205</v>
      </c>
      <c r="AN20" s="1">
        <v>51205</v>
      </c>
      <c r="AO20" s="1">
        <v>51205</v>
      </c>
      <c r="AP20" s="1">
        <v>51205</v>
      </c>
    </row>
    <row r="21" spans="1:42">
      <c r="A21" s="18" t="s">
        <v>225</v>
      </c>
      <c r="B21" s="18" t="s">
        <v>128</v>
      </c>
      <c r="C21" s="18" t="s">
        <v>126</v>
      </c>
      <c r="D21" s="1" t="s">
        <v>388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</row>
    <row r="22" spans="1:42">
      <c r="A22" s="18" t="s">
        <v>225</v>
      </c>
      <c r="B22" s="18" t="s">
        <v>128</v>
      </c>
      <c r="C22" s="18" t="s">
        <v>127</v>
      </c>
      <c r="D22" s="1" t="s">
        <v>387</v>
      </c>
      <c r="E22" s="1">
        <v>5415</v>
      </c>
      <c r="F22" s="1">
        <v>5415</v>
      </c>
      <c r="G22" s="1">
        <v>5415</v>
      </c>
      <c r="H22" s="1">
        <v>5415</v>
      </c>
      <c r="I22" s="1">
        <v>5415</v>
      </c>
      <c r="J22" s="1">
        <v>5415</v>
      </c>
      <c r="K22" s="1">
        <v>5415</v>
      </c>
      <c r="L22" s="1">
        <v>5415</v>
      </c>
      <c r="M22" s="1">
        <v>5415</v>
      </c>
      <c r="N22" s="1">
        <v>5415</v>
      </c>
      <c r="O22" s="1">
        <v>5415</v>
      </c>
      <c r="P22" s="1">
        <v>5415</v>
      </c>
      <c r="Q22" s="1">
        <v>5415</v>
      </c>
      <c r="R22" s="1">
        <v>5415</v>
      </c>
      <c r="S22" s="1">
        <v>5415</v>
      </c>
      <c r="T22" s="1">
        <v>5415</v>
      </c>
      <c r="U22" s="1">
        <v>5415</v>
      </c>
      <c r="V22" s="1">
        <v>5415</v>
      </c>
      <c r="W22" s="1">
        <v>5415</v>
      </c>
      <c r="X22" s="1">
        <v>5415</v>
      </c>
      <c r="Y22" s="1">
        <v>5415</v>
      </c>
      <c r="Z22" s="1">
        <v>5415</v>
      </c>
      <c r="AA22" s="1">
        <v>5415</v>
      </c>
      <c r="AB22" s="1">
        <v>5415</v>
      </c>
      <c r="AC22" s="1">
        <v>5415</v>
      </c>
      <c r="AD22" s="1">
        <v>5415</v>
      </c>
      <c r="AE22" s="1">
        <v>5415</v>
      </c>
      <c r="AF22" s="1">
        <v>5415</v>
      </c>
      <c r="AG22" s="1">
        <v>5415</v>
      </c>
      <c r="AH22" s="1">
        <v>5415</v>
      </c>
      <c r="AI22" s="1">
        <v>5415</v>
      </c>
      <c r="AJ22" s="1">
        <v>5415</v>
      </c>
      <c r="AK22" s="1">
        <v>5415</v>
      </c>
      <c r="AL22" s="1">
        <v>5415</v>
      </c>
      <c r="AM22" s="1">
        <v>5415</v>
      </c>
      <c r="AN22" s="1">
        <v>5415</v>
      </c>
      <c r="AO22" s="1">
        <v>5415</v>
      </c>
      <c r="AP22" s="1">
        <v>5415</v>
      </c>
    </row>
    <row r="23" spans="1:42">
      <c r="A23" s="18" t="s">
        <v>225</v>
      </c>
      <c r="B23" s="18" t="s">
        <v>110</v>
      </c>
      <c r="C23" s="18" t="s">
        <v>111</v>
      </c>
      <c r="D23" s="1" t="s">
        <v>386</v>
      </c>
      <c r="E23" s="1">
        <v>69711</v>
      </c>
      <c r="F23" s="1">
        <v>69711</v>
      </c>
      <c r="G23" s="1">
        <v>69711</v>
      </c>
      <c r="H23" s="1">
        <v>69711</v>
      </c>
      <c r="I23" s="1">
        <v>69711</v>
      </c>
      <c r="J23" s="1">
        <v>69711</v>
      </c>
      <c r="K23" s="1">
        <v>69711</v>
      </c>
      <c r="L23" s="1">
        <v>69711</v>
      </c>
      <c r="M23" s="1">
        <v>69711</v>
      </c>
      <c r="N23" s="1">
        <v>69711</v>
      </c>
      <c r="O23" s="1">
        <v>69711</v>
      </c>
      <c r="P23" s="1">
        <v>69711</v>
      </c>
      <c r="Q23" s="1">
        <v>69711</v>
      </c>
      <c r="R23" s="1">
        <v>69711</v>
      </c>
      <c r="S23" s="1">
        <v>69711</v>
      </c>
      <c r="T23" s="1">
        <v>69711</v>
      </c>
      <c r="U23" s="1">
        <v>69711</v>
      </c>
      <c r="V23" s="1">
        <v>69711</v>
      </c>
      <c r="W23" s="1">
        <v>69711</v>
      </c>
      <c r="X23" s="1">
        <v>69711</v>
      </c>
      <c r="Y23" s="1">
        <v>69711</v>
      </c>
      <c r="Z23" s="1">
        <v>69711</v>
      </c>
      <c r="AA23" s="1">
        <v>69711</v>
      </c>
      <c r="AB23" s="1">
        <v>69711</v>
      </c>
      <c r="AC23" s="1">
        <v>69711</v>
      </c>
      <c r="AD23" s="1">
        <v>69711</v>
      </c>
      <c r="AE23" s="1">
        <v>69711</v>
      </c>
      <c r="AF23" s="1">
        <v>69711</v>
      </c>
      <c r="AG23" s="1">
        <v>69711</v>
      </c>
      <c r="AH23" s="1">
        <v>69711</v>
      </c>
      <c r="AI23" s="1">
        <v>69711</v>
      </c>
      <c r="AJ23" s="1">
        <v>69711</v>
      </c>
      <c r="AK23" s="1">
        <v>69711</v>
      </c>
      <c r="AL23" s="1">
        <v>69711</v>
      </c>
      <c r="AM23" s="1">
        <v>69711</v>
      </c>
      <c r="AN23" s="1">
        <v>69711</v>
      </c>
      <c r="AO23" s="1">
        <v>69711</v>
      </c>
      <c r="AP23" s="1">
        <v>69711</v>
      </c>
    </row>
    <row r="24" spans="1:42">
      <c r="A24" s="18" t="s">
        <v>225</v>
      </c>
      <c r="B24" s="18" t="s">
        <v>110</v>
      </c>
      <c r="C24" s="18" t="s">
        <v>122</v>
      </c>
      <c r="D24" s="1" t="s">
        <v>385</v>
      </c>
      <c r="E24" s="1">
        <v>421918</v>
      </c>
      <c r="F24" s="1">
        <v>421918</v>
      </c>
      <c r="G24" s="1">
        <v>421918</v>
      </c>
      <c r="H24" s="1">
        <v>421918</v>
      </c>
      <c r="I24" s="1">
        <v>421918</v>
      </c>
      <c r="J24" s="1">
        <v>421918</v>
      </c>
      <c r="K24" s="1">
        <v>421918</v>
      </c>
      <c r="L24" s="1">
        <v>421918</v>
      </c>
      <c r="M24" s="1">
        <v>421918</v>
      </c>
      <c r="N24" s="1">
        <v>421918</v>
      </c>
      <c r="O24" s="1">
        <v>421918</v>
      </c>
      <c r="P24" s="1">
        <v>421918</v>
      </c>
      <c r="Q24" s="1">
        <v>421918</v>
      </c>
      <c r="R24" s="1">
        <v>421918</v>
      </c>
      <c r="S24" s="1">
        <v>421918</v>
      </c>
      <c r="T24" s="1">
        <v>421918</v>
      </c>
      <c r="U24" s="1">
        <v>421918</v>
      </c>
      <c r="V24" s="1">
        <v>421918</v>
      </c>
      <c r="W24" s="1">
        <v>421918</v>
      </c>
      <c r="X24" s="1">
        <v>421918</v>
      </c>
      <c r="Y24" s="1">
        <v>421918</v>
      </c>
      <c r="Z24" s="1">
        <v>421918</v>
      </c>
      <c r="AA24" s="1">
        <v>421918</v>
      </c>
      <c r="AB24" s="1">
        <v>421918</v>
      </c>
      <c r="AC24" s="1">
        <v>421918</v>
      </c>
      <c r="AD24" s="1">
        <v>421918</v>
      </c>
      <c r="AE24" s="1">
        <v>421918</v>
      </c>
      <c r="AF24" s="1">
        <v>421918</v>
      </c>
      <c r="AG24" s="1">
        <v>421918</v>
      </c>
      <c r="AH24" s="1">
        <v>421918</v>
      </c>
      <c r="AI24" s="1">
        <v>421918</v>
      </c>
      <c r="AJ24" s="1">
        <v>421918</v>
      </c>
      <c r="AK24" s="1">
        <v>421918</v>
      </c>
      <c r="AL24" s="1">
        <v>421918</v>
      </c>
      <c r="AM24" s="1">
        <v>421918</v>
      </c>
      <c r="AN24" s="1">
        <v>421918</v>
      </c>
      <c r="AO24" s="1">
        <v>421918</v>
      </c>
      <c r="AP24" s="1">
        <v>421918</v>
      </c>
    </row>
    <row r="25" spans="1:42">
      <c r="A25" s="18" t="s">
        <v>225</v>
      </c>
      <c r="B25" s="18" t="s">
        <v>110</v>
      </c>
      <c r="C25" s="18" t="s">
        <v>123</v>
      </c>
      <c r="D25" s="1" t="s">
        <v>384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</row>
    <row r="26" spans="1:42">
      <c r="A26" s="18" t="s">
        <v>225</v>
      </c>
      <c r="B26" s="18" t="s">
        <v>110</v>
      </c>
      <c r="C26" s="18" t="s">
        <v>124</v>
      </c>
      <c r="D26" s="1" t="s">
        <v>383</v>
      </c>
      <c r="E26" s="3">
        <v>8595810</v>
      </c>
      <c r="F26" s="3">
        <v>8595810</v>
      </c>
      <c r="G26" s="3">
        <v>8595810</v>
      </c>
      <c r="H26" s="3">
        <v>8595810</v>
      </c>
      <c r="I26" s="3">
        <v>8595810</v>
      </c>
      <c r="J26" s="3">
        <v>8595810</v>
      </c>
      <c r="K26" s="3">
        <v>8595810</v>
      </c>
      <c r="L26" s="3">
        <v>8595810</v>
      </c>
      <c r="M26" s="3">
        <v>8595810</v>
      </c>
      <c r="N26" s="3">
        <v>8595810</v>
      </c>
      <c r="O26" s="3">
        <v>8595810</v>
      </c>
      <c r="P26" s="3">
        <v>8595810</v>
      </c>
      <c r="Q26" s="3">
        <v>8595810</v>
      </c>
      <c r="R26" s="3">
        <v>8595810</v>
      </c>
      <c r="S26" s="3">
        <v>8595810</v>
      </c>
      <c r="T26" s="3">
        <v>8595810</v>
      </c>
      <c r="U26" s="3">
        <v>8595810</v>
      </c>
      <c r="V26" s="3">
        <v>8595810</v>
      </c>
      <c r="W26" s="3">
        <v>8595810</v>
      </c>
      <c r="X26" s="3">
        <v>8595810</v>
      </c>
      <c r="Y26" s="3">
        <v>8595810</v>
      </c>
      <c r="Z26" s="3">
        <v>8595810</v>
      </c>
      <c r="AA26" s="3">
        <v>8595810</v>
      </c>
      <c r="AB26" s="3">
        <v>8595810</v>
      </c>
      <c r="AC26" s="3">
        <v>8595810</v>
      </c>
      <c r="AD26" s="3">
        <v>8595810</v>
      </c>
      <c r="AE26" s="3">
        <v>8595810</v>
      </c>
      <c r="AF26" s="3">
        <v>8595810</v>
      </c>
      <c r="AG26" s="3">
        <v>8595810</v>
      </c>
      <c r="AH26" s="3">
        <v>8595810</v>
      </c>
      <c r="AI26" s="3">
        <v>8595810</v>
      </c>
      <c r="AJ26" s="3">
        <v>8595810</v>
      </c>
      <c r="AK26" s="3">
        <v>8595810</v>
      </c>
      <c r="AL26" s="3">
        <v>8595810</v>
      </c>
      <c r="AM26" s="3">
        <v>8595810</v>
      </c>
      <c r="AN26" s="3">
        <v>8595810</v>
      </c>
      <c r="AO26" s="3">
        <v>8595810</v>
      </c>
      <c r="AP26" s="3">
        <v>8595810</v>
      </c>
    </row>
    <row r="27" spans="1:42">
      <c r="A27" s="18" t="s">
        <v>225</v>
      </c>
      <c r="B27" s="18" t="s">
        <v>110</v>
      </c>
      <c r="C27" s="18" t="s">
        <v>125</v>
      </c>
      <c r="D27" s="1" t="s">
        <v>382</v>
      </c>
      <c r="E27" s="1">
        <v>1247</v>
      </c>
      <c r="F27" s="1">
        <v>1247</v>
      </c>
      <c r="G27" s="1">
        <v>1247</v>
      </c>
      <c r="H27" s="1">
        <v>1247</v>
      </c>
      <c r="I27" s="1">
        <v>1247</v>
      </c>
      <c r="J27" s="1">
        <v>1247</v>
      </c>
      <c r="K27" s="1">
        <v>1247</v>
      </c>
      <c r="L27" s="1">
        <v>1247</v>
      </c>
      <c r="M27" s="1">
        <v>1247</v>
      </c>
      <c r="N27" s="1">
        <v>1247</v>
      </c>
      <c r="O27" s="1">
        <v>1247</v>
      </c>
      <c r="P27" s="1">
        <v>1247</v>
      </c>
      <c r="Q27" s="1">
        <v>1247</v>
      </c>
      <c r="R27" s="1">
        <v>1247</v>
      </c>
      <c r="S27" s="1">
        <v>1247</v>
      </c>
      <c r="T27" s="1">
        <v>1247</v>
      </c>
      <c r="U27" s="1">
        <v>1247</v>
      </c>
      <c r="V27" s="1">
        <v>1247</v>
      </c>
      <c r="W27" s="1">
        <v>1247</v>
      </c>
      <c r="X27" s="1">
        <v>1247</v>
      </c>
      <c r="Y27" s="1">
        <v>1247</v>
      </c>
      <c r="Z27" s="1">
        <v>1247</v>
      </c>
      <c r="AA27" s="1">
        <v>1247</v>
      </c>
      <c r="AB27" s="1">
        <v>1247</v>
      </c>
      <c r="AC27" s="1">
        <v>1247</v>
      </c>
      <c r="AD27" s="1">
        <v>1247</v>
      </c>
      <c r="AE27" s="1">
        <v>1247</v>
      </c>
      <c r="AF27" s="1">
        <v>1247</v>
      </c>
      <c r="AG27" s="1">
        <v>1247</v>
      </c>
      <c r="AH27" s="1">
        <v>1247</v>
      </c>
      <c r="AI27" s="1">
        <v>1247</v>
      </c>
      <c r="AJ27" s="1">
        <v>1247</v>
      </c>
      <c r="AK27" s="1">
        <v>1247</v>
      </c>
      <c r="AL27" s="1">
        <v>1247</v>
      </c>
      <c r="AM27" s="1">
        <v>1247</v>
      </c>
      <c r="AN27" s="1">
        <v>1247</v>
      </c>
      <c r="AO27" s="1">
        <v>1247</v>
      </c>
      <c r="AP27" s="1">
        <v>1247</v>
      </c>
    </row>
    <row r="28" spans="1:42">
      <c r="A28" s="18" t="s">
        <v>225</v>
      </c>
      <c r="B28" s="18" t="s">
        <v>110</v>
      </c>
      <c r="C28" s="18" t="s">
        <v>126</v>
      </c>
      <c r="D28" s="1" t="s">
        <v>381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</row>
    <row r="29" spans="1:42">
      <c r="A29" s="18" t="s">
        <v>225</v>
      </c>
      <c r="B29" s="18" t="s">
        <v>110</v>
      </c>
      <c r="C29" s="18" t="s">
        <v>127</v>
      </c>
      <c r="D29" s="1" t="s">
        <v>380</v>
      </c>
      <c r="E29" s="1">
        <v>7035</v>
      </c>
      <c r="F29" s="1">
        <v>7035</v>
      </c>
      <c r="G29" s="1">
        <v>7035</v>
      </c>
      <c r="H29" s="1">
        <v>7035</v>
      </c>
      <c r="I29" s="1">
        <v>7035</v>
      </c>
      <c r="J29" s="1">
        <v>7035</v>
      </c>
      <c r="K29" s="1">
        <v>7035</v>
      </c>
      <c r="L29" s="1">
        <v>7035</v>
      </c>
      <c r="M29" s="1">
        <v>7035</v>
      </c>
      <c r="N29" s="1">
        <v>7035</v>
      </c>
      <c r="O29" s="1">
        <v>7035</v>
      </c>
      <c r="P29" s="1">
        <v>7035</v>
      </c>
      <c r="Q29" s="1">
        <v>7035</v>
      </c>
      <c r="R29" s="1">
        <v>7035</v>
      </c>
      <c r="S29" s="1">
        <v>7035</v>
      </c>
      <c r="T29" s="1">
        <v>7035</v>
      </c>
      <c r="U29" s="1">
        <v>7035</v>
      </c>
      <c r="V29" s="1">
        <v>7035</v>
      </c>
      <c r="W29" s="1">
        <v>7035</v>
      </c>
      <c r="X29" s="1">
        <v>7035</v>
      </c>
      <c r="Y29" s="1">
        <v>7035</v>
      </c>
      <c r="Z29" s="1">
        <v>7035</v>
      </c>
      <c r="AA29" s="1">
        <v>7035</v>
      </c>
      <c r="AB29" s="1">
        <v>7035</v>
      </c>
      <c r="AC29" s="1">
        <v>7035</v>
      </c>
      <c r="AD29" s="1">
        <v>7035</v>
      </c>
      <c r="AE29" s="1">
        <v>7035</v>
      </c>
      <c r="AF29" s="1">
        <v>7035</v>
      </c>
      <c r="AG29" s="1">
        <v>7035</v>
      </c>
      <c r="AH29" s="1">
        <v>7035</v>
      </c>
      <c r="AI29" s="1">
        <v>7035</v>
      </c>
      <c r="AJ29" s="1">
        <v>7035</v>
      </c>
      <c r="AK29" s="1">
        <v>7035</v>
      </c>
      <c r="AL29" s="1">
        <v>7035</v>
      </c>
      <c r="AM29" s="1">
        <v>7035</v>
      </c>
      <c r="AN29" s="1">
        <v>7035</v>
      </c>
      <c r="AO29" s="1">
        <v>7035</v>
      </c>
      <c r="AP29" s="1">
        <v>7035</v>
      </c>
    </row>
    <row r="30" spans="1:42">
      <c r="A30" s="18" t="s">
        <v>224</v>
      </c>
      <c r="B30" s="18" t="s">
        <v>128</v>
      </c>
      <c r="C30" s="18" t="s">
        <v>111</v>
      </c>
      <c r="D30" s="1" t="s">
        <v>379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</row>
    <row r="31" spans="1:42">
      <c r="A31" s="18" t="s">
        <v>224</v>
      </c>
      <c r="B31" s="18" t="s">
        <v>128</v>
      </c>
      <c r="C31" s="18" t="s">
        <v>122</v>
      </c>
      <c r="D31" s="1" t="s">
        <v>378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</row>
    <row r="32" spans="1:42">
      <c r="A32" s="18" t="s">
        <v>224</v>
      </c>
      <c r="B32" s="18" t="s">
        <v>128</v>
      </c>
      <c r="C32" s="18" t="s">
        <v>123</v>
      </c>
      <c r="D32" s="1" t="s">
        <v>377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</row>
    <row r="33" spans="1:42">
      <c r="A33" s="18" t="s">
        <v>224</v>
      </c>
      <c r="B33" s="18" t="s">
        <v>128</v>
      </c>
      <c r="C33" s="18" t="s">
        <v>124</v>
      </c>
      <c r="D33" s="1" t="s">
        <v>376</v>
      </c>
      <c r="E33" s="1">
        <v>3942</v>
      </c>
      <c r="F33" s="1">
        <v>3942</v>
      </c>
      <c r="G33" s="1">
        <v>3942</v>
      </c>
      <c r="H33" s="1">
        <v>3942</v>
      </c>
      <c r="I33" s="1">
        <v>3942</v>
      </c>
      <c r="J33" s="1">
        <v>3942</v>
      </c>
      <c r="K33" s="1">
        <v>3942</v>
      </c>
      <c r="L33" s="1">
        <v>3942</v>
      </c>
      <c r="M33" s="1">
        <v>3942</v>
      </c>
      <c r="N33" s="1">
        <v>3942</v>
      </c>
      <c r="O33" s="1">
        <v>3942</v>
      </c>
      <c r="P33" s="1">
        <v>3942</v>
      </c>
      <c r="Q33" s="1">
        <v>3942</v>
      </c>
      <c r="R33" s="1">
        <v>3942</v>
      </c>
      <c r="S33" s="1">
        <v>3942</v>
      </c>
      <c r="T33" s="1">
        <v>3942</v>
      </c>
      <c r="U33" s="1">
        <v>3942</v>
      </c>
      <c r="V33" s="1">
        <v>3942</v>
      </c>
      <c r="W33" s="1">
        <v>3942</v>
      </c>
      <c r="X33" s="1">
        <v>3942</v>
      </c>
      <c r="Y33" s="1">
        <v>3942</v>
      </c>
      <c r="Z33" s="1">
        <v>3942</v>
      </c>
      <c r="AA33" s="1">
        <v>3942</v>
      </c>
      <c r="AB33" s="1">
        <v>3942</v>
      </c>
      <c r="AC33" s="1">
        <v>3942</v>
      </c>
      <c r="AD33" s="1">
        <v>3942</v>
      </c>
      <c r="AE33" s="1">
        <v>3942</v>
      </c>
      <c r="AF33" s="1">
        <v>3942</v>
      </c>
      <c r="AG33" s="1">
        <v>3942</v>
      </c>
      <c r="AH33" s="1">
        <v>3942</v>
      </c>
      <c r="AI33" s="1">
        <v>3942</v>
      </c>
      <c r="AJ33" s="1">
        <v>3942</v>
      </c>
      <c r="AK33" s="1">
        <v>3942</v>
      </c>
      <c r="AL33" s="1">
        <v>3942</v>
      </c>
      <c r="AM33" s="1">
        <v>3942</v>
      </c>
      <c r="AN33" s="1">
        <v>3942</v>
      </c>
      <c r="AO33" s="1">
        <v>3942</v>
      </c>
      <c r="AP33" s="1">
        <v>3942</v>
      </c>
    </row>
    <row r="34" spans="1:42">
      <c r="A34" s="18" t="s">
        <v>224</v>
      </c>
      <c r="B34" s="18" t="s">
        <v>128</v>
      </c>
      <c r="C34" s="18" t="s">
        <v>125</v>
      </c>
      <c r="D34" s="1" t="s">
        <v>375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</row>
    <row r="35" spans="1:42">
      <c r="A35" s="18" t="s">
        <v>224</v>
      </c>
      <c r="B35" s="18" t="s">
        <v>128</v>
      </c>
      <c r="C35" s="18" t="s">
        <v>126</v>
      </c>
      <c r="D35" s="1" t="s">
        <v>374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</row>
    <row r="36" spans="1:42">
      <c r="A36" s="18" t="s">
        <v>224</v>
      </c>
      <c r="B36" s="18" t="s">
        <v>128</v>
      </c>
      <c r="C36" s="18" t="s">
        <v>127</v>
      </c>
      <c r="D36" s="1" t="s">
        <v>373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</row>
    <row r="37" spans="1:42">
      <c r="A37" s="18" t="s">
        <v>224</v>
      </c>
      <c r="B37" s="18" t="s">
        <v>110</v>
      </c>
      <c r="C37" s="18" t="s">
        <v>111</v>
      </c>
      <c r="D37" s="1" t="s">
        <v>372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</row>
    <row r="38" spans="1:42">
      <c r="A38" s="18" t="s">
        <v>224</v>
      </c>
      <c r="B38" s="18" t="s">
        <v>110</v>
      </c>
      <c r="C38" s="18" t="s">
        <v>122</v>
      </c>
      <c r="D38" s="1" t="s">
        <v>371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</row>
    <row r="39" spans="1:42">
      <c r="A39" s="18" t="s">
        <v>224</v>
      </c>
      <c r="B39" s="18" t="s">
        <v>110</v>
      </c>
      <c r="C39" s="18" t="s">
        <v>123</v>
      </c>
      <c r="D39" s="1" t="s">
        <v>370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</row>
    <row r="40" spans="1:42">
      <c r="A40" s="18" t="s">
        <v>224</v>
      </c>
      <c r="B40" s="18" t="s">
        <v>110</v>
      </c>
      <c r="C40" s="18" t="s">
        <v>124</v>
      </c>
      <c r="D40" s="1" t="s">
        <v>369</v>
      </c>
      <c r="E40" s="1">
        <v>223</v>
      </c>
      <c r="F40" s="1">
        <v>223</v>
      </c>
      <c r="G40" s="1">
        <v>223</v>
      </c>
      <c r="H40" s="1">
        <v>223</v>
      </c>
      <c r="I40" s="1">
        <v>223</v>
      </c>
      <c r="J40" s="1">
        <v>223</v>
      </c>
      <c r="K40" s="1">
        <v>223</v>
      </c>
      <c r="L40" s="1">
        <v>223</v>
      </c>
      <c r="M40" s="1">
        <v>223</v>
      </c>
      <c r="N40" s="1">
        <v>223</v>
      </c>
      <c r="O40" s="1">
        <v>223</v>
      </c>
      <c r="P40" s="1">
        <v>223</v>
      </c>
      <c r="Q40" s="1">
        <v>223</v>
      </c>
      <c r="R40" s="1">
        <v>223</v>
      </c>
      <c r="S40" s="1">
        <v>223</v>
      </c>
      <c r="T40" s="1">
        <v>223</v>
      </c>
      <c r="U40" s="1">
        <v>223</v>
      </c>
      <c r="V40" s="1">
        <v>223</v>
      </c>
      <c r="W40" s="1">
        <v>223</v>
      </c>
      <c r="X40" s="1">
        <v>223</v>
      </c>
      <c r="Y40" s="1">
        <v>223</v>
      </c>
      <c r="Z40" s="1">
        <v>223</v>
      </c>
      <c r="AA40" s="1">
        <v>223</v>
      </c>
      <c r="AB40" s="1">
        <v>223</v>
      </c>
      <c r="AC40" s="1">
        <v>223</v>
      </c>
      <c r="AD40" s="1">
        <v>223</v>
      </c>
      <c r="AE40" s="1">
        <v>223</v>
      </c>
      <c r="AF40" s="1">
        <v>223</v>
      </c>
      <c r="AG40" s="1">
        <v>223</v>
      </c>
      <c r="AH40" s="1">
        <v>223</v>
      </c>
      <c r="AI40" s="1">
        <v>223</v>
      </c>
      <c r="AJ40" s="1">
        <v>223</v>
      </c>
      <c r="AK40" s="1">
        <v>223</v>
      </c>
      <c r="AL40" s="1">
        <v>223</v>
      </c>
      <c r="AM40" s="1">
        <v>223</v>
      </c>
      <c r="AN40" s="1">
        <v>223</v>
      </c>
      <c r="AO40" s="1">
        <v>223</v>
      </c>
      <c r="AP40" s="1">
        <v>223</v>
      </c>
    </row>
    <row r="41" spans="1:42">
      <c r="A41" s="18" t="s">
        <v>224</v>
      </c>
      <c r="B41" s="18" t="s">
        <v>110</v>
      </c>
      <c r="C41" s="18" t="s">
        <v>125</v>
      </c>
      <c r="D41" s="1" t="s">
        <v>368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</row>
    <row r="42" spans="1:42">
      <c r="A42" s="18" t="s">
        <v>224</v>
      </c>
      <c r="B42" s="18" t="s">
        <v>110</v>
      </c>
      <c r="C42" s="18" t="s">
        <v>126</v>
      </c>
      <c r="D42" s="1" t="s">
        <v>367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</row>
    <row r="43" spans="1:42">
      <c r="A43" s="18" t="s">
        <v>224</v>
      </c>
      <c r="B43" s="18" t="s">
        <v>110</v>
      </c>
      <c r="C43" s="18" t="s">
        <v>127</v>
      </c>
      <c r="D43" s="1" t="s">
        <v>366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</row>
    <row r="44" spans="1:42">
      <c r="A44" s="18" t="s">
        <v>223</v>
      </c>
      <c r="B44" s="18" t="s">
        <v>128</v>
      </c>
      <c r="C44" s="18" t="s">
        <v>111</v>
      </c>
      <c r="D44" s="1" t="s">
        <v>365</v>
      </c>
      <c r="E44" s="1">
        <v>14200</v>
      </c>
      <c r="F44" s="1">
        <v>14200</v>
      </c>
      <c r="G44" s="1">
        <v>14200</v>
      </c>
      <c r="H44" s="1">
        <v>14200</v>
      </c>
      <c r="I44" s="1">
        <v>14200</v>
      </c>
      <c r="J44" s="1">
        <v>14200</v>
      </c>
      <c r="K44" s="1">
        <v>14200</v>
      </c>
      <c r="L44" s="1">
        <v>14200</v>
      </c>
      <c r="M44" s="1">
        <v>14200</v>
      </c>
      <c r="N44" s="1">
        <v>14200</v>
      </c>
      <c r="O44" s="1">
        <v>14200</v>
      </c>
      <c r="P44" s="1">
        <v>14200</v>
      </c>
      <c r="Q44" s="1">
        <v>14200</v>
      </c>
      <c r="R44" s="1">
        <v>14200</v>
      </c>
      <c r="S44" s="1">
        <v>14200</v>
      </c>
      <c r="T44" s="1">
        <v>14200</v>
      </c>
      <c r="U44" s="1">
        <v>14200</v>
      </c>
      <c r="V44" s="1">
        <v>14200</v>
      </c>
      <c r="W44" s="1">
        <v>14200</v>
      </c>
      <c r="X44" s="1">
        <v>14200</v>
      </c>
      <c r="Y44" s="1">
        <v>14200</v>
      </c>
      <c r="Z44" s="1">
        <v>14200</v>
      </c>
      <c r="AA44" s="1">
        <v>14200</v>
      </c>
      <c r="AB44" s="1">
        <v>14200</v>
      </c>
      <c r="AC44" s="1">
        <v>14200</v>
      </c>
      <c r="AD44" s="1">
        <v>14200</v>
      </c>
      <c r="AE44" s="1">
        <v>14200</v>
      </c>
      <c r="AF44" s="1">
        <v>14200</v>
      </c>
      <c r="AG44" s="1">
        <v>14200</v>
      </c>
      <c r="AH44" s="1">
        <v>14200</v>
      </c>
      <c r="AI44" s="1">
        <v>14200</v>
      </c>
      <c r="AJ44" s="1">
        <v>14200</v>
      </c>
      <c r="AK44" s="1">
        <v>14200</v>
      </c>
      <c r="AL44" s="1">
        <v>14200</v>
      </c>
      <c r="AM44" s="1">
        <v>14200</v>
      </c>
      <c r="AN44" s="1">
        <v>14200</v>
      </c>
      <c r="AO44" s="1">
        <v>14200</v>
      </c>
      <c r="AP44" s="1">
        <v>14200</v>
      </c>
    </row>
    <row r="45" spans="1:42">
      <c r="A45" s="18" t="s">
        <v>223</v>
      </c>
      <c r="B45" s="18" t="s">
        <v>128</v>
      </c>
      <c r="C45" s="18" t="s">
        <v>122</v>
      </c>
      <c r="D45" s="1" t="s">
        <v>364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</row>
    <row r="46" spans="1:42">
      <c r="A46" s="18" t="s">
        <v>223</v>
      </c>
      <c r="B46" s="18" t="s">
        <v>128</v>
      </c>
      <c r="C46" s="18" t="s">
        <v>123</v>
      </c>
      <c r="D46" s="1" t="s">
        <v>363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</row>
    <row r="47" spans="1:42">
      <c r="A47" s="18" t="s">
        <v>223</v>
      </c>
      <c r="B47" s="18" t="s">
        <v>128</v>
      </c>
      <c r="C47" s="18" t="s">
        <v>124</v>
      </c>
      <c r="D47" s="1" t="s">
        <v>362</v>
      </c>
      <c r="E47" s="1">
        <v>559.21799999999996</v>
      </c>
      <c r="F47" s="1">
        <v>559.21799999999996</v>
      </c>
      <c r="G47" s="1">
        <v>559.21799999999996</v>
      </c>
      <c r="H47" s="1">
        <v>559.21799999999996</v>
      </c>
      <c r="I47" s="1">
        <v>559.21799999999996</v>
      </c>
      <c r="J47" s="1">
        <v>559.21799999999996</v>
      </c>
      <c r="K47" s="1">
        <v>559.21799999999996</v>
      </c>
      <c r="L47" s="1">
        <v>559.21799999999996</v>
      </c>
      <c r="M47" s="1">
        <v>559.21799999999996</v>
      </c>
      <c r="N47" s="1">
        <v>559.21799999999996</v>
      </c>
      <c r="O47" s="1">
        <v>559.21799999999996</v>
      </c>
      <c r="P47" s="1">
        <v>559.21799999999996</v>
      </c>
      <c r="Q47" s="1">
        <v>559.21799999999996</v>
      </c>
      <c r="R47" s="1">
        <v>559.21799999999996</v>
      </c>
      <c r="S47" s="1">
        <v>559.21799999999996</v>
      </c>
      <c r="T47" s="1">
        <v>559.21799999999996</v>
      </c>
      <c r="U47" s="1">
        <v>559.21799999999996</v>
      </c>
      <c r="V47" s="1">
        <v>559.21799999999996</v>
      </c>
      <c r="W47" s="1">
        <v>559.21799999999996</v>
      </c>
      <c r="X47" s="1">
        <v>559.21799999999996</v>
      </c>
      <c r="Y47" s="1">
        <v>559.21799999999996</v>
      </c>
      <c r="Z47" s="1">
        <v>559.21799999999996</v>
      </c>
      <c r="AA47" s="1">
        <v>559.21799999999996</v>
      </c>
      <c r="AB47" s="1">
        <v>559.21799999999996</v>
      </c>
      <c r="AC47" s="1">
        <v>559.21799999999996</v>
      </c>
      <c r="AD47" s="1">
        <v>559.21799999999996</v>
      </c>
      <c r="AE47" s="1">
        <v>559.21799999999996</v>
      </c>
      <c r="AF47" s="1">
        <v>559.21799999999996</v>
      </c>
      <c r="AG47" s="1">
        <v>559.21799999999996</v>
      </c>
      <c r="AH47" s="1">
        <v>559.21799999999996</v>
      </c>
      <c r="AI47" s="1">
        <v>559.21799999999996</v>
      </c>
      <c r="AJ47" s="1">
        <v>559.21799999999996</v>
      </c>
      <c r="AK47" s="1">
        <v>559.21799999999996</v>
      </c>
      <c r="AL47" s="1">
        <v>559.21799999999996</v>
      </c>
      <c r="AM47" s="1">
        <v>559.21799999999996</v>
      </c>
      <c r="AN47" s="1">
        <v>559.21799999999996</v>
      </c>
      <c r="AO47" s="1">
        <v>559.21799999999996</v>
      </c>
      <c r="AP47" s="1">
        <v>559.21799999999996</v>
      </c>
    </row>
    <row r="48" spans="1:42">
      <c r="A48" s="18" t="s">
        <v>223</v>
      </c>
      <c r="B48" s="18" t="s">
        <v>128</v>
      </c>
      <c r="C48" s="18" t="s">
        <v>125</v>
      </c>
      <c r="D48" s="1" t="s">
        <v>361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</row>
    <row r="49" spans="1:42">
      <c r="A49" s="18" t="s">
        <v>223</v>
      </c>
      <c r="B49" s="18" t="s">
        <v>128</v>
      </c>
      <c r="C49" s="18" t="s">
        <v>126</v>
      </c>
      <c r="D49" s="1" t="s">
        <v>360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</row>
    <row r="50" spans="1:42">
      <c r="A50" s="18" t="s">
        <v>223</v>
      </c>
      <c r="B50" s="18" t="s">
        <v>128</v>
      </c>
      <c r="C50" s="18" t="s">
        <v>127</v>
      </c>
      <c r="D50" s="1" t="s">
        <v>359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</row>
    <row r="51" spans="1:42">
      <c r="A51" s="18" t="s">
        <v>223</v>
      </c>
      <c r="B51" s="18" t="s">
        <v>110</v>
      </c>
      <c r="C51" s="18" t="s">
        <v>111</v>
      </c>
      <c r="D51" s="1" t="s">
        <v>358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</row>
    <row r="52" spans="1:42">
      <c r="A52" s="18" t="s">
        <v>223</v>
      </c>
      <c r="B52" s="18" t="s">
        <v>110</v>
      </c>
      <c r="C52" s="18" t="s">
        <v>122</v>
      </c>
      <c r="D52" s="1" t="s">
        <v>357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</row>
    <row r="53" spans="1:42">
      <c r="A53" s="18" t="s">
        <v>223</v>
      </c>
      <c r="B53" s="18" t="s">
        <v>110</v>
      </c>
      <c r="C53" s="18" t="s">
        <v>123</v>
      </c>
      <c r="D53" s="1" t="s">
        <v>356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</row>
    <row r="54" spans="1:42">
      <c r="A54" s="18" t="s">
        <v>223</v>
      </c>
      <c r="B54" s="18" t="s">
        <v>110</v>
      </c>
      <c r="C54" s="18" t="s">
        <v>124</v>
      </c>
      <c r="D54" s="1" t="s">
        <v>355</v>
      </c>
      <c r="E54" s="1">
        <v>7240.78</v>
      </c>
      <c r="F54" s="1">
        <v>7240.78</v>
      </c>
      <c r="G54" s="1">
        <v>7240.78</v>
      </c>
      <c r="H54" s="1">
        <v>7240.78</v>
      </c>
      <c r="I54" s="1">
        <v>7240.78</v>
      </c>
      <c r="J54" s="1">
        <v>7240.78</v>
      </c>
      <c r="K54" s="1">
        <v>7240.78</v>
      </c>
      <c r="L54" s="1">
        <v>7240.78</v>
      </c>
      <c r="M54" s="1">
        <v>7240.78</v>
      </c>
      <c r="N54" s="1">
        <v>7240.78</v>
      </c>
      <c r="O54" s="1">
        <v>7240.78</v>
      </c>
      <c r="P54" s="1">
        <v>7240.78</v>
      </c>
      <c r="Q54" s="1">
        <v>7240.78</v>
      </c>
      <c r="R54" s="1">
        <v>7240.78</v>
      </c>
      <c r="S54" s="1">
        <v>7240.78</v>
      </c>
      <c r="T54" s="1">
        <v>7240.78</v>
      </c>
      <c r="U54" s="1">
        <v>7240.78</v>
      </c>
      <c r="V54" s="1">
        <v>7240.78</v>
      </c>
      <c r="W54" s="1">
        <v>7240.78</v>
      </c>
      <c r="X54" s="1">
        <v>7240.78</v>
      </c>
      <c r="Y54" s="1">
        <v>7240.78</v>
      </c>
      <c r="Z54" s="1">
        <v>7240.78</v>
      </c>
      <c r="AA54" s="1">
        <v>7240.78</v>
      </c>
      <c r="AB54" s="1">
        <v>7240.78</v>
      </c>
      <c r="AC54" s="1">
        <v>7240.78</v>
      </c>
      <c r="AD54" s="1">
        <v>7240.78</v>
      </c>
      <c r="AE54" s="1">
        <v>7240.78</v>
      </c>
      <c r="AF54" s="1">
        <v>7240.78</v>
      </c>
      <c r="AG54" s="1">
        <v>7240.78</v>
      </c>
      <c r="AH54" s="1">
        <v>7240.78</v>
      </c>
      <c r="AI54" s="1">
        <v>7240.78</v>
      </c>
      <c r="AJ54" s="1">
        <v>7240.78</v>
      </c>
      <c r="AK54" s="1">
        <v>7240.78</v>
      </c>
      <c r="AL54" s="1">
        <v>7240.78</v>
      </c>
      <c r="AM54" s="1">
        <v>7240.78</v>
      </c>
      <c r="AN54" s="1">
        <v>7240.78</v>
      </c>
      <c r="AO54" s="1">
        <v>7240.78</v>
      </c>
      <c r="AP54" s="1">
        <v>7240.78</v>
      </c>
    </row>
    <row r="55" spans="1:42">
      <c r="A55" s="18" t="s">
        <v>223</v>
      </c>
      <c r="B55" s="18" t="s">
        <v>110</v>
      </c>
      <c r="C55" s="18" t="s">
        <v>125</v>
      </c>
      <c r="D55" s="1" t="s">
        <v>354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</row>
    <row r="56" spans="1:42">
      <c r="A56" s="18" t="s">
        <v>223</v>
      </c>
      <c r="B56" s="18" t="s">
        <v>110</v>
      </c>
      <c r="C56" s="18" t="s">
        <v>126</v>
      </c>
      <c r="D56" s="1" t="s">
        <v>353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</row>
    <row r="57" spans="1:42">
      <c r="A57" s="18" t="s">
        <v>223</v>
      </c>
      <c r="B57" s="18" t="s">
        <v>110</v>
      </c>
      <c r="C57" s="18" t="s">
        <v>127</v>
      </c>
      <c r="D57" s="1" t="s">
        <v>352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</row>
    <row r="58" spans="1:42">
      <c r="A58" s="18" t="s">
        <v>222</v>
      </c>
      <c r="B58" s="18" t="s">
        <v>128</v>
      </c>
      <c r="C58" s="18" t="s">
        <v>111</v>
      </c>
      <c r="D58" s="1" t="s">
        <v>351</v>
      </c>
      <c r="E58" s="1">
        <v>250</v>
      </c>
      <c r="F58" s="1">
        <v>250</v>
      </c>
      <c r="G58" s="1">
        <v>250</v>
      </c>
      <c r="H58" s="1">
        <v>250</v>
      </c>
      <c r="I58" s="1">
        <v>250</v>
      </c>
      <c r="J58" s="1">
        <v>250</v>
      </c>
      <c r="K58" s="1">
        <v>250</v>
      </c>
      <c r="L58" s="1">
        <v>250</v>
      </c>
      <c r="M58" s="1">
        <v>250</v>
      </c>
      <c r="N58" s="1">
        <v>250</v>
      </c>
      <c r="O58" s="1">
        <v>250</v>
      </c>
      <c r="P58" s="1">
        <v>250</v>
      </c>
      <c r="Q58" s="1">
        <v>250</v>
      </c>
      <c r="R58" s="1">
        <v>250</v>
      </c>
      <c r="S58" s="1">
        <v>250</v>
      </c>
      <c r="T58" s="1">
        <v>250</v>
      </c>
      <c r="U58" s="1">
        <v>250</v>
      </c>
      <c r="V58" s="1">
        <v>250</v>
      </c>
      <c r="W58" s="1">
        <v>250</v>
      </c>
      <c r="X58" s="1">
        <v>250</v>
      </c>
      <c r="Y58" s="1">
        <v>250</v>
      </c>
      <c r="Z58" s="1">
        <v>250</v>
      </c>
      <c r="AA58" s="1">
        <v>250</v>
      </c>
      <c r="AB58" s="1">
        <v>250</v>
      </c>
      <c r="AC58" s="1">
        <v>250</v>
      </c>
      <c r="AD58" s="1">
        <v>250</v>
      </c>
      <c r="AE58" s="1">
        <v>250</v>
      </c>
      <c r="AF58" s="1">
        <v>250</v>
      </c>
      <c r="AG58" s="1">
        <v>250</v>
      </c>
      <c r="AH58" s="1">
        <v>250</v>
      </c>
      <c r="AI58" s="1">
        <v>250</v>
      </c>
      <c r="AJ58" s="1">
        <v>250</v>
      </c>
      <c r="AK58" s="1">
        <v>250</v>
      </c>
      <c r="AL58" s="1">
        <v>250</v>
      </c>
      <c r="AM58" s="1">
        <v>250</v>
      </c>
      <c r="AN58" s="1">
        <v>250</v>
      </c>
      <c r="AO58" s="1">
        <v>250</v>
      </c>
      <c r="AP58" s="1">
        <v>250</v>
      </c>
    </row>
    <row r="59" spans="1:42">
      <c r="A59" s="18" t="s">
        <v>222</v>
      </c>
      <c r="B59" s="18" t="s">
        <v>128</v>
      </c>
      <c r="C59" s="18" t="s">
        <v>122</v>
      </c>
      <c r="D59" s="1" t="s">
        <v>350</v>
      </c>
      <c r="E59" s="1">
        <v>1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  <c r="Q59" s="1">
        <v>1</v>
      </c>
      <c r="R59" s="1">
        <v>1</v>
      </c>
      <c r="S59" s="1">
        <v>1</v>
      </c>
      <c r="T59" s="1">
        <v>1</v>
      </c>
      <c r="U59" s="1">
        <v>1</v>
      </c>
      <c r="V59" s="1">
        <v>1</v>
      </c>
      <c r="W59" s="1">
        <v>1</v>
      </c>
      <c r="X59" s="1">
        <v>1</v>
      </c>
      <c r="Y59" s="1">
        <v>1</v>
      </c>
      <c r="Z59" s="1">
        <v>1</v>
      </c>
      <c r="AA59" s="1">
        <v>1</v>
      </c>
      <c r="AB59" s="1">
        <v>1</v>
      </c>
      <c r="AC59" s="1">
        <v>1</v>
      </c>
      <c r="AD59" s="1">
        <v>1</v>
      </c>
      <c r="AE59" s="1">
        <v>1</v>
      </c>
      <c r="AF59" s="1">
        <v>1</v>
      </c>
      <c r="AG59" s="1">
        <v>1</v>
      </c>
      <c r="AH59" s="1">
        <v>1</v>
      </c>
      <c r="AI59" s="1">
        <v>1</v>
      </c>
      <c r="AJ59" s="1">
        <v>1</v>
      </c>
      <c r="AK59" s="1">
        <v>1</v>
      </c>
      <c r="AL59" s="1">
        <v>1</v>
      </c>
      <c r="AM59" s="1">
        <v>1</v>
      </c>
      <c r="AN59" s="1">
        <v>1</v>
      </c>
      <c r="AO59" s="1">
        <v>1</v>
      </c>
      <c r="AP59" s="1">
        <v>1</v>
      </c>
    </row>
    <row r="60" spans="1:42">
      <c r="A60" s="18" t="s">
        <v>222</v>
      </c>
      <c r="B60" s="18" t="s">
        <v>128</v>
      </c>
      <c r="C60" s="18" t="s">
        <v>123</v>
      </c>
      <c r="D60" s="1" t="s">
        <v>349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</row>
    <row r="61" spans="1:42">
      <c r="A61" s="18" t="s">
        <v>222</v>
      </c>
      <c r="B61" s="18" t="s">
        <v>128</v>
      </c>
      <c r="C61" s="18" t="s">
        <v>124</v>
      </c>
      <c r="D61" s="1" t="s">
        <v>348</v>
      </c>
      <c r="E61" s="1">
        <v>619</v>
      </c>
      <c r="F61" s="1">
        <v>619</v>
      </c>
      <c r="G61" s="1">
        <v>619</v>
      </c>
      <c r="H61" s="1">
        <v>619</v>
      </c>
      <c r="I61" s="1">
        <v>619</v>
      </c>
      <c r="J61" s="1">
        <v>619</v>
      </c>
      <c r="K61" s="1">
        <v>619</v>
      </c>
      <c r="L61" s="1">
        <v>619</v>
      </c>
      <c r="M61" s="1">
        <v>619</v>
      </c>
      <c r="N61" s="1">
        <v>619</v>
      </c>
      <c r="O61" s="1">
        <v>619</v>
      </c>
      <c r="P61" s="1">
        <v>619</v>
      </c>
      <c r="Q61" s="1">
        <v>619</v>
      </c>
      <c r="R61" s="1">
        <v>619</v>
      </c>
      <c r="S61" s="1">
        <v>619</v>
      </c>
      <c r="T61" s="1">
        <v>619</v>
      </c>
      <c r="U61" s="1">
        <v>619</v>
      </c>
      <c r="V61" s="1">
        <v>619</v>
      </c>
      <c r="W61" s="1">
        <v>619</v>
      </c>
      <c r="X61" s="1">
        <v>619</v>
      </c>
      <c r="Y61" s="1">
        <v>619</v>
      </c>
      <c r="Z61" s="1">
        <v>619</v>
      </c>
      <c r="AA61" s="1">
        <v>619</v>
      </c>
      <c r="AB61" s="1">
        <v>619</v>
      </c>
      <c r="AC61" s="1">
        <v>619</v>
      </c>
      <c r="AD61" s="1">
        <v>619</v>
      </c>
      <c r="AE61" s="1">
        <v>619</v>
      </c>
      <c r="AF61" s="1">
        <v>619</v>
      </c>
      <c r="AG61" s="1">
        <v>619</v>
      </c>
      <c r="AH61" s="1">
        <v>619</v>
      </c>
      <c r="AI61" s="1">
        <v>619</v>
      </c>
      <c r="AJ61" s="1">
        <v>619</v>
      </c>
      <c r="AK61" s="1">
        <v>619</v>
      </c>
      <c r="AL61" s="1">
        <v>619</v>
      </c>
      <c r="AM61" s="1">
        <v>619</v>
      </c>
      <c r="AN61" s="1">
        <v>619</v>
      </c>
      <c r="AO61" s="1">
        <v>619</v>
      </c>
      <c r="AP61" s="1">
        <v>619</v>
      </c>
    </row>
    <row r="62" spans="1:42">
      <c r="A62" s="18" t="s">
        <v>222</v>
      </c>
      <c r="B62" s="18" t="s">
        <v>128</v>
      </c>
      <c r="C62" s="18" t="s">
        <v>125</v>
      </c>
      <c r="D62" s="1" t="s">
        <v>347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</row>
    <row r="63" spans="1:42">
      <c r="A63" s="18" t="s">
        <v>222</v>
      </c>
      <c r="B63" s="18" t="s">
        <v>128</v>
      </c>
      <c r="C63" s="18" t="s">
        <v>126</v>
      </c>
      <c r="D63" s="1" t="s">
        <v>346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</row>
    <row r="64" spans="1:42">
      <c r="A64" s="18" t="s">
        <v>222</v>
      </c>
      <c r="B64" s="18" t="s">
        <v>128</v>
      </c>
      <c r="C64" s="18" t="s">
        <v>127</v>
      </c>
      <c r="D64" s="1" t="s">
        <v>345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</row>
    <row r="65" spans="1:42">
      <c r="A65" s="18" t="s">
        <v>222</v>
      </c>
      <c r="B65" s="18" t="s">
        <v>110</v>
      </c>
      <c r="C65" s="18" t="s">
        <v>111</v>
      </c>
      <c r="D65" s="1" t="s">
        <v>344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</row>
    <row r="66" spans="1:42">
      <c r="A66" s="18" t="s">
        <v>222</v>
      </c>
      <c r="B66" s="18" t="s">
        <v>110</v>
      </c>
      <c r="C66" s="18" t="s">
        <v>122</v>
      </c>
      <c r="D66" s="1" t="s">
        <v>343</v>
      </c>
      <c r="E66" s="1">
        <v>489</v>
      </c>
      <c r="F66" s="1">
        <v>489</v>
      </c>
      <c r="G66" s="1">
        <v>489</v>
      </c>
      <c r="H66" s="1">
        <v>489</v>
      </c>
      <c r="I66" s="1">
        <v>489</v>
      </c>
      <c r="J66" s="1">
        <v>489</v>
      </c>
      <c r="K66" s="1">
        <v>489</v>
      </c>
      <c r="L66" s="1">
        <v>489</v>
      </c>
      <c r="M66" s="1">
        <v>489</v>
      </c>
      <c r="N66" s="1">
        <v>489</v>
      </c>
      <c r="O66" s="1">
        <v>489</v>
      </c>
      <c r="P66" s="1">
        <v>489</v>
      </c>
      <c r="Q66" s="1">
        <v>489</v>
      </c>
      <c r="R66" s="1">
        <v>489</v>
      </c>
      <c r="S66" s="1">
        <v>489</v>
      </c>
      <c r="T66" s="1">
        <v>489</v>
      </c>
      <c r="U66" s="1">
        <v>489</v>
      </c>
      <c r="V66" s="1">
        <v>489</v>
      </c>
      <c r="W66" s="1">
        <v>489</v>
      </c>
      <c r="X66" s="1">
        <v>489</v>
      </c>
      <c r="Y66" s="1">
        <v>489</v>
      </c>
      <c r="Z66" s="1">
        <v>489</v>
      </c>
      <c r="AA66" s="1">
        <v>489</v>
      </c>
      <c r="AB66" s="1">
        <v>489</v>
      </c>
      <c r="AC66" s="1">
        <v>489</v>
      </c>
      <c r="AD66" s="1">
        <v>489</v>
      </c>
      <c r="AE66" s="1">
        <v>489</v>
      </c>
      <c r="AF66" s="1">
        <v>489</v>
      </c>
      <c r="AG66" s="1">
        <v>489</v>
      </c>
      <c r="AH66" s="1">
        <v>489</v>
      </c>
      <c r="AI66" s="1">
        <v>489</v>
      </c>
      <c r="AJ66" s="1">
        <v>489</v>
      </c>
      <c r="AK66" s="1">
        <v>489</v>
      </c>
      <c r="AL66" s="1">
        <v>489</v>
      </c>
      <c r="AM66" s="1">
        <v>489</v>
      </c>
      <c r="AN66" s="1">
        <v>489</v>
      </c>
      <c r="AO66" s="1">
        <v>489</v>
      </c>
      <c r="AP66" s="1">
        <v>489</v>
      </c>
    </row>
    <row r="67" spans="1:42">
      <c r="A67" s="18" t="s">
        <v>222</v>
      </c>
      <c r="B67" s="18" t="s">
        <v>110</v>
      </c>
      <c r="C67" s="18" t="s">
        <v>123</v>
      </c>
      <c r="D67" s="1" t="s">
        <v>342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</row>
    <row r="68" spans="1:42">
      <c r="A68" s="18" t="s">
        <v>222</v>
      </c>
      <c r="B68" s="18" t="s">
        <v>110</v>
      </c>
      <c r="C68" s="18" t="s">
        <v>124</v>
      </c>
      <c r="D68" s="1" t="s">
        <v>341</v>
      </c>
      <c r="E68" s="1">
        <v>120509</v>
      </c>
      <c r="F68" s="1">
        <v>120509</v>
      </c>
      <c r="G68" s="1">
        <v>120509</v>
      </c>
      <c r="H68" s="1">
        <v>120509</v>
      </c>
      <c r="I68" s="1">
        <v>120509</v>
      </c>
      <c r="J68" s="1">
        <v>120509</v>
      </c>
      <c r="K68" s="1">
        <v>120509</v>
      </c>
      <c r="L68" s="1">
        <v>120509</v>
      </c>
      <c r="M68" s="1">
        <v>120509</v>
      </c>
      <c r="N68" s="1">
        <v>120509</v>
      </c>
      <c r="O68" s="1">
        <v>120509</v>
      </c>
      <c r="P68" s="1">
        <v>120509</v>
      </c>
      <c r="Q68" s="1">
        <v>120509</v>
      </c>
      <c r="R68" s="1">
        <v>120509</v>
      </c>
      <c r="S68" s="1">
        <v>120509</v>
      </c>
      <c r="T68" s="1">
        <v>120509</v>
      </c>
      <c r="U68" s="1">
        <v>120509</v>
      </c>
      <c r="V68" s="1">
        <v>120509</v>
      </c>
      <c r="W68" s="1">
        <v>120509</v>
      </c>
      <c r="X68" s="1">
        <v>120509</v>
      </c>
      <c r="Y68" s="1">
        <v>120509</v>
      </c>
      <c r="Z68" s="1">
        <v>120509</v>
      </c>
      <c r="AA68" s="1">
        <v>120509</v>
      </c>
      <c r="AB68" s="1">
        <v>120509</v>
      </c>
      <c r="AC68" s="1">
        <v>120509</v>
      </c>
      <c r="AD68" s="1">
        <v>120509</v>
      </c>
      <c r="AE68" s="1">
        <v>120509</v>
      </c>
      <c r="AF68" s="1">
        <v>120509</v>
      </c>
      <c r="AG68" s="1">
        <v>120509</v>
      </c>
      <c r="AH68" s="1">
        <v>120509</v>
      </c>
      <c r="AI68" s="1">
        <v>120509</v>
      </c>
      <c r="AJ68" s="1">
        <v>120509</v>
      </c>
      <c r="AK68" s="1">
        <v>120509</v>
      </c>
      <c r="AL68" s="1">
        <v>120509</v>
      </c>
      <c r="AM68" s="1">
        <v>120509</v>
      </c>
      <c r="AN68" s="1">
        <v>120509</v>
      </c>
      <c r="AO68" s="1">
        <v>120509</v>
      </c>
      <c r="AP68" s="1">
        <v>120509</v>
      </c>
    </row>
    <row r="69" spans="1:42">
      <c r="A69" s="18" t="s">
        <v>222</v>
      </c>
      <c r="B69" s="18" t="s">
        <v>110</v>
      </c>
      <c r="C69" s="18" t="s">
        <v>125</v>
      </c>
      <c r="D69" s="1" t="s">
        <v>340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</row>
    <row r="70" spans="1:42">
      <c r="A70" s="18" t="s">
        <v>222</v>
      </c>
      <c r="B70" s="18" t="s">
        <v>110</v>
      </c>
      <c r="C70" s="18" t="s">
        <v>126</v>
      </c>
      <c r="D70" s="1" t="s">
        <v>339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</row>
    <row r="71" spans="1:42">
      <c r="A71" s="18" t="s">
        <v>222</v>
      </c>
      <c r="B71" s="18" t="s">
        <v>110</v>
      </c>
      <c r="C71" s="18" t="s">
        <v>127</v>
      </c>
      <c r="D71" s="1" t="s">
        <v>338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</row>
    <row r="72" spans="1:42">
      <c r="A72" s="18" t="s">
        <v>220</v>
      </c>
      <c r="B72" s="18" t="s">
        <v>128</v>
      </c>
      <c r="C72" s="18" t="s">
        <v>111</v>
      </c>
      <c r="D72" s="1" t="s">
        <v>337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</row>
    <row r="73" spans="1:42">
      <c r="A73" s="18" t="s">
        <v>220</v>
      </c>
      <c r="B73" s="18" t="s">
        <v>128</v>
      </c>
      <c r="C73" s="18" t="s">
        <v>122</v>
      </c>
      <c r="D73" s="1" t="s">
        <v>336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</row>
    <row r="74" spans="1:42">
      <c r="A74" s="18" t="s">
        <v>220</v>
      </c>
      <c r="B74" s="18" t="s">
        <v>128</v>
      </c>
      <c r="C74" s="18" t="s">
        <v>123</v>
      </c>
      <c r="D74" s="1" t="s">
        <v>335</v>
      </c>
      <c r="E74" s="3">
        <v>80720000</v>
      </c>
      <c r="F74" s="3">
        <v>80720000</v>
      </c>
      <c r="G74" s="3">
        <v>80720000</v>
      </c>
      <c r="H74" s="3">
        <v>80720000</v>
      </c>
      <c r="I74" s="3">
        <v>80720000</v>
      </c>
      <c r="J74" s="3">
        <v>80720000</v>
      </c>
      <c r="K74" s="3">
        <v>80720000</v>
      </c>
      <c r="L74" s="3">
        <v>80720000</v>
      </c>
      <c r="M74" s="3">
        <v>80720000</v>
      </c>
      <c r="N74" s="3">
        <v>80720000</v>
      </c>
      <c r="O74" s="3">
        <v>80720000</v>
      </c>
      <c r="P74" s="3">
        <v>80720000</v>
      </c>
      <c r="Q74" s="3">
        <v>80720000</v>
      </c>
      <c r="R74" s="3">
        <v>80720000</v>
      </c>
      <c r="S74" s="3">
        <v>80720000</v>
      </c>
      <c r="T74" s="3">
        <v>80720000</v>
      </c>
      <c r="U74" s="3">
        <v>80720000</v>
      </c>
      <c r="V74" s="3">
        <v>80720000</v>
      </c>
      <c r="W74" s="3">
        <v>80720000</v>
      </c>
      <c r="X74" s="3">
        <v>80720000</v>
      </c>
      <c r="Y74" s="3">
        <v>80720000</v>
      </c>
      <c r="Z74" s="3">
        <v>80720000</v>
      </c>
      <c r="AA74" s="3">
        <v>80720000</v>
      </c>
      <c r="AB74" s="3">
        <v>80720000</v>
      </c>
      <c r="AC74" s="3">
        <v>80720000</v>
      </c>
      <c r="AD74" s="3">
        <v>80720000</v>
      </c>
      <c r="AE74" s="3">
        <v>80720000</v>
      </c>
      <c r="AF74" s="3">
        <v>80720000</v>
      </c>
      <c r="AG74" s="3">
        <v>80720000</v>
      </c>
      <c r="AH74" s="3">
        <v>80720000</v>
      </c>
      <c r="AI74" s="3">
        <v>80720000</v>
      </c>
      <c r="AJ74" s="3">
        <v>80720000</v>
      </c>
      <c r="AK74" s="3">
        <v>80720000</v>
      </c>
      <c r="AL74" s="3">
        <v>80720000</v>
      </c>
      <c r="AM74" s="3">
        <v>80720000</v>
      </c>
      <c r="AN74" s="3">
        <v>80720000</v>
      </c>
      <c r="AO74" s="3">
        <v>80720000</v>
      </c>
      <c r="AP74" s="3">
        <v>80720000</v>
      </c>
    </row>
    <row r="75" spans="1:42">
      <c r="A75" s="18" t="s">
        <v>220</v>
      </c>
      <c r="B75" s="18" t="s">
        <v>128</v>
      </c>
      <c r="C75" s="18" t="s">
        <v>124</v>
      </c>
      <c r="D75" s="1" t="s">
        <v>334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1:42">
      <c r="A76" s="18" t="s">
        <v>220</v>
      </c>
      <c r="B76" s="18" t="s">
        <v>128</v>
      </c>
      <c r="C76" s="18" t="s">
        <v>125</v>
      </c>
      <c r="D76" s="1" t="s">
        <v>333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</row>
    <row r="77" spans="1:42">
      <c r="A77" s="18" t="s">
        <v>220</v>
      </c>
      <c r="B77" s="18" t="s">
        <v>128</v>
      </c>
      <c r="C77" s="18" t="s">
        <v>126</v>
      </c>
      <c r="D77" s="1" t="s">
        <v>332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</row>
    <row r="78" spans="1:42">
      <c r="A78" s="18" t="s">
        <v>220</v>
      </c>
      <c r="B78" s="18" t="s">
        <v>128</v>
      </c>
      <c r="C78" s="18" t="s">
        <v>127</v>
      </c>
      <c r="D78" s="1" t="s">
        <v>331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</row>
    <row r="79" spans="1:42">
      <c r="A79" s="18" t="s">
        <v>220</v>
      </c>
      <c r="B79" s="18" t="s">
        <v>110</v>
      </c>
      <c r="C79" s="18" t="s">
        <v>111</v>
      </c>
      <c r="D79" s="1" t="s">
        <v>330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</row>
    <row r="80" spans="1:42">
      <c r="A80" s="18" t="s">
        <v>220</v>
      </c>
      <c r="B80" s="18" t="s">
        <v>110</v>
      </c>
      <c r="C80" s="18" t="s">
        <v>122</v>
      </c>
      <c r="D80" s="1" t="s">
        <v>329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</row>
    <row r="81" spans="1:42">
      <c r="A81" s="18" t="s">
        <v>220</v>
      </c>
      <c r="B81" s="18" t="s">
        <v>110</v>
      </c>
      <c r="C81" s="18" t="s">
        <v>123</v>
      </c>
      <c r="D81" s="1" t="s">
        <v>328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</row>
    <row r="82" spans="1:42">
      <c r="A82" s="18" t="s">
        <v>220</v>
      </c>
      <c r="B82" s="18" t="s">
        <v>110</v>
      </c>
      <c r="C82" s="18" t="s">
        <v>124</v>
      </c>
      <c r="D82" s="1" t="s">
        <v>327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</row>
    <row r="83" spans="1:42">
      <c r="A83" s="18" t="s">
        <v>220</v>
      </c>
      <c r="B83" s="18" t="s">
        <v>110</v>
      </c>
      <c r="C83" s="18" t="s">
        <v>125</v>
      </c>
      <c r="D83" s="1" t="s">
        <v>326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</row>
    <row r="84" spans="1:42">
      <c r="A84" s="18" t="s">
        <v>220</v>
      </c>
      <c r="B84" s="18" t="s">
        <v>110</v>
      </c>
      <c r="C84" s="18" t="s">
        <v>126</v>
      </c>
      <c r="D84" s="1" t="s">
        <v>325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</row>
    <row r="85" spans="1:42">
      <c r="A85" s="18" t="s">
        <v>220</v>
      </c>
      <c r="B85" s="18" t="s">
        <v>110</v>
      </c>
      <c r="C85" s="18" t="s">
        <v>127</v>
      </c>
      <c r="D85" s="1" t="s">
        <v>324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</row>
    <row r="86" spans="1:42"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97" spans="6:36"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108" spans="6:36"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19" spans="6:36"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6" spans="6:36"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8" spans="6:36"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44" spans="6:36"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55" spans="6:36"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spans="6:36"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67" spans="6:36"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78" spans="6:36"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89" spans="6:36"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6" spans="6:36"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8" spans="6:36"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214" spans="6:36"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25" spans="6:36"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spans="6:36"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37" spans="6:36"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48" spans="6:20"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59" spans="6:22"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6" spans="6:22"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9" spans="6:22"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95" spans="6:36"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6:36"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307" spans="6:36"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18" spans="6:36">
      <c r="F318" s="3"/>
      <c r="G318" s="3"/>
      <c r="H318" s="3"/>
      <c r="I318" s="3"/>
      <c r="J318" s="3"/>
      <c r="K318" s="3"/>
      <c r="L318" s="3"/>
      <c r="M318" s="3"/>
      <c r="N318" s="3"/>
      <c r="O318" s="3"/>
    </row>
    <row r="329" spans="6:36"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6" spans="6:36"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9" spans="6:36"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54" spans="6:36"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65" spans="6:36"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402" spans="6:36"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72" spans="6:9">
      <c r="F472" s="3"/>
      <c r="G472" s="3"/>
      <c r="H472" s="3"/>
      <c r="I472" s="3"/>
    </row>
    <row r="506" spans="6:36"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39" spans="6:36"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76" spans="6:36"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609" spans="6:36"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68" spans="6:36"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79" spans="6:36"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749" spans="6:36"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3" spans="6:36"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86" spans="7:36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</row>
    <row r="808" spans="6:36"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</row>
    <row r="819" spans="6:16"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926" spans="5:35"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</row>
    <row r="928" spans="5:35"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</row>
    <row r="933" spans="5:35">
      <c r="AC933" s="3"/>
      <c r="AD933" s="3"/>
      <c r="AE933" s="3"/>
      <c r="AF933" s="3"/>
      <c r="AG933" s="3"/>
      <c r="AH933" s="3"/>
      <c r="AI933" s="3"/>
    </row>
    <row r="936" spans="5:35">
      <c r="E936" s="3"/>
    </row>
    <row r="996" spans="5:35"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</row>
    <row r="998" spans="5:35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</row>
    <row r="999" spans="5:35">
      <c r="E999" s="3"/>
      <c r="F999" s="3"/>
      <c r="G999" s="3"/>
      <c r="H999" s="3"/>
      <c r="I999" s="3"/>
      <c r="J999" s="3"/>
      <c r="K999" s="3"/>
      <c r="L999" s="3"/>
      <c r="M999" s="3"/>
      <c r="N999" s="3"/>
    </row>
  </sheetData>
  <phoneticPr fontId="8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B85C0-5A33-459E-9AA9-B69960003B59}">
  <dimension ref="A1:AP85"/>
  <sheetViews>
    <sheetView workbookViewId="0"/>
  </sheetViews>
  <sheetFormatPr defaultColWidth="9" defaultRowHeight="14.25"/>
  <cols>
    <col min="1" max="3" width="21.375" style="18" customWidth="1"/>
    <col min="4" max="4" width="66.625" style="1" customWidth="1"/>
    <col min="5" max="24" width="9" style="1"/>
    <col min="25" max="25" width="9" style="16"/>
    <col min="26" max="34" width="9" style="1"/>
    <col min="35" max="35" width="9" style="16"/>
    <col min="36" max="16384" width="9" style="1"/>
  </cols>
  <sheetData>
    <row r="1" spans="1:42">
      <c r="D1" s="1" t="s">
        <v>3323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6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6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</row>
    <row r="2" spans="1:42">
      <c r="A2" s="18" t="s">
        <v>239</v>
      </c>
      <c r="B2" s="18" t="s">
        <v>109</v>
      </c>
      <c r="C2" s="18" t="s">
        <v>111</v>
      </c>
      <c r="D2" s="64" t="s">
        <v>323</v>
      </c>
      <c r="E2" s="3">
        <v>11966300</v>
      </c>
      <c r="F2" s="3">
        <v>14375400</v>
      </c>
      <c r="G2" s="3">
        <v>17472600</v>
      </c>
      <c r="H2" s="3">
        <v>21282600</v>
      </c>
      <c r="I2" s="3">
        <v>25827000</v>
      </c>
      <c r="J2" s="3">
        <v>31124800</v>
      </c>
      <c r="K2" s="3">
        <v>37190600</v>
      </c>
      <c r="L2" s="3">
        <v>44036700</v>
      </c>
      <c r="M2" s="3">
        <v>51542600</v>
      </c>
      <c r="N2" s="3">
        <v>59691400</v>
      </c>
      <c r="O2" s="3">
        <v>68467600</v>
      </c>
      <c r="P2" s="3">
        <v>77855100</v>
      </c>
      <c r="Q2" s="3">
        <v>87839100</v>
      </c>
      <c r="R2" s="3">
        <v>97746000</v>
      </c>
      <c r="S2" s="3">
        <v>107576000</v>
      </c>
      <c r="T2" s="3">
        <v>114999000</v>
      </c>
      <c r="U2" s="3">
        <v>122276000</v>
      </c>
      <c r="V2" s="3">
        <v>128804000</v>
      </c>
      <c r="W2" s="3">
        <v>134564000</v>
      </c>
      <c r="X2" s="3">
        <v>139525000</v>
      </c>
      <c r="Y2" s="17">
        <v>143648000</v>
      </c>
      <c r="Z2" s="3">
        <v>146920000</v>
      </c>
      <c r="AA2" s="3">
        <v>149327000</v>
      </c>
      <c r="AB2" s="3">
        <v>150995000</v>
      </c>
      <c r="AC2" s="3">
        <v>151932000</v>
      </c>
      <c r="AD2" s="3">
        <v>152151000</v>
      </c>
      <c r="AE2" s="3">
        <v>151668000</v>
      </c>
      <c r="AF2" s="3">
        <v>150504000</v>
      </c>
      <c r="AG2" s="3">
        <v>149301000</v>
      </c>
      <c r="AH2" s="3">
        <v>148047000</v>
      </c>
      <c r="AI2" s="17">
        <v>146741000</v>
      </c>
      <c r="AJ2" s="3">
        <v>145376000</v>
      </c>
      <c r="AK2" s="3">
        <v>143944000</v>
      </c>
      <c r="AL2" s="3">
        <v>142438000</v>
      </c>
      <c r="AM2" s="3">
        <v>140868000</v>
      </c>
      <c r="AN2" s="3">
        <v>139254000</v>
      </c>
      <c r="AO2" s="3">
        <v>137593000</v>
      </c>
      <c r="AP2" s="3">
        <v>135889000</v>
      </c>
    </row>
    <row r="3" spans="1:42">
      <c r="A3" s="18" t="s">
        <v>239</v>
      </c>
      <c r="B3" s="18" t="s">
        <v>109</v>
      </c>
      <c r="C3" s="18" t="s">
        <v>122</v>
      </c>
      <c r="D3" s="1" t="s">
        <v>322</v>
      </c>
      <c r="E3" s="1">
        <v>83934</v>
      </c>
      <c r="F3" s="1">
        <v>96272</v>
      </c>
      <c r="G3" s="1">
        <v>108484</v>
      </c>
      <c r="H3" s="1">
        <v>120696</v>
      </c>
      <c r="I3" s="1">
        <v>132872</v>
      </c>
      <c r="J3" s="1">
        <v>145228</v>
      </c>
      <c r="K3" s="1">
        <v>158070</v>
      </c>
      <c r="L3" s="1">
        <v>171549</v>
      </c>
      <c r="M3" s="1">
        <v>185532</v>
      </c>
      <c r="N3" s="1">
        <v>199998</v>
      </c>
      <c r="O3" s="1">
        <v>215031</v>
      </c>
      <c r="P3" s="1">
        <v>230583</v>
      </c>
      <c r="Q3" s="1">
        <v>246573</v>
      </c>
      <c r="R3" s="1">
        <v>264078</v>
      </c>
      <c r="S3" s="1">
        <v>283089</v>
      </c>
      <c r="T3" s="1">
        <v>289365</v>
      </c>
      <c r="U3" s="1">
        <v>298668</v>
      </c>
      <c r="V3" s="1">
        <v>309066</v>
      </c>
      <c r="W3" s="1">
        <v>319965</v>
      </c>
      <c r="X3" s="1">
        <v>331275</v>
      </c>
      <c r="Y3" s="16">
        <v>342621</v>
      </c>
      <c r="Z3" s="1">
        <v>353610</v>
      </c>
      <c r="AA3" s="1">
        <v>363990</v>
      </c>
      <c r="AB3" s="1">
        <v>373839</v>
      </c>
      <c r="AC3" s="1">
        <v>383127</v>
      </c>
      <c r="AD3" s="1">
        <v>391704</v>
      </c>
      <c r="AE3" s="1">
        <v>399603</v>
      </c>
      <c r="AF3" s="1">
        <v>406881</v>
      </c>
      <c r="AG3" s="1">
        <v>412923</v>
      </c>
      <c r="AH3" s="1">
        <v>417315</v>
      </c>
      <c r="AI3" s="16">
        <v>420183</v>
      </c>
      <c r="AJ3" s="1">
        <v>421656</v>
      </c>
      <c r="AK3" s="1">
        <v>422010</v>
      </c>
      <c r="AL3" s="1">
        <v>421686</v>
      </c>
      <c r="AM3" s="1">
        <v>420822</v>
      </c>
      <c r="AN3" s="1">
        <v>419547</v>
      </c>
      <c r="AO3" s="1">
        <v>417957</v>
      </c>
      <c r="AP3" s="1">
        <v>416139</v>
      </c>
    </row>
    <row r="4" spans="1:42">
      <c r="A4" s="18" t="s">
        <v>239</v>
      </c>
      <c r="B4" s="18" t="s">
        <v>109</v>
      </c>
      <c r="C4" s="18" t="s">
        <v>123</v>
      </c>
      <c r="D4" s="1" t="s">
        <v>321</v>
      </c>
      <c r="E4" s="3">
        <v>264763000</v>
      </c>
      <c r="F4" s="3">
        <v>265723000</v>
      </c>
      <c r="G4" s="3">
        <v>266268000</v>
      </c>
      <c r="H4" s="3">
        <v>266381000</v>
      </c>
      <c r="I4" s="3">
        <v>266044000</v>
      </c>
      <c r="J4" s="3">
        <v>265237000</v>
      </c>
      <c r="K4" s="3">
        <v>263945000</v>
      </c>
      <c r="L4" s="3">
        <v>262149000</v>
      </c>
      <c r="M4" s="3">
        <v>259592000</v>
      </c>
      <c r="N4" s="3">
        <v>256280000</v>
      </c>
      <c r="O4" s="3">
        <v>252220000</v>
      </c>
      <c r="P4" s="3">
        <v>247416000</v>
      </c>
      <c r="Q4" s="3">
        <v>241873000</v>
      </c>
      <c r="R4" s="3">
        <v>236281000</v>
      </c>
      <c r="S4" s="3">
        <v>230639000</v>
      </c>
      <c r="T4" s="3">
        <v>221529000</v>
      </c>
      <c r="U4" s="3">
        <v>214828000</v>
      </c>
      <c r="V4" s="3">
        <v>208488000</v>
      </c>
      <c r="W4" s="3">
        <v>202402000</v>
      </c>
      <c r="X4" s="3">
        <v>196603000</v>
      </c>
      <c r="Y4" s="17">
        <v>191135000</v>
      </c>
      <c r="Z4" s="3">
        <v>186017000</v>
      </c>
      <c r="AA4" s="3">
        <v>181276000</v>
      </c>
      <c r="AB4" s="3">
        <v>177165000</v>
      </c>
      <c r="AC4" s="3">
        <v>173689000</v>
      </c>
      <c r="AD4" s="3">
        <v>170847000</v>
      </c>
      <c r="AE4" s="3">
        <v>168636000</v>
      </c>
      <c r="AF4" s="3">
        <v>167046000</v>
      </c>
      <c r="AG4" s="3">
        <v>165303000</v>
      </c>
      <c r="AH4" s="3">
        <v>163435000</v>
      </c>
      <c r="AI4" s="17">
        <v>161443000</v>
      </c>
      <c r="AJ4" s="3">
        <v>159328000</v>
      </c>
      <c r="AK4" s="3">
        <v>157096000</v>
      </c>
      <c r="AL4" s="3">
        <v>154874000</v>
      </c>
      <c r="AM4" s="3">
        <v>152646000</v>
      </c>
      <c r="AN4" s="3">
        <v>150387000</v>
      </c>
      <c r="AO4" s="3">
        <v>148097000</v>
      </c>
      <c r="AP4" s="3">
        <v>145766000</v>
      </c>
    </row>
    <row r="5" spans="1:42">
      <c r="A5" s="18" t="s">
        <v>239</v>
      </c>
      <c r="B5" s="18" t="s">
        <v>109</v>
      </c>
      <c r="C5" s="18" t="s">
        <v>124</v>
      </c>
      <c r="D5" s="1" t="s">
        <v>320</v>
      </c>
      <c r="E5" s="3">
        <v>1872960</v>
      </c>
      <c r="F5" s="3">
        <v>1900120</v>
      </c>
      <c r="G5" s="3">
        <v>1939600</v>
      </c>
      <c r="H5" s="3">
        <v>1990700</v>
      </c>
      <c r="I5" s="3">
        <v>2052840</v>
      </c>
      <c r="J5" s="3">
        <v>2125200</v>
      </c>
      <c r="K5" s="3">
        <v>2206690</v>
      </c>
      <c r="L5" s="3">
        <v>2296410</v>
      </c>
      <c r="M5" s="3">
        <v>2390480</v>
      </c>
      <c r="N5" s="3">
        <v>2485960</v>
      </c>
      <c r="O5" s="3">
        <v>2582150</v>
      </c>
      <c r="P5" s="3">
        <v>2677910</v>
      </c>
      <c r="Q5" s="3">
        <v>2772470</v>
      </c>
      <c r="R5" s="3">
        <v>2876970</v>
      </c>
      <c r="S5" s="3">
        <v>2991740</v>
      </c>
      <c r="T5" s="3">
        <v>3086920</v>
      </c>
      <c r="U5" s="3">
        <v>3194590</v>
      </c>
      <c r="V5" s="3">
        <v>3299910</v>
      </c>
      <c r="W5" s="3">
        <v>3399680</v>
      </c>
      <c r="X5" s="3">
        <v>3495360</v>
      </c>
      <c r="Y5" s="17">
        <v>3587520</v>
      </c>
      <c r="Z5" s="3">
        <v>3677310</v>
      </c>
      <c r="AA5" s="3">
        <v>3765580</v>
      </c>
      <c r="AB5" s="3">
        <v>3856040</v>
      </c>
      <c r="AC5" s="3">
        <v>3951580</v>
      </c>
      <c r="AD5" s="3">
        <v>4052700</v>
      </c>
      <c r="AE5" s="3">
        <v>4160610</v>
      </c>
      <c r="AF5" s="3">
        <v>4275910</v>
      </c>
      <c r="AG5" s="3">
        <v>4383690</v>
      </c>
      <c r="AH5" s="3">
        <v>4484790</v>
      </c>
      <c r="AI5" s="17">
        <v>4578990</v>
      </c>
      <c r="AJ5" s="3">
        <v>4666040</v>
      </c>
      <c r="AK5" s="3">
        <v>4745720</v>
      </c>
      <c r="AL5" s="3">
        <v>4821800</v>
      </c>
      <c r="AM5" s="3">
        <v>4892970</v>
      </c>
      <c r="AN5" s="3">
        <v>4959200</v>
      </c>
      <c r="AO5" s="3">
        <v>5020160</v>
      </c>
      <c r="AP5" s="3">
        <v>5075710</v>
      </c>
    </row>
    <row r="6" spans="1:42">
      <c r="A6" s="18" t="s">
        <v>239</v>
      </c>
      <c r="B6" s="18" t="s">
        <v>109</v>
      </c>
      <c r="C6" s="18" t="s">
        <v>125</v>
      </c>
      <c r="D6" s="1" t="s">
        <v>319</v>
      </c>
      <c r="E6" s="3">
        <v>2192240</v>
      </c>
      <c r="F6" s="3">
        <v>2275460</v>
      </c>
      <c r="G6" s="3">
        <v>2383010</v>
      </c>
      <c r="H6" s="3">
        <v>2509130</v>
      </c>
      <c r="I6" s="3">
        <v>2650860</v>
      </c>
      <c r="J6" s="3">
        <v>2807980</v>
      </c>
      <c r="K6" s="3">
        <v>2984360</v>
      </c>
      <c r="L6" s="3">
        <v>3186350</v>
      </c>
      <c r="M6" s="3">
        <v>3415670</v>
      </c>
      <c r="N6" s="3">
        <v>3684620</v>
      </c>
      <c r="O6" s="3">
        <v>4004360</v>
      </c>
      <c r="P6" s="3">
        <v>4386660</v>
      </c>
      <c r="Q6" s="3">
        <v>4841780</v>
      </c>
      <c r="R6" s="3">
        <v>5339630</v>
      </c>
      <c r="S6" s="3">
        <v>5879780</v>
      </c>
      <c r="T6" s="3">
        <v>6433790</v>
      </c>
      <c r="U6" s="3">
        <v>6965570</v>
      </c>
      <c r="V6" s="3">
        <v>7504350</v>
      </c>
      <c r="W6" s="3">
        <v>8050150</v>
      </c>
      <c r="X6" s="3">
        <v>8599120</v>
      </c>
      <c r="Y6" s="17">
        <v>9145580</v>
      </c>
      <c r="Z6" s="3">
        <v>9680880</v>
      </c>
      <c r="AA6" s="3">
        <v>10194700</v>
      </c>
      <c r="AB6" s="3">
        <v>10682600</v>
      </c>
      <c r="AC6" s="3">
        <v>11129600</v>
      </c>
      <c r="AD6" s="3">
        <v>11522600</v>
      </c>
      <c r="AE6" s="3">
        <v>11848700</v>
      </c>
      <c r="AF6" s="3">
        <v>12096500</v>
      </c>
      <c r="AG6" s="3">
        <v>12318400</v>
      </c>
      <c r="AH6" s="3">
        <v>12496900</v>
      </c>
      <c r="AI6" s="17">
        <v>12634100</v>
      </c>
      <c r="AJ6" s="3">
        <v>12733900</v>
      </c>
      <c r="AK6" s="3">
        <v>12799900</v>
      </c>
      <c r="AL6" s="3">
        <v>12837600</v>
      </c>
      <c r="AM6" s="3">
        <v>12853200</v>
      </c>
      <c r="AN6" s="3">
        <v>12852600</v>
      </c>
      <c r="AO6" s="3">
        <v>12840000</v>
      </c>
      <c r="AP6" s="3">
        <v>12818900</v>
      </c>
    </row>
    <row r="7" spans="1:42">
      <c r="A7" s="18" t="s">
        <v>239</v>
      </c>
      <c r="B7" s="18" t="s">
        <v>109</v>
      </c>
      <c r="C7" s="18" t="s">
        <v>126</v>
      </c>
      <c r="D7" s="1" t="s">
        <v>318</v>
      </c>
      <c r="E7" s="1">
        <v>65507</v>
      </c>
      <c r="F7" s="1">
        <v>122104</v>
      </c>
      <c r="G7" s="1">
        <v>179382</v>
      </c>
      <c r="H7" s="1">
        <v>237278</v>
      </c>
      <c r="I7" s="1">
        <v>296101</v>
      </c>
      <c r="J7" s="1">
        <v>355719</v>
      </c>
      <c r="K7" s="1">
        <v>415475</v>
      </c>
      <c r="L7" s="3">
        <v>475324</v>
      </c>
      <c r="M7" s="3">
        <v>533520</v>
      </c>
      <c r="N7" s="3">
        <v>590198</v>
      </c>
      <c r="O7" s="3">
        <v>645283</v>
      </c>
      <c r="P7" s="3">
        <v>698688</v>
      </c>
      <c r="Q7" s="3">
        <v>750353</v>
      </c>
      <c r="R7" s="3">
        <v>803254</v>
      </c>
      <c r="S7" s="3">
        <v>857325</v>
      </c>
      <c r="T7" s="3">
        <v>850473</v>
      </c>
      <c r="U7" s="3">
        <v>850395</v>
      </c>
      <c r="V7" s="3">
        <v>850815</v>
      </c>
      <c r="W7" s="3">
        <v>851193</v>
      </c>
      <c r="X7" s="3">
        <v>851304</v>
      </c>
      <c r="Y7" s="17">
        <v>851244</v>
      </c>
      <c r="Z7" s="3">
        <v>851856</v>
      </c>
      <c r="AA7" s="3">
        <v>853047</v>
      </c>
      <c r="AB7" s="3">
        <v>856620</v>
      </c>
      <c r="AC7" s="3">
        <v>862239</v>
      </c>
      <c r="AD7" s="3">
        <v>870081</v>
      </c>
      <c r="AE7" s="3">
        <v>880212</v>
      </c>
      <c r="AF7" s="3">
        <v>892587</v>
      </c>
      <c r="AG7" s="3">
        <v>903831</v>
      </c>
      <c r="AH7" s="3">
        <v>914043</v>
      </c>
      <c r="AI7" s="17">
        <v>923004</v>
      </c>
      <c r="AJ7" s="3">
        <v>930819</v>
      </c>
      <c r="AK7" s="3">
        <v>937473</v>
      </c>
      <c r="AL7" s="3">
        <v>943539</v>
      </c>
      <c r="AM7" s="3">
        <v>948891</v>
      </c>
      <c r="AN7" s="3">
        <v>953526</v>
      </c>
      <c r="AO7" s="3">
        <v>957099</v>
      </c>
      <c r="AP7" s="3">
        <v>959850</v>
      </c>
    </row>
    <row r="8" spans="1:42">
      <c r="A8" s="18" t="s">
        <v>239</v>
      </c>
      <c r="B8" s="18" t="s">
        <v>109</v>
      </c>
      <c r="C8" s="18" t="s">
        <v>127</v>
      </c>
      <c r="D8" s="1" t="s">
        <v>317</v>
      </c>
      <c r="E8" s="1">
        <v>3947</v>
      </c>
      <c r="F8" s="1">
        <v>8491</v>
      </c>
      <c r="G8" s="1">
        <v>13278</v>
      </c>
      <c r="H8" s="1">
        <v>18161</v>
      </c>
      <c r="I8" s="1">
        <v>23080</v>
      </c>
      <c r="J8" s="1">
        <v>28038</v>
      </c>
      <c r="K8" s="1">
        <v>33101</v>
      </c>
      <c r="L8" s="1">
        <v>38392</v>
      </c>
      <c r="M8" s="1">
        <v>43923</v>
      </c>
      <c r="N8" s="1">
        <v>49868</v>
      </c>
      <c r="O8" s="1">
        <v>56404</v>
      </c>
      <c r="P8" s="1">
        <v>63708</v>
      </c>
      <c r="Q8" s="1">
        <v>71945</v>
      </c>
      <c r="R8" s="1">
        <v>80704</v>
      </c>
      <c r="S8" s="1">
        <v>90006</v>
      </c>
      <c r="T8" s="1">
        <v>96225</v>
      </c>
      <c r="U8" s="1">
        <v>102012</v>
      </c>
      <c r="V8" s="1">
        <v>107997</v>
      </c>
      <c r="W8" s="1">
        <v>114258</v>
      </c>
      <c r="X8" s="1">
        <v>120780</v>
      </c>
      <c r="Y8" s="16">
        <v>127476</v>
      </c>
      <c r="Z8" s="1">
        <v>134229</v>
      </c>
      <c r="AA8" s="1">
        <v>140856</v>
      </c>
      <c r="AB8" s="1">
        <v>147318</v>
      </c>
      <c r="AC8" s="1">
        <v>153390</v>
      </c>
      <c r="AD8" s="1">
        <v>158880</v>
      </c>
      <c r="AE8" s="1">
        <v>163578</v>
      </c>
      <c r="AF8" s="1">
        <v>167319</v>
      </c>
      <c r="AG8" s="1">
        <v>170790</v>
      </c>
      <c r="AH8" s="1">
        <v>173736</v>
      </c>
      <c r="AI8" s="16">
        <v>176154</v>
      </c>
      <c r="AJ8" s="1">
        <v>178089</v>
      </c>
      <c r="AK8" s="1">
        <v>179562</v>
      </c>
      <c r="AL8" s="1">
        <v>180678</v>
      </c>
      <c r="AM8" s="1">
        <v>181437</v>
      </c>
      <c r="AN8" s="1">
        <v>182031</v>
      </c>
      <c r="AO8" s="1">
        <v>182307</v>
      </c>
      <c r="AP8" s="1">
        <v>182682</v>
      </c>
    </row>
    <row r="9" spans="1:42">
      <c r="A9" s="18" t="s">
        <v>238</v>
      </c>
      <c r="B9" s="18" t="s">
        <v>109</v>
      </c>
      <c r="C9" s="18" t="s">
        <v>111</v>
      </c>
      <c r="D9" s="1" t="s">
        <v>316</v>
      </c>
      <c r="E9" s="1">
        <v>376696</v>
      </c>
      <c r="F9" s="1">
        <v>487994</v>
      </c>
      <c r="G9" s="1">
        <v>636270</v>
      </c>
      <c r="H9" s="1">
        <v>858223</v>
      </c>
      <c r="I9" s="3">
        <v>1157320</v>
      </c>
      <c r="J9" s="3">
        <v>1519420</v>
      </c>
      <c r="K9" s="3">
        <v>1965430</v>
      </c>
      <c r="L9" s="3">
        <v>2498860</v>
      </c>
      <c r="M9" s="3">
        <v>3120320</v>
      </c>
      <c r="N9" s="3">
        <v>3809420</v>
      </c>
      <c r="O9" s="3">
        <v>4588520</v>
      </c>
      <c r="P9" s="3">
        <v>5459840</v>
      </c>
      <c r="Q9" s="3">
        <v>6426610</v>
      </c>
      <c r="R9" s="3">
        <v>7427430</v>
      </c>
      <c r="S9" s="3">
        <v>8363080</v>
      </c>
      <c r="T9" s="3">
        <v>9336820</v>
      </c>
      <c r="U9" s="3">
        <v>10335600</v>
      </c>
      <c r="V9" s="3">
        <v>11307900</v>
      </c>
      <c r="W9" s="3">
        <v>12247000</v>
      </c>
      <c r="X9" s="3">
        <v>13160700</v>
      </c>
      <c r="Y9" s="17">
        <v>14017100</v>
      </c>
      <c r="Z9" s="3">
        <v>14813500</v>
      </c>
      <c r="AA9" s="3">
        <v>15546600</v>
      </c>
      <c r="AB9" s="3">
        <v>16240200</v>
      </c>
      <c r="AC9" s="3">
        <v>16864900</v>
      </c>
      <c r="AD9" s="3">
        <v>17415800</v>
      </c>
      <c r="AE9" s="3">
        <v>17888500</v>
      </c>
      <c r="AF9" s="3">
        <v>18370300</v>
      </c>
      <c r="AG9" s="3">
        <v>18850700</v>
      </c>
      <c r="AH9" s="3">
        <v>19275300</v>
      </c>
      <c r="AI9" s="17">
        <v>19657200</v>
      </c>
      <c r="AJ9" s="3">
        <v>20009100</v>
      </c>
      <c r="AK9" s="3">
        <v>20334800</v>
      </c>
      <c r="AL9" s="3">
        <v>20639300</v>
      </c>
      <c r="AM9" s="3">
        <v>20934100</v>
      </c>
      <c r="AN9" s="3">
        <v>21218700</v>
      </c>
      <c r="AO9" s="3">
        <v>21495200</v>
      </c>
      <c r="AP9" s="3">
        <v>21761000</v>
      </c>
    </row>
    <row r="10" spans="1:42">
      <c r="A10" s="18" t="s">
        <v>238</v>
      </c>
      <c r="B10" s="18" t="s">
        <v>109</v>
      </c>
      <c r="C10" s="18" t="s">
        <v>122</v>
      </c>
      <c r="D10" s="1" t="s">
        <v>315</v>
      </c>
      <c r="E10" s="1">
        <v>66672</v>
      </c>
      <c r="F10" s="1">
        <v>63670</v>
      </c>
      <c r="G10" s="1">
        <v>60608</v>
      </c>
      <c r="H10" s="1">
        <v>57471</v>
      </c>
      <c r="I10" s="1">
        <v>54085</v>
      </c>
      <c r="J10" s="1">
        <v>50556</v>
      </c>
      <c r="K10" s="1">
        <v>47033</v>
      </c>
      <c r="L10" s="1">
        <v>43507</v>
      </c>
      <c r="M10" s="1">
        <v>39933</v>
      </c>
      <c r="N10" s="1">
        <v>36317</v>
      </c>
      <c r="O10" s="1">
        <v>32653</v>
      </c>
      <c r="P10" s="1">
        <v>28923</v>
      </c>
      <c r="Q10" s="1">
        <v>25136</v>
      </c>
      <c r="R10" s="1">
        <v>26525</v>
      </c>
      <c r="S10" s="1">
        <v>25811</v>
      </c>
      <c r="T10" s="1">
        <v>25022</v>
      </c>
      <c r="U10" s="1">
        <v>24281</v>
      </c>
      <c r="V10" s="1">
        <v>23594</v>
      </c>
      <c r="W10" s="1">
        <v>23147</v>
      </c>
      <c r="X10" s="1">
        <v>22841</v>
      </c>
      <c r="Y10" s="16">
        <v>22526</v>
      </c>
      <c r="Z10" s="1">
        <v>22220</v>
      </c>
      <c r="AA10" s="1">
        <v>21965</v>
      </c>
      <c r="AB10" s="1">
        <v>21761</v>
      </c>
      <c r="AC10" s="1">
        <v>21620</v>
      </c>
      <c r="AD10" s="1">
        <v>21554</v>
      </c>
      <c r="AE10" s="1">
        <v>21560</v>
      </c>
      <c r="AF10" s="1">
        <v>21569</v>
      </c>
      <c r="AG10" s="1">
        <v>21545</v>
      </c>
      <c r="AH10" s="1">
        <v>21545</v>
      </c>
      <c r="AI10" s="16">
        <v>21560</v>
      </c>
      <c r="AJ10" s="1">
        <v>21590</v>
      </c>
      <c r="AK10" s="1">
        <v>21632</v>
      </c>
      <c r="AL10" s="1">
        <v>21671</v>
      </c>
      <c r="AM10" s="1">
        <v>21716</v>
      </c>
      <c r="AN10" s="1">
        <v>21749</v>
      </c>
      <c r="AO10" s="1">
        <v>21782</v>
      </c>
      <c r="AP10" s="1">
        <v>21803</v>
      </c>
    </row>
    <row r="11" spans="1:42">
      <c r="A11" s="18" t="s">
        <v>238</v>
      </c>
      <c r="B11" s="18" t="s">
        <v>109</v>
      </c>
      <c r="C11" s="18" t="s">
        <v>123</v>
      </c>
      <c r="D11" s="1" t="s">
        <v>314</v>
      </c>
      <c r="E11" s="3">
        <v>13226100</v>
      </c>
      <c r="F11" s="3">
        <v>13432300</v>
      </c>
      <c r="G11" s="3">
        <v>13652400</v>
      </c>
      <c r="H11" s="3">
        <v>13854400</v>
      </c>
      <c r="I11" s="3">
        <v>14029900</v>
      </c>
      <c r="J11" s="3">
        <v>14184800</v>
      </c>
      <c r="K11" s="3">
        <v>14304000</v>
      </c>
      <c r="L11" s="3">
        <v>14383200</v>
      </c>
      <c r="M11" s="3">
        <v>14401200</v>
      </c>
      <c r="N11" s="3">
        <v>14393200</v>
      </c>
      <c r="O11" s="3">
        <v>14333800</v>
      </c>
      <c r="P11" s="3">
        <v>14221900</v>
      </c>
      <c r="Q11" s="3">
        <v>14051800</v>
      </c>
      <c r="R11" s="3">
        <v>14858900</v>
      </c>
      <c r="S11" s="3">
        <v>14518700</v>
      </c>
      <c r="T11" s="3">
        <v>14106800</v>
      </c>
      <c r="U11" s="3">
        <v>13652000</v>
      </c>
      <c r="V11" s="3">
        <v>13196800</v>
      </c>
      <c r="W11" s="3">
        <v>12751000</v>
      </c>
      <c r="X11" s="3">
        <v>12308700</v>
      </c>
      <c r="Y11" s="17">
        <v>11896300</v>
      </c>
      <c r="Z11" s="3">
        <v>11516400</v>
      </c>
      <c r="AA11" s="3">
        <v>11192000</v>
      </c>
      <c r="AB11" s="3">
        <v>10885100</v>
      </c>
      <c r="AC11" s="3">
        <v>10626700</v>
      </c>
      <c r="AD11" s="3">
        <v>10420500</v>
      </c>
      <c r="AE11" s="3">
        <v>10271500</v>
      </c>
      <c r="AF11" s="3">
        <v>10108500</v>
      </c>
      <c r="AG11" s="3">
        <v>9937520</v>
      </c>
      <c r="AH11" s="3">
        <v>9794480</v>
      </c>
      <c r="AI11" s="17">
        <v>9670660</v>
      </c>
      <c r="AJ11" s="3">
        <v>9557110</v>
      </c>
      <c r="AK11" s="3">
        <v>9452100</v>
      </c>
      <c r="AL11" s="3">
        <v>9355920</v>
      </c>
      <c r="AM11" s="3">
        <v>9257590</v>
      </c>
      <c r="AN11" s="3">
        <v>9158610</v>
      </c>
      <c r="AO11" s="3">
        <v>9057530</v>
      </c>
      <c r="AP11" s="3">
        <v>8956240</v>
      </c>
    </row>
    <row r="12" spans="1:42">
      <c r="A12" s="18" t="s">
        <v>238</v>
      </c>
      <c r="B12" s="18" t="s">
        <v>109</v>
      </c>
      <c r="C12" s="18" t="s">
        <v>124</v>
      </c>
      <c r="D12" s="1" t="s">
        <v>313</v>
      </c>
      <c r="E12" s="3">
        <v>9791350</v>
      </c>
      <c r="F12" s="3">
        <v>9613080</v>
      </c>
      <c r="G12" s="3">
        <v>9427040</v>
      </c>
      <c r="H12" s="3">
        <v>9223740</v>
      </c>
      <c r="I12" s="3">
        <v>9007820</v>
      </c>
      <c r="J12" s="3">
        <v>8790080</v>
      </c>
      <c r="K12" s="3">
        <v>8561350</v>
      </c>
      <c r="L12" s="3">
        <v>8322050</v>
      </c>
      <c r="M12" s="3">
        <v>8077310</v>
      </c>
      <c r="N12" s="3">
        <v>7811850</v>
      </c>
      <c r="O12" s="3">
        <v>7526580</v>
      </c>
      <c r="P12" s="3">
        <v>7220130</v>
      </c>
      <c r="Q12" s="3">
        <v>6895840</v>
      </c>
      <c r="R12" s="3">
        <v>7313500</v>
      </c>
      <c r="S12" s="3">
        <v>7148570</v>
      </c>
      <c r="T12" s="3">
        <v>6995990</v>
      </c>
      <c r="U12" s="3">
        <v>6841830</v>
      </c>
      <c r="V12" s="3">
        <v>6700740</v>
      </c>
      <c r="W12" s="3">
        <v>6562000</v>
      </c>
      <c r="X12" s="3">
        <v>6422400</v>
      </c>
      <c r="Y12" s="17">
        <v>6290960</v>
      </c>
      <c r="Z12" s="3">
        <v>6168940</v>
      </c>
      <c r="AA12" s="3">
        <v>6052340</v>
      </c>
      <c r="AB12" s="3">
        <v>5956320</v>
      </c>
      <c r="AC12" s="3">
        <v>5881520</v>
      </c>
      <c r="AD12" s="3">
        <v>5829480</v>
      </c>
      <c r="AE12" s="3">
        <v>5798580</v>
      </c>
      <c r="AF12" s="3">
        <v>5765520</v>
      </c>
      <c r="AG12" s="3">
        <v>5717980</v>
      </c>
      <c r="AH12" s="3">
        <v>5680720</v>
      </c>
      <c r="AI12" s="17">
        <v>5648020</v>
      </c>
      <c r="AJ12" s="3">
        <v>5615230</v>
      </c>
      <c r="AK12" s="3">
        <v>5588220</v>
      </c>
      <c r="AL12" s="3">
        <v>5560530</v>
      </c>
      <c r="AM12" s="3">
        <v>5531560</v>
      </c>
      <c r="AN12" s="3">
        <v>5499410</v>
      </c>
      <c r="AO12" s="3">
        <v>5463300</v>
      </c>
      <c r="AP12" s="3">
        <v>5423630</v>
      </c>
    </row>
    <row r="13" spans="1:42">
      <c r="A13" s="18" t="s">
        <v>238</v>
      </c>
      <c r="B13" s="18" t="s">
        <v>109</v>
      </c>
      <c r="C13" s="18" t="s">
        <v>125</v>
      </c>
      <c r="D13" s="1" t="s">
        <v>312</v>
      </c>
      <c r="E13" s="1">
        <v>15013</v>
      </c>
      <c r="F13" s="1">
        <v>31999</v>
      </c>
      <c r="G13" s="1">
        <v>54574</v>
      </c>
      <c r="H13" s="1">
        <v>87634</v>
      </c>
      <c r="I13" s="1">
        <v>131605</v>
      </c>
      <c r="J13" s="1">
        <v>183718</v>
      </c>
      <c r="K13" s="1">
        <v>247292</v>
      </c>
      <c r="L13" s="1">
        <v>322677</v>
      </c>
      <c r="M13" s="1">
        <v>407125</v>
      </c>
      <c r="N13" s="1">
        <v>501071</v>
      </c>
      <c r="O13" s="1">
        <v>606636</v>
      </c>
      <c r="P13" s="1">
        <v>724042</v>
      </c>
      <c r="Q13" s="1">
        <v>852482</v>
      </c>
      <c r="R13" s="1">
        <v>983945</v>
      </c>
      <c r="S13" s="3">
        <v>1107190</v>
      </c>
      <c r="T13" s="3">
        <v>1233530</v>
      </c>
      <c r="U13" s="3">
        <v>1360840</v>
      </c>
      <c r="V13" s="3">
        <v>1483480</v>
      </c>
      <c r="W13" s="3">
        <v>1600130</v>
      </c>
      <c r="X13" s="3">
        <v>1712000</v>
      </c>
      <c r="Y13" s="17">
        <v>1815770</v>
      </c>
      <c r="Z13" s="3">
        <v>1910320</v>
      </c>
      <c r="AA13" s="3">
        <v>1998020</v>
      </c>
      <c r="AB13" s="3">
        <v>2078080</v>
      </c>
      <c r="AC13" s="3">
        <v>2148240</v>
      </c>
      <c r="AD13" s="3">
        <v>2208210</v>
      </c>
      <c r="AE13" s="3">
        <v>2258800</v>
      </c>
      <c r="AF13" s="3">
        <v>2307600</v>
      </c>
      <c r="AG13" s="3">
        <v>2355640</v>
      </c>
      <c r="AH13" s="3">
        <v>2396910</v>
      </c>
      <c r="AI13" s="17">
        <v>2432660</v>
      </c>
      <c r="AJ13" s="3">
        <v>2463720</v>
      </c>
      <c r="AK13" s="3">
        <v>2491160</v>
      </c>
      <c r="AL13" s="3">
        <v>2516210</v>
      </c>
      <c r="AM13" s="3">
        <v>2538930</v>
      </c>
      <c r="AN13" s="3">
        <v>2560240</v>
      </c>
      <c r="AO13" s="3">
        <v>2580330</v>
      </c>
      <c r="AP13" s="3">
        <v>2599270</v>
      </c>
    </row>
    <row r="14" spans="1:42">
      <c r="A14" s="18" t="s">
        <v>238</v>
      </c>
      <c r="B14" s="18" t="s">
        <v>109</v>
      </c>
      <c r="C14" s="18" t="s">
        <v>126</v>
      </c>
      <c r="D14" s="1" t="s">
        <v>311</v>
      </c>
      <c r="E14" s="1">
        <v>852</v>
      </c>
      <c r="F14" s="1">
        <v>1752</v>
      </c>
      <c r="G14" s="1">
        <v>2646</v>
      </c>
      <c r="H14" s="1">
        <v>3525</v>
      </c>
      <c r="I14" s="1">
        <v>4425</v>
      </c>
      <c r="J14" s="1">
        <v>5361</v>
      </c>
      <c r="K14" s="1">
        <v>6279</v>
      </c>
      <c r="L14" s="1">
        <v>7188</v>
      </c>
      <c r="M14" s="1">
        <v>8022</v>
      </c>
      <c r="N14" s="1">
        <v>8826</v>
      </c>
      <c r="O14" s="1">
        <v>9594</v>
      </c>
      <c r="P14" s="1">
        <v>10323</v>
      </c>
      <c r="Q14" s="1">
        <v>11022</v>
      </c>
      <c r="R14" s="1">
        <v>11730</v>
      </c>
      <c r="S14" s="1">
        <v>11580</v>
      </c>
      <c r="T14" s="1">
        <v>11361</v>
      </c>
      <c r="U14" s="1">
        <v>11130</v>
      </c>
      <c r="V14" s="1">
        <v>10905</v>
      </c>
      <c r="W14" s="1">
        <v>10653</v>
      </c>
      <c r="X14" s="1">
        <v>10362</v>
      </c>
      <c r="Y14" s="16">
        <v>10089</v>
      </c>
      <c r="Z14" s="1">
        <v>9834</v>
      </c>
      <c r="AA14" s="1">
        <v>9660</v>
      </c>
      <c r="AB14" s="1">
        <v>9522</v>
      </c>
      <c r="AC14" s="1">
        <v>9420</v>
      </c>
      <c r="AD14" s="1">
        <v>9363</v>
      </c>
      <c r="AE14" s="1">
        <v>9342</v>
      </c>
      <c r="AF14" s="1">
        <v>9315</v>
      </c>
      <c r="AG14" s="1">
        <v>9291</v>
      </c>
      <c r="AH14" s="1">
        <v>9288</v>
      </c>
      <c r="AI14" s="16">
        <v>9297</v>
      </c>
      <c r="AJ14" s="1">
        <v>9312</v>
      </c>
      <c r="AK14" s="1">
        <v>9333</v>
      </c>
      <c r="AL14" s="1">
        <v>9357</v>
      </c>
      <c r="AM14" s="1">
        <v>9378</v>
      </c>
      <c r="AN14" s="1">
        <v>9390</v>
      </c>
      <c r="AO14" s="1">
        <v>9387</v>
      </c>
      <c r="AP14" s="1">
        <v>9378</v>
      </c>
    </row>
    <row r="15" spans="1:42">
      <c r="A15" s="18" t="s">
        <v>238</v>
      </c>
      <c r="B15" s="18" t="s">
        <v>109</v>
      </c>
      <c r="C15" s="18" t="s">
        <v>127</v>
      </c>
      <c r="D15" s="1" t="s">
        <v>310</v>
      </c>
      <c r="E15" s="1">
        <v>760</v>
      </c>
      <c r="F15" s="1">
        <v>717</v>
      </c>
      <c r="G15" s="1">
        <v>681</v>
      </c>
      <c r="H15" s="1">
        <v>660</v>
      </c>
      <c r="I15" s="1">
        <v>654</v>
      </c>
      <c r="J15" s="1">
        <v>663</v>
      </c>
      <c r="K15" s="1">
        <v>693</v>
      </c>
      <c r="L15" s="1">
        <v>747</v>
      </c>
      <c r="M15" s="1">
        <v>825</v>
      </c>
      <c r="N15" s="1">
        <v>927</v>
      </c>
      <c r="O15" s="1">
        <v>1062</v>
      </c>
      <c r="P15" s="1">
        <v>1230</v>
      </c>
      <c r="Q15" s="1">
        <v>1434</v>
      </c>
      <c r="R15" s="1">
        <v>1716</v>
      </c>
      <c r="S15" s="1">
        <v>2016</v>
      </c>
      <c r="T15" s="1">
        <v>2346</v>
      </c>
      <c r="U15" s="1">
        <v>2706</v>
      </c>
      <c r="V15" s="1">
        <v>3087</v>
      </c>
      <c r="W15" s="1">
        <v>3486</v>
      </c>
      <c r="X15" s="1">
        <v>3903</v>
      </c>
      <c r="Y15" s="16">
        <v>4332</v>
      </c>
      <c r="Z15" s="1">
        <v>4770</v>
      </c>
      <c r="AA15" s="1">
        <v>5217</v>
      </c>
      <c r="AB15" s="1">
        <v>5676</v>
      </c>
      <c r="AC15" s="1">
        <v>6132</v>
      </c>
      <c r="AD15" s="1">
        <v>6591</v>
      </c>
      <c r="AE15" s="1">
        <v>7041</v>
      </c>
      <c r="AF15" s="1">
        <v>7509</v>
      </c>
      <c r="AG15" s="1">
        <v>7989</v>
      </c>
      <c r="AH15" s="1">
        <v>8466</v>
      </c>
      <c r="AI15" s="16">
        <v>8937</v>
      </c>
      <c r="AJ15" s="1">
        <v>9414</v>
      </c>
      <c r="AK15" s="1">
        <v>9879</v>
      </c>
      <c r="AL15" s="1">
        <v>10365</v>
      </c>
      <c r="AM15" s="1">
        <v>10818</v>
      </c>
      <c r="AN15" s="1">
        <v>11334</v>
      </c>
      <c r="AO15" s="1">
        <v>11742</v>
      </c>
      <c r="AP15" s="1">
        <v>12375</v>
      </c>
    </row>
    <row r="16" spans="1:42">
      <c r="A16" s="18" t="s">
        <v>239</v>
      </c>
      <c r="B16" s="18" t="s">
        <v>225</v>
      </c>
      <c r="C16" s="18" t="s">
        <v>111</v>
      </c>
      <c r="D16" s="1" t="s">
        <v>309</v>
      </c>
      <c r="E16" s="1">
        <v>537625</v>
      </c>
      <c r="F16" s="1">
        <v>536210</v>
      </c>
      <c r="G16" s="1">
        <v>546765</v>
      </c>
      <c r="H16" s="1">
        <v>557194</v>
      </c>
      <c r="I16" s="1">
        <v>567398</v>
      </c>
      <c r="J16" s="1">
        <v>577437</v>
      </c>
      <c r="K16" s="1">
        <v>587239</v>
      </c>
      <c r="L16" s="1">
        <v>596636</v>
      </c>
      <c r="M16" s="1">
        <v>604678</v>
      </c>
      <c r="N16" s="1">
        <v>611373</v>
      </c>
      <c r="O16" s="1">
        <v>627426</v>
      </c>
      <c r="P16" s="1">
        <v>632676</v>
      </c>
      <c r="Q16" s="1">
        <v>624495</v>
      </c>
      <c r="R16" s="1">
        <v>614919</v>
      </c>
      <c r="S16" s="1">
        <v>604143</v>
      </c>
      <c r="T16" s="1">
        <v>592167</v>
      </c>
      <c r="U16" s="1">
        <v>579087</v>
      </c>
      <c r="V16" s="1">
        <v>565053</v>
      </c>
      <c r="W16" s="1">
        <v>550899</v>
      </c>
      <c r="X16" s="1">
        <v>536607</v>
      </c>
      <c r="Y16" s="16">
        <v>522234</v>
      </c>
      <c r="Z16" s="1">
        <v>507762</v>
      </c>
      <c r="AA16" s="1">
        <v>493395</v>
      </c>
      <c r="AB16" s="1">
        <v>479193</v>
      </c>
      <c r="AC16" s="1">
        <v>465222</v>
      </c>
      <c r="AD16" s="1">
        <v>451251</v>
      </c>
      <c r="AE16" s="1">
        <v>437472</v>
      </c>
      <c r="AF16" s="1">
        <v>423864</v>
      </c>
      <c r="AG16" s="1">
        <v>410520</v>
      </c>
      <c r="AH16" s="1">
        <v>397368</v>
      </c>
      <c r="AI16" s="16">
        <v>384714</v>
      </c>
      <c r="AJ16" s="1">
        <v>372228</v>
      </c>
      <c r="AK16" s="1">
        <v>360318</v>
      </c>
      <c r="AL16" s="1">
        <v>348240</v>
      </c>
      <c r="AM16" s="1">
        <v>337143</v>
      </c>
      <c r="AN16" s="1">
        <v>325119</v>
      </c>
      <c r="AO16" s="1">
        <v>315606</v>
      </c>
      <c r="AP16" s="1">
        <v>302157</v>
      </c>
    </row>
    <row r="17" spans="1:42">
      <c r="A17" s="18" t="s">
        <v>239</v>
      </c>
      <c r="B17" s="18" t="s">
        <v>225</v>
      </c>
      <c r="C17" s="18" t="s">
        <v>122</v>
      </c>
      <c r="D17" s="1" t="s">
        <v>308</v>
      </c>
      <c r="E17" s="1">
        <v>11154</v>
      </c>
      <c r="F17" s="1">
        <v>12455</v>
      </c>
      <c r="G17" s="1">
        <v>11686</v>
      </c>
      <c r="H17" s="1">
        <v>10917</v>
      </c>
      <c r="I17" s="1">
        <v>10148</v>
      </c>
      <c r="J17" s="1">
        <v>9379</v>
      </c>
      <c r="K17" s="1">
        <v>8610</v>
      </c>
      <c r="L17" s="1">
        <v>7841</v>
      </c>
      <c r="M17" s="1">
        <v>7072</v>
      </c>
      <c r="N17" s="1">
        <v>6303</v>
      </c>
      <c r="O17" s="1">
        <v>2070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6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6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</row>
    <row r="18" spans="1:42">
      <c r="A18" s="18" t="s">
        <v>239</v>
      </c>
      <c r="B18" s="18" t="s">
        <v>225</v>
      </c>
      <c r="C18" s="18" t="s">
        <v>123</v>
      </c>
      <c r="D18" s="1" t="s">
        <v>307</v>
      </c>
      <c r="E18" s="3">
        <v>570757</v>
      </c>
      <c r="F18" s="3">
        <v>508519</v>
      </c>
      <c r="G18" s="3">
        <v>445330</v>
      </c>
      <c r="H18" s="3">
        <v>382141</v>
      </c>
      <c r="I18" s="3">
        <v>318952</v>
      </c>
      <c r="J18" s="3">
        <v>255763</v>
      </c>
      <c r="K18" s="3">
        <v>192574</v>
      </c>
      <c r="L18" s="3">
        <v>129385</v>
      </c>
      <c r="M18" s="1">
        <v>66197</v>
      </c>
      <c r="N18" s="1">
        <v>3009</v>
      </c>
      <c r="O18" s="1">
        <v>951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6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6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</row>
    <row r="19" spans="1:42">
      <c r="A19" s="18" t="s">
        <v>239</v>
      </c>
      <c r="B19" s="18" t="s">
        <v>225</v>
      </c>
      <c r="C19" s="18" t="s">
        <v>124</v>
      </c>
      <c r="D19" s="1" t="s">
        <v>306</v>
      </c>
      <c r="E19" s="1">
        <v>799296</v>
      </c>
      <c r="F19" s="3">
        <v>729466</v>
      </c>
      <c r="G19" s="3">
        <v>644450</v>
      </c>
      <c r="H19" s="3">
        <v>559434</v>
      </c>
      <c r="I19" s="3">
        <v>474419</v>
      </c>
      <c r="J19" s="3">
        <v>389404</v>
      </c>
      <c r="K19" s="3">
        <v>304389</v>
      </c>
      <c r="L19" s="3">
        <v>219374</v>
      </c>
      <c r="M19" s="3">
        <v>134359</v>
      </c>
      <c r="N19" s="3">
        <v>49344</v>
      </c>
      <c r="O19" s="3">
        <v>15186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17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17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1">
        <v>0</v>
      </c>
    </row>
    <row r="20" spans="1:42">
      <c r="A20" s="18" t="s">
        <v>239</v>
      </c>
      <c r="B20" s="18" t="s">
        <v>225</v>
      </c>
      <c r="C20" s="18" t="s">
        <v>125</v>
      </c>
      <c r="D20" s="1" t="s">
        <v>305</v>
      </c>
      <c r="E20" s="1">
        <v>56215</v>
      </c>
      <c r="F20" s="1">
        <v>62557</v>
      </c>
      <c r="G20" s="1">
        <v>71722</v>
      </c>
      <c r="H20" s="1">
        <v>80998</v>
      </c>
      <c r="I20" s="1">
        <v>90322</v>
      </c>
      <c r="J20" s="1">
        <v>99572</v>
      </c>
      <c r="K20" s="1">
        <v>108804</v>
      </c>
      <c r="L20" s="1">
        <v>117994</v>
      </c>
      <c r="M20" s="1">
        <v>126725</v>
      </c>
      <c r="N20" s="1">
        <v>135117</v>
      </c>
      <c r="O20" s="1">
        <v>138195</v>
      </c>
      <c r="P20" s="1">
        <v>139644</v>
      </c>
      <c r="Q20" s="1">
        <v>137982</v>
      </c>
      <c r="R20" s="1">
        <v>135957</v>
      </c>
      <c r="S20" s="1">
        <v>133599</v>
      </c>
      <c r="T20" s="1">
        <v>130929</v>
      </c>
      <c r="U20" s="1">
        <v>127917</v>
      </c>
      <c r="V20" s="1">
        <v>124680</v>
      </c>
      <c r="W20" s="1">
        <v>121482</v>
      </c>
      <c r="X20" s="1">
        <v>118269</v>
      </c>
      <c r="Y20" s="16">
        <v>114993</v>
      </c>
      <c r="Z20" s="1">
        <v>111648</v>
      </c>
      <c r="AA20" s="1">
        <v>108258</v>
      </c>
      <c r="AB20" s="1">
        <v>104775</v>
      </c>
      <c r="AC20" s="1">
        <v>101286</v>
      </c>
      <c r="AD20" s="1">
        <v>97857</v>
      </c>
      <c r="AE20" s="1">
        <v>94539</v>
      </c>
      <c r="AF20" s="1">
        <v>91203</v>
      </c>
      <c r="AG20" s="1">
        <v>87978</v>
      </c>
      <c r="AH20" s="1">
        <v>84825</v>
      </c>
      <c r="AI20" s="16">
        <v>81780</v>
      </c>
      <c r="AJ20" s="1">
        <v>78795</v>
      </c>
      <c r="AK20" s="1">
        <v>75960</v>
      </c>
      <c r="AL20" s="1">
        <v>73140</v>
      </c>
      <c r="AM20" s="1">
        <v>70542</v>
      </c>
      <c r="AN20" s="1">
        <v>67782</v>
      </c>
      <c r="AO20" s="1">
        <v>65526</v>
      </c>
      <c r="AP20" s="1">
        <v>62490</v>
      </c>
    </row>
    <row r="21" spans="1:42">
      <c r="A21" s="18" t="s">
        <v>239</v>
      </c>
      <c r="B21" s="18" t="s">
        <v>225</v>
      </c>
      <c r="C21" s="18" t="s">
        <v>126</v>
      </c>
      <c r="D21" s="1" t="s">
        <v>304</v>
      </c>
      <c r="E21" s="1">
        <v>1626</v>
      </c>
      <c r="F21" s="1">
        <v>2424</v>
      </c>
      <c r="G21" s="1">
        <v>2424</v>
      </c>
      <c r="H21" s="1">
        <v>2424</v>
      </c>
      <c r="I21" s="1">
        <v>2424</v>
      </c>
      <c r="J21" s="1">
        <v>2424</v>
      </c>
      <c r="K21" s="1">
        <v>2424</v>
      </c>
      <c r="L21" s="1">
        <v>2424</v>
      </c>
      <c r="M21" s="1">
        <v>2424</v>
      </c>
      <c r="N21" s="1">
        <v>2424</v>
      </c>
      <c r="O21" s="1">
        <v>798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6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6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</row>
    <row r="22" spans="1:42">
      <c r="A22" s="18" t="s">
        <v>239</v>
      </c>
      <c r="B22" s="18" t="s">
        <v>225</v>
      </c>
      <c r="C22" s="18" t="s">
        <v>127</v>
      </c>
      <c r="D22" s="1" t="s">
        <v>303</v>
      </c>
      <c r="E22" s="1">
        <v>19372</v>
      </c>
      <c r="F22" s="1">
        <v>34988</v>
      </c>
      <c r="G22" s="1">
        <v>56244</v>
      </c>
      <c r="H22" s="1">
        <v>78937</v>
      </c>
      <c r="I22" s="1">
        <v>103229</v>
      </c>
      <c r="J22" s="1">
        <v>129187</v>
      </c>
      <c r="K22" s="1">
        <v>156822</v>
      </c>
      <c r="L22" s="1">
        <v>186326</v>
      </c>
      <c r="M22" s="1">
        <v>217321</v>
      </c>
      <c r="N22" s="1">
        <v>249681</v>
      </c>
      <c r="O22" s="1">
        <v>269523</v>
      </c>
      <c r="P22" s="1">
        <v>289077</v>
      </c>
      <c r="Q22" s="1">
        <v>304416</v>
      </c>
      <c r="R22" s="1">
        <v>319770</v>
      </c>
      <c r="S22" s="1">
        <v>334911</v>
      </c>
      <c r="T22" s="1">
        <v>349818</v>
      </c>
      <c r="U22" s="1">
        <v>364422</v>
      </c>
      <c r="V22" s="1">
        <v>378459</v>
      </c>
      <c r="W22" s="1">
        <v>391983</v>
      </c>
      <c r="X22" s="1">
        <v>405063</v>
      </c>
      <c r="Y22" s="16">
        <v>417690</v>
      </c>
      <c r="Z22" s="1">
        <v>429885</v>
      </c>
      <c r="AA22" s="1">
        <v>441423</v>
      </c>
      <c r="AB22" s="1">
        <v>452292</v>
      </c>
      <c r="AC22" s="1">
        <v>462336</v>
      </c>
      <c r="AD22" s="1">
        <v>471723</v>
      </c>
      <c r="AE22" s="1">
        <v>480213</v>
      </c>
      <c r="AF22" s="1">
        <v>487950</v>
      </c>
      <c r="AG22" s="1">
        <v>494862</v>
      </c>
      <c r="AH22" s="1">
        <v>501066</v>
      </c>
      <c r="AI22" s="16">
        <v>506220</v>
      </c>
      <c r="AJ22" s="1">
        <v>510696</v>
      </c>
      <c r="AK22" s="1">
        <v>513999</v>
      </c>
      <c r="AL22" s="1">
        <v>517008</v>
      </c>
      <c r="AM22" s="1">
        <v>518373</v>
      </c>
      <c r="AN22" s="1">
        <v>520374</v>
      </c>
      <c r="AO22" s="1">
        <v>518913</v>
      </c>
      <c r="AP22" s="1">
        <v>521724</v>
      </c>
    </row>
    <row r="23" spans="1:42">
      <c r="A23" s="18" t="s">
        <v>238</v>
      </c>
      <c r="B23" s="18" t="s">
        <v>225</v>
      </c>
      <c r="C23" s="18" t="s">
        <v>111</v>
      </c>
      <c r="D23" s="1" t="s">
        <v>302</v>
      </c>
      <c r="E23" s="1">
        <v>66557</v>
      </c>
      <c r="F23" s="1">
        <v>63823</v>
      </c>
      <c r="G23" s="1">
        <v>61383</v>
      </c>
      <c r="H23" s="1">
        <v>59384</v>
      </c>
      <c r="I23" s="1">
        <v>57883</v>
      </c>
      <c r="J23" s="1">
        <v>57207</v>
      </c>
      <c r="K23" s="1">
        <v>57465</v>
      </c>
      <c r="L23" s="1">
        <v>58809</v>
      </c>
      <c r="M23" s="1">
        <v>61812</v>
      </c>
      <c r="N23" s="1">
        <v>66225</v>
      </c>
      <c r="O23" s="1">
        <v>72507</v>
      </c>
      <c r="P23" s="1">
        <v>80628</v>
      </c>
      <c r="Q23" s="1">
        <v>90537</v>
      </c>
      <c r="R23" s="1">
        <v>101913</v>
      </c>
      <c r="S23" s="1">
        <v>114885</v>
      </c>
      <c r="T23" s="1">
        <v>132945</v>
      </c>
      <c r="U23" s="1">
        <v>152136</v>
      </c>
      <c r="V23" s="1">
        <v>172035</v>
      </c>
      <c r="W23" s="1">
        <v>193200</v>
      </c>
      <c r="X23" s="1">
        <v>214878</v>
      </c>
      <c r="Y23" s="16">
        <v>236613</v>
      </c>
      <c r="Z23" s="1">
        <v>258303</v>
      </c>
      <c r="AA23" s="1">
        <v>279735</v>
      </c>
      <c r="AB23" s="1">
        <v>300579</v>
      </c>
      <c r="AC23" s="1">
        <v>320724</v>
      </c>
      <c r="AD23" s="1">
        <v>339678</v>
      </c>
      <c r="AE23" s="1">
        <v>357273</v>
      </c>
      <c r="AF23" s="1">
        <v>373713</v>
      </c>
      <c r="AG23" s="1">
        <v>390120</v>
      </c>
      <c r="AH23" s="1">
        <v>405609</v>
      </c>
      <c r="AI23" s="16">
        <v>419976</v>
      </c>
      <c r="AJ23" s="1">
        <v>433491</v>
      </c>
      <c r="AK23" s="1">
        <v>446799</v>
      </c>
      <c r="AL23" s="1">
        <v>458907</v>
      </c>
      <c r="AM23" s="1">
        <v>470787</v>
      </c>
      <c r="AN23" s="1">
        <v>482334</v>
      </c>
      <c r="AO23" s="1">
        <v>494091</v>
      </c>
      <c r="AP23" s="1">
        <v>504600</v>
      </c>
    </row>
    <row r="24" spans="1:42">
      <c r="A24" s="18" t="s">
        <v>238</v>
      </c>
      <c r="B24" s="18" t="s">
        <v>225</v>
      </c>
      <c r="C24" s="18" t="s">
        <v>122</v>
      </c>
      <c r="D24" s="1" t="s">
        <v>301</v>
      </c>
      <c r="E24" s="1">
        <v>406576</v>
      </c>
      <c r="F24" s="1">
        <v>394099</v>
      </c>
      <c r="G24" s="1">
        <v>382885</v>
      </c>
      <c r="H24" s="1">
        <v>373450</v>
      </c>
      <c r="I24" s="1">
        <v>363805</v>
      </c>
      <c r="J24" s="1">
        <v>355072</v>
      </c>
      <c r="K24" s="1">
        <v>350026</v>
      </c>
      <c r="L24" s="1">
        <v>349327</v>
      </c>
      <c r="M24" s="1">
        <v>352870</v>
      </c>
      <c r="N24" s="1">
        <v>361990</v>
      </c>
      <c r="O24" s="1">
        <v>377431</v>
      </c>
      <c r="P24" s="1">
        <v>399262</v>
      </c>
      <c r="Q24" s="1">
        <v>427540</v>
      </c>
      <c r="R24" s="1">
        <v>461594</v>
      </c>
      <c r="S24" s="1">
        <v>502041</v>
      </c>
      <c r="T24" s="1">
        <v>565422</v>
      </c>
      <c r="U24" s="1">
        <v>633135</v>
      </c>
      <c r="V24" s="1">
        <v>703872</v>
      </c>
      <c r="W24" s="1">
        <v>779796</v>
      </c>
      <c r="X24" s="1">
        <v>860475</v>
      </c>
      <c r="Y24" s="16">
        <v>944391</v>
      </c>
      <c r="Z24" s="3">
        <v>1028860</v>
      </c>
      <c r="AA24" s="3">
        <v>1112300</v>
      </c>
      <c r="AB24" s="3">
        <v>1195370</v>
      </c>
      <c r="AC24" s="3">
        <v>1276560</v>
      </c>
      <c r="AD24" s="3">
        <v>1354200</v>
      </c>
      <c r="AE24" s="3">
        <v>1427920</v>
      </c>
      <c r="AF24" s="3">
        <v>1497740</v>
      </c>
      <c r="AG24" s="3">
        <v>1568360</v>
      </c>
      <c r="AH24" s="3">
        <v>1634850</v>
      </c>
      <c r="AI24" s="17">
        <v>1698070</v>
      </c>
      <c r="AJ24" s="3">
        <v>1756790</v>
      </c>
      <c r="AK24" s="3">
        <v>1815080</v>
      </c>
      <c r="AL24" s="3">
        <v>1868470</v>
      </c>
      <c r="AM24" s="3">
        <v>1921600</v>
      </c>
      <c r="AN24" s="3">
        <v>1972360</v>
      </c>
      <c r="AO24" s="3">
        <v>2024400</v>
      </c>
      <c r="AP24" s="3">
        <v>2071390</v>
      </c>
    </row>
    <row r="25" spans="1:42">
      <c r="A25" s="18" t="s">
        <v>238</v>
      </c>
      <c r="B25" s="18" t="s">
        <v>225</v>
      </c>
      <c r="C25" s="18" t="s">
        <v>123</v>
      </c>
      <c r="D25" s="1" t="s">
        <v>300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6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6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</row>
    <row r="26" spans="1:42">
      <c r="A26" s="18" t="s">
        <v>238</v>
      </c>
      <c r="B26" s="18" t="s">
        <v>225</v>
      </c>
      <c r="C26" s="18" t="s">
        <v>124</v>
      </c>
      <c r="D26" s="1" t="s">
        <v>299</v>
      </c>
      <c r="E26" s="3">
        <v>8713540</v>
      </c>
      <c r="F26" s="3">
        <v>8844430</v>
      </c>
      <c r="G26" s="3">
        <v>8990640</v>
      </c>
      <c r="H26" s="3">
        <v>9150970</v>
      </c>
      <c r="I26" s="3">
        <v>9326800</v>
      </c>
      <c r="J26" s="3">
        <v>9515490</v>
      </c>
      <c r="K26" s="3">
        <v>9713510</v>
      </c>
      <c r="L26" s="3">
        <v>9919600</v>
      </c>
      <c r="M26" s="3">
        <v>10125000</v>
      </c>
      <c r="N26" s="3">
        <v>10328400</v>
      </c>
      <c r="O26" s="3">
        <v>10527100</v>
      </c>
      <c r="P26" s="3">
        <v>10720800</v>
      </c>
      <c r="Q26" s="3">
        <v>10908900</v>
      </c>
      <c r="R26" s="3">
        <v>11093300</v>
      </c>
      <c r="S26" s="3">
        <v>11273400</v>
      </c>
      <c r="T26" s="3">
        <v>11329500</v>
      </c>
      <c r="U26" s="3">
        <v>11368300</v>
      </c>
      <c r="V26" s="3">
        <v>11392400</v>
      </c>
      <c r="W26" s="3">
        <v>11394900</v>
      </c>
      <c r="X26" s="3">
        <v>11379500</v>
      </c>
      <c r="Y26" s="17">
        <v>11349900</v>
      </c>
      <c r="Z26" s="3">
        <v>11309500</v>
      </c>
      <c r="AA26" s="3">
        <v>11261000</v>
      </c>
      <c r="AB26" s="3">
        <v>11211600</v>
      </c>
      <c r="AC26" s="3">
        <v>11164400</v>
      </c>
      <c r="AD26" s="3">
        <v>11122800</v>
      </c>
      <c r="AE26" s="3">
        <v>11088000</v>
      </c>
      <c r="AF26" s="3">
        <v>11060300</v>
      </c>
      <c r="AG26" s="3">
        <v>11023400</v>
      </c>
      <c r="AH26" s="3">
        <v>10985600</v>
      </c>
      <c r="AI26" s="17">
        <v>10947200</v>
      </c>
      <c r="AJ26" s="3">
        <v>10906500</v>
      </c>
      <c r="AK26" s="3">
        <v>10859000</v>
      </c>
      <c r="AL26" s="3">
        <v>10812500</v>
      </c>
      <c r="AM26" s="3">
        <v>10763600</v>
      </c>
      <c r="AN26" s="3">
        <v>10705100</v>
      </c>
      <c r="AO26" s="3">
        <v>10648700</v>
      </c>
      <c r="AP26" s="3">
        <v>10566900</v>
      </c>
    </row>
    <row r="27" spans="1:42">
      <c r="A27" s="18" t="s">
        <v>238</v>
      </c>
      <c r="B27" s="18" t="s">
        <v>225</v>
      </c>
      <c r="C27" s="18" t="s">
        <v>125</v>
      </c>
      <c r="D27" s="1" t="s">
        <v>298</v>
      </c>
      <c r="E27" s="1">
        <v>8396</v>
      </c>
      <c r="F27" s="1">
        <v>17243</v>
      </c>
      <c r="G27" s="1">
        <v>27696</v>
      </c>
      <c r="H27" s="1">
        <v>40255</v>
      </c>
      <c r="I27" s="1">
        <v>55253</v>
      </c>
      <c r="J27" s="1">
        <v>73746</v>
      </c>
      <c r="K27" s="1">
        <v>96631</v>
      </c>
      <c r="L27" s="1">
        <v>124283</v>
      </c>
      <c r="M27" s="1">
        <v>158313</v>
      </c>
      <c r="N27" s="1">
        <v>198427</v>
      </c>
      <c r="O27" s="1">
        <v>246218</v>
      </c>
      <c r="P27" s="1">
        <v>301836</v>
      </c>
      <c r="Q27" s="1">
        <v>365950</v>
      </c>
      <c r="R27" s="1">
        <v>437387</v>
      </c>
      <c r="S27" s="1">
        <v>516204</v>
      </c>
      <c r="T27" s="1">
        <v>595233</v>
      </c>
      <c r="U27" s="1">
        <v>678549</v>
      </c>
      <c r="V27" s="1">
        <v>765198</v>
      </c>
      <c r="W27" s="1">
        <v>855153</v>
      </c>
      <c r="X27" s="3">
        <v>946392</v>
      </c>
      <c r="Y27" s="17">
        <v>1037270</v>
      </c>
      <c r="Z27" s="3">
        <v>1126550</v>
      </c>
      <c r="AA27" s="3">
        <v>1213560</v>
      </c>
      <c r="AB27" s="3">
        <v>1296990</v>
      </c>
      <c r="AC27" s="3">
        <v>1376240</v>
      </c>
      <c r="AD27" s="3">
        <v>1449520</v>
      </c>
      <c r="AE27" s="3">
        <v>1516600</v>
      </c>
      <c r="AF27" s="3">
        <v>1576670</v>
      </c>
      <c r="AG27" s="3">
        <v>1633310</v>
      </c>
      <c r="AH27" s="3">
        <v>1684540</v>
      </c>
      <c r="AI27" s="17">
        <v>1730090</v>
      </c>
      <c r="AJ27" s="3">
        <v>1771220</v>
      </c>
      <c r="AK27" s="3">
        <v>1809360</v>
      </c>
      <c r="AL27" s="3">
        <v>1843240</v>
      </c>
      <c r="AM27" s="3">
        <v>1875200</v>
      </c>
      <c r="AN27" s="3">
        <v>1904920</v>
      </c>
      <c r="AO27" s="3">
        <v>1934750</v>
      </c>
      <c r="AP27" s="3">
        <v>1959350</v>
      </c>
    </row>
    <row r="28" spans="1:42">
      <c r="A28" s="18" t="s">
        <v>238</v>
      </c>
      <c r="B28" s="18" t="s">
        <v>225</v>
      </c>
      <c r="C28" s="18" t="s">
        <v>126</v>
      </c>
      <c r="D28" s="1" t="s">
        <v>297</v>
      </c>
      <c r="E28" s="1">
        <v>2436</v>
      </c>
      <c r="F28" s="1">
        <v>5673</v>
      </c>
      <c r="G28" s="1">
        <v>9345</v>
      </c>
      <c r="H28" s="1">
        <v>13500</v>
      </c>
      <c r="I28" s="1">
        <v>18315</v>
      </c>
      <c r="J28" s="1">
        <v>23916</v>
      </c>
      <c r="K28" s="1">
        <v>30009</v>
      </c>
      <c r="L28" s="1">
        <v>36618</v>
      </c>
      <c r="M28" s="1">
        <v>43248</v>
      </c>
      <c r="N28" s="1">
        <v>50211</v>
      </c>
      <c r="O28" s="1">
        <v>57453</v>
      </c>
      <c r="P28" s="1">
        <v>64944</v>
      </c>
      <c r="Q28" s="1">
        <v>72633</v>
      </c>
      <c r="R28" s="1">
        <v>80499</v>
      </c>
      <c r="S28" s="1">
        <v>88458</v>
      </c>
      <c r="T28" s="1">
        <v>94290</v>
      </c>
      <c r="U28" s="1">
        <v>99570</v>
      </c>
      <c r="V28" s="1">
        <v>104580</v>
      </c>
      <c r="W28" s="1">
        <v>109593</v>
      </c>
      <c r="X28" s="1">
        <v>114255</v>
      </c>
      <c r="Y28" s="16">
        <v>118452</v>
      </c>
      <c r="Z28" s="1">
        <v>122655</v>
      </c>
      <c r="AA28" s="1">
        <v>126723</v>
      </c>
      <c r="AB28" s="1">
        <v>131271</v>
      </c>
      <c r="AC28" s="1">
        <v>135747</v>
      </c>
      <c r="AD28" s="1">
        <v>140358</v>
      </c>
      <c r="AE28" s="1">
        <v>145029</v>
      </c>
      <c r="AF28" s="1">
        <v>149787</v>
      </c>
      <c r="AG28" s="1">
        <v>154815</v>
      </c>
      <c r="AH28" s="1">
        <v>159990</v>
      </c>
      <c r="AI28" s="16">
        <v>165042</v>
      </c>
      <c r="AJ28" s="1">
        <v>170121</v>
      </c>
      <c r="AK28" s="1">
        <v>175302</v>
      </c>
      <c r="AL28" s="1">
        <v>180189</v>
      </c>
      <c r="AM28" s="1">
        <v>185055</v>
      </c>
      <c r="AN28" s="1">
        <v>189750</v>
      </c>
      <c r="AO28" s="1">
        <v>194187</v>
      </c>
      <c r="AP28" s="1">
        <v>198054</v>
      </c>
    </row>
    <row r="29" spans="1:42">
      <c r="A29" s="18" t="s">
        <v>238</v>
      </c>
      <c r="B29" s="18" t="s">
        <v>225</v>
      </c>
      <c r="C29" s="18" t="s">
        <v>127</v>
      </c>
      <c r="D29" s="1" t="s">
        <v>296</v>
      </c>
      <c r="E29" s="1">
        <v>6584</v>
      </c>
      <c r="F29" s="1">
        <v>6148</v>
      </c>
      <c r="G29" s="1">
        <v>5733</v>
      </c>
      <c r="H29" s="1">
        <v>5348</v>
      </c>
      <c r="I29" s="1">
        <v>5011</v>
      </c>
      <c r="J29" s="1">
        <v>4752</v>
      </c>
      <c r="K29" s="1">
        <v>4601</v>
      </c>
      <c r="L29" s="1">
        <v>4609</v>
      </c>
      <c r="M29" s="1">
        <v>4869</v>
      </c>
      <c r="N29" s="1">
        <v>5423</v>
      </c>
      <c r="O29" s="1">
        <v>6388</v>
      </c>
      <c r="P29" s="1">
        <v>7851</v>
      </c>
      <c r="Q29" s="1">
        <v>9908</v>
      </c>
      <c r="R29" s="1">
        <v>12568</v>
      </c>
      <c r="S29" s="1">
        <v>15933</v>
      </c>
      <c r="T29" s="1">
        <v>20652</v>
      </c>
      <c r="U29" s="1">
        <v>26295</v>
      </c>
      <c r="V29" s="1">
        <v>32799</v>
      </c>
      <c r="W29" s="1">
        <v>40428</v>
      </c>
      <c r="X29" s="1">
        <v>49083</v>
      </c>
      <c r="Y29" s="16">
        <v>58872</v>
      </c>
      <c r="Z29" s="1">
        <v>69900</v>
      </c>
      <c r="AA29" s="1">
        <v>82134</v>
      </c>
      <c r="AB29" s="1">
        <v>95760</v>
      </c>
      <c r="AC29" s="1">
        <v>110550</v>
      </c>
      <c r="AD29" s="1">
        <v>126816</v>
      </c>
      <c r="AE29" s="1">
        <v>144168</v>
      </c>
      <c r="AF29" s="1">
        <v>162933</v>
      </c>
      <c r="AG29" s="1">
        <v>183723</v>
      </c>
      <c r="AH29" s="1">
        <v>206250</v>
      </c>
      <c r="AI29" s="16">
        <v>230136</v>
      </c>
      <c r="AJ29" s="1">
        <v>256392</v>
      </c>
      <c r="AK29" s="1">
        <v>283578</v>
      </c>
      <c r="AL29" s="1">
        <v>314397</v>
      </c>
      <c r="AM29" s="1">
        <v>343971</v>
      </c>
      <c r="AN29" s="1">
        <v>382374</v>
      </c>
      <c r="AO29" s="1">
        <v>411204</v>
      </c>
      <c r="AP29" s="1">
        <v>471495</v>
      </c>
    </row>
    <row r="30" spans="1:42">
      <c r="A30" s="18" t="s">
        <v>239</v>
      </c>
      <c r="B30" s="18" t="s">
        <v>224</v>
      </c>
      <c r="C30" s="18" t="s">
        <v>111</v>
      </c>
      <c r="D30" s="1" t="s">
        <v>295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6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6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</row>
    <row r="31" spans="1:42">
      <c r="A31" s="18" t="s">
        <v>239</v>
      </c>
      <c r="B31" s="18" t="s">
        <v>224</v>
      </c>
      <c r="C31" s="18" t="s">
        <v>122</v>
      </c>
      <c r="D31" s="1" t="s">
        <v>294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6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6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</row>
    <row r="32" spans="1:42">
      <c r="A32" s="18" t="s">
        <v>239</v>
      </c>
      <c r="B32" s="18" t="s">
        <v>224</v>
      </c>
      <c r="C32" s="18" t="s">
        <v>123</v>
      </c>
      <c r="D32" s="1" t="s">
        <v>293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6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6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</row>
    <row r="33" spans="1:42">
      <c r="A33" s="18" t="s">
        <v>239</v>
      </c>
      <c r="B33" s="18" t="s">
        <v>224</v>
      </c>
      <c r="C33" s="18" t="s">
        <v>124</v>
      </c>
      <c r="D33" s="1" t="s">
        <v>292</v>
      </c>
      <c r="E33" s="1">
        <v>3948</v>
      </c>
      <c r="F33" s="1">
        <v>3938</v>
      </c>
      <c r="G33" s="1">
        <v>3927</v>
      </c>
      <c r="H33" s="1">
        <v>3915</v>
      </c>
      <c r="I33" s="1">
        <v>3903</v>
      </c>
      <c r="J33" s="1">
        <v>3890</v>
      </c>
      <c r="K33" s="1">
        <v>3876</v>
      </c>
      <c r="L33" s="1">
        <v>3861</v>
      </c>
      <c r="M33" s="1">
        <v>3851</v>
      </c>
      <c r="N33" s="1">
        <v>3845</v>
      </c>
      <c r="O33" s="1">
        <v>3845</v>
      </c>
      <c r="P33" s="1">
        <v>3849</v>
      </c>
      <c r="Q33" s="1">
        <v>3857</v>
      </c>
      <c r="R33" s="1">
        <v>3870</v>
      </c>
      <c r="S33" s="1">
        <v>3887</v>
      </c>
      <c r="T33" s="1">
        <v>3909</v>
      </c>
      <c r="U33" s="1">
        <v>3935</v>
      </c>
      <c r="V33" s="1">
        <v>3966</v>
      </c>
      <c r="W33" s="1">
        <v>4000</v>
      </c>
      <c r="X33" s="1">
        <v>4038</v>
      </c>
      <c r="Y33" s="16">
        <v>4080</v>
      </c>
      <c r="Z33" s="1">
        <v>4125</v>
      </c>
      <c r="AA33" s="1">
        <v>4174</v>
      </c>
      <c r="AB33" s="1">
        <v>4227</v>
      </c>
      <c r="AC33" s="1">
        <v>4283</v>
      </c>
      <c r="AD33" s="1">
        <v>4343</v>
      </c>
      <c r="AE33" s="1">
        <v>4407</v>
      </c>
      <c r="AF33" s="1">
        <v>4617</v>
      </c>
      <c r="AG33" s="1">
        <v>4680</v>
      </c>
      <c r="AH33" s="1">
        <v>4762</v>
      </c>
      <c r="AI33" s="16">
        <v>4849</v>
      </c>
      <c r="AJ33" s="1">
        <v>4940</v>
      </c>
      <c r="AK33" s="1">
        <v>5034</v>
      </c>
      <c r="AL33" s="1">
        <v>5132</v>
      </c>
      <c r="AM33" s="1">
        <v>5234</v>
      </c>
      <c r="AN33" s="1">
        <v>5340</v>
      </c>
      <c r="AO33" s="1">
        <v>5445</v>
      </c>
      <c r="AP33" s="1">
        <v>5549</v>
      </c>
    </row>
    <row r="34" spans="1:42">
      <c r="A34" s="18" t="s">
        <v>239</v>
      </c>
      <c r="B34" s="18" t="s">
        <v>224</v>
      </c>
      <c r="C34" s="18" t="s">
        <v>125</v>
      </c>
      <c r="D34" s="1" t="s">
        <v>291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6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6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</row>
    <row r="35" spans="1:42">
      <c r="A35" s="18" t="s">
        <v>239</v>
      </c>
      <c r="B35" s="18" t="s">
        <v>224</v>
      </c>
      <c r="C35" s="18" t="s">
        <v>126</v>
      </c>
      <c r="D35" s="1" t="s">
        <v>290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6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6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</row>
    <row r="36" spans="1:42">
      <c r="A36" s="18" t="s">
        <v>239</v>
      </c>
      <c r="B36" s="18" t="s">
        <v>224</v>
      </c>
      <c r="C36" s="18" t="s">
        <v>127</v>
      </c>
      <c r="D36" s="1" t="s">
        <v>289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6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6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</row>
    <row r="37" spans="1:42">
      <c r="A37" s="18" t="s">
        <v>238</v>
      </c>
      <c r="B37" s="18" t="s">
        <v>224</v>
      </c>
      <c r="C37" s="18" t="s">
        <v>111</v>
      </c>
      <c r="D37" s="1" t="s">
        <v>288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6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6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</row>
    <row r="38" spans="1:42">
      <c r="A38" s="18" t="s">
        <v>238</v>
      </c>
      <c r="B38" s="18" t="s">
        <v>224</v>
      </c>
      <c r="C38" s="18" t="s">
        <v>122</v>
      </c>
      <c r="D38" s="1" t="s">
        <v>287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6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6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</row>
    <row r="39" spans="1:42">
      <c r="A39" s="18" t="s">
        <v>238</v>
      </c>
      <c r="B39" s="18" t="s">
        <v>224</v>
      </c>
      <c r="C39" s="18" t="s">
        <v>123</v>
      </c>
      <c r="D39" s="1" t="s">
        <v>286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6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6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</row>
    <row r="40" spans="1:42">
      <c r="A40" s="18" t="s">
        <v>238</v>
      </c>
      <c r="B40" s="18" t="s">
        <v>224</v>
      </c>
      <c r="C40" s="18" t="s">
        <v>124</v>
      </c>
      <c r="D40" s="1" t="s">
        <v>285</v>
      </c>
      <c r="E40" s="1">
        <v>224</v>
      </c>
      <c r="F40" s="1">
        <v>226</v>
      </c>
      <c r="G40" s="1">
        <v>229</v>
      </c>
      <c r="H40" s="1">
        <v>234</v>
      </c>
      <c r="I40" s="1">
        <v>241</v>
      </c>
      <c r="J40" s="1">
        <v>249</v>
      </c>
      <c r="K40" s="1">
        <v>258</v>
      </c>
      <c r="L40" s="1">
        <v>268</v>
      </c>
      <c r="M40" s="1">
        <v>279</v>
      </c>
      <c r="N40" s="1">
        <v>291</v>
      </c>
      <c r="O40" s="1">
        <v>304</v>
      </c>
      <c r="P40" s="1">
        <v>318</v>
      </c>
      <c r="Q40" s="1">
        <v>333</v>
      </c>
      <c r="R40" s="1">
        <v>349</v>
      </c>
      <c r="S40" s="1">
        <v>366</v>
      </c>
      <c r="T40" s="1">
        <v>384</v>
      </c>
      <c r="U40" s="1">
        <v>403</v>
      </c>
      <c r="V40" s="1">
        <v>423</v>
      </c>
      <c r="W40" s="1">
        <v>444</v>
      </c>
      <c r="X40" s="1">
        <v>465</v>
      </c>
      <c r="Y40" s="16">
        <v>487</v>
      </c>
      <c r="Z40" s="1">
        <v>510</v>
      </c>
      <c r="AA40" s="1">
        <v>534</v>
      </c>
      <c r="AB40" s="1">
        <v>558</v>
      </c>
      <c r="AC40" s="1">
        <v>583</v>
      </c>
      <c r="AD40" s="1">
        <v>609</v>
      </c>
      <c r="AE40" s="1">
        <v>636</v>
      </c>
      <c r="AF40" s="1">
        <v>671</v>
      </c>
      <c r="AG40" s="1">
        <v>698</v>
      </c>
      <c r="AH40" s="1">
        <v>725</v>
      </c>
      <c r="AI40" s="16">
        <v>752</v>
      </c>
      <c r="AJ40" s="1">
        <v>779</v>
      </c>
      <c r="AK40" s="1">
        <v>806</v>
      </c>
      <c r="AL40" s="1">
        <v>833</v>
      </c>
      <c r="AM40" s="1">
        <v>860</v>
      </c>
      <c r="AN40" s="1">
        <v>887</v>
      </c>
      <c r="AO40" s="1">
        <v>915</v>
      </c>
      <c r="AP40" s="1">
        <v>943</v>
      </c>
    </row>
    <row r="41" spans="1:42">
      <c r="A41" s="18" t="s">
        <v>238</v>
      </c>
      <c r="B41" s="18" t="s">
        <v>224</v>
      </c>
      <c r="C41" s="18" t="s">
        <v>125</v>
      </c>
      <c r="D41" s="1" t="s">
        <v>284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6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6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</row>
    <row r="42" spans="1:42">
      <c r="A42" s="18" t="s">
        <v>238</v>
      </c>
      <c r="B42" s="18" t="s">
        <v>224</v>
      </c>
      <c r="C42" s="18" t="s">
        <v>126</v>
      </c>
      <c r="D42" s="1" t="s">
        <v>283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6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6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</row>
    <row r="43" spans="1:42">
      <c r="A43" s="18" t="s">
        <v>238</v>
      </c>
      <c r="B43" s="18" t="s">
        <v>224</v>
      </c>
      <c r="C43" s="18" t="s">
        <v>127</v>
      </c>
      <c r="D43" s="1" t="s">
        <v>282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6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6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</row>
    <row r="44" spans="1:42">
      <c r="A44" s="18" t="s">
        <v>239</v>
      </c>
      <c r="B44" s="18" t="s">
        <v>223</v>
      </c>
      <c r="C44" s="18" t="s">
        <v>111</v>
      </c>
      <c r="D44" s="1" t="s">
        <v>281</v>
      </c>
      <c r="E44" s="1">
        <v>14142</v>
      </c>
      <c r="F44" s="1">
        <v>14087</v>
      </c>
      <c r="G44" s="1">
        <v>14029</v>
      </c>
      <c r="H44" s="1">
        <v>13975</v>
      </c>
      <c r="I44" s="1">
        <v>13925</v>
      </c>
      <c r="J44" s="1">
        <v>13872</v>
      </c>
      <c r="K44" s="1">
        <v>13822</v>
      </c>
      <c r="L44" s="1">
        <v>13775</v>
      </c>
      <c r="M44" s="1">
        <v>13737</v>
      </c>
      <c r="N44" s="1">
        <v>13715</v>
      </c>
      <c r="O44" s="1">
        <v>13708</v>
      </c>
      <c r="P44" s="1">
        <v>13711</v>
      </c>
      <c r="Q44" s="1">
        <v>13730</v>
      </c>
      <c r="R44" s="1">
        <v>13766</v>
      </c>
      <c r="S44" s="1">
        <v>13811</v>
      </c>
      <c r="T44" s="1">
        <v>13873</v>
      </c>
      <c r="U44" s="1">
        <v>13952</v>
      </c>
      <c r="V44" s="1">
        <v>14041</v>
      </c>
      <c r="W44" s="1">
        <v>14145</v>
      </c>
      <c r="X44" s="1">
        <v>14264</v>
      </c>
      <c r="Y44" s="16">
        <v>14391</v>
      </c>
      <c r="Z44" s="1">
        <v>14533</v>
      </c>
      <c r="AA44" s="1">
        <v>14691</v>
      </c>
      <c r="AB44" s="1">
        <v>14857</v>
      </c>
      <c r="AC44" s="1">
        <v>15038</v>
      </c>
      <c r="AD44" s="1">
        <v>15235</v>
      </c>
      <c r="AE44" s="1">
        <v>15506</v>
      </c>
      <c r="AF44" s="1">
        <v>15782</v>
      </c>
      <c r="AG44" s="1">
        <v>16076</v>
      </c>
      <c r="AH44" s="1">
        <v>16381</v>
      </c>
      <c r="AI44" s="16">
        <v>16690</v>
      </c>
      <c r="AJ44" s="1">
        <v>17017</v>
      </c>
      <c r="AK44" s="1">
        <v>17357</v>
      </c>
      <c r="AL44" s="1">
        <v>17701</v>
      </c>
      <c r="AM44" s="1">
        <v>18051</v>
      </c>
      <c r="AN44" s="1">
        <v>18401</v>
      </c>
      <c r="AO44" s="1">
        <v>18744</v>
      </c>
      <c r="AP44" s="1">
        <v>19093</v>
      </c>
    </row>
    <row r="45" spans="1:42">
      <c r="A45" s="18" t="s">
        <v>239</v>
      </c>
      <c r="B45" s="18" t="s">
        <v>223</v>
      </c>
      <c r="C45" s="18" t="s">
        <v>122</v>
      </c>
      <c r="D45" s="1" t="s">
        <v>280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6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6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</row>
    <row r="46" spans="1:42">
      <c r="A46" s="18" t="s">
        <v>239</v>
      </c>
      <c r="B46" s="18" t="s">
        <v>223</v>
      </c>
      <c r="C46" s="18" t="s">
        <v>123</v>
      </c>
      <c r="D46" s="1" t="s">
        <v>279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6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6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</row>
    <row r="47" spans="1:42">
      <c r="A47" s="18" t="s">
        <v>239</v>
      </c>
      <c r="B47" s="18" t="s">
        <v>223</v>
      </c>
      <c r="C47" s="18" t="s">
        <v>124</v>
      </c>
      <c r="D47" s="1" t="s">
        <v>278</v>
      </c>
      <c r="E47" s="1">
        <v>700.21799999999996</v>
      </c>
      <c r="F47" s="1">
        <v>833.21799999999996</v>
      </c>
      <c r="G47" s="1">
        <v>965.21799999999996</v>
      </c>
      <c r="H47" s="1">
        <v>1090.22</v>
      </c>
      <c r="I47" s="1">
        <v>1208.22</v>
      </c>
      <c r="J47" s="1">
        <v>1325.22</v>
      </c>
      <c r="K47" s="1">
        <v>1434.22</v>
      </c>
      <c r="L47" s="1">
        <v>1536.22</v>
      </c>
      <c r="M47" s="1">
        <v>1641.22</v>
      </c>
      <c r="N47" s="1">
        <v>1741.22</v>
      </c>
      <c r="O47" s="1">
        <v>1837.22</v>
      </c>
      <c r="P47" s="1">
        <v>1935.22</v>
      </c>
      <c r="Q47" s="1">
        <v>2028.22</v>
      </c>
      <c r="R47" s="1">
        <v>2116.2199999999998</v>
      </c>
      <c r="S47" s="1">
        <v>2207.2199999999998</v>
      </c>
      <c r="T47" s="1">
        <v>2293.2199999999998</v>
      </c>
      <c r="U47" s="1">
        <v>2373.2199999999998</v>
      </c>
      <c r="V47" s="1">
        <v>2455.2199999999998</v>
      </c>
      <c r="W47" s="1">
        <v>2531.2199999999998</v>
      </c>
      <c r="X47" s="1">
        <v>2600.2199999999998</v>
      </c>
      <c r="Y47" s="16">
        <v>2670.22</v>
      </c>
      <c r="Z47" s="1">
        <v>2734.22</v>
      </c>
      <c r="AA47" s="1">
        <v>2791.22</v>
      </c>
      <c r="AB47" s="1">
        <v>2849.22</v>
      </c>
      <c r="AC47" s="1">
        <v>2899.22</v>
      </c>
      <c r="AD47" s="1">
        <v>2942.22</v>
      </c>
      <c r="AE47" s="1">
        <v>2836.22</v>
      </c>
      <c r="AF47" s="1">
        <v>2738.22</v>
      </c>
      <c r="AG47" s="1">
        <v>2633.22</v>
      </c>
      <c r="AH47" s="1">
        <v>2528.2199999999998</v>
      </c>
      <c r="AI47" s="16">
        <v>2430.2199999999998</v>
      </c>
      <c r="AJ47" s="1">
        <v>2325.2199999999998</v>
      </c>
      <c r="AK47" s="1">
        <v>2219.2199999999998</v>
      </c>
      <c r="AL47" s="1">
        <v>2121.2199999999998</v>
      </c>
      <c r="AM47" s="1">
        <v>2011.22</v>
      </c>
      <c r="AN47" s="1">
        <v>1897.22</v>
      </c>
      <c r="AO47" s="1">
        <v>1787.22</v>
      </c>
      <c r="AP47" s="1">
        <v>1667.22</v>
      </c>
    </row>
    <row r="48" spans="1:42">
      <c r="A48" s="18" t="s">
        <v>239</v>
      </c>
      <c r="B48" s="18" t="s">
        <v>223</v>
      </c>
      <c r="C48" s="18" t="s">
        <v>125</v>
      </c>
      <c r="D48" s="1" t="s">
        <v>277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6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6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</row>
    <row r="49" spans="1:42">
      <c r="A49" s="18" t="s">
        <v>239</v>
      </c>
      <c r="B49" s="18" t="s">
        <v>223</v>
      </c>
      <c r="C49" s="18" t="s">
        <v>126</v>
      </c>
      <c r="D49" s="1" t="s">
        <v>276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6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6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</row>
    <row r="50" spans="1:42">
      <c r="A50" s="18" t="s">
        <v>239</v>
      </c>
      <c r="B50" s="18" t="s">
        <v>223</v>
      </c>
      <c r="C50" s="18" t="s">
        <v>127</v>
      </c>
      <c r="D50" s="1" t="s">
        <v>275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6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6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</row>
    <row r="51" spans="1:42">
      <c r="A51" s="18" t="s">
        <v>238</v>
      </c>
      <c r="B51" s="18" t="s">
        <v>223</v>
      </c>
      <c r="C51" s="18" t="s">
        <v>111</v>
      </c>
      <c r="D51" s="1" t="s">
        <v>274</v>
      </c>
      <c r="E51" s="1">
        <v>323</v>
      </c>
      <c r="F51" s="1">
        <v>675</v>
      </c>
      <c r="G51" s="1">
        <v>1052</v>
      </c>
      <c r="H51" s="1">
        <v>1455</v>
      </c>
      <c r="I51" s="1">
        <v>1882</v>
      </c>
      <c r="J51" s="1">
        <v>2335</v>
      </c>
      <c r="K51" s="1">
        <v>2813</v>
      </c>
      <c r="L51" s="1">
        <v>3316</v>
      </c>
      <c r="M51" s="1">
        <v>3848</v>
      </c>
      <c r="N51" s="1">
        <v>4406</v>
      </c>
      <c r="O51" s="1">
        <v>4991</v>
      </c>
      <c r="P51" s="1">
        <v>5603</v>
      </c>
      <c r="Q51" s="1">
        <v>6241</v>
      </c>
      <c r="R51" s="1">
        <v>6903</v>
      </c>
      <c r="S51" s="1">
        <v>7591</v>
      </c>
      <c r="T51" s="1">
        <v>8305</v>
      </c>
      <c r="U51" s="1">
        <v>9045</v>
      </c>
      <c r="V51" s="1">
        <v>9810</v>
      </c>
      <c r="W51" s="1">
        <v>10605</v>
      </c>
      <c r="X51" s="1">
        <v>11429</v>
      </c>
      <c r="Y51" s="16">
        <v>12282</v>
      </c>
      <c r="Z51" s="1">
        <v>13164</v>
      </c>
      <c r="AA51" s="1">
        <v>14075</v>
      </c>
      <c r="AB51" s="1">
        <v>14693</v>
      </c>
      <c r="AC51" s="1">
        <v>15312</v>
      </c>
      <c r="AD51" s="1">
        <v>15934</v>
      </c>
      <c r="AE51" s="1">
        <v>16570</v>
      </c>
      <c r="AF51" s="1">
        <v>17211</v>
      </c>
      <c r="AG51" s="1">
        <v>17857</v>
      </c>
      <c r="AH51" s="1">
        <v>18498</v>
      </c>
      <c r="AI51" s="16">
        <v>19146</v>
      </c>
      <c r="AJ51" s="1">
        <v>19798</v>
      </c>
      <c r="AK51" s="1">
        <v>20444</v>
      </c>
      <c r="AL51" s="1">
        <v>21096</v>
      </c>
      <c r="AM51" s="1">
        <v>21742</v>
      </c>
      <c r="AN51" s="1">
        <v>22395</v>
      </c>
      <c r="AO51" s="1">
        <v>23045</v>
      </c>
      <c r="AP51" s="1">
        <v>23703</v>
      </c>
    </row>
    <row r="52" spans="1:42">
      <c r="A52" s="18" t="s">
        <v>238</v>
      </c>
      <c r="B52" s="18" t="s">
        <v>223</v>
      </c>
      <c r="C52" s="18" t="s">
        <v>122</v>
      </c>
      <c r="D52" s="1" t="s">
        <v>273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6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6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</row>
    <row r="53" spans="1:42">
      <c r="A53" s="18" t="s">
        <v>238</v>
      </c>
      <c r="B53" s="18" t="s">
        <v>223</v>
      </c>
      <c r="C53" s="18" t="s">
        <v>123</v>
      </c>
      <c r="D53" s="1" t="s">
        <v>272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6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6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</row>
    <row r="54" spans="1:42">
      <c r="A54" s="18" t="s">
        <v>238</v>
      </c>
      <c r="B54" s="18" t="s">
        <v>223</v>
      </c>
      <c r="C54" s="18" t="s">
        <v>124</v>
      </c>
      <c r="D54" s="1" t="s">
        <v>271</v>
      </c>
      <c r="E54" s="1">
        <v>6970.78</v>
      </c>
      <c r="F54" s="1">
        <v>6696.78</v>
      </c>
      <c r="G54" s="1">
        <v>6423.78</v>
      </c>
      <c r="H54" s="1">
        <v>6151.78</v>
      </c>
      <c r="I54" s="1">
        <v>5881.78</v>
      </c>
      <c r="J54" s="1">
        <v>5610.78</v>
      </c>
      <c r="K54" s="1">
        <v>5340.78</v>
      </c>
      <c r="L54" s="1">
        <v>5071.78</v>
      </c>
      <c r="M54" s="1">
        <v>4802.78</v>
      </c>
      <c r="N54" s="1">
        <v>4534.78</v>
      </c>
      <c r="O54" s="1">
        <v>4267.78</v>
      </c>
      <c r="P54" s="1">
        <v>4001.78</v>
      </c>
      <c r="Q54" s="1">
        <v>3737.78</v>
      </c>
      <c r="R54" s="1">
        <v>3476.78</v>
      </c>
      <c r="S54" s="1">
        <v>3218.78</v>
      </c>
      <c r="T54" s="1">
        <v>2961.78</v>
      </c>
      <c r="U54" s="1">
        <v>2706.78</v>
      </c>
      <c r="V54" s="1">
        <v>2454.7800000000002</v>
      </c>
      <c r="W54" s="1">
        <v>2203.7800000000002</v>
      </c>
      <c r="X54" s="1">
        <v>1954.78</v>
      </c>
      <c r="Y54" s="16">
        <v>1708.78</v>
      </c>
      <c r="Z54" s="1">
        <v>1463.78</v>
      </c>
      <c r="AA54" s="1">
        <v>1220.78</v>
      </c>
      <c r="AB54" s="1">
        <v>1247.78</v>
      </c>
      <c r="AC54" s="1">
        <v>1279.78</v>
      </c>
      <c r="AD54" s="1">
        <v>1312.78</v>
      </c>
      <c r="AE54" s="1">
        <v>1335.78</v>
      </c>
      <c r="AF54" s="1">
        <v>1358.78</v>
      </c>
      <c r="AG54" s="1">
        <v>1371.78</v>
      </c>
      <c r="AH54" s="1">
        <v>1384.78</v>
      </c>
      <c r="AI54" s="16">
        <v>1385.78</v>
      </c>
      <c r="AJ54" s="1">
        <v>1375.78</v>
      </c>
      <c r="AK54" s="1">
        <v>1365.78</v>
      </c>
      <c r="AL54" s="1">
        <v>1342.78</v>
      </c>
      <c r="AM54" s="1">
        <v>1318.78</v>
      </c>
      <c r="AN54" s="1">
        <v>1280.78</v>
      </c>
      <c r="AO54" s="1">
        <v>1239.78</v>
      </c>
      <c r="AP54" s="1">
        <v>1182.78</v>
      </c>
    </row>
    <row r="55" spans="1:42">
      <c r="A55" s="18" t="s">
        <v>238</v>
      </c>
      <c r="B55" s="18" t="s">
        <v>223</v>
      </c>
      <c r="C55" s="18" t="s">
        <v>125</v>
      </c>
      <c r="D55" s="1" t="s">
        <v>270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6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6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</row>
    <row r="56" spans="1:42">
      <c r="A56" s="18" t="s">
        <v>238</v>
      </c>
      <c r="B56" s="18" t="s">
        <v>223</v>
      </c>
      <c r="C56" s="18" t="s">
        <v>126</v>
      </c>
      <c r="D56" s="1" t="s">
        <v>269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6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6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</row>
    <row r="57" spans="1:42">
      <c r="A57" s="18" t="s">
        <v>238</v>
      </c>
      <c r="B57" s="18" t="s">
        <v>223</v>
      </c>
      <c r="C57" s="18" t="s">
        <v>127</v>
      </c>
      <c r="D57" s="1" t="s">
        <v>268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6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6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</row>
    <row r="58" spans="1:42">
      <c r="A58" s="18" t="s">
        <v>239</v>
      </c>
      <c r="B58" s="18" t="s">
        <v>222</v>
      </c>
      <c r="C58" s="18" t="s">
        <v>111</v>
      </c>
      <c r="D58" s="1" t="s">
        <v>267</v>
      </c>
      <c r="E58" s="1">
        <v>241</v>
      </c>
      <c r="F58" s="1">
        <v>232</v>
      </c>
      <c r="G58" s="1">
        <v>223</v>
      </c>
      <c r="H58" s="1">
        <v>214</v>
      </c>
      <c r="I58" s="1">
        <v>205</v>
      </c>
      <c r="J58" s="1">
        <v>196</v>
      </c>
      <c r="K58" s="1">
        <v>187</v>
      </c>
      <c r="L58" s="1">
        <v>178</v>
      </c>
      <c r="M58" s="1">
        <v>169</v>
      </c>
      <c r="N58" s="1">
        <v>160</v>
      </c>
      <c r="O58" s="1">
        <v>151</v>
      </c>
      <c r="P58" s="1">
        <v>142</v>
      </c>
      <c r="Q58" s="1">
        <v>133</v>
      </c>
      <c r="R58" s="1">
        <v>124</v>
      </c>
      <c r="S58" s="1">
        <v>115</v>
      </c>
      <c r="T58" s="1">
        <v>106</v>
      </c>
      <c r="U58" s="1">
        <v>97</v>
      </c>
      <c r="V58" s="1">
        <v>88</v>
      </c>
      <c r="W58" s="1">
        <v>80</v>
      </c>
      <c r="X58" s="1">
        <v>72</v>
      </c>
      <c r="Y58" s="16">
        <v>64</v>
      </c>
      <c r="Z58" s="1">
        <v>56</v>
      </c>
      <c r="AA58" s="1">
        <v>48</v>
      </c>
      <c r="AB58" s="1">
        <v>40</v>
      </c>
      <c r="AC58" s="1">
        <v>32</v>
      </c>
      <c r="AD58" s="1">
        <v>24</v>
      </c>
      <c r="AE58" s="1">
        <v>16</v>
      </c>
      <c r="AF58" s="1">
        <v>8</v>
      </c>
      <c r="AG58" s="1">
        <v>0</v>
      </c>
      <c r="AH58" s="1">
        <v>0</v>
      </c>
      <c r="AI58" s="16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</row>
    <row r="59" spans="1:42">
      <c r="A59" s="18" t="s">
        <v>239</v>
      </c>
      <c r="B59" s="18" t="s">
        <v>222</v>
      </c>
      <c r="C59" s="18" t="s">
        <v>122</v>
      </c>
      <c r="D59" s="1" t="s">
        <v>266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6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6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</row>
    <row r="60" spans="1:42">
      <c r="A60" s="18" t="s">
        <v>239</v>
      </c>
      <c r="B60" s="18" t="s">
        <v>222</v>
      </c>
      <c r="C60" s="18" t="s">
        <v>123</v>
      </c>
      <c r="D60" s="1" t="s">
        <v>265</v>
      </c>
      <c r="E60" s="1">
        <v>17</v>
      </c>
      <c r="F60" s="1">
        <v>33</v>
      </c>
      <c r="G60" s="1">
        <v>49</v>
      </c>
      <c r="H60" s="1">
        <v>64</v>
      </c>
      <c r="I60" s="1">
        <v>79</v>
      </c>
      <c r="J60" s="1">
        <v>93</v>
      </c>
      <c r="K60" s="1">
        <v>106</v>
      </c>
      <c r="L60" s="1">
        <v>118</v>
      </c>
      <c r="M60" s="1">
        <v>130</v>
      </c>
      <c r="N60" s="1">
        <v>142</v>
      </c>
      <c r="O60" s="1">
        <v>153</v>
      </c>
      <c r="P60" s="1">
        <v>164</v>
      </c>
      <c r="Q60" s="1">
        <v>174</v>
      </c>
      <c r="R60" s="1">
        <v>184</v>
      </c>
      <c r="S60" s="1">
        <v>194</v>
      </c>
      <c r="T60" s="1">
        <v>204</v>
      </c>
      <c r="U60" s="1">
        <v>213</v>
      </c>
      <c r="V60" s="1">
        <v>222</v>
      </c>
      <c r="W60" s="1">
        <v>231</v>
      </c>
      <c r="X60" s="1">
        <v>239</v>
      </c>
      <c r="Y60" s="16">
        <v>247</v>
      </c>
      <c r="Z60" s="1">
        <v>255</v>
      </c>
      <c r="AA60" s="1">
        <v>263</v>
      </c>
      <c r="AB60" s="1">
        <v>271</v>
      </c>
      <c r="AC60" s="1">
        <v>279</v>
      </c>
      <c r="AD60" s="1">
        <v>286</v>
      </c>
      <c r="AE60" s="1">
        <v>293</v>
      </c>
      <c r="AF60" s="1">
        <v>300</v>
      </c>
      <c r="AG60" s="1">
        <v>307</v>
      </c>
      <c r="AH60" s="1">
        <v>297</v>
      </c>
      <c r="AI60" s="16">
        <v>288</v>
      </c>
      <c r="AJ60" s="1">
        <v>279</v>
      </c>
      <c r="AK60" s="1">
        <v>270</v>
      </c>
      <c r="AL60" s="1">
        <v>261</v>
      </c>
      <c r="AM60" s="1">
        <v>253</v>
      </c>
      <c r="AN60" s="1">
        <v>246</v>
      </c>
      <c r="AO60" s="1">
        <v>240</v>
      </c>
      <c r="AP60" s="1">
        <v>234</v>
      </c>
    </row>
    <row r="61" spans="1:42">
      <c r="A61" s="18" t="s">
        <v>239</v>
      </c>
      <c r="B61" s="18" t="s">
        <v>222</v>
      </c>
      <c r="C61" s="18" t="s">
        <v>124</v>
      </c>
      <c r="D61" s="1" t="s">
        <v>264</v>
      </c>
      <c r="E61" s="1">
        <v>607</v>
      </c>
      <c r="F61" s="1">
        <v>593</v>
      </c>
      <c r="G61" s="1">
        <v>578</v>
      </c>
      <c r="H61" s="1">
        <v>563</v>
      </c>
      <c r="I61" s="1">
        <v>548</v>
      </c>
      <c r="J61" s="1">
        <v>533</v>
      </c>
      <c r="K61" s="1">
        <v>518</v>
      </c>
      <c r="L61" s="1">
        <v>503</v>
      </c>
      <c r="M61" s="1">
        <v>489</v>
      </c>
      <c r="N61" s="1">
        <v>474</v>
      </c>
      <c r="O61" s="1">
        <v>461</v>
      </c>
      <c r="P61" s="1">
        <v>448</v>
      </c>
      <c r="Q61" s="1">
        <v>435</v>
      </c>
      <c r="R61" s="1">
        <v>422</v>
      </c>
      <c r="S61" s="1">
        <v>409</v>
      </c>
      <c r="T61" s="1">
        <v>396</v>
      </c>
      <c r="U61" s="1">
        <v>384</v>
      </c>
      <c r="V61" s="1">
        <v>372</v>
      </c>
      <c r="W61" s="1">
        <v>360</v>
      </c>
      <c r="X61" s="1">
        <v>348</v>
      </c>
      <c r="Y61" s="16">
        <v>336</v>
      </c>
      <c r="Z61" s="1">
        <v>324</v>
      </c>
      <c r="AA61" s="1">
        <v>311</v>
      </c>
      <c r="AB61" s="1">
        <v>298</v>
      </c>
      <c r="AC61" s="1">
        <v>285</v>
      </c>
      <c r="AD61" s="1">
        <v>272</v>
      </c>
      <c r="AE61" s="1">
        <v>259</v>
      </c>
      <c r="AF61" s="1">
        <v>246</v>
      </c>
      <c r="AG61" s="1">
        <v>233</v>
      </c>
      <c r="AH61" s="1">
        <v>231</v>
      </c>
      <c r="AI61" s="16">
        <v>231</v>
      </c>
      <c r="AJ61" s="1">
        <v>232</v>
      </c>
      <c r="AK61" s="1">
        <v>233</v>
      </c>
      <c r="AL61" s="1">
        <v>234</v>
      </c>
      <c r="AM61" s="1">
        <v>234</v>
      </c>
      <c r="AN61" s="1">
        <v>234</v>
      </c>
      <c r="AO61" s="1">
        <v>234</v>
      </c>
      <c r="AP61" s="1">
        <v>233</v>
      </c>
    </row>
    <row r="62" spans="1:42">
      <c r="A62" s="18" t="s">
        <v>239</v>
      </c>
      <c r="B62" s="18" t="s">
        <v>222</v>
      </c>
      <c r="C62" s="18" t="s">
        <v>125</v>
      </c>
      <c r="D62" s="1" t="s">
        <v>263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6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6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</row>
    <row r="63" spans="1:42">
      <c r="A63" s="18" t="s">
        <v>239</v>
      </c>
      <c r="B63" s="18" t="s">
        <v>222</v>
      </c>
      <c r="C63" s="18" t="s">
        <v>126</v>
      </c>
      <c r="D63" s="1" t="s">
        <v>262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6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6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</row>
    <row r="64" spans="1:42">
      <c r="A64" s="18" t="s">
        <v>239</v>
      </c>
      <c r="B64" s="18" t="s">
        <v>222</v>
      </c>
      <c r="C64" s="18" t="s">
        <v>127</v>
      </c>
      <c r="D64" s="1" t="s">
        <v>261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6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6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</row>
    <row r="65" spans="1:42">
      <c r="A65" s="18" t="s">
        <v>238</v>
      </c>
      <c r="B65" s="18" t="s">
        <v>222</v>
      </c>
      <c r="C65" s="18" t="s">
        <v>111</v>
      </c>
      <c r="D65" s="1" t="s">
        <v>260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6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6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</row>
    <row r="66" spans="1:42">
      <c r="A66" s="18" t="s">
        <v>238</v>
      </c>
      <c r="B66" s="18" t="s">
        <v>222</v>
      </c>
      <c r="C66" s="18" t="s">
        <v>122</v>
      </c>
      <c r="D66" s="1" t="s">
        <v>259</v>
      </c>
      <c r="E66" s="1">
        <v>474</v>
      </c>
      <c r="F66" s="1">
        <v>459</v>
      </c>
      <c r="G66" s="1">
        <v>444</v>
      </c>
      <c r="H66" s="1">
        <v>429</v>
      </c>
      <c r="I66" s="1">
        <v>414</v>
      </c>
      <c r="J66" s="1">
        <v>399</v>
      </c>
      <c r="K66" s="1">
        <v>384</v>
      </c>
      <c r="L66" s="1">
        <v>369</v>
      </c>
      <c r="M66" s="1">
        <v>354</v>
      </c>
      <c r="N66" s="1">
        <v>339</v>
      </c>
      <c r="O66" s="1">
        <v>324</v>
      </c>
      <c r="P66" s="1">
        <v>309</v>
      </c>
      <c r="Q66" s="1">
        <v>294</v>
      </c>
      <c r="R66" s="1">
        <v>279</v>
      </c>
      <c r="S66" s="1">
        <v>264</v>
      </c>
      <c r="T66" s="1">
        <v>249</v>
      </c>
      <c r="U66" s="1">
        <v>234</v>
      </c>
      <c r="V66" s="1">
        <v>219</v>
      </c>
      <c r="W66" s="1">
        <v>204</v>
      </c>
      <c r="X66" s="1">
        <v>189</v>
      </c>
      <c r="Y66" s="16">
        <v>174</v>
      </c>
      <c r="Z66" s="1">
        <v>159</v>
      </c>
      <c r="AA66" s="1">
        <v>144</v>
      </c>
      <c r="AB66" s="1">
        <v>129</v>
      </c>
      <c r="AC66" s="1">
        <v>114</v>
      </c>
      <c r="AD66" s="1">
        <v>99</v>
      </c>
      <c r="AE66" s="1">
        <v>84</v>
      </c>
      <c r="AF66" s="1">
        <v>69</v>
      </c>
      <c r="AG66" s="1">
        <v>54</v>
      </c>
      <c r="AH66" s="1">
        <v>39</v>
      </c>
      <c r="AI66" s="16">
        <v>25</v>
      </c>
      <c r="AJ66" s="1">
        <v>11</v>
      </c>
      <c r="AK66" s="1">
        <v>11</v>
      </c>
      <c r="AL66" s="1">
        <v>11</v>
      </c>
      <c r="AM66" s="1">
        <v>11</v>
      </c>
      <c r="AN66" s="1">
        <v>11</v>
      </c>
      <c r="AO66" s="1">
        <v>11</v>
      </c>
      <c r="AP66" s="1">
        <v>11</v>
      </c>
    </row>
    <row r="67" spans="1:42">
      <c r="A67" s="18" t="s">
        <v>238</v>
      </c>
      <c r="B67" s="18" t="s">
        <v>222</v>
      </c>
      <c r="C67" s="18" t="s">
        <v>123</v>
      </c>
      <c r="D67" s="1" t="s">
        <v>258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6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6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</row>
    <row r="68" spans="1:42">
      <c r="A68" s="18" t="s">
        <v>238</v>
      </c>
      <c r="B68" s="18" t="s">
        <v>222</v>
      </c>
      <c r="C68" s="18" t="s">
        <v>124</v>
      </c>
      <c r="D68" s="1" t="s">
        <v>257</v>
      </c>
      <c r="E68" s="1">
        <v>121078</v>
      </c>
      <c r="F68" s="1">
        <v>121765</v>
      </c>
      <c r="G68" s="1">
        <v>122571</v>
      </c>
      <c r="H68" s="1">
        <v>123495</v>
      </c>
      <c r="I68" s="1">
        <v>124538</v>
      </c>
      <c r="J68" s="1">
        <v>125699</v>
      </c>
      <c r="K68" s="1">
        <v>126978</v>
      </c>
      <c r="L68" s="1">
        <v>128375</v>
      </c>
      <c r="M68" s="1">
        <v>129875</v>
      </c>
      <c r="N68" s="1">
        <v>131478</v>
      </c>
      <c r="O68" s="1">
        <v>133184</v>
      </c>
      <c r="P68" s="1">
        <v>134993</v>
      </c>
      <c r="Q68" s="1">
        <v>136905</v>
      </c>
      <c r="R68" s="1">
        <v>138920</v>
      </c>
      <c r="S68" s="1">
        <v>141038</v>
      </c>
      <c r="T68" s="1">
        <v>143258</v>
      </c>
      <c r="U68" s="1">
        <v>145581</v>
      </c>
      <c r="V68" s="1">
        <v>148007</v>
      </c>
      <c r="W68" s="1">
        <v>150499</v>
      </c>
      <c r="X68" s="1">
        <v>153058</v>
      </c>
      <c r="Y68" s="16">
        <v>155683</v>
      </c>
      <c r="Z68" s="1">
        <v>158374</v>
      </c>
      <c r="AA68" s="1">
        <v>161131</v>
      </c>
      <c r="AB68" s="1">
        <v>163954</v>
      </c>
      <c r="AC68" s="1">
        <v>166843</v>
      </c>
      <c r="AD68" s="1">
        <v>169799</v>
      </c>
      <c r="AE68" s="1">
        <v>172821</v>
      </c>
      <c r="AF68" s="1">
        <v>175909</v>
      </c>
      <c r="AG68" s="1">
        <v>179067</v>
      </c>
      <c r="AH68" s="1">
        <v>182294</v>
      </c>
      <c r="AI68" s="16">
        <v>185591</v>
      </c>
      <c r="AJ68" s="1">
        <v>188958</v>
      </c>
      <c r="AK68" s="1">
        <v>196069</v>
      </c>
      <c r="AL68" s="1">
        <v>199006</v>
      </c>
      <c r="AM68" s="1">
        <v>201895</v>
      </c>
      <c r="AN68" s="1">
        <v>204735</v>
      </c>
      <c r="AO68" s="1">
        <v>207527</v>
      </c>
      <c r="AP68" s="1">
        <v>210270</v>
      </c>
    </row>
    <row r="69" spans="1:42">
      <c r="A69" s="18" t="s">
        <v>238</v>
      </c>
      <c r="B69" s="18" t="s">
        <v>222</v>
      </c>
      <c r="C69" s="18" t="s">
        <v>125</v>
      </c>
      <c r="D69" s="1" t="s">
        <v>256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6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6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</row>
    <row r="70" spans="1:42">
      <c r="A70" s="18" t="s">
        <v>238</v>
      </c>
      <c r="B70" s="18" t="s">
        <v>222</v>
      </c>
      <c r="C70" s="18" t="s">
        <v>126</v>
      </c>
      <c r="D70" s="1" t="s">
        <v>255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6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6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</row>
    <row r="71" spans="1:42">
      <c r="A71" s="18" t="s">
        <v>238</v>
      </c>
      <c r="B71" s="18" t="s">
        <v>222</v>
      </c>
      <c r="C71" s="18" t="s">
        <v>127</v>
      </c>
      <c r="D71" s="1" t="s">
        <v>254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6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6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</row>
    <row r="72" spans="1:42">
      <c r="A72" s="18" t="s">
        <v>239</v>
      </c>
      <c r="B72" s="18" t="s">
        <v>220</v>
      </c>
      <c r="C72" s="18" t="s">
        <v>111</v>
      </c>
      <c r="D72" s="1" t="s">
        <v>253</v>
      </c>
      <c r="E72" s="3">
        <v>2753550</v>
      </c>
      <c r="F72" s="3">
        <v>5653480</v>
      </c>
      <c r="G72" s="3">
        <v>8982770</v>
      </c>
      <c r="H72" s="3">
        <v>12726900</v>
      </c>
      <c r="I72" s="3">
        <v>16849100</v>
      </c>
      <c r="J72" s="3">
        <v>21312900</v>
      </c>
      <c r="K72" s="3">
        <v>26062600</v>
      </c>
      <c r="L72" s="3">
        <v>31046000</v>
      </c>
      <c r="M72" s="3">
        <v>36226500</v>
      </c>
      <c r="N72" s="3">
        <v>41548900</v>
      </c>
      <c r="O72" s="3">
        <v>46986200</v>
      </c>
      <c r="P72" s="3">
        <v>52510800</v>
      </c>
      <c r="Q72" s="3">
        <v>58102700</v>
      </c>
      <c r="R72" s="3">
        <v>60988400</v>
      </c>
      <c r="S72" s="3">
        <v>63765000</v>
      </c>
      <c r="T72" s="3">
        <v>66140800</v>
      </c>
      <c r="U72" s="3">
        <v>68122900</v>
      </c>
      <c r="V72" s="3">
        <v>69742300</v>
      </c>
      <c r="W72" s="3">
        <v>71032000</v>
      </c>
      <c r="X72" s="3">
        <v>72045000</v>
      </c>
      <c r="Y72" s="17">
        <v>72830400</v>
      </c>
      <c r="Z72" s="3">
        <v>73423900</v>
      </c>
      <c r="AA72" s="3">
        <v>73879300</v>
      </c>
      <c r="AB72" s="3">
        <v>74223300</v>
      </c>
      <c r="AC72" s="3">
        <v>74482300</v>
      </c>
      <c r="AD72" s="3">
        <v>74675800</v>
      </c>
      <c r="AE72" s="3">
        <v>74823300</v>
      </c>
      <c r="AF72" s="3">
        <v>74935100</v>
      </c>
      <c r="AG72" s="3">
        <v>75020600</v>
      </c>
      <c r="AH72" s="3">
        <v>75085700</v>
      </c>
      <c r="AI72" s="17">
        <v>75136000</v>
      </c>
      <c r="AJ72" s="3">
        <v>75174800</v>
      </c>
      <c r="AK72" s="3">
        <v>75204900</v>
      </c>
      <c r="AL72" s="3">
        <v>75229400</v>
      </c>
      <c r="AM72" s="3">
        <v>75249200</v>
      </c>
      <c r="AN72" s="3">
        <v>75265700</v>
      </c>
      <c r="AO72" s="3">
        <v>75279000</v>
      </c>
      <c r="AP72" s="3">
        <v>75290700</v>
      </c>
    </row>
    <row r="73" spans="1:42">
      <c r="A73" s="18" t="s">
        <v>239</v>
      </c>
      <c r="B73" s="18" t="s">
        <v>220</v>
      </c>
      <c r="C73" s="18" t="s">
        <v>122</v>
      </c>
      <c r="D73" s="1" t="s">
        <v>252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6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6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</row>
    <row r="74" spans="1:42">
      <c r="A74" s="18" t="s">
        <v>239</v>
      </c>
      <c r="B74" s="18" t="s">
        <v>220</v>
      </c>
      <c r="C74" s="18" t="s">
        <v>123</v>
      </c>
      <c r="D74" s="1" t="s">
        <v>251</v>
      </c>
      <c r="E74" s="3">
        <v>78481200</v>
      </c>
      <c r="F74" s="3">
        <v>75361600</v>
      </c>
      <c r="G74" s="3">
        <v>71812600</v>
      </c>
      <c r="H74" s="3">
        <v>67848800</v>
      </c>
      <c r="I74" s="3">
        <v>63506900</v>
      </c>
      <c r="J74" s="3">
        <v>58823300</v>
      </c>
      <c r="K74" s="3">
        <v>53853900</v>
      </c>
      <c r="L74" s="3">
        <v>48650800</v>
      </c>
      <c r="M74" s="3">
        <v>43250700</v>
      </c>
      <c r="N74" s="3">
        <v>37708600</v>
      </c>
      <c r="O74" s="3">
        <v>32051500</v>
      </c>
      <c r="P74" s="3">
        <v>26307200</v>
      </c>
      <c r="Q74" s="3">
        <v>20495700</v>
      </c>
      <c r="R74" s="3">
        <v>16875600</v>
      </c>
      <c r="S74" s="3">
        <v>14099000</v>
      </c>
      <c r="T74" s="3">
        <v>11723100</v>
      </c>
      <c r="U74" s="3">
        <v>9741000</v>
      </c>
      <c r="V74" s="3">
        <v>8121600</v>
      </c>
      <c r="W74" s="3">
        <v>6831980</v>
      </c>
      <c r="X74" s="3">
        <v>5818970</v>
      </c>
      <c r="Y74" s="17">
        <v>5033520</v>
      </c>
      <c r="Z74" s="3">
        <v>4440050</v>
      </c>
      <c r="AA74" s="3">
        <v>3984670</v>
      </c>
      <c r="AB74" s="3">
        <v>3640680</v>
      </c>
      <c r="AC74" s="3">
        <v>3381620</v>
      </c>
      <c r="AD74" s="3">
        <v>3188140</v>
      </c>
      <c r="AE74" s="3">
        <v>3040600</v>
      </c>
      <c r="AF74" s="3">
        <v>2928880</v>
      </c>
      <c r="AG74" s="3">
        <v>2843320</v>
      </c>
      <c r="AH74" s="3">
        <v>2778260</v>
      </c>
      <c r="AI74" s="17">
        <v>2727980</v>
      </c>
      <c r="AJ74" s="3">
        <v>2689190</v>
      </c>
      <c r="AK74" s="3">
        <v>2659000</v>
      </c>
      <c r="AL74" s="3">
        <v>2634570</v>
      </c>
      <c r="AM74" s="3">
        <v>2614780</v>
      </c>
      <c r="AN74" s="3">
        <v>2598280</v>
      </c>
      <c r="AO74" s="3">
        <v>2584900</v>
      </c>
      <c r="AP74" s="3">
        <v>2573280</v>
      </c>
    </row>
    <row r="75" spans="1:42">
      <c r="A75" s="18" t="s">
        <v>239</v>
      </c>
      <c r="B75" s="18" t="s">
        <v>220</v>
      </c>
      <c r="C75" s="18" t="s">
        <v>124</v>
      </c>
      <c r="D75" s="1" t="s">
        <v>250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17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17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</row>
    <row r="76" spans="1:42">
      <c r="A76" s="18" t="s">
        <v>239</v>
      </c>
      <c r="B76" s="18" t="s">
        <v>220</v>
      </c>
      <c r="C76" s="18" t="s">
        <v>125</v>
      </c>
      <c r="D76" s="1" t="s">
        <v>249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6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6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</row>
    <row r="77" spans="1:42">
      <c r="A77" s="18" t="s">
        <v>239</v>
      </c>
      <c r="B77" s="18" t="s">
        <v>220</v>
      </c>
      <c r="C77" s="18" t="s">
        <v>126</v>
      </c>
      <c r="D77" s="1" t="s">
        <v>248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6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6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</row>
    <row r="78" spans="1:42">
      <c r="A78" s="18" t="s">
        <v>239</v>
      </c>
      <c r="B78" s="18" t="s">
        <v>220</v>
      </c>
      <c r="C78" s="18" t="s">
        <v>127</v>
      </c>
      <c r="D78" s="1" t="s">
        <v>247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6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6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</row>
    <row r="79" spans="1:42">
      <c r="A79" s="18" t="s">
        <v>238</v>
      </c>
      <c r="B79" s="18" t="s">
        <v>220</v>
      </c>
      <c r="C79" s="18" t="s">
        <v>111</v>
      </c>
      <c r="D79" s="1" t="s">
        <v>246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6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6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</row>
    <row r="80" spans="1:42">
      <c r="A80" s="18" t="s">
        <v>238</v>
      </c>
      <c r="B80" s="18" t="s">
        <v>220</v>
      </c>
      <c r="C80" s="18" t="s">
        <v>122</v>
      </c>
      <c r="D80" s="1" t="s">
        <v>245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6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6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</row>
    <row r="81" spans="1:42">
      <c r="A81" s="18" t="s">
        <v>238</v>
      </c>
      <c r="B81" s="18" t="s">
        <v>220</v>
      </c>
      <c r="C81" s="18" t="s">
        <v>123</v>
      </c>
      <c r="D81" s="1" t="s">
        <v>244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6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6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</row>
    <row r="82" spans="1:42">
      <c r="A82" s="18" t="s">
        <v>238</v>
      </c>
      <c r="B82" s="18" t="s">
        <v>220</v>
      </c>
      <c r="C82" s="18" t="s">
        <v>124</v>
      </c>
      <c r="D82" s="1" t="s">
        <v>243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6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6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</row>
    <row r="83" spans="1:42">
      <c r="A83" s="18" t="s">
        <v>238</v>
      </c>
      <c r="B83" s="18" t="s">
        <v>220</v>
      </c>
      <c r="C83" s="18" t="s">
        <v>125</v>
      </c>
      <c r="D83" s="1" t="s">
        <v>242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6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6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</row>
    <row r="84" spans="1:42">
      <c r="A84" s="18" t="s">
        <v>238</v>
      </c>
      <c r="B84" s="18" t="s">
        <v>220</v>
      </c>
      <c r="C84" s="18" t="s">
        <v>126</v>
      </c>
      <c r="D84" s="1" t="s">
        <v>241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6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6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</row>
    <row r="85" spans="1:42">
      <c r="A85" s="18" t="s">
        <v>238</v>
      </c>
      <c r="B85" s="18" t="s">
        <v>220</v>
      </c>
      <c r="C85" s="18" t="s">
        <v>127</v>
      </c>
      <c r="D85" s="1" t="s">
        <v>240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6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6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</row>
  </sheetData>
  <phoneticPr fontId="8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E00A-5FAC-444E-8489-24DA0F229964}">
  <dimension ref="A1:AP85"/>
  <sheetViews>
    <sheetView workbookViewId="0"/>
  </sheetViews>
  <sheetFormatPr defaultRowHeight="14.25"/>
  <cols>
    <col min="1" max="3" width="21.375" style="18" customWidth="1"/>
    <col min="4" max="4" width="69.875" bestFit="1" customWidth="1"/>
  </cols>
  <sheetData>
    <row r="1" spans="1:42">
      <c r="D1" t="s">
        <v>3323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>
      <c r="A2" s="18" t="s">
        <v>239</v>
      </c>
      <c r="B2" s="18" t="s">
        <v>109</v>
      </c>
      <c r="C2" s="18" t="s">
        <v>111</v>
      </c>
      <c r="D2" t="s">
        <v>1968</v>
      </c>
      <c r="E2" s="9">
        <v>2975540</v>
      </c>
      <c r="F2" s="9">
        <v>3051260</v>
      </c>
      <c r="G2" s="9">
        <v>3739440</v>
      </c>
      <c r="H2" s="9">
        <v>4452170</v>
      </c>
      <c r="I2" s="9">
        <v>5186620</v>
      </c>
      <c r="J2" s="9">
        <v>5939970</v>
      </c>
      <c r="K2" s="9">
        <v>6708040</v>
      </c>
      <c r="L2" s="9">
        <v>7488320</v>
      </c>
      <c r="M2" s="9">
        <v>8148040</v>
      </c>
      <c r="N2" s="9">
        <v>8791020</v>
      </c>
      <c r="O2" s="9">
        <v>9418440</v>
      </c>
      <c r="P2" s="9">
        <v>10029700</v>
      </c>
      <c r="Q2" s="9">
        <v>10626200</v>
      </c>
      <c r="R2" s="9">
        <v>10549000</v>
      </c>
      <c r="S2" s="9">
        <v>10472200</v>
      </c>
      <c r="T2" s="9">
        <v>10398300</v>
      </c>
      <c r="U2" s="9">
        <v>10328500</v>
      </c>
      <c r="V2" s="9">
        <v>10267900</v>
      </c>
      <c r="W2" s="9">
        <v>10212100</v>
      </c>
      <c r="X2" s="9">
        <v>10147200</v>
      </c>
      <c r="Y2" s="9">
        <v>10062700</v>
      </c>
      <c r="Z2" s="9">
        <v>9980460</v>
      </c>
      <c r="AA2" s="9">
        <v>9895300</v>
      </c>
      <c r="AB2" s="9">
        <v>9815930</v>
      </c>
      <c r="AC2" s="9">
        <v>9728090</v>
      </c>
      <c r="AD2" s="9">
        <v>9637380</v>
      </c>
      <c r="AE2" s="9">
        <v>9546960</v>
      </c>
      <c r="AF2" s="9">
        <v>9462440</v>
      </c>
      <c r="AG2" s="9">
        <v>9345570</v>
      </c>
      <c r="AH2" s="9">
        <v>9218150</v>
      </c>
      <c r="AI2" s="9">
        <v>9092070</v>
      </c>
      <c r="AJ2" s="9">
        <v>8963660</v>
      </c>
      <c r="AK2" s="9">
        <v>8835520</v>
      </c>
      <c r="AL2" s="9">
        <v>8706560</v>
      </c>
      <c r="AM2" s="9">
        <v>8577500</v>
      </c>
      <c r="AN2" s="9">
        <v>8448700</v>
      </c>
      <c r="AO2" s="9">
        <v>8319360</v>
      </c>
      <c r="AP2" s="9">
        <v>8191400</v>
      </c>
    </row>
    <row r="3" spans="1:42">
      <c r="A3" s="18" t="s">
        <v>239</v>
      </c>
      <c r="B3" s="18" t="s">
        <v>109</v>
      </c>
      <c r="C3" s="18" t="s">
        <v>122</v>
      </c>
      <c r="D3" t="s">
        <v>1967</v>
      </c>
      <c r="E3">
        <v>18786</v>
      </c>
      <c r="F3">
        <v>16992</v>
      </c>
      <c r="G3">
        <v>16866</v>
      </c>
      <c r="H3">
        <v>16866</v>
      </c>
      <c r="I3">
        <v>16830</v>
      </c>
      <c r="J3">
        <v>17010</v>
      </c>
      <c r="K3">
        <v>17496</v>
      </c>
      <c r="L3">
        <v>18132</v>
      </c>
      <c r="M3">
        <v>18636</v>
      </c>
      <c r="N3">
        <v>19119</v>
      </c>
      <c r="O3">
        <v>19686</v>
      </c>
      <c r="P3">
        <v>20205</v>
      </c>
      <c r="Q3">
        <v>20643</v>
      </c>
      <c r="R3">
        <v>22158</v>
      </c>
      <c r="S3">
        <v>23664</v>
      </c>
      <c r="T3">
        <v>25062</v>
      </c>
      <c r="U3">
        <v>26295</v>
      </c>
      <c r="V3">
        <v>27264</v>
      </c>
      <c r="W3">
        <v>27765</v>
      </c>
      <c r="X3">
        <v>28140</v>
      </c>
      <c r="Y3">
        <v>28356</v>
      </c>
      <c r="Z3">
        <v>28485</v>
      </c>
      <c r="AA3">
        <v>28512</v>
      </c>
      <c r="AB3">
        <v>28485</v>
      </c>
      <c r="AC3">
        <v>28407</v>
      </c>
      <c r="AD3">
        <v>28263</v>
      </c>
      <c r="AE3">
        <v>28104</v>
      </c>
      <c r="AF3">
        <v>27921</v>
      </c>
      <c r="AG3">
        <v>28200</v>
      </c>
      <c r="AH3">
        <v>28056</v>
      </c>
      <c r="AI3">
        <v>27930</v>
      </c>
      <c r="AJ3">
        <v>27768</v>
      </c>
      <c r="AK3">
        <v>27618</v>
      </c>
      <c r="AL3">
        <v>27441</v>
      </c>
      <c r="AM3">
        <v>27276</v>
      </c>
      <c r="AN3">
        <v>27081</v>
      </c>
      <c r="AO3">
        <v>26895</v>
      </c>
      <c r="AP3">
        <v>26694</v>
      </c>
    </row>
    <row r="4" spans="1:42">
      <c r="A4" s="18" t="s">
        <v>239</v>
      </c>
      <c r="B4" s="18" t="s">
        <v>109</v>
      </c>
      <c r="C4" s="18" t="s">
        <v>123</v>
      </c>
      <c r="D4" t="s">
        <v>1966</v>
      </c>
      <c r="E4" s="9">
        <v>20841800</v>
      </c>
      <c r="F4" s="9">
        <v>18382700</v>
      </c>
      <c r="G4" s="9">
        <v>17968300</v>
      </c>
      <c r="H4" s="9">
        <v>17536000</v>
      </c>
      <c r="I4" s="9">
        <v>17085300</v>
      </c>
      <c r="J4" s="9">
        <v>16616600</v>
      </c>
      <c r="K4" s="9">
        <v>16130700</v>
      </c>
      <c r="L4" s="9">
        <v>15626900</v>
      </c>
      <c r="M4" s="9">
        <v>14865700</v>
      </c>
      <c r="N4" s="9">
        <v>14111600</v>
      </c>
      <c r="O4" s="9">
        <v>13362400</v>
      </c>
      <c r="P4" s="9">
        <v>12618700</v>
      </c>
      <c r="Q4" s="9">
        <v>11880200</v>
      </c>
      <c r="R4" s="9">
        <v>11830800</v>
      </c>
      <c r="S4" s="9">
        <v>11781000</v>
      </c>
      <c r="T4" s="9">
        <v>11731600</v>
      </c>
      <c r="U4" s="9">
        <v>11682400</v>
      </c>
      <c r="V4" s="9">
        <v>11628400</v>
      </c>
      <c r="W4" s="9">
        <v>11449700</v>
      </c>
      <c r="X4" s="9">
        <v>11286000</v>
      </c>
      <c r="Y4" s="9">
        <v>11148500</v>
      </c>
      <c r="Z4" s="9">
        <v>11013400</v>
      </c>
      <c r="AA4" s="9">
        <v>10885400</v>
      </c>
      <c r="AB4" s="9">
        <v>10754700</v>
      </c>
      <c r="AC4" s="9">
        <v>10635500</v>
      </c>
      <c r="AD4" s="9">
        <v>10521100</v>
      </c>
      <c r="AE4" s="9">
        <v>10407700</v>
      </c>
      <c r="AF4" s="9">
        <v>10289800</v>
      </c>
      <c r="AG4" s="9">
        <v>10087600</v>
      </c>
      <c r="AH4" s="9">
        <v>9913470</v>
      </c>
      <c r="AI4" s="9">
        <v>9739130</v>
      </c>
      <c r="AJ4" s="9">
        <v>9567690</v>
      </c>
      <c r="AK4" s="9">
        <v>9396580</v>
      </c>
      <c r="AL4" s="9">
        <v>9226940</v>
      </c>
      <c r="AM4" s="9">
        <v>9058280</v>
      </c>
      <c r="AN4" s="9">
        <v>8889850</v>
      </c>
      <c r="AO4" s="9">
        <v>8723040</v>
      </c>
      <c r="AP4" s="9">
        <v>8554990</v>
      </c>
    </row>
    <row r="5" spans="1:42">
      <c r="A5" s="18" t="s">
        <v>239</v>
      </c>
      <c r="B5" s="18" t="s">
        <v>109</v>
      </c>
      <c r="C5" s="18" t="s">
        <v>124</v>
      </c>
      <c r="D5" t="s">
        <v>1965</v>
      </c>
      <c r="E5">
        <v>152496</v>
      </c>
      <c r="F5">
        <v>150054</v>
      </c>
      <c r="G5">
        <v>162366</v>
      </c>
      <c r="H5">
        <v>173997</v>
      </c>
      <c r="I5">
        <v>185031</v>
      </c>
      <c r="J5">
        <v>195249</v>
      </c>
      <c r="K5">
        <v>204378</v>
      </c>
      <c r="L5">
        <v>212613</v>
      </c>
      <c r="M5">
        <v>216957</v>
      </c>
      <c r="N5">
        <v>218370</v>
      </c>
      <c r="O5">
        <v>219081</v>
      </c>
      <c r="P5">
        <v>218649</v>
      </c>
      <c r="Q5">
        <v>217449</v>
      </c>
      <c r="R5">
        <v>227388</v>
      </c>
      <c r="S5">
        <v>237663</v>
      </c>
      <c r="T5">
        <v>247677</v>
      </c>
      <c r="U5">
        <v>257724</v>
      </c>
      <c r="V5">
        <v>267687</v>
      </c>
      <c r="W5">
        <v>273759</v>
      </c>
      <c r="X5">
        <v>280713</v>
      </c>
      <c r="Y5">
        <v>287409</v>
      </c>
      <c r="Z5">
        <v>294171</v>
      </c>
      <c r="AA5">
        <v>300879</v>
      </c>
      <c r="AB5">
        <v>307422</v>
      </c>
      <c r="AC5">
        <v>313914</v>
      </c>
      <c r="AD5">
        <v>320193</v>
      </c>
      <c r="AE5">
        <v>326565</v>
      </c>
      <c r="AF5">
        <v>332745</v>
      </c>
      <c r="AG5">
        <v>335169</v>
      </c>
      <c r="AH5">
        <v>338760</v>
      </c>
      <c r="AI5">
        <v>341880</v>
      </c>
      <c r="AJ5">
        <v>344775</v>
      </c>
      <c r="AK5">
        <v>347361</v>
      </c>
      <c r="AL5">
        <v>349839</v>
      </c>
      <c r="AM5">
        <v>351891</v>
      </c>
      <c r="AN5">
        <v>353634</v>
      </c>
      <c r="AO5">
        <v>355134</v>
      </c>
      <c r="AP5">
        <v>356430</v>
      </c>
    </row>
    <row r="6" spans="1:42">
      <c r="A6" s="18" t="s">
        <v>239</v>
      </c>
      <c r="B6" s="18" t="s">
        <v>109</v>
      </c>
      <c r="C6" s="18" t="s">
        <v>125</v>
      </c>
      <c r="D6" t="s">
        <v>1964</v>
      </c>
      <c r="E6">
        <v>170034</v>
      </c>
      <c r="F6">
        <v>227673</v>
      </c>
      <c r="G6">
        <v>251985</v>
      </c>
      <c r="H6">
        <v>270570</v>
      </c>
      <c r="I6">
        <v>286173</v>
      </c>
      <c r="J6">
        <v>301554</v>
      </c>
      <c r="K6">
        <v>320823</v>
      </c>
      <c r="L6">
        <v>346440</v>
      </c>
      <c r="M6">
        <v>373761</v>
      </c>
      <c r="N6">
        <v>413394</v>
      </c>
      <c r="O6">
        <v>464181</v>
      </c>
      <c r="P6" s="9">
        <v>526746</v>
      </c>
      <c r="Q6" s="9">
        <v>599562</v>
      </c>
      <c r="R6" s="9">
        <v>642294</v>
      </c>
      <c r="S6" s="9">
        <v>684585</v>
      </c>
      <c r="T6" s="9">
        <v>724053</v>
      </c>
      <c r="U6" s="9">
        <v>759450</v>
      </c>
      <c r="V6" s="9">
        <v>790767</v>
      </c>
      <c r="W6" s="9">
        <v>816369</v>
      </c>
      <c r="X6" s="9">
        <v>835146</v>
      </c>
      <c r="Y6" s="9">
        <v>848013</v>
      </c>
      <c r="Z6" s="9">
        <v>856116</v>
      </c>
      <c r="AA6" s="9">
        <v>860301</v>
      </c>
      <c r="AB6" s="9">
        <v>861624</v>
      </c>
      <c r="AC6" s="9">
        <v>860352</v>
      </c>
      <c r="AD6" s="9">
        <v>857211</v>
      </c>
      <c r="AE6" s="9">
        <v>852846</v>
      </c>
      <c r="AF6" s="9">
        <v>847338</v>
      </c>
      <c r="AG6" s="9">
        <v>864243</v>
      </c>
      <c r="AH6" s="9">
        <v>863028</v>
      </c>
      <c r="AI6" s="9">
        <v>861303</v>
      </c>
      <c r="AJ6" s="9">
        <v>859194</v>
      </c>
      <c r="AK6" s="9">
        <v>856863</v>
      </c>
      <c r="AL6" s="9">
        <v>854004</v>
      </c>
      <c r="AM6" s="9">
        <v>850806</v>
      </c>
      <c r="AN6" s="9">
        <v>847383</v>
      </c>
      <c r="AO6" s="9">
        <v>843477</v>
      </c>
      <c r="AP6" s="9">
        <v>839193</v>
      </c>
    </row>
    <row r="7" spans="1:42">
      <c r="A7" s="18" t="s">
        <v>239</v>
      </c>
      <c r="B7" s="18" t="s">
        <v>109</v>
      </c>
      <c r="C7" s="18" t="s">
        <v>126</v>
      </c>
      <c r="D7" t="s">
        <v>1963</v>
      </c>
      <c r="E7">
        <v>62385</v>
      </c>
      <c r="F7">
        <v>56820</v>
      </c>
      <c r="G7">
        <v>57501</v>
      </c>
      <c r="H7">
        <v>58119</v>
      </c>
      <c r="I7">
        <v>59046</v>
      </c>
      <c r="J7">
        <v>59841</v>
      </c>
      <c r="K7">
        <v>59979</v>
      </c>
      <c r="L7">
        <v>60072</v>
      </c>
      <c r="M7">
        <v>58419</v>
      </c>
      <c r="N7">
        <v>56901</v>
      </c>
      <c r="O7">
        <v>55308</v>
      </c>
      <c r="P7">
        <v>53628</v>
      </c>
      <c r="Q7">
        <v>51888</v>
      </c>
      <c r="R7">
        <v>53124</v>
      </c>
      <c r="S7">
        <v>54294</v>
      </c>
      <c r="T7">
        <v>55533</v>
      </c>
      <c r="U7">
        <v>56742</v>
      </c>
      <c r="V7">
        <v>57921</v>
      </c>
      <c r="W7">
        <v>58497</v>
      </c>
      <c r="X7">
        <v>59157</v>
      </c>
      <c r="Y7">
        <v>59781</v>
      </c>
      <c r="Z7">
        <v>60591</v>
      </c>
      <c r="AA7">
        <v>61263</v>
      </c>
      <c r="AB7">
        <v>61992</v>
      </c>
      <c r="AC7">
        <v>62520</v>
      </c>
      <c r="AD7">
        <v>63150</v>
      </c>
      <c r="AE7">
        <v>63759</v>
      </c>
      <c r="AF7">
        <v>64263</v>
      </c>
      <c r="AG7">
        <v>64368</v>
      </c>
      <c r="AH7">
        <v>64506</v>
      </c>
      <c r="AI7">
        <v>64494</v>
      </c>
      <c r="AJ7">
        <v>64557</v>
      </c>
      <c r="AK7">
        <v>64575</v>
      </c>
      <c r="AL7">
        <v>64563</v>
      </c>
      <c r="AM7">
        <v>64509</v>
      </c>
      <c r="AN7">
        <v>64416</v>
      </c>
      <c r="AO7">
        <v>64164</v>
      </c>
      <c r="AP7">
        <v>64014</v>
      </c>
    </row>
    <row r="8" spans="1:42">
      <c r="A8" s="18" t="s">
        <v>239</v>
      </c>
      <c r="B8" s="18" t="s">
        <v>109</v>
      </c>
      <c r="C8" s="18" t="s">
        <v>127</v>
      </c>
      <c r="D8" t="s">
        <v>1962</v>
      </c>
      <c r="E8">
        <v>3639</v>
      </c>
      <c r="F8">
        <v>4566</v>
      </c>
      <c r="G8">
        <v>4809</v>
      </c>
      <c r="H8">
        <v>4905</v>
      </c>
      <c r="I8">
        <v>4941</v>
      </c>
      <c r="J8">
        <v>4980</v>
      </c>
      <c r="K8">
        <v>5085</v>
      </c>
      <c r="L8">
        <v>5313</v>
      </c>
      <c r="M8">
        <v>5553</v>
      </c>
      <c r="N8">
        <v>5967</v>
      </c>
      <c r="O8">
        <v>6558</v>
      </c>
      <c r="P8">
        <v>7326</v>
      </c>
      <c r="Q8">
        <v>8259</v>
      </c>
      <c r="R8">
        <v>8781</v>
      </c>
      <c r="S8">
        <v>9324</v>
      </c>
      <c r="T8">
        <v>9858</v>
      </c>
      <c r="U8">
        <v>10353</v>
      </c>
      <c r="V8">
        <v>10794</v>
      </c>
      <c r="W8">
        <v>11166</v>
      </c>
      <c r="X8">
        <v>11463</v>
      </c>
      <c r="Y8">
        <v>11676</v>
      </c>
      <c r="Z8">
        <v>11838</v>
      </c>
      <c r="AA8">
        <v>11940</v>
      </c>
      <c r="AB8">
        <v>12015</v>
      </c>
      <c r="AC8">
        <v>12039</v>
      </c>
      <c r="AD8">
        <v>12048</v>
      </c>
      <c r="AE8">
        <v>12024</v>
      </c>
      <c r="AF8">
        <v>12000</v>
      </c>
      <c r="AG8">
        <v>12252</v>
      </c>
      <c r="AH8">
        <v>12270</v>
      </c>
      <c r="AI8">
        <v>12276</v>
      </c>
      <c r="AJ8">
        <v>12288</v>
      </c>
      <c r="AK8">
        <v>12267</v>
      </c>
      <c r="AL8">
        <v>12282</v>
      </c>
      <c r="AM8">
        <v>12222</v>
      </c>
      <c r="AN8">
        <v>12270</v>
      </c>
      <c r="AO8">
        <v>12114</v>
      </c>
      <c r="AP8">
        <v>12315</v>
      </c>
    </row>
    <row r="9" spans="1:42">
      <c r="A9" s="18" t="s">
        <v>238</v>
      </c>
      <c r="B9" s="18" t="s">
        <v>109</v>
      </c>
      <c r="C9" s="18" t="s">
        <v>111</v>
      </c>
      <c r="D9" t="s">
        <v>1961</v>
      </c>
      <c r="E9">
        <v>98013</v>
      </c>
      <c r="F9">
        <v>133593</v>
      </c>
      <c r="G9">
        <v>170571</v>
      </c>
      <c r="H9">
        <v>244248</v>
      </c>
      <c r="I9">
        <v>321393</v>
      </c>
      <c r="J9">
        <v>384399</v>
      </c>
      <c r="K9">
        <v>468297</v>
      </c>
      <c r="L9">
        <v>555732</v>
      </c>
      <c r="M9">
        <v>643752</v>
      </c>
      <c r="N9">
        <v>711390</v>
      </c>
      <c r="O9">
        <v>801399</v>
      </c>
      <c r="P9">
        <v>893616</v>
      </c>
      <c r="Q9">
        <v>989064</v>
      </c>
      <c r="R9" s="9">
        <v>1000810</v>
      </c>
      <c r="S9" s="9">
        <v>1033660</v>
      </c>
      <c r="T9" s="9">
        <v>1107340</v>
      </c>
      <c r="U9" s="9">
        <v>1169300</v>
      </c>
      <c r="V9" s="9">
        <v>1216600</v>
      </c>
      <c r="W9" s="9">
        <v>1260490</v>
      </c>
      <c r="X9" s="9">
        <v>1298120</v>
      </c>
      <c r="Y9" s="9">
        <v>1324660</v>
      </c>
      <c r="Z9" s="9">
        <v>1352140</v>
      </c>
      <c r="AA9" s="9">
        <v>1376810</v>
      </c>
      <c r="AB9" s="9">
        <v>1405030</v>
      </c>
      <c r="AC9" s="9">
        <v>1426070</v>
      </c>
      <c r="AD9" s="9">
        <v>1444530</v>
      </c>
      <c r="AE9" s="9">
        <v>1461740</v>
      </c>
      <c r="AF9" s="9">
        <v>1482610</v>
      </c>
      <c r="AG9" s="9">
        <v>1514140</v>
      </c>
      <c r="AH9" s="9">
        <v>1531910</v>
      </c>
      <c r="AI9" s="9">
        <v>1551160</v>
      </c>
      <c r="AJ9" s="9">
        <v>1568480</v>
      </c>
      <c r="AK9" s="9">
        <v>1586220</v>
      </c>
      <c r="AL9" s="9">
        <v>1602630</v>
      </c>
      <c r="AM9" s="9">
        <v>1619490</v>
      </c>
      <c r="AN9" s="9">
        <v>1636730</v>
      </c>
      <c r="AO9" s="9">
        <v>1653340</v>
      </c>
      <c r="AP9" s="9">
        <v>1670820</v>
      </c>
    </row>
    <row r="10" spans="1:42">
      <c r="A10" s="18" t="s">
        <v>238</v>
      </c>
      <c r="B10" s="18" t="s">
        <v>109</v>
      </c>
      <c r="C10" s="18" t="s">
        <v>122</v>
      </c>
      <c r="D10" t="s">
        <v>1960</v>
      </c>
      <c r="E10">
        <v>2118</v>
      </c>
      <c r="F10">
        <v>2163</v>
      </c>
      <c r="G10">
        <v>2103</v>
      </c>
      <c r="H10">
        <v>2028</v>
      </c>
      <c r="I10">
        <v>1779</v>
      </c>
      <c r="J10">
        <v>1635</v>
      </c>
      <c r="K10">
        <v>1641</v>
      </c>
      <c r="L10">
        <v>1638</v>
      </c>
      <c r="M10">
        <v>1590</v>
      </c>
      <c r="N10">
        <v>1548</v>
      </c>
      <c r="O10">
        <v>1500</v>
      </c>
      <c r="P10">
        <v>1434</v>
      </c>
      <c r="Q10">
        <v>1377</v>
      </c>
      <c r="R10">
        <v>1389</v>
      </c>
      <c r="S10">
        <v>1404</v>
      </c>
      <c r="T10">
        <v>1374</v>
      </c>
      <c r="U10">
        <v>1362</v>
      </c>
      <c r="V10">
        <v>1341</v>
      </c>
      <c r="W10">
        <v>1332</v>
      </c>
      <c r="X10">
        <v>1329</v>
      </c>
      <c r="Y10">
        <v>1326</v>
      </c>
      <c r="Z10">
        <v>1332</v>
      </c>
      <c r="AA10">
        <v>1335</v>
      </c>
      <c r="AB10">
        <v>1344</v>
      </c>
      <c r="AC10">
        <v>1359</v>
      </c>
      <c r="AD10">
        <v>1368</v>
      </c>
      <c r="AE10">
        <v>1383</v>
      </c>
      <c r="AF10">
        <v>1398</v>
      </c>
      <c r="AG10">
        <v>1380</v>
      </c>
      <c r="AH10">
        <v>1374</v>
      </c>
      <c r="AI10">
        <v>1377</v>
      </c>
      <c r="AJ10">
        <v>1371</v>
      </c>
      <c r="AK10">
        <v>1374</v>
      </c>
      <c r="AL10">
        <v>1368</v>
      </c>
      <c r="AM10">
        <v>1371</v>
      </c>
      <c r="AN10">
        <v>1365</v>
      </c>
      <c r="AO10">
        <v>1368</v>
      </c>
      <c r="AP10">
        <v>1365</v>
      </c>
    </row>
    <row r="11" spans="1:42">
      <c r="A11" s="18" t="s">
        <v>238</v>
      </c>
      <c r="B11" s="18" t="s">
        <v>109</v>
      </c>
      <c r="C11" s="18" t="s">
        <v>123</v>
      </c>
      <c r="D11" t="s">
        <v>1959</v>
      </c>
      <c r="E11" s="9">
        <v>1138690</v>
      </c>
      <c r="F11" s="9">
        <v>1173180</v>
      </c>
      <c r="G11" s="9">
        <v>1187140</v>
      </c>
      <c r="H11" s="9">
        <v>1168990</v>
      </c>
      <c r="I11" s="9">
        <v>1142450</v>
      </c>
      <c r="J11" s="9">
        <v>1121900</v>
      </c>
      <c r="K11" s="9">
        <v>1086210</v>
      </c>
      <c r="L11" s="9">
        <v>1046210</v>
      </c>
      <c r="M11" s="9">
        <v>985014</v>
      </c>
      <c r="N11" s="9">
        <v>958977</v>
      </c>
      <c r="O11" s="9">
        <v>907563</v>
      </c>
      <c r="P11">
        <v>855093</v>
      </c>
      <c r="Q11">
        <v>796857</v>
      </c>
      <c r="R11">
        <v>807174</v>
      </c>
      <c r="S11">
        <v>798498</v>
      </c>
      <c r="T11">
        <v>761220</v>
      </c>
      <c r="U11">
        <v>732381</v>
      </c>
      <c r="V11">
        <v>713799</v>
      </c>
      <c r="W11">
        <v>696603</v>
      </c>
      <c r="X11">
        <v>679593</v>
      </c>
      <c r="Y11">
        <v>673854</v>
      </c>
      <c r="Z11">
        <v>666228</v>
      </c>
      <c r="AA11">
        <v>660699</v>
      </c>
      <c r="AB11">
        <v>652053</v>
      </c>
      <c r="AC11">
        <v>649200</v>
      </c>
      <c r="AD11">
        <v>648795</v>
      </c>
      <c r="AE11">
        <v>647943</v>
      </c>
      <c r="AF11">
        <v>644103</v>
      </c>
      <c r="AG11">
        <v>627549</v>
      </c>
      <c r="AH11">
        <v>618183</v>
      </c>
      <c r="AI11">
        <v>608559</v>
      </c>
      <c r="AJ11">
        <v>600249</v>
      </c>
      <c r="AK11">
        <v>591597</v>
      </c>
      <c r="AL11">
        <v>583413</v>
      </c>
      <c r="AM11">
        <v>575520</v>
      </c>
      <c r="AN11">
        <v>567249</v>
      </c>
      <c r="AO11">
        <v>559620</v>
      </c>
      <c r="AP11">
        <v>550761</v>
      </c>
    </row>
    <row r="12" spans="1:42">
      <c r="A12" s="18" t="s">
        <v>238</v>
      </c>
      <c r="B12" s="18" t="s">
        <v>109</v>
      </c>
      <c r="C12" s="18" t="s">
        <v>124</v>
      </c>
      <c r="D12" t="s">
        <v>1958</v>
      </c>
      <c r="E12">
        <v>584784</v>
      </c>
      <c r="F12">
        <v>558255</v>
      </c>
      <c r="G12">
        <v>550482</v>
      </c>
      <c r="H12">
        <v>533229</v>
      </c>
      <c r="I12">
        <v>520602</v>
      </c>
      <c r="J12">
        <v>518790</v>
      </c>
      <c r="K12">
        <v>507798</v>
      </c>
      <c r="L12">
        <v>497226</v>
      </c>
      <c r="M12">
        <v>491778</v>
      </c>
      <c r="N12">
        <v>471072</v>
      </c>
      <c r="O12">
        <v>451254</v>
      </c>
      <c r="P12">
        <v>430077</v>
      </c>
      <c r="Q12">
        <v>412230</v>
      </c>
      <c r="R12">
        <v>417666</v>
      </c>
      <c r="S12">
        <v>419850</v>
      </c>
      <c r="T12">
        <v>405675</v>
      </c>
      <c r="U12">
        <v>396324</v>
      </c>
      <c r="V12">
        <v>392136</v>
      </c>
      <c r="W12">
        <v>381861</v>
      </c>
      <c r="X12">
        <v>379188</v>
      </c>
      <c r="Y12">
        <v>376365</v>
      </c>
      <c r="Z12">
        <v>375207</v>
      </c>
      <c r="AA12">
        <v>375177</v>
      </c>
      <c r="AB12">
        <v>375048</v>
      </c>
      <c r="AC12">
        <v>376455</v>
      </c>
      <c r="AD12">
        <v>378039</v>
      </c>
      <c r="AE12">
        <v>381330</v>
      </c>
      <c r="AF12">
        <v>384600</v>
      </c>
      <c r="AG12">
        <v>372309</v>
      </c>
      <c r="AH12">
        <v>368418</v>
      </c>
      <c r="AI12">
        <v>363621</v>
      </c>
      <c r="AJ12">
        <v>359349</v>
      </c>
      <c r="AK12">
        <v>354849</v>
      </c>
      <c r="AL12">
        <v>351501</v>
      </c>
      <c r="AM12">
        <v>347400</v>
      </c>
      <c r="AN12">
        <v>343053</v>
      </c>
      <c r="AO12">
        <v>339069</v>
      </c>
      <c r="AP12">
        <v>335376</v>
      </c>
    </row>
    <row r="13" spans="1:42">
      <c r="A13" s="18" t="s">
        <v>238</v>
      </c>
      <c r="B13" s="18" t="s">
        <v>109</v>
      </c>
      <c r="C13" s="18" t="s">
        <v>125</v>
      </c>
      <c r="D13" t="s">
        <v>1957</v>
      </c>
      <c r="E13">
        <v>12171</v>
      </c>
      <c r="F13">
        <v>17214</v>
      </c>
      <c r="G13">
        <v>22803</v>
      </c>
      <c r="H13">
        <v>33288</v>
      </c>
      <c r="I13">
        <v>44199</v>
      </c>
      <c r="J13">
        <v>52341</v>
      </c>
      <c r="K13">
        <v>63801</v>
      </c>
      <c r="L13">
        <v>75612</v>
      </c>
      <c r="M13">
        <v>84675</v>
      </c>
      <c r="N13">
        <v>94173</v>
      </c>
      <c r="O13">
        <v>105792</v>
      </c>
      <c r="P13">
        <v>117633</v>
      </c>
      <c r="Q13">
        <v>128667</v>
      </c>
      <c r="R13">
        <v>131463</v>
      </c>
      <c r="S13">
        <v>135420</v>
      </c>
      <c r="T13">
        <v>143550</v>
      </c>
      <c r="U13">
        <v>150117</v>
      </c>
      <c r="V13">
        <v>155928</v>
      </c>
      <c r="W13">
        <v>160842</v>
      </c>
      <c r="X13">
        <v>164214</v>
      </c>
      <c r="Y13">
        <v>167568</v>
      </c>
      <c r="Z13">
        <v>170169</v>
      </c>
      <c r="AA13">
        <v>172374</v>
      </c>
      <c r="AB13">
        <v>174234</v>
      </c>
      <c r="AC13">
        <v>175944</v>
      </c>
      <c r="AD13">
        <v>177606</v>
      </c>
      <c r="AE13">
        <v>179259</v>
      </c>
      <c r="AF13">
        <v>180261</v>
      </c>
      <c r="AG13">
        <v>183462</v>
      </c>
      <c r="AH13">
        <v>184818</v>
      </c>
      <c r="AI13">
        <v>185865</v>
      </c>
      <c r="AJ13">
        <v>186993</v>
      </c>
      <c r="AK13">
        <v>188283</v>
      </c>
      <c r="AL13">
        <v>189261</v>
      </c>
      <c r="AM13">
        <v>190290</v>
      </c>
      <c r="AN13">
        <v>191481</v>
      </c>
      <c r="AO13">
        <v>192459</v>
      </c>
      <c r="AP13">
        <v>193176</v>
      </c>
    </row>
    <row r="14" spans="1:42">
      <c r="A14" s="18" t="s">
        <v>238</v>
      </c>
      <c r="B14" s="18" t="s">
        <v>109</v>
      </c>
      <c r="C14" s="18" t="s">
        <v>126</v>
      </c>
      <c r="D14" t="s">
        <v>1956</v>
      </c>
      <c r="E14">
        <v>852</v>
      </c>
      <c r="F14">
        <v>900</v>
      </c>
      <c r="G14">
        <v>894</v>
      </c>
      <c r="H14">
        <v>879</v>
      </c>
      <c r="I14">
        <v>900</v>
      </c>
      <c r="J14">
        <v>936</v>
      </c>
      <c r="K14">
        <v>918</v>
      </c>
      <c r="L14">
        <v>909</v>
      </c>
      <c r="M14">
        <v>834</v>
      </c>
      <c r="N14">
        <v>804</v>
      </c>
      <c r="O14">
        <v>768</v>
      </c>
      <c r="P14">
        <v>729</v>
      </c>
      <c r="Q14">
        <v>699</v>
      </c>
      <c r="R14">
        <v>708</v>
      </c>
      <c r="S14">
        <v>702</v>
      </c>
      <c r="T14">
        <v>681</v>
      </c>
      <c r="U14">
        <v>663</v>
      </c>
      <c r="V14">
        <v>654</v>
      </c>
      <c r="W14">
        <v>648</v>
      </c>
      <c r="X14">
        <v>645</v>
      </c>
      <c r="Y14">
        <v>645</v>
      </c>
      <c r="Z14">
        <v>654</v>
      </c>
      <c r="AA14">
        <v>660</v>
      </c>
      <c r="AB14">
        <v>666</v>
      </c>
      <c r="AC14">
        <v>666</v>
      </c>
      <c r="AD14">
        <v>672</v>
      </c>
      <c r="AE14">
        <v>678</v>
      </c>
      <c r="AF14">
        <v>681</v>
      </c>
      <c r="AG14">
        <v>678</v>
      </c>
      <c r="AH14">
        <v>678</v>
      </c>
      <c r="AI14">
        <v>672</v>
      </c>
      <c r="AJ14">
        <v>669</v>
      </c>
      <c r="AK14">
        <v>669</v>
      </c>
      <c r="AL14">
        <v>669</v>
      </c>
      <c r="AM14">
        <v>666</v>
      </c>
      <c r="AN14">
        <v>666</v>
      </c>
      <c r="AO14">
        <v>657</v>
      </c>
      <c r="AP14">
        <v>657</v>
      </c>
    </row>
    <row r="15" spans="1:42">
      <c r="A15" s="18" t="s">
        <v>238</v>
      </c>
      <c r="B15" s="18" t="s">
        <v>109</v>
      </c>
      <c r="C15" s="18" t="s">
        <v>127</v>
      </c>
      <c r="D15" t="s">
        <v>1955</v>
      </c>
      <c r="E15">
        <v>9</v>
      </c>
      <c r="F15">
        <v>18</v>
      </c>
      <c r="G15">
        <v>24</v>
      </c>
      <c r="H15">
        <v>39</v>
      </c>
      <c r="I15">
        <v>54</v>
      </c>
      <c r="J15">
        <v>69</v>
      </c>
      <c r="K15">
        <v>90</v>
      </c>
      <c r="L15">
        <v>114</v>
      </c>
      <c r="M15">
        <v>138</v>
      </c>
      <c r="N15">
        <v>162</v>
      </c>
      <c r="O15">
        <v>195</v>
      </c>
      <c r="P15">
        <v>228</v>
      </c>
      <c r="Q15">
        <v>264</v>
      </c>
      <c r="R15">
        <v>282</v>
      </c>
      <c r="S15">
        <v>309</v>
      </c>
      <c r="T15">
        <v>348</v>
      </c>
      <c r="U15">
        <v>384</v>
      </c>
      <c r="V15">
        <v>420</v>
      </c>
      <c r="W15">
        <v>453</v>
      </c>
      <c r="X15">
        <v>486</v>
      </c>
      <c r="Y15">
        <v>519</v>
      </c>
      <c r="Z15">
        <v>552</v>
      </c>
      <c r="AA15">
        <v>585</v>
      </c>
      <c r="AB15">
        <v>621</v>
      </c>
      <c r="AC15">
        <v>651</v>
      </c>
      <c r="AD15">
        <v>687</v>
      </c>
      <c r="AE15">
        <v>714</v>
      </c>
      <c r="AF15">
        <v>750</v>
      </c>
      <c r="AG15">
        <v>789</v>
      </c>
      <c r="AH15">
        <v>825</v>
      </c>
      <c r="AI15">
        <v>855</v>
      </c>
      <c r="AJ15">
        <v>897</v>
      </c>
      <c r="AK15">
        <v>918</v>
      </c>
      <c r="AL15">
        <v>972</v>
      </c>
      <c r="AM15">
        <v>972</v>
      </c>
      <c r="AN15">
        <v>1068</v>
      </c>
      <c r="AO15">
        <v>993</v>
      </c>
      <c r="AP15">
        <v>1254</v>
      </c>
    </row>
    <row r="16" spans="1:42">
      <c r="A16" s="18" t="s">
        <v>239</v>
      </c>
      <c r="B16" s="18" t="s">
        <v>225</v>
      </c>
      <c r="C16" s="18" t="s">
        <v>111</v>
      </c>
      <c r="D16" t="s">
        <v>1954</v>
      </c>
      <c r="E16">
        <v>44022</v>
      </c>
      <c r="F16">
        <v>53430</v>
      </c>
      <c r="G16">
        <v>65400</v>
      </c>
      <c r="H16">
        <v>65274</v>
      </c>
      <c r="I16">
        <v>65049</v>
      </c>
      <c r="J16">
        <v>64884</v>
      </c>
      <c r="K16">
        <v>64647</v>
      </c>
      <c r="L16">
        <v>64242</v>
      </c>
      <c r="M16">
        <v>62886</v>
      </c>
      <c r="N16">
        <v>61539</v>
      </c>
      <c r="O16">
        <v>60075</v>
      </c>
      <c r="P16">
        <v>58680</v>
      </c>
      <c r="Q16">
        <v>57219</v>
      </c>
      <c r="R16">
        <v>55698</v>
      </c>
      <c r="S16">
        <v>54273</v>
      </c>
      <c r="T16">
        <v>52908</v>
      </c>
      <c r="U16">
        <v>51567</v>
      </c>
      <c r="V16">
        <v>50208</v>
      </c>
      <c r="W16">
        <v>48732</v>
      </c>
      <c r="X16">
        <v>47247</v>
      </c>
      <c r="Y16">
        <v>45702</v>
      </c>
      <c r="Z16">
        <v>44208</v>
      </c>
      <c r="AA16">
        <v>42852</v>
      </c>
      <c r="AB16">
        <v>41496</v>
      </c>
      <c r="AC16">
        <v>40302</v>
      </c>
      <c r="AD16">
        <v>38937</v>
      </c>
      <c r="AE16">
        <v>37788</v>
      </c>
      <c r="AF16">
        <v>36600</v>
      </c>
      <c r="AG16">
        <v>35388</v>
      </c>
      <c r="AH16">
        <v>34095</v>
      </c>
      <c r="AI16">
        <v>33048</v>
      </c>
      <c r="AJ16">
        <v>31722</v>
      </c>
      <c r="AK16">
        <v>30942</v>
      </c>
      <c r="AL16">
        <v>29418</v>
      </c>
      <c r="AM16">
        <v>29205</v>
      </c>
      <c r="AN16">
        <v>26913</v>
      </c>
      <c r="AO16">
        <v>28275</v>
      </c>
      <c r="AP16">
        <v>23151</v>
      </c>
    </row>
    <row r="17" spans="1:42">
      <c r="A17" s="18" t="s">
        <v>239</v>
      </c>
      <c r="B17" s="18" t="s">
        <v>225</v>
      </c>
      <c r="C17" s="18" t="s">
        <v>122</v>
      </c>
      <c r="D17" t="s">
        <v>1953</v>
      </c>
      <c r="E17">
        <v>4233</v>
      </c>
      <c r="F17">
        <v>2070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8" t="s">
        <v>239</v>
      </c>
      <c r="B18" s="18" t="s">
        <v>225</v>
      </c>
      <c r="C18" s="18" t="s">
        <v>123</v>
      </c>
      <c r="D18" t="s">
        <v>1952</v>
      </c>
      <c r="E18">
        <v>2058</v>
      </c>
      <c r="F18">
        <v>951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8" t="s">
        <v>239</v>
      </c>
      <c r="B19" s="18" t="s">
        <v>225</v>
      </c>
      <c r="C19" s="18" t="s">
        <v>124</v>
      </c>
      <c r="D19" t="s">
        <v>1951</v>
      </c>
      <c r="E19">
        <v>34158</v>
      </c>
      <c r="F19">
        <v>15186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8" t="s">
        <v>239</v>
      </c>
      <c r="B20" s="18" t="s">
        <v>225</v>
      </c>
      <c r="C20" s="18" t="s">
        <v>125</v>
      </c>
      <c r="D20" t="s">
        <v>1950</v>
      </c>
      <c r="E20">
        <v>10131</v>
      </c>
      <c r="F20">
        <v>11463</v>
      </c>
      <c r="G20">
        <v>14286</v>
      </c>
      <c r="H20">
        <v>14397</v>
      </c>
      <c r="I20">
        <v>14445</v>
      </c>
      <c r="J20">
        <v>14370</v>
      </c>
      <c r="K20">
        <v>14352</v>
      </c>
      <c r="L20">
        <v>14310</v>
      </c>
      <c r="M20">
        <v>13851</v>
      </c>
      <c r="N20">
        <v>13512</v>
      </c>
      <c r="O20">
        <v>13209</v>
      </c>
      <c r="P20">
        <v>12912</v>
      </c>
      <c r="Q20">
        <v>12624</v>
      </c>
      <c r="R20">
        <v>12372</v>
      </c>
      <c r="S20">
        <v>12087</v>
      </c>
      <c r="T20">
        <v>11700</v>
      </c>
      <c r="U20">
        <v>11340</v>
      </c>
      <c r="V20">
        <v>11073</v>
      </c>
      <c r="W20">
        <v>10653</v>
      </c>
      <c r="X20">
        <v>10299</v>
      </c>
      <c r="Y20">
        <v>9933</v>
      </c>
      <c r="Z20">
        <v>9567</v>
      </c>
      <c r="AA20">
        <v>9234</v>
      </c>
      <c r="AB20">
        <v>8889</v>
      </c>
      <c r="AC20">
        <v>8598</v>
      </c>
      <c r="AD20">
        <v>8271</v>
      </c>
      <c r="AE20">
        <v>8022</v>
      </c>
      <c r="AF20">
        <v>7737</v>
      </c>
      <c r="AG20">
        <v>7428</v>
      </c>
      <c r="AH20">
        <v>7146</v>
      </c>
      <c r="AI20">
        <v>6888</v>
      </c>
      <c r="AJ20">
        <v>6582</v>
      </c>
      <c r="AK20">
        <v>6399</v>
      </c>
      <c r="AL20">
        <v>6069</v>
      </c>
      <c r="AM20">
        <v>6000</v>
      </c>
      <c r="AN20">
        <v>5511</v>
      </c>
      <c r="AO20">
        <v>5766</v>
      </c>
      <c r="AP20">
        <v>4701</v>
      </c>
    </row>
    <row r="21" spans="1:42">
      <c r="A21" s="18" t="s">
        <v>239</v>
      </c>
      <c r="B21" s="18" t="s">
        <v>225</v>
      </c>
      <c r="C21" s="18" t="s">
        <v>126</v>
      </c>
      <c r="D21" t="s">
        <v>1949</v>
      </c>
      <c r="E21">
        <v>1626</v>
      </c>
      <c r="F21">
        <v>798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>
      <c r="A22" s="18" t="s">
        <v>239</v>
      </c>
      <c r="B22" s="18" t="s">
        <v>225</v>
      </c>
      <c r="C22" s="18" t="s">
        <v>127</v>
      </c>
      <c r="D22" t="s">
        <v>1948</v>
      </c>
      <c r="E22">
        <v>14499</v>
      </c>
      <c r="F22">
        <v>16158</v>
      </c>
      <c r="G22">
        <v>21798</v>
      </c>
      <c r="H22">
        <v>23235</v>
      </c>
      <c r="I22">
        <v>24834</v>
      </c>
      <c r="J22">
        <v>26499</v>
      </c>
      <c r="K22">
        <v>28176</v>
      </c>
      <c r="L22">
        <v>30045</v>
      </c>
      <c r="M22">
        <v>31536</v>
      </c>
      <c r="N22">
        <v>32901</v>
      </c>
      <c r="O22">
        <v>34341</v>
      </c>
      <c r="P22">
        <v>35712</v>
      </c>
      <c r="Q22">
        <v>37137</v>
      </c>
      <c r="R22">
        <v>38589</v>
      </c>
      <c r="S22">
        <v>39975</v>
      </c>
      <c r="T22">
        <v>41406</v>
      </c>
      <c r="U22">
        <v>42780</v>
      </c>
      <c r="V22">
        <v>44082</v>
      </c>
      <c r="W22">
        <v>45060</v>
      </c>
      <c r="X22">
        <v>45981</v>
      </c>
      <c r="Y22">
        <v>46968</v>
      </c>
      <c r="Z22">
        <v>47907</v>
      </c>
      <c r="AA22">
        <v>48675</v>
      </c>
      <c r="AB22">
        <v>49458</v>
      </c>
      <c r="AC22">
        <v>50019</v>
      </c>
      <c r="AD22">
        <v>50793</v>
      </c>
      <c r="AE22">
        <v>51270</v>
      </c>
      <c r="AF22">
        <v>51819</v>
      </c>
      <c r="AG22">
        <v>51972</v>
      </c>
      <c r="AH22">
        <v>52185</v>
      </c>
      <c r="AI22">
        <v>52122</v>
      </c>
      <c r="AJ22">
        <v>52383</v>
      </c>
      <c r="AK22">
        <v>51978</v>
      </c>
      <c r="AL22">
        <v>52467</v>
      </c>
      <c r="AM22">
        <v>51384</v>
      </c>
      <c r="AN22">
        <v>52794</v>
      </c>
      <c r="AO22">
        <v>49809</v>
      </c>
      <c r="AP22">
        <v>54630</v>
      </c>
    </row>
    <row r="23" spans="1:42">
      <c r="A23" s="18" t="s">
        <v>238</v>
      </c>
      <c r="B23" s="18" t="s">
        <v>225</v>
      </c>
      <c r="C23" s="18" t="s">
        <v>111</v>
      </c>
      <c r="D23" t="s">
        <v>1947</v>
      </c>
      <c r="E23">
        <v>1494</v>
      </c>
      <c r="F23">
        <v>1914</v>
      </c>
      <c r="G23">
        <v>2208</v>
      </c>
      <c r="H23">
        <v>2649</v>
      </c>
      <c r="I23">
        <v>3147</v>
      </c>
      <c r="J23">
        <v>3972</v>
      </c>
      <c r="K23">
        <v>4905</v>
      </c>
      <c r="L23">
        <v>5991</v>
      </c>
      <c r="M23">
        <v>7650</v>
      </c>
      <c r="N23">
        <v>9060</v>
      </c>
      <c r="O23">
        <v>10929</v>
      </c>
      <c r="P23">
        <v>12768</v>
      </c>
      <c r="Q23">
        <v>14556</v>
      </c>
      <c r="R23">
        <v>16023</v>
      </c>
      <c r="S23">
        <v>17619</v>
      </c>
      <c r="T23">
        <v>19554</v>
      </c>
      <c r="U23">
        <v>21105</v>
      </c>
      <c r="V23">
        <v>22107</v>
      </c>
      <c r="W23">
        <v>23814</v>
      </c>
      <c r="X23">
        <v>24825</v>
      </c>
      <c r="Y23">
        <v>25707</v>
      </c>
      <c r="Z23">
        <v>26595</v>
      </c>
      <c r="AA23">
        <v>27423</v>
      </c>
      <c r="AB23">
        <v>28494</v>
      </c>
      <c r="AC23">
        <v>29205</v>
      </c>
      <c r="AD23">
        <v>29883</v>
      </c>
      <c r="AE23">
        <v>30363</v>
      </c>
      <c r="AF23">
        <v>30996</v>
      </c>
      <c r="AG23">
        <v>32430</v>
      </c>
      <c r="AH23">
        <v>33108</v>
      </c>
      <c r="AI23">
        <v>33921</v>
      </c>
      <c r="AJ23">
        <v>34620</v>
      </c>
      <c r="AK23">
        <v>35415</v>
      </c>
      <c r="AL23">
        <v>35922</v>
      </c>
      <c r="AM23">
        <v>36705</v>
      </c>
      <c r="AN23">
        <v>37254</v>
      </c>
      <c r="AO23">
        <v>38352</v>
      </c>
      <c r="AP23">
        <v>37932</v>
      </c>
    </row>
    <row r="24" spans="1:42">
      <c r="A24" s="18" t="s">
        <v>238</v>
      </c>
      <c r="B24" s="18" t="s">
        <v>225</v>
      </c>
      <c r="C24" s="18" t="s">
        <v>122</v>
      </c>
      <c r="D24" t="s">
        <v>1946</v>
      </c>
      <c r="E24">
        <v>12786</v>
      </c>
      <c r="F24">
        <v>15651</v>
      </c>
      <c r="G24">
        <v>16914</v>
      </c>
      <c r="H24">
        <v>18693</v>
      </c>
      <c r="I24">
        <v>18483</v>
      </c>
      <c r="J24">
        <v>19395</v>
      </c>
      <c r="K24">
        <v>23082</v>
      </c>
      <c r="L24">
        <v>27429</v>
      </c>
      <c r="M24">
        <v>31671</v>
      </c>
      <c r="N24">
        <v>37248</v>
      </c>
      <c r="O24">
        <v>43569</v>
      </c>
      <c r="P24">
        <v>49959</v>
      </c>
      <c r="Q24">
        <v>56406</v>
      </c>
      <c r="R24">
        <v>62181</v>
      </c>
      <c r="S24">
        <v>68574</v>
      </c>
      <c r="T24">
        <v>76167</v>
      </c>
      <c r="U24">
        <v>83364</v>
      </c>
      <c r="V24">
        <v>87651</v>
      </c>
      <c r="W24">
        <v>94617</v>
      </c>
      <c r="X24">
        <v>99162</v>
      </c>
      <c r="Y24">
        <v>103311</v>
      </c>
      <c r="Z24">
        <v>107556</v>
      </c>
      <c r="AA24">
        <v>110868</v>
      </c>
      <c r="AB24">
        <v>114735</v>
      </c>
      <c r="AC24">
        <v>118437</v>
      </c>
      <c r="AD24">
        <v>121212</v>
      </c>
      <c r="AE24">
        <v>123675</v>
      </c>
      <c r="AF24">
        <v>126225</v>
      </c>
      <c r="AG24">
        <v>132804</v>
      </c>
      <c r="AH24">
        <v>135066</v>
      </c>
      <c r="AI24">
        <v>139389</v>
      </c>
      <c r="AJ24">
        <v>142083</v>
      </c>
      <c r="AK24">
        <v>145935</v>
      </c>
      <c r="AL24">
        <v>148008</v>
      </c>
      <c r="AM24">
        <v>152301</v>
      </c>
      <c r="AN24">
        <v>154062</v>
      </c>
      <c r="AO24">
        <v>159603</v>
      </c>
      <c r="AP24">
        <v>157854</v>
      </c>
    </row>
    <row r="25" spans="1:42">
      <c r="A25" s="18" t="s">
        <v>238</v>
      </c>
      <c r="B25" s="18" t="s">
        <v>225</v>
      </c>
      <c r="C25" s="18" t="s">
        <v>123</v>
      </c>
      <c r="D25" t="s">
        <v>1945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>
      <c r="A26" s="18" t="s">
        <v>238</v>
      </c>
      <c r="B26" s="18" t="s">
        <v>225</v>
      </c>
      <c r="C26" s="18" t="s">
        <v>124</v>
      </c>
      <c r="D26" t="s">
        <v>1944</v>
      </c>
      <c r="E26">
        <v>690792</v>
      </c>
      <c r="F26">
        <v>703941</v>
      </c>
      <c r="G26">
        <v>719268</v>
      </c>
      <c r="H26">
        <v>733377</v>
      </c>
      <c r="I26">
        <v>748890</v>
      </c>
      <c r="J26">
        <v>761742</v>
      </c>
      <c r="K26">
        <v>771072</v>
      </c>
      <c r="L26">
        <v>779148</v>
      </c>
      <c r="M26">
        <v>778401</v>
      </c>
      <c r="N26">
        <v>776514</v>
      </c>
      <c r="O26">
        <v>771768</v>
      </c>
      <c r="P26">
        <v>766776</v>
      </c>
      <c r="Q26">
        <v>761061</v>
      </c>
      <c r="R26">
        <v>757524</v>
      </c>
      <c r="S26">
        <v>753168</v>
      </c>
      <c r="T26">
        <v>746868</v>
      </c>
      <c r="U26">
        <v>742761</v>
      </c>
      <c r="V26">
        <v>743295</v>
      </c>
      <c r="W26">
        <v>735879</v>
      </c>
      <c r="X26">
        <v>733524</v>
      </c>
      <c r="Y26">
        <v>732141</v>
      </c>
      <c r="Z26">
        <v>730671</v>
      </c>
      <c r="AA26">
        <v>730602</v>
      </c>
      <c r="AB26">
        <v>729030</v>
      </c>
      <c r="AC26">
        <v>729309</v>
      </c>
      <c r="AD26">
        <v>730155</v>
      </c>
      <c r="AE26">
        <v>732000</v>
      </c>
      <c r="AF26">
        <v>733350</v>
      </c>
      <c r="AG26">
        <v>720660</v>
      </c>
      <c r="AH26">
        <v>715377</v>
      </c>
      <c r="AI26">
        <v>708396</v>
      </c>
      <c r="AJ26">
        <v>702150</v>
      </c>
      <c r="AK26">
        <v>695781</v>
      </c>
      <c r="AL26">
        <v>689361</v>
      </c>
      <c r="AM26">
        <v>684660</v>
      </c>
      <c r="AN26">
        <v>673557</v>
      </c>
      <c r="AO26">
        <v>674298</v>
      </c>
      <c r="AP26">
        <v>648858</v>
      </c>
    </row>
    <row r="27" spans="1:42">
      <c r="A27" s="18" t="s">
        <v>238</v>
      </c>
      <c r="B27" s="18" t="s">
        <v>225</v>
      </c>
      <c r="C27" s="18" t="s">
        <v>125</v>
      </c>
      <c r="D27" t="s">
        <v>1943</v>
      </c>
      <c r="E27">
        <v>7233</v>
      </c>
      <c r="F27">
        <v>8931</v>
      </c>
      <c r="G27">
        <v>10536</v>
      </c>
      <c r="H27">
        <v>12642</v>
      </c>
      <c r="I27">
        <v>15081</v>
      </c>
      <c r="J27">
        <v>18576</v>
      </c>
      <c r="K27">
        <v>22968</v>
      </c>
      <c r="L27">
        <v>27735</v>
      </c>
      <c r="M27">
        <v>34113</v>
      </c>
      <c r="N27">
        <v>40197</v>
      </c>
      <c r="O27">
        <v>47874</v>
      </c>
      <c r="P27">
        <v>55701</v>
      </c>
      <c r="Q27">
        <v>64197</v>
      </c>
      <c r="R27">
        <v>71520</v>
      </c>
      <c r="S27">
        <v>78900</v>
      </c>
      <c r="T27">
        <v>86262</v>
      </c>
      <c r="U27">
        <v>92247</v>
      </c>
      <c r="V27">
        <v>97185</v>
      </c>
      <c r="W27">
        <v>102597</v>
      </c>
      <c r="X27">
        <v>106320</v>
      </c>
      <c r="Y27">
        <v>109452</v>
      </c>
      <c r="Z27">
        <v>112254</v>
      </c>
      <c r="AA27">
        <v>114744</v>
      </c>
      <c r="AB27">
        <v>117543</v>
      </c>
      <c r="AC27">
        <v>119442</v>
      </c>
      <c r="AD27">
        <v>121155</v>
      </c>
      <c r="AE27">
        <v>122784</v>
      </c>
      <c r="AF27">
        <v>124266</v>
      </c>
      <c r="AG27">
        <v>128163</v>
      </c>
      <c r="AH27">
        <v>130122</v>
      </c>
      <c r="AI27">
        <v>131814</v>
      </c>
      <c r="AJ27">
        <v>133383</v>
      </c>
      <c r="AK27">
        <v>135318</v>
      </c>
      <c r="AL27">
        <v>136476</v>
      </c>
      <c r="AM27">
        <v>138279</v>
      </c>
      <c r="AN27">
        <v>139179</v>
      </c>
      <c r="AO27">
        <v>142083</v>
      </c>
      <c r="AP27">
        <v>139347</v>
      </c>
    </row>
    <row r="28" spans="1:42">
      <c r="A28" s="18" t="s">
        <v>238</v>
      </c>
      <c r="B28" s="18" t="s">
        <v>225</v>
      </c>
      <c r="C28" s="18" t="s">
        <v>126</v>
      </c>
      <c r="D28" t="s">
        <v>1942</v>
      </c>
      <c r="E28">
        <v>2436</v>
      </c>
      <c r="F28">
        <v>3237</v>
      </c>
      <c r="G28">
        <v>3672</v>
      </c>
      <c r="H28">
        <v>4155</v>
      </c>
      <c r="I28">
        <v>4815</v>
      </c>
      <c r="J28">
        <v>5601</v>
      </c>
      <c r="K28">
        <v>6093</v>
      </c>
      <c r="L28">
        <v>6609</v>
      </c>
      <c r="M28">
        <v>6630</v>
      </c>
      <c r="N28">
        <v>6963</v>
      </c>
      <c r="O28">
        <v>7242</v>
      </c>
      <c r="P28">
        <v>7491</v>
      </c>
      <c r="Q28">
        <v>7689</v>
      </c>
      <c r="R28">
        <v>7866</v>
      </c>
      <c r="S28">
        <v>7959</v>
      </c>
      <c r="T28">
        <v>8268</v>
      </c>
      <c r="U28">
        <v>8517</v>
      </c>
      <c r="V28">
        <v>8682</v>
      </c>
      <c r="W28">
        <v>9168</v>
      </c>
      <c r="X28">
        <v>9477</v>
      </c>
      <c r="Y28">
        <v>9798</v>
      </c>
      <c r="Z28">
        <v>10296</v>
      </c>
      <c r="AA28">
        <v>10677</v>
      </c>
      <c r="AB28">
        <v>11178</v>
      </c>
      <c r="AC28">
        <v>11439</v>
      </c>
      <c r="AD28">
        <v>11853</v>
      </c>
      <c r="AE28">
        <v>12162</v>
      </c>
      <c r="AF28">
        <v>12447</v>
      </c>
      <c r="AG28">
        <v>12894</v>
      </c>
      <c r="AH28">
        <v>13134</v>
      </c>
      <c r="AI28">
        <v>13320</v>
      </c>
      <c r="AJ28">
        <v>13596</v>
      </c>
      <c r="AK28">
        <v>13863</v>
      </c>
      <c r="AL28">
        <v>14055</v>
      </c>
      <c r="AM28">
        <v>14343</v>
      </c>
      <c r="AN28">
        <v>14493</v>
      </c>
      <c r="AO28">
        <v>14733</v>
      </c>
      <c r="AP28">
        <v>14544</v>
      </c>
    </row>
    <row r="29" spans="1:42">
      <c r="A29" s="18" t="s">
        <v>238</v>
      </c>
      <c r="B29" s="18" t="s">
        <v>225</v>
      </c>
      <c r="C29" s="18" t="s">
        <v>127</v>
      </c>
      <c r="D29" t="s">
        <v>1941</v>
      </c>
      <c r="E29">
        <v>18</v>
      </c>
      <c r="F29">
        <v>33</v>
      </c>
      <c r="G29">
        <v>54</v>
      </c>
      <c r="H29">
        <v>84</v>
      </c>
      <c r="I29">
        <v>132</v>
      </c>
      <c r="J29">
        <v>210</v>
      </c>
      <c r="K29">
        <v>318</v>
      </c>
      <c r="L29">
        <v>477</v>
      </c>
      <c r="M29">
        <v>729</v>
      </c>
      <c r="N29">
        <v>1023</v>
      </c>
      <c r="O29">
        <v>1434</v>
      </c>
      <c r="P29">
        <v>1932</v>
      </c>
      <c r="Q29">
        <v>2526</v>
      </c>
      <c r="R29">
        <v>3129</v>
      </c>
      <c r="S29">
        <v>3834</v>
      </c>
      <c r="T29">
        <v>4737</v>
      </c>
      <c r="U29">
        <v>5676</v>
      </c>
      <c r="V29">
        <v>6558</v>
      </c>
      <c r="W29">
        <v>7713</v>
      </c>
      <c r="X29">
        <v>8787</v>
      </c>
      <c r="Y29">
        <v>9999</v>
      </c>
      <c r="Z29">
        <v>11346</v>
      </c>
      <c r="AA29">
        <v>12711</v>
      </c>
      <c r="AB29">
        <v>14355</v>
      </c>
      <c r="AC29">
        <v>15813</v>
      </c>
      <c r="AD29">
        <v>17700</v>
      </c>
      <c r="AE29">
        <v>19284</v>
      </c>
      <c r="AF29">
        <v>21291</v>
      </c>
      <c r="AG29">
        <v>23919</v>
      </c>
      <c r="AH29">
        <v>26361</v>
      </c>
      <c r="AI29">
        <v>28623</v>
      </c>
      <c r="AJ29">
        <v>31932</v>
      </c>
      <c r="AK29">
        <v>33744</v>
      </c>
      <c r="AL29">
        <v>38532</v>
      </c>
      <c r="AM29">
        <v>38361</v>
      </c>
      <c r="AN29">
        <v>48402</v>
      </c>
      <c r="AO29">
        <v>40176</v>
      </c>
      <c r="AP29">
        <v>73002</v>
      </c>
    </row>
    <row r="30" spans="1:42">
      <c r="A30" s="18" t="s">
        <v>239</v>
      </c>
      <c r="B30" s="18" t="s">
        <v>224</v>
      </c>
      <c r="C30" s="18" t="s">
        <v>111</v>
      </c>
      <c r="D30" t="s">
        <v>1940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>
      <c r="A31" s="18" t="s">
        <v>239</v>
      </c>
      <c r="B31" s="18" t="s">
        <v>224</v>
      </c>
      <c r="C31" s="18" t="s">
        <v>122</v>
      </c>
      <c r="D31" t="s">
        <v>1939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>
      <c r="A32" s="18" t="s">
        <v>239</v>
      </c>
      <c r="B32" s="18" t="s">
        <v>224</v>
      </c>
      <c r="C32" s="18" t="s">
        <v>123</v>
      </c>
      <c r="D32" t="s">
        <v>1938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>
      <c r="A33" s="18" t="s">
        <v>239</v>
      </c>
      <c r="B33" s="18" t="s">
        <v>224</v>
      </c>
      <c r="C33" s="18" t="s">
        <v>124</v>
      </c>
      <c r="D33" t="s">
        <v>1937</v>
      </c>
      <c r="E33">
        <v>150</v>
      </c>
      <c r="F33">
        <v>134</v>
      </c>
      <c r="G33">
        <v>133</v>
      </c>
      <c r="H33">
        <v>132</v>
      </c>
      <c r="I33">
        <v>132</v>
      </c>
      <c r="J33">
        <v>131</v>
      </c>
      <c r="K33">
        <v>130</v>
      </c>
      <c r="L33">
        <v>129</v>
      </c>
      <c r="M33">
        <v>134</v>
      </c>
      <c r="N33">
        <v>138</v>
      </c>
      <c r="O33">
        <v>143</v>
      </c>
      <c r="P33">
        <v>147</v>
      </c>
      <c r="Q33">
        <v>151</v>
      </c>
      <c r="R33">
        <v>156</v>
      </c>
      <c r="S33">
        <v>160</v>
      </c>
      <c r="T33">
        <v>165</v>
      </c>
      <c r="U33">
        <v>169</v>
      </c>
      <c r="V33">
        <v>174</v>
      </c>
      <c r="W33">
        <v>177</v>
      </c>
      <c r="X33">
        <v>181</v>
      </c>
      <c r="Y33">
        <v>185</v>
      </c>
      <c r="Z33">
        <v>188</v>
      </c>
      <c r="AA33">
        <v>192</v>
      </c>
      <c r="AB33">
        <v>196</v>
      </c>
      <c r="AC33">
        <v>199</v>
      </c>
      <c r="AD33">
        <v>203</v>
      </c>
      <c r="AE33">
        <v>207</v>
      </c>
      <c r="AF33">
        <v>210</v>
      </c>
      <c r="AG33">
        <v>213</v>
      </c>
      <c r="AH33">
        <v>216</v>
      </c>
      <c r="AI33">
        <v>220</v>
      </c>
      <c r="AJ33">
        <v>223</v>
      </c>
      <c r="AK33">
        <v>226</v>
      </c>
      <c r="AL33">
        <v>229</v>
      </c>
      <c r="AM33">
        <v>232</v>
      </c>
      <c r="AN33">
        <v>235</v>
      </c>
      <c r="AO33">
        <v>239</v>
      </c>
      <c r="AP33">
        <v>242</v>
      </c>
    </row>
    <row r="34" spans="1:42">
      <c r="A34" s="18" t="s">
        <v>239</v>
      </c>
      <c r="B34" s="18" t="s">
        <v>224</v>
      </c>
      <c r="C34" s="18" t="s">
        <v>125</v>
      </c>
      <c r="D34" t="s">
        <v>1936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 s="18" t="s">
        <v>239</v>
      </c>
      <c r="B35" s="18" t="s">
        <v>224</v>
      </c>
      <c r="C35" s="18" t="s">
        <v>126</v>
      </c>
      <c r="D35" t="s">
        <v>1935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>
      <c r="A36" s="18" t="s">
        <v>239</v>
      </c>
      <c r="B36" s="18" t="s">
        <v>224</v>
      </c>
      <c r="C36" s="18" t="s">
        <v>127</v>
      </c>
      <c r="D36" t="s">
        <v>1934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>
      <c r="A37" s="18" t="s">
        <v>238</v>
      </c>
      <c r="B37" s="18" t="s">
        <v>224</v>
      </c>
      <c r="C37" s="18" t="s">
        <v>111</v>
      </c>
      <c r="D37" t="s">
        <v>1933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>
      <c r="A38" s="18" t="s">
        <v>238</v>
      </c>
      <c r="B38" s="18" t="s">
        <v>224</v>
      </c>
      <c r="C38" s="18" t="s">
        <v>122</v>
      </c>
      <c r="D38" t="s">
        <v>1932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>
      <c r="A39" s="18" t="s">
        <v>238</v>
      </c>
      <c r="B39" s="18" t="s">
        <v>224</v>
      </c>
      <c r="C39" s="18" t="s">
        <v>123</v>
      </c>
      <c r="D39" t="s">
        <v>1931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>
      <c r="A40" s="18" t="s">
        <v>238</v>
      </c>
      <c r="B40" s="18" t="s">
        <v>224</v>
      </c>
      <c r="C40" s="18" t="s">
        <v>124</v>
      </c>
      <c r="D40" t="s">
        <v>1930</v>
      </c>
      <c r="E40">
        <v>10</v>
      </c>
      <c r="F40">
        <v>11</v>
      </c>
      <c r="G40">
        <v>12</v>
      </c>
      <c r="H40">
        <v>13</v>
      </c>
      <c r="I40">
        <v>15</v>
      </c>
      <c r="J40">
        <v>16</v>
      </c>
      <c r="K40">
        <v>17</v>
      </c>
      <c r="L40">
        <v>18</v>
      </c>
      <c r="M40">
        <v>19</v>
      </c>
      <c r="N40">
        <v>20</v>
      </c>
      <c r="O40">
        <v>21</v>
      </c>
      <c r="P40">
        <v>22</v>
      </c>
      <c r="Q40">
        <v>23</v>
      </c>
      <c r="R40">
        <v>24</v>
      </c>
      <c r="S40">
        <v>25</v>
      </c>
      <c r="T40">
        <v>26</v>
      </c>
      <c r="U40">
        <v>27</v>
      </c>
      <c r="V40">
        <v>28</v>
      </c>
      <c r="W40">
        <v>29</v>
      </c>
      <c r="X40">
        <v>29</v>
      </c>
      <c r="Y40">
        <v>30</v>
      </c>
      <c r="Z40">
        <v>31</v>
      </c>
      <c r="AA40">
        <v>32</v>
      </c>
      <c r="AB40">
        <v>32</v>
      </c>
      <c r="AC40">
        <v>33</v>
      </c>
      <c r="AD40">
        <v>34</v>
      </c>
      <c r="AE40">
        <v>35</v>
      </c>
      <c r="AF40">
        <v>35</v>
      </c>
      <c r="AG40">
        <v>37</v>
      </c>
      <c r="AH40">
        <v>38</v>
      </c>
      <c r="AI40">
        <v>39</v>
      </c>
      <c r="AJ40">
        <v>40</v>
      </c>
      <c r="AK40">
        <v>42</v>
      </c>
      <c r="AL40">
        <v>43</v>
      </c>
      <c r="AM40">
        <v>44</v>
      </c>
      <c r="AN40">
        <v>45</v>
      </c>
      <c r="AO40">
        <v>47</v>
      </c>
      <c r="AP40">
        <v>48</v>
      </c>
    </row>
    <row r="41" spans="1:42">
      <c r="A41" s="18" t="s">
        <v>238</v>
      </c>
      <c r="B41" s="18" t="s">
        <v>224</v>
      </c>
      <c r="C41" s="18" t="s">
        <v>125</v>
      </c>
      <c r="D41" t="s">
        <v>1929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>
      <c r="A42" s="18" t="s">
        <v>238</v>
      </c>
      <c r="B42" s="18" t="s">
        <v>224</v>
      </c>
      <c r="C42" s="18" t="s">
        <v>126</v>
      </c>
      <c r="D42" t="s">
        <v>1928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>
      <c r="A43" s="18" t="s">
        <v>238</v>
      </c>
      <c r="B43" s="18" t="s">
        <v>224</v>
      </c>
      <c r="C43" s="18" t="s">
        <v>127</v>
      </c>
      <c r="D43" t="s">
        <v>1927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>
      <c r="A44" s="18" t="s">
        <v>239</v>
      </c>
      <c r="B44" s="18" t="s">
        <v>223</v>
      </c>
      <c r="C44" s="18" t="s">
        <v>111</v>
      </c>
      <c r="D44" t="s">
        <v>1926</v>
      </c>
      <c r="E44">
        <v>489</v>
      </c>
      <c r="F44">
        <v>492</v>
      </c>
      <c r="G44">
        <v>489</v>
      </c>
      <c r="H44">
        <v>493</v>
      </c>
      <c r="I44">
        <v>496</v>
      </c>
      <c r="J44">
        <v>493</v>
      </c>
      <c r="K44">
        <v>496</v>
      </c>
      <c r="L44">
        <v>499</v>
      </c>
      <c r="M44">
        <v>508</v>
      </c>
      <c r="N44">
        <v>524</v>
      </c>
      <c r="O44">
        <v>539</v>
      </c>
      <c r="P44">
        <v>549</v>
      </c>
      <c r="Q44">
        <v>565</v>
      </c>
      <c r="R44">
        <v>582</v>
      </c>
      <c r="S44">
        <v>591</v>
      </c>
      <c r="T44">
        <v>608</v>
      </c>
      <c r="U44">
        <v>625</v>
      </c>
      <c r="V44">
        <v>635</v>
      </c>
      <c r="W44">
        <v>650</v>
      </c>
      <c r="X44">
        <v>665</v>
      </c>
      <c r="Y44">
        <v>673</v>
      </c>
      <c r="Z44">
        <v>688</v>
      </c>
      <c r="AA44">
        <v>704</v>
      </c>
      <c r="AB44">
        <v>712</v>
      </c>
      <c r="AC44">
        <v>727</v>
      </c>
      <c r="AD44">
        <v>743</v>
      </c>
      <c r="AE44">
        <v>760</v>
      </c>
      <c r="AF44">
        <v>768</v>
      </c>
      <c r="AG44">
        <v>783</v>
      </c>
      <c r="AH44">
        <v>798</v>
      </c>
      <c r="AI44">
        <v>805</v>
      </c>
      <c r="AJ44">
        <v>820</v>
      </c>
      <c r="AK44">
        <v>836</v>
      </c>
      <c r="AL44">
        <v>843</v>
      </c>
      <c r="AM44">
        <v>858</v>
      </c>
      <c r="AN44">
        <v>874</v>
      </c>
      <c r="AO44">
        <v>882</v>
      </c>
      <c r="AP44">
        <v>898</v>
      </c>
    </row>
    <row r="45" spans="1:42">
      <c r="A45" s="18" t="s">
        <v>239</v>
      </c>
      <c r="B45" s="18" t="s">
        <v>223</v>
      </c>
      <c r="C45" s="18" t="s">
        <v>122</v>
      </c>
      <c r="D45" t="s">
        <v>1925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>
      <c r="A46" s="18" t="s">
        <v>239</v>
      </c>
      <c r="B46" s="18" t="s">
        <v>223</v>
      </c>
      <c r="C46" s="18" t="s">
        <v>123</v>
      </c>
      <c r="D46" t="s">
        <v>1924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>
      <c r="A47" s="18" t="s">
        <v>239</v>
      </c>
      <c r="B47" s="18" t="s">
        <v>223</v>
      </c>
      <c r="C47" s="18" t="s">
        <v>124</v>
      </c>
      <c r="D47" t="s">
        <v>1923</v>
      </c>
      <c r="E47">
        <v>163</v>
      </c>
      <c r="F47">
        <v>155</v>
      </c>
      <c r="G47">
        <v>154</v>
      </c>
      <c r="H47">
        <v>147</v>
      </c>
      <c r="I47">
        <v>140</v>
      </c>
      <c r="J47">
        <v>139</v>
      </c>
      <c r="K47">
        <v>131</v>
      </c>
      <c r="L47">
        <v>124</v>
      </c>
      <c r="M47">
        <v>127</v>
      </c>
      <c r="N47">
        <v>122</v>
      </c>
      <c r="O47">
        <v>118</v>
      </c>
      <c r="P47">
        <v>120</v>
      </c>
      <c r="Q47">
        <v>115</v>
      </c>
      <c r="R47">
        <v>110</v>
      </c>
      <c r="S47">
        <v>112</v>
      </c>
      <c r="T47">
        <v>107</v>
      </c>
      <c r="U47">
        <v>101</v>
      </c>
      <c r="V47">
        <v>103</v>
      </c>
      <c r="W47">
        <v>97</v>
      </c>
      <c r="X47">
        <v>90</v>
      </c>
      <c r="Y47">
        <v>91</v>
      </c>
      <c r="Z47">
        <v>85</v>
      </c>
      <c r="AA47">
        <v>78</v>
      </c>
      <c r="AB47">
        <v>79</v>
      </c>
      <c r="AC47">
        <v>71</v>
      </c>
      <c r="AD47">
        <v>64</v>
      </c>
      <c r="AE47">
        <v>57</v>
      </c>
      <c r="AF47">
        <v>57</v>
      </c>
      <c r="AG47">
        <v>49</v>
      </c>
      <c r="AH47">
        <v>42</v>
      </c>
      <c r="AI47">
        <v>42</v>
      </c>
      <c r="AJ47">
        <v>34</v>
      </c>
      <c r="AK47">
        <v>25</v>
      </c>
      <c r="AL47">
        <v>26</v>
      </c>
      <c r="AM47">
        <v>17</v>
      </c>
      <c r="AN47">
        <v>8</v>
      </c>
      <c r="AO47">
        <v>8</v>
      </c>
      <c r="AP47">
        <v>0</v>
      </c>
    </row>
    <row r="48" spans="1:42">
      <c r="A48" s="18" t="s">
        <v>239</v>
      </c>
      <c r="B48" s="18" t="s">
        <v>223</v>
      </c>
      <c r="C48" s="18" t="s">
        <v>125</v>
      </c>
      <c r="D48" t="s">
        <v>1922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>
      <c r="A49" s="18" t="s">
        <v>239</v>
      </c>
      <c r="B49" s="18" t="s">
        <v>223</v>
      </c>
      <c r="C49" s="18" t="s">
        <v>126</v>
      </c>
      <c r="D49" t="s">
        <v>1921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>
      <c r="A50" s="18" t="s">
        <v>239</v>
      </c>
      <c r="B50" s="18" t="s">
        <v>223</v>
      </c>
      <c r="C50" s="18" t="s">
        <v>127</v>
      </c>
      <c r="D50" t="s">
        <v>1920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>
      <c r="A51" s="18" t="s">
        <v>238</v>
      </c>
      <c r="B51" s="18" t="s">
        <v>223</v>
      </c>
      <c r="C51" s="18" t="s">
        <v>111</v>
      </c>
      <c r="D51" t="s">
        <v>1919</v>
      </c>
      <c r="E51">
        <v>323</v>
      </c>
      <c r="F51">
        <v>352</v>
      </c>
      <c r="G51">
        <v>377</v>
      </c>
      <c r="H51">
        <v>403</v>
      </c>
      <c r="I51">
        <v>427</v>
      </c>
      <c r="J51">
        <v>453</v>
      </c>
      <c r="K51">
        <v>478</v>
      </c>
      <c r="L51">
        <v>503</v>
      </c>
      <c r="M51">
        <v>532</v>
      </c>
      <c r="N51">
        <v>558</v>
      </c>
      <c r="O51">
        <v>585</v>
      </c>
      <c r="P51">
        <v>612</v>
      </c>
      <c r="Q51">
        <v>638</v>
      </c>
      <c r="R51">
        <v>662</v>
      </c>
      <c r="S51">
        <v>688</v>
      </c>
      <c r="T51">
        <v>714</v>
      </c>
      <c r="U51">
        <v>740</v>
      </c>
      <c r="V51">
        <v>765</v>
      </c>
      <c r="W51">
        <v>795</v>
      </c>
      <c r="X51">
        <v>824</v>
      </c>
      <c r="Y51">
        <v>853</v>
      </c>
      <c r="Z51">
        <v>882</v>
      </c>
      <c r="AA51">
        <v>911</v>
      </c>
      <c r="AB51">
        <v>941</v>
      </c>
      <c r="AC51">
        <v>971</v>
      </c>
      <c r="AD51">
        <v>999</v>
      </c>
      <c r="AE51">
        <v>1039</v>
      </c>
      <c r="AF51">
        <v>1068</v>
      </c>
      <c r="AG51">
        <v>1099</v>
      </c>
      <c r="AH51">
        <v>1119</v>
      </c>
      <c r="AI51">
        <v>1151</v>
      </c>
      <c r="AJ51">
        <v>1184</v>
      </c>
      <c r="AK51">
        <v>1204</v>
      </c>
      <c r="AL51">
        <v>1237</v>
      </c>
      <c r="AM51">
        <v>1258</v>
      </c>
      <c r="AN51">
        <v>1291</v>
      </c>
      <c r="AO51">
        <v>1312</v>
      </c>
      <c r="AP51">
        <v>1346</v>
      </c>
    </row>
    <row r="52" spans="1:42">
      <c r="A52" s="18" t="s">
        <v>238</v>
      </c>
      <c r="B52" s="18" t="s">
        <v>223</v>
      </c>
      <c r="C52" s="18" t="s">
        <v>122</v>
      </c>
      <c r="D52" t="s">
        <v>1918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 s="18" t="s">
        <v>238</v>
      </c>
      <c r="B53" s="18" t="s">
        <v>223</v>
      </c>
      <c r="C53" s="18" t="s">
        <v>123</v>
      </c>
      <c r="D53" t="s">
        <v>1917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>
      <c r="A54" s="18" t="s">
        <v>238</v>
      </c>
      <c r="B54" s="18" t="s">
        <v>223</v>
      </c>
      <c r="C54" s="18" t="s">
        <v>124</v>
      </c>
      <c r="D54" t="s">
        <v>1916</v>
      </c>
      <c r="E54">
        <v>45</v>
      </c>
      <c r="F54">
        <v>41</v>
      </c>
      <c r="G54">
        <v>42</v>
      </c>
      <c r="H54">
        <v>43</v>
      </c>
      <c r="I54">
        <v>45</v>
      </c>
      <c r="J54">
        <v>44</v>
      </c>
      <c r="K54">
        <v>45</v>
      </c>
      <c r="L54">
        <v>46</v>
      </c>
      <c r="M54">
        <v>46</v>
      </c>
      <c r="N54">
        <v>47</v>
      </c>
      <c r="O54">
        <v>48</v>
      </c>
      <c r="P54">
        <v>49</v>
      </c>
      <c r="Q54">
        <v>51</v>
      </c>
      <c r="R54">
        <v>54</v>
      </c>
      <c r="S54">
        <v>57</v>
      </c>
      <c r="T54">
        <v>58</v>
      </c>
      <c r="U54">
        <v>60</v>
      </c>
      <c r="V54">
        <v>63</v>
      </c>
      <c r="W54">
        <v>64</v>
      </c>
      <c r="X54">
        <v>65</v>
      </c>
      <c r="Y54">
        <v>68</v>
      </c>
      <c r="Z54">
        <v>69</v>
      </c>
      <c r="AA54">
        <v>71</v>
      </c>
      <c r="AB54">
        <v>72</v>
      </c>
      <c r="AC54">
        <v>73</v>
      </c>
      <c r="AD54">
        <v>75</v>
      </c>
      <c r="AE54">
        <v>66</v>
      </c>
      <c r="AF54">
        <v>68</v>
      </c>
      <c r="AG54">
        <v>57</v>
      </c>
      <c r="AH54">
        <v>58</v>
      </c>
      <c r="AI54">
        <v>47</v>
      </c>
      <c r="AJ54">
        <v>36</v>
      </c>
      <c r="AK54">
        <v>37</v>
      </c>
      <c r="AL54">
        <v>25</v>
      </c>
      <c r="AM54">
        <v>25</v>
      </c>
      <c r="AN54">
        <v>13</v>
      </c>
      <c r="AO54">
        <v>13</v>
      </c>
      <c r="AP54">
        <v>0</v>
      </c>
    </row>
    <row r="55" spans="1:42">
      <c r="A55" s="18" t="s">
        <v>238</v>
      </c>
      <c r="B55" s="18" t="s">
        <v>223</v>
      </c>
      <c r="C55" s="18" t="s">
        <v>125</v>
      </c>
      <c r="D55" t="s">
        <v>1915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>
      <c r="A56" s="18" t="s">
        <v>238</v>
      </c>
      <c r="B56" s="18" t="s">
        <v>223</v>
      </c>
      <c r="C56" s="18" t="s">
        <v>126</v>
      </c>
      <c r="D56" t="s">
        <v>1914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>
      <c r="A57" s="18" t="s">
        <v>238</v>
      </c>
      <c r="B57" s="18" t="s">
        <v>223</v>
      </c>
      <c r="C57" s="18" t="s">
        <v>127</v>
      </c>
      <c r="D57" t="s">
        <v>1913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>
      <c r="A58" s="18" t="s">
        <v>239</v>
      </c>
      <c r="B58" s="18" t="s">
        <v>222</v>
      </c>
      <c r="C58" s="18" t="s">
        <v>111</v>
      </c>
      <c r="D58" t="s">
        <v>1912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>
      <c r="A59" s="18" t="s">
        <v>239</v>
      </c>
      <c r="B59" s="18" t="s">
        <v>222</v>
      </c>
      <c r="C59" s="18" t="s">
        <v>122</v>
      </c>
      <c r="D59" t="s">
        <v>1911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>
      <c r="A60" s="18" t="s">
        <v>239</v>
      </c>
      <c r="B60" s="18" t="s">
        <v>222</v>
      </c>
      <c r="C60" s="18" t="s">
        <v>123</v>
      </c>
      <c r="D60" t="s">
        <v>1910</v>
      </c>
      <c r="E60">
        <v>17</v>
      </c>
      <c r="F60">
        <v>16</v>
      </c>
      <c r="G60">
        <v>16</v>
      </c>
      <c r="H60">
        <v>15</v>
      </c>
      <c r="I60">
        <v>15</v>
      </c>
      <c r="J60">
        <v>14</v>
      </c>
      <c r="K60">
        <v>13</v>
      </c>
      <c r="L60">
        <v>12</v>
      </c>
      <c r="M60">
        <v>12</v>
      </c>
      <c r="N60">
        <v>12</v>
      </c>
      <c r="O60">
        <v>11</v>
      </c>
      <c r="P60">
        <v>11</v>
      </c>
      <c r="Q60">
        <v>10</v>
      </c>
      <c r="R60">
        <v>10</v>
      </c>
      <c r="S60">
        <v>10</v>
      </c>
      <c r="T60">
        <v>10</v>
      </c>
      <c r="U60">
        <v>9</v>
      </c>
      <c r="V60">
        <v>9</v>
      </c>
      <c r="W60">
        <v>9</v>
      </c>
      <c r="X60">
        <v>8</v>
      </c>
      <c r="Y60">
        <v>8</v>
      </c>
      <c r="Z60">
        <v>8</v>
      </c>
      <c r="AA60">
        <v>8</v>
      </c>
      <c r="AB60">
        <v>8</v>
      </c>
      <c r="AC60">
        <v>8</v>
      </c>
      <c r="AD60">
        <v>7</v>
      </c>
      <c r="AE60">
        <v>7</v>
      </c>
      <c r="AF60">
        <v>7</v>
      </c>
      <c r="AG60">
        <v>7</v>
      </c>
      <c r="AH60">
        <v>7</v>
      </c>
      <c r="AI60">
        <v>7</v>
      </c>
      <c r="AJ60">
        <v>7</v>
      </c>
      <c r="AK60">
        <v>6</v>
      </c>
      <c r="AL60">
        <v>6</v>
      </c>
      <c r="AM60">
        <v>6</v>
      </c>
      <c r="AN60">
        <v>6</v>
      </c>
      <c r="AO60">
        <v>6</v>
      </c>
      <c r="AP60">
        <v>6</v>
      </c>
    </row>
    <row r="61" spans="1:42">
      <c r="A61" s="18" t="s">
        <v>239</v>
      </c>
      <c r="B61" s="18" t="s">
        <v>222</v>
      </c>
      <c r="C61" s="18" t="s">
        <v>124</v>
      </c>
      <c r="D61" t="s">
        <v>1909</v>
      </c>
      <c r="E61">
        <v>10</v>
      </c>
      <c r="F61">
        <v>8</v>
      </c>
      <c r="G61">
        <v>7</v>
      </c>
      <c r="H61">
        <v>7</v>
      </c>
      <c r="I61">
        <v>7</v>
      </c>
      <c r="J61">
        <v>7</v>
      </c>
      <c r="K61">
        <v>7</v>
      </c>
      <c r="L61">
        <v>7</v>
      </c>
      <c r="M61">
        <v>8</v>
      </c>
      <c r="N61">
        <v>7</v>
      </c>
      <c r="O61">
        <v>8</v>
      </c>
      <c r="P61">
        <v>8</v>
      </c>
      <c r="Q61">
        <v>8</v>
      </c>
      <c r="R61">
        <v>8</v>
      </c>
      <c r="S61">
        <v>8</v>
      </c>
      <c r="T61">
        <v>8</v>
      </c>
      <c r="U61">
        <v>9</v>
      </c>
      <c r="V61">
        <v>9</v>
      </c>
      <c r="W61">
        <v>9</v>
      </c>
      <c r="X61">
        <v>9</v>
      </c>
      <c r="Y61">
        <v>9</v>
      </c>
      <c r="Z61">
        <v>9</v>
      </c>
      <c r="AA61">
        <v>8</v>
      </c>
      <c r="AB61">
        <v>8</v>
      </c>
      <c r="AC61">
        <v>8</v>
      </c>
      <c r="AD61">
        <v>8</v>
      </c>
      <c r="AE61">
        <v>8</v>
      </c>
      <c r="AF61">
        <v>8</v>
      </c>
      <c r="AG61">
        <v>8</v>
      </c>
      <c r="AH61">
        <v>8</v>
      </c>
      <c r="AI61">
        <v>8</v>
      </c>
      <c r="AJ61">
        <v>8</v>
      </c>
      <c r="AK61">
        <v>8</v>
      </c>
      <c r="AL61">
        <v>8</v>
      </c>
      <c r="AM61">
        <v>7</v>
      </c>
      <c r="AN61">
        <v>7</v>
      </c>
      <c r="AO61">
        <v>7</v>
      </c>
      <c r="AP61">
        <v>7</v>
      </c>
    </row>
    <row r="62" spans="1:42">
      <c r="A62" s="18" t="s">
        <v>239</v>
      </c>
      <c r="B62" s="18" t="s">
        <v>222</v>
      </c>
      <c r="C62" s="18" t="s">
        <v>125</v>
      </c>
      <c r="D62" t="s">
        <v>1908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>
      <c r="A63" s="18" t="s">
        <v>239</v>
      </c>
      <c r="B63" s="18" t="s">
        <v>222</v>
      </c>
      <c r="C63" s="18" t="s">
        <v>126</v>
      </c>
      <c r="D63" t="s">
        <v>1907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>
      <c r="A64" s="18" t="s">
        <v>239</v>
      </c>
      <c r="B64" s="18" t="s">
        <v>222</v>
      </c>
      <c r="C64" s="18" t="s">
        <v>127</v>
      </c>
      <c r="D64" t="s">
        <v>1906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>
      <c r="A65" s="18" t="s">
        <v>238</v>
      </c>
      <c r="B65" s="18" t="s">
        <v>222</v>
      </c>
      <c r="C65" s="18" t="s">
        <v>111</v>
      </c>
      <c r="D65" t="s">
        <v>1905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>
      <c r="A66" s="18" t="s">
        <v>238</v>
      </c>
      <c r="B66" s="18" t="s">
        <v>222</v>
      </c>
      <c r="C66" s="18" t="s">
        <v>122</v>
      </c>
      <c r="D66" t="s">
        <v>1904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>
      <c r="A67" s="18" t="s">
        <v>238</v>
      </c>
      <c r="B67" s="18" t="s">
        <v>222</v>
      </c>
      <c r="C67" s="18" t="s">
        <v>123</v>
      </c>
      <c r="D67" t="s">
        <v>1903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>
      <c r="A68" s="18" t="s">
        <v>238</v>
      </c>
      <c r="B68" s="18" t="s">
        <v>222</v>
      </c>
      <c r="C68" s="18" t="s">
        <v>124</v>
      </c>
      <c r="D68" t="s">
        <v>1902</v>
      </c>
      <c r="E68">
        <v>4244</v>
      </c>
      <c r="F68">
        <v>4362</v>
      </c>
      <c r="G68">
        <v>4480</v>
      </c>
      <c r="H68">
        <v>4598</v>
      </c>
      <c r="I68">
        <v>4717</v>
      </c>
      <c r="J68">
        <v>4835</v>
      </c>
      <c r="K68">
        <v>4953</v>
      </c>
      <c r="L68">
        <v>5071</v>
      </c>
      <c r="M68">
        <v>5174</v>
      </c>
      <c r="N68">
        <v>5277</v>
      </c>
      <c r="O68">
        <v>5380</v>
      </c>
      <c r="P68">
        <v>5483</v>
      </c>
      <c r="Q68">
        <v>5586</v>
      </c>
      <c r="R68">
        <v>5689</v>
      </c>
      <c r="S68">
        <v>5792</v>
      </c>
      <c r="T68">
        <v>5894</v>
      </c>
      <c r="U68">
        <v>5997</v>
      </c>
      <c r="V68">
        <v>6100</v>
      </c>
      <c r="W68">
        <v>6166</v>
      </c>
      <c r="X68">
        <v>6233</v>
      </c>
      <c r="Y68">
        <v>6299</v>
      </c>
      <c r="Z68">
        <v>6365</v>
      </c>
      <c r="AA68">
        <v>6431</v>
      </c>
      <c r="AB68">
        <v>6497</v>
      </c>
      <c r="AC68">
        <v>6563</v>
      </c>
      <c r="AD68">
        <v>6630</v>
      </c>
      <c r="AE68">
        <v>6696</v>
      </c>
      <c r="AF68">
        <v>6762</v>
      </c>
      <c r="AG68">
        <v>6832</v>
      </c>
      <c r="AH68">
        <v>6901</v>
      </c>
      <c r="AI68">
        <v>6971</v>
      </c>
      <c r="AJ68">
        <v>7041</v>
      </c>
      <c r="AK68">
        <v>7111</v>
      </c>
      <c r="AL68">
        <v>7181</v>
      </c>
      <c r="AM68">
        <v>7251</v>
      </c>
      <c r="AN68">
        <v>7320</v>
      </c>
      <c r="AO68">
        <v>7390</v>
      </c>
      <c r="AP68">
        <v>7460</v>
      </c>
    </row>
    <row r="69" spans="1:42">
      <c r="A69" s="18" t="s">
        <v>238</v>
      </c>
      <c r="B69" s="18" t="s">
        <v>222</v>
      </c>
      <c r="C69" s="18" t="s">
        <v>125</v>
      </c>
      <c r="D69" t="s">
        <v>1901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>
      <c r="A70" s="18" t="s">
        <v>238</v>
      </c>
      <c r="B70" s="18" t="s">
        <v>222</v>
      </c>
      <c r="C70" s="18" t="s">
        <v>126</v>
      </c>
      <c r="D70" t="s">
        <v>1900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>
      <c r="A71" s="18" t="s">
        <v>238</v>
      </c>
      <c r="B71" s="18" t="s">
        <v>222</v>
      </c>
      <c r="C71" s="18" t="s">
        <v>127</v>
      </c>
      <c r="D71" t="s">
        <v>1899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>
      <c r="A72" s="18" t="s">
        <v>239</v>
      </c>
      <c r="B72" s="18" t="s">
        <v>220</v>
      </c>
      <c r="C72" s="18" t="s">
        <v>111</v>
      </c>
      <c r="D72" t="s">
        <v>1898</v>
      </c>
      <c r="E72" s="9">
        <v>2753550</v>
      </c>
      <c r="F72" s="9">
        <v>2899940</v>
      </c>
      <c r="G72" s="9">
        <v>3329290</v>
      </c>
      <c r="H72" s="9">
        <v>3744120</v>
      </c>
      <c r="I72" s="9">
        <v>4122170</v>
      </c>
      <c r="J72" s="9">
        <v>4463890</v>
      </c>
      <c r="K72" s="9">
        <v>4749660</v>
      </c>
      <c r="L72" s="9">
        <v>4983400</v>
      </c>
      <c r="M72" s="9">
        <v>5180450</v>
      </c>
      <c r="N72" s="9">
        <v>5322400</v>
      </c>
      <c r="O72" s="9">
        <v>5437350</v>
      </c>
      <c r="P72" s="9">
        <v>5524600</v>
      </c>
      <c r="Q72" s="9">
        <v>5591840</v>
      </c>
      <c r="R72" s="9">
        <v>5639260</v>
      </c>
      <c r="S72" s="9">
        <v>5676540</v>
      </c>
      <c r="T72" s="9">
        <v>5705140</v>
      </c>
      <c r="U72" s="9">
        <v>5726230</v>
      </c>
      <c r="V72" s="9">
        <v>5741560</v>
      </c>
      <c r="W72" s="9">
        <v>5753500</v>
      </c>
      <c r="X72" s="9">
        <v>5762680</v>
      </c>
      <c r="Y72" s="9">
        <v>5768860</v>
      </c>
      <c r="Z72" s="9">
        <v>5773930</v>
      </c>
      <c r="AA72" s="9">
        <v>5777780</v>
      </c>
      <c r="AB72" s="9">
        <v>5781340</v>
      </c>
      <c r="AC72" s="9">
        <v>5783660</v>
      </c>
      <c r="AD72" s="9">
        <v>5785330</v>
      </c>
      <c r="AE72" s="9">
        <v>5786790</v>
      </c>
      <c r="AF72" s="9">
        <v>5788270</v>
      </c>
      <c r="AG72" s="9">
        <v>5790700</v>
      </c>
      <c r="AH72" s="9">
        <v>5791280</v>
      </c>
      <c r="AI72" s="9">
        <v>5791850</v>
      </c>
      <c r="AJ72" s="9">
        <v>5792300</v>
      </c>
      <c r="AK72" s="9">
        <v>5792860</v>
      </c>
      <c r="AL72" s="9">
        <v>5793280</v>
      </c>
      <c r="AM72" s="9">
        <v>5793720</v>
      </c>
      <c r="AN72" s="9">
        <v>5794280</v>
      </c>
      <c r="AO72" s="9">
        <v>5794720</v>
      </c>
      <c r="AP72" s="9">
        <v>5795280</v>
      </c>
    </row>
    <row r="73" spans="1:42">
      <c r="A73" s="18" t="s">
        <v>239</v>
      </c>
      <c r="B73" s="18" t="s">
        <v>220</v>
      </c>
      <c r="C73" s="18" t="s">
        <v>122</v>
      </c>
      <c r="D73" t="s">
        <v>1897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>
      <c r="A74" s="18" t="s">
        <v>239</v>
      </c>
      <c r="B74" s="18" t="s">
        <v>220</v>
      </c>
      <c r="C74" s="18" t="s">
        <v>123</v>
      </c>
      <c r="D74" t="s">
        <v>1896</v>
      </c>
      <c r="E74" s="9">
        <v>3970420</v>
      </c>
      <c r="F74" s="9">
        <v>3089600</v>
      </c>
      <c r="G74" s="9">
        <v>2660240</v>
      </c>
      <c r="H74" s="9">
        <v>2245410</v>
      </c>
      <c r="I74" s="9">
        <v>1867360</v>
      </c>
      <c r="J74" s="9">
        <v>1525650</v>
      </c>
      <c r="K74" s="9">
        <v>1239870</v>
      </c>
      <c r="L74" s="9">
        <v>1006130</v>
      </c>
      <c r="M74" s="9">
        <v>809079</v>
      </c>
      <c r="N74" s="9">
        <v>667131</v>
      </c>
      <c r="O74" s="9">
        <v>552180</v>
      </c>
      <c r="P74" s="9">
        <v>464934</v>
      </c>
      <c r="Q74" s="9">
        <v>397692</v>
      </c>
      <c r="R74" s="9">
        <v>350277</v>
      </c>
      <c r="S74" s="9">
        <v>312990</v>
      </c>
      <c r="T74" s="9">
        <v>284394</v>
      </c>
      <c r="U74" s="9">
        <v>263307</v>
      </c>
      <c r="V74" s="9">
        <v>247968</v>
      </c>
      <c r="W74" s="9">
        <v>236028</v>
      </c>
      <c r="X74" s="9">
        <v>226860</v>
      </c>
      <c r="Y74" s="9">
        <v>220680</v>
      </c>
      <c r="Z74" s="9">
        <v>215607</v>
      </c>
      <c r="AA74" s="9">
        <v>211752</v>
      </c>
      <c r="AB74" s="9">
        <v>208191</v>
      </c>
      <c r="AC74" s="9">
        <v>205875</v>
      </c>
      <c r="AD74" s="9">
        <v>204207</v>
      </c>
      <c r="AE74" s="9">
        <v>202743</v>
      </c>
      <c r="AF74" s="9">
        <v>201264</v>
      </c>
      <c r="AG74" s="9">
        <v>198837</v>
      </c>
      <c r="AH74" s="9">
        <v>198252</v>
      </c>
      <c r="AI74" s="9">
        <v>197682</v>
      </c>
      <c r="AJ74" s="9">
        <v>197238</v>
      </c>
      <c r="AK74" s="9">
        <v>196674</v>
      </c>
      <c r="AL74" s="9">
        <v>196248</v>
      </c>
      <c r="AM74" s="9">
        <v>195813</v>
      </c>
      <c r="AN74" s="9">
        <v>195252</v>
      </c>
      <c r="AO74" s="9">
        <v>194817</v>
      </c>
      <c r="AP74" s="9">
        <v>194253</v>
      </c>
    </row>
    <row r="75" spans="1:42">
      <c r="A75" s="18" t="s">
        <v>239</v>
      </c>
      <c r="B75" s="18" t="s">
        <v>220</v>
      </c>
      <c r="C75" s="18" t="s">
        <v>124</v>
      </c>
      <c r="D75" t="s">
        <v>1895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>
      <c r="A76" s="18" t="s">
        <v>239</v>
      </c>
      <c r="B76" s="18" t="s">
        <v>220</v>
      </c>
      <c r="C76" s="18" t="s">
        <v>125</v>
      </c>
      <c r="D76" t="s">
        <v>1894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>
      <c r="A77" s="18" t="s">
        <v>239</v>
      </c>
      <c r="B77" s="18" t="s">
        <v>220</v>
      </c>
      <c r="C77" s="18" t="s">
        <v>126</v>
      </c>
      <c r="D77" t="s">
        <v>1893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>
      <c r="A78" s="18" t="s">
        <v>239</v>
      </c>
      <c r="B78" s="18" t="s">
        <v>220</v>
      </c>
      <c r="C78" s="18" t="s">
        <v>127</v>
      </c>
      <c r="D78" t="s">
        <v>1892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>
      <c r="A79" s="18" t="s">
        <v>238</v>
      </c>
      <c r="B79" s="18" t="s">
        <v>220</v>
      </c>
      <c r="C79" s="18" t="s">
        <v>111</v>
      </c>
      <c r="D79" t="s">
        <v>1891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>
      <c r="A80" s="18" t="s">
        <v>238</v>
      </c>
      <c r="B80" s="18" t="s">
        <v>220</v>
      </c>
      <c r="C80" s="18" t="s">
        <v>122</v>
      </c>
      <c r="D80" t="s">
        <v>1890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>
      <c r="A81" s="18" t="s">
        <v>238</v>
      </c>
      <c r="B81" s="18" t="s">
        <v>220</v>
      </c>
      <c r="C81" s="18" t="s">
        <v>123</v>
      </c>
      <c r="D81" t="s">
        <v>1889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1:42">
      <c r="A82" s="18" t="s">
        <v>238</v>
      </c>
      <c r="B82" s="18" t="s">
        <v>220</v>
      </c>
      <c r="C82" s="18" t="s">
        <v>124</v>
      </c>
      <c r="D82" t="s">
        <v>1888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>
      <c r="A83" s="18" t="s">
        <v>238</v>
      </c>
      <c r="B83" s="18" t="s">
        <v>220</v>
      </c>
      <c r="C83" s="18" t="s">
        <v>125</v>
      </c>
      <c r="D83" t="s">
        <v>1887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>
      <c r="A84" s="18" t="s">
        <v>238</v>
      </c>
      <c r="B84" s="18" t="s">
        <v>220</v>
      </c>
      <c r="C84" s="18" t="s">
        <v>126</v>
      </c>
      <c r="D84" t="s">
        <v>1886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>
      <c r="A85" s="18" t="s">
        <v>238</v>
      </c>
      <c r="B85" s="18" t="s">
        <v>220</v>
      </c>
      <c r="C85" s="18" t="s">
        <v>127</v>
      </c>
      <c r="D85" t="s">
        <v>1885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FC70B-A6B8-4534-BD79-7F38BE589F4E}">
  <sheetPr>
    <tabColor rgb="FF92D050"/>
  </sheetPr>
  <dimension ref="A1:X979"/>
  <sheetViews>
    <sheetView workbookViewId="0"/>
  </sheetViews>
  <sheetFormatPr defaultColWidth="9" defaultRowHeight="14.25"/>
  <cols>
    <col min="1" max="1" width="20.625" style="1" bestFit="1" customWidth="1"/>
    <col min="2" max="2" width="11.125" style="1" bestFit="1" customWidth="1"/>
    <col min="3" max="23" width="9" style="1" customWidth="1"/>
    <col min="24" max="16384" width="9" style="1"/>
  </cols>
  <sheetData>
    <row r="1" spans="1:24">
      <c r="B1" s="1" t="s">
        <v>408</v>
      </c>
      <c r="C1" s="1" t="s">
        <v>412</v>
      </c>
      <c r="D1" s="1">
        <v>2020</v>
      </c>
      <c r="E1" s="1">
        <v>2030</v>
      </c>
      <c r="F1" s="1">
        <v>2040</v>
      </c>
      <c r="G1" s="1">
        <v>2050</v>
      </c>
      <c r="H1" s="1">
        <v>2060</v>
      </c>
    </row>
    <row r="2" spans="1:24">
      <c r="A2" s="1" t="s">
        <v>123</v>
      </c>
      <c r="B2" s="1" t="s">
        <v>169</v>
      </c>
      <c r="C2" s="1">
        <f>SUMIFS(起始年保有量!E:E,起始年保有量!A:A,LDVs!$B$1,起始年保有量!C:C,LDVs!$A2)</f>
        <v>274398400</v>
      </c>
      <c r="D2" s="1">
        <f>SUMIFS(模型保有量!E:E,模型保有量!$C:$C,LDVs!$A2,模型保有量!$B:$B,LDVs!$B$1)</f>
        <v>277989100</v>
      </c>
      <c r="E2" s="1">
        <f>SUMIFS(模型保有量!Q:Q,模型保有量!$C:$C,LDVs!$A2,模型保有量!$B:$B,LDVs!$B$1)</f>
        <v>255924800</v>
      </c>
      <c r="F2" s="1">
        <f>SUMIFS(模型保有量!Y:Y,模型保有量!$C:$C,LDVs!$A2,模型保有量!$B:$B,LDVs!$B$1)</f>
        <v>203031300</v>
      </c>
      <c r="G2" s="1">
        <f>SUMIFS(模型保有量!AI:AI,模型保有量!$C:$C,LDVs!$A2,模型保有量!$B:$B,LDVs!$B$1)</f>
        <v>171113660</v>
      </c>
      <c r="H2" s="1" t="e">
        <f>SUMIFS(模型保有量!#REF!,模型保有量!$C:$C,LDVs!$A2,模型保有量!$B:$B,LDVs!$B$1)</f>
        <v>#REF!</v>
      </c>
    </row>
    <row r="3" spans="1:24">
      <c r="A3" s="1" t="s">
        <v>237</v>
      </c>
      <c r="B3" s="1" t="s">
        <v>168</v>
      </c>
      <c r="C3" s="1">
        <f>SUMIFS(起始年保有量!E:E,起始年保有量!A:A,LDVs!$B$1,起始年保有量!C:C,LDVs!$A3)</f>
        <v>11786450</v>
      </c>
      <c r="D3" s="1">
        <f>SUMIFS(模型保有量!E:E,模型保有量!C:C,LDVs!A3,模型保有量!B:B,LDVs!$B$1)</f>
        <v>11664310</v>
      </c>
      <c r="E3" s="1">
        <f>SUMIFS(模型保有量!Q:Q,模型保有量!$C:$C,LDVs!$A3,模型保有量!$B:$B,LDVs!$B$1)</f>
        <v>9668310</v>
      </c>
      <c r="F3" s="1">
        <f>SUMIFS(模型保有量!Y:Y,模型保有量!$C:$C,LDVs!$A3,模型保有量!$B:$B,LDVs!$B$1)</f>
        <v>9878480</v>
      </c>
      <c r="G3" s="1">
        <f>SUMIFS(模型保有量!AI:AI,模型保有量!$C:$C,LDVs!$A3,模型保有量!$B:$B,LDVs!$B$1)</f>
        <v>10227010</v>
      </c>
      <c r="H3" s="1" t="e">
        <f>SUMIFS(模型保有量!#REF!,模型保有量!$C:$C,LDVs!$A3,模型保有量!$B:$B,LDVs!$B$1)</f>
        <v>#REF!</v>
      </c>
    </row>
    <row r="4" spans="1:24">
      <c r="A4" s="1" t="s">
        <v>122</v>
      </c>
      <c r="B4" s="1" t="s">
        <v>172</v>
      </c>
      <c r="C4" s="1">
        <f>SUMIFS(起始年保有量!E:E,起始年保有量!A:A,LDVs!$B$1,起始年保有量!C:C,LDVs!$A4)</f>
        <v>139521</v>
      </c>
      <c r="D4" s="1">
        <f>SUMIFS(模型保有量!E:E,模型保有量!C:C,LDVs!A4,模型保有量!B:B,LDVs!$B$1)</f>
        <v>150606</v>
      </c>
      <c r="E4" s="1">
        <f>SUMIFS(模型保有量!Q:Q,模型保有量!$C:$C,LDVs!$A4,模型保有量!$B:$B,LDVs!$B$1)</f>
        <v>271709</v>
      </c>
      <c r="F4" s="1">
        <f>SUMIFS(模型保有量!Y:Y,模型保有量!$C:$C,LDVs!$A4,模型保有量!$B:$B,LDVs!$B$1)</f>
        <v>365147</v>
      </c>
      <c r="G4" s="1">
        <f>SUMIFS(模型保有量!AI:AI,模型保有量!$C:$C,LDVs!$A4,模型保有量!$B:$B,LDVs!$B$1)</f>
        <v>441743</v>
      </c>
      <c r="H4" s="1" t="e">
        <f>SUMIFS(模型保有量!#REF!,模型保有量!$C:$C,LDVs!$A4,模型保有量!$B:$B,LDVs!$B$1)</f>
        <v>#REF!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>
      <c r="A5" s="1" t="s">
        <v>126</v>
      </c>
      <c r="B5" s="1" t="s">
        <v>166</v>
      </c>
      <c r="C5" s="1">
        <f>SUMIFS(起始年保有量!E:E,起始年保有量!A:A,LDVs!$B$1,起始年保有量!C:C,LDVs!$A5)</f>
        <v>3345</v>
      </c>
      <c r="D5" s="1">
        <f>SUMIFS(模型保有量!E:E,模型保有量!C:C,LDVs!A5,模型保有量!B:B,LDVs!$B$1)</f>
        <v>66359</v>
      </c>
      <c r="E5" s="1">
        <f>SUMIFS(模型保有量!Q:Q,模型保有量!$C:$C,LDVs!$A5,模型保有量!$B:$B,LDVs!$B$1)</f>
        <v>761375</v>
      </c>
      <c r="F5" s="1">
        <f>SUMIFS(模型保有量!Y:Y,模型保有量!$C:$C,LDVs!$A5,模型保有量!$B:$B,LDVs!$B$1)</f>
        <v>861333</v>
      </c>
      <c r="G5" s="1">
        <f>SUMIFS(模型保有量!AI:AI,模型保有量!$C:$C,LDVs!$A5,模型保有量!$B:$B,LDVs!$B$1)</f>
        <v>932301</v>
      </c>
      <c r="H5" s="1" t="e">
        <f>SUMIFS(模型保有量!#REF!,模型保有量!$C:$C,LDVs!$A5,模型保有量!$B:$B,LDVs!$B$1)</f>
        <v>#REF!</v>
      </c>
    </row>
    <row r="6" spans="1:24">
      <c r="A6" s="1" t="s">
        <v>236</v>
      </c>
      <c r="B6" s="1" t="s">
        <v>409</v>
      </c>
      <c r="C6" s="1">
        <f>SUMIFS(起始年保有量!E:E,起始年保有量!A:A,LDVs!$B$1,起始年保有量!C:C,LDVs!$A6)</f>
        <v>2169710</v>
      </c>
      <c r="D6" s="1">
        <f>SUMIFS(模型保有量!E:E,模型保有量!C:C,LDVs!A6,模型保有量!B:B,LDVs!$B$1)</f>
        <v>2207253</v>
      </c>
      <c r="E6" s="1">
        <f>SUMIFS(模型保有量!Q:Q,模型保有量!$C:$C,LDVs!$A6,模型保有量!$B:$B,LDVs!$B$1)</f>
        <v>5694262</v>
      </c>
      <c r="F6" s="1">
        <f>SUMIFS(模型保有量!Y:Y,模型保有量!$C:$C,LDVs!$A6,模型保有量!$B:$B,LDVs!$B$1)</f>
        <v>10961350</v>
      </c>
      <c r="G6" s="1">
        <f>SUMIFS(模型保有量!AI:AI,模型保有量!$C:$C,LDVs!$A6,模型保有量!$B:$B,LDVs!$B$1)</f>
        <v>15066760</v>
      </c>
      <c r="H6" s="1" t="e">
        <f>SUMIFS(模型保有量!#REF!,模型保有量!$C:$C,LDVs!$A6,模型保有量!$B:$B,LDVs!$B$1)</f>
        <v>#REF!</v>
      </c>
    </row>
    <row r="7" spans="1:24">
      <c r="A7" s="1" t="s">
        <v>235</v>
      </c>
      <c r="B7" s="1" t="s">
        <v>410</v>
      </c>
      <c r="C7" s="1">
        <f>SUMIFS(起始年保有量!E:E,起始年保有量!A:A,LDVs!$B$1,起始年保有量!C:C,LDVs!$A7)</f>
        <v>9933928</v>
      </c>
      <c r="D7" s="1">
        <f>SUMIFS(模型保有量!E:E,模型保有量!C:C,LDVs!A7,模型保有量!B:B,LDVs!$B$1)</f>
        <v>12342996</v>
      </c>
      <c r="E7" s="1">
        <f>SUMIFS(模型保有量!Q:Q,模型保有量!$C:$C,LDVs!$A7,模型保有量!$B:$B,LDVs!$B$1)</f>
        <v>94265710</v>
      </c>
      <c r="F7" s="1">
        <f>SUMIFS(模型保有量!Y:Y,模型保有量!$C:$C,LDVs!$A7,模型保有量!$B:$B,LDVs!$B$1)</f>
        <v>157665100</v>
      </c>
      <c r="G7" s="1">
        <f>SUMIFS(模型保有量!AI:AI,模型保有量!$C:$C,LDVs!$A7,模型保有量!$B:$B,LDVs!$B$1)</f>
        <v>166398200</v>
      </c>
      <c r="H7" s="1" t="e">
        <f>SUMIFS(模型保有量!#REF!,模型保有量!$C:$C,LDVs!$A7,模型保有量!$B:$B,LDVs!$B$1)</f>
        <v>#REF!</v>
      </c>
    </row>
    <row r="8" spans="1:24">
      <c r="A8" s="1" t="s">
        <v>234</v>
      </c>
      <c r="B8" s="1" t="s">
        <v>411</v>
      </c>
      <c r="C8" s="1">
        <f>SUMIFS(起始年保有量!E:E,起始年保有量!A:A,LDVs!$B$1,起始年保有量!C:C,LDVs!$A8)</f>
        <v>1143</v>
      </c>
      <c r="D8" s="1">
        <f>SUMIFS(模型保有量!E:E,模型保有量!C:C,LDVs!A8,模型保有量!B:B,LDVs!$B$1)</f>
        <v>4707</v>
      </c>
      <c r="E8" s="1">
        <f>SUMIFS(模型保有量!Q:Q,模型保有量!$C:$C,LDVs!$A8,模型保有量!$B:$B,LDVs!$B$1)</f>
        <v>73379</v>
      </c>
      <c r="F8" s="1">
        <f>SUMIFS(模型保有量!Y:Y,模型保有量!$C:$C,LDVs!$A8,模型保有量!$B:$B,LDVs!$B$1)</f>
        <v>131808</v>
      </c>
      <c r="G8" s="1">
        <f>SUMIFS(模型保有量!AI:AI,模型保有量!$C:$C,LDVs!$A8,模型保有量!$B:$B,LDVs!$B$1)</f>
        <v>185091</v>
      </c>
      <c r="H8" s="1" t="e">
        <f>SUMIFS(模型保有量!#REF!,模型保有量!$C:$C,LDVs!$A8,模型保有量!$B:$B,LDVs!$B$1)</f>
        <v>#REF!</v>
      </c>
    </row>
    <row r="15" spans="1:24"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22" spans="6:24"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4" spans="6:24"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40" spans="6:24"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51" spans="6:24"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6:24"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63" spans="6:24"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74" spans="6:24"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85" spans="6:24"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92" spans="6:24"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4" spans="6:24"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110" spans="6:24"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21" spans="6:24"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6:24"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33" spans="6:8">
      <c r="F133" s="3"/>
      <c r="G133" s="3"/>
      <c r="H133" s="3"/>
    </row>
    <row r="144" spans="6:8">
      <c r="F144" s="3"/>
      <c r="G144" s="3"/>
      <c r="H144" s="3"/>
    </row>
    <row r="155" spans="6:10">
      <c r="F155" s="3"/>
      <c r="G155" s="3"/>
      <c r="H155" s="3"/>
      <c r="I155" s="3"/>
      <c r="J155" s="3"/>
    </row>
    <row r="162" spans="6:8">
      <c r="F162" s="3"/>
      <c r="G162" s="3"/>
      <c r="H162" s="3"/>
    </row>
    <row r="165" spans="6:8">
      <c r="F165" s="3"/>
      <c r="G165" s="3"/>
      <c r="H165" s="3"/>
    </row>
    <row r="191" spans="6:24">
      <c r="F191" s="3"/>
      <c r="G191" s="3"/>
      <c r="H191" s="3"/>
    </row>
    <row r="192" spans="6:24"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203" spans="6:24"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14" spans="6:8">
      <c r="F214" s="3"/>
      <c r="G214" s="3"/>
      <c r="H214" s="3"/>
    </row>
    <row r="225" spans="6:24"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32" spans="6:24"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5" spans="6:24"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50" spans="6:24"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61" spans="6:24"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98" spans="6:24"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368" spans="6:8">
      <c r="F368" s="3"/>
      <c r="G368" s="3"/>
      <c r="H368" s="3"/>
    </row>
    <row r="402" spans="6:24"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35" spans="6:24"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72" spans="6:24"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505" spans="6:24"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64" spans="6:24"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75" spans="6:24"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645" spans="6:24"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9" spans="6:24"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82" spans="7:24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704" spans="6:24"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15" spans="6:8">
      <c r="F715" s="3"/>
      <c r="G715" s="3"/>
      <c r="H715" s="3"/>
    </row>
    <row r="822" spans="5:23"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4" spans="5:23"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9" spans="5:23">
      <c r="Q829" s="3"/>
      <c r="R829" s="3"/>
      <c r="S829" s="3"/>
      <c r="T829" s="3"/>
      <c r="U829" s="3"/>
      <c r="V829" s="3"/>
      <c r="W829" s="3"/>
    </row>
    <row r="832" spans="5:23">
      <c r="E832" s="3"/>
    </row>
    <row r="892" spans="5:23"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4" spans="5:23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5:23">
      <c r="E895" s="3"/>
      <c r="F895" s="3"/>
      <c r="G895" s="3"/>
      <c r="H895" s="3"/>
    </row>
    <row r="908" spans="5:23"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16" spans="5:23"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79" spans="5:23"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</sheetData>
  <phoneticPr fontId="8" type="noConversion"/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574B2-4C8A-45AB-85A2-841B61F9563A}">
  <sheetPr>
    <tabColor rgb="FF92D050"/>
  </sheetPr>
  <dimension ref="A1:X979"/>
  <sheetViews>
    <sheetView workbookViewId="0"/>
  </sheetViews>
  <sheetFormatPr defaultColWidth="9" defaultRowHeight="14.25"/>
  <cols>
    <col min="1" max="1" width="20.625" style="1" bestFit="1" customWidth="1"/>
    <col min="2" max="2" width="11.125" style="1" bestFit="1" customWidth="1"/>
    <col min="3" max="23" width="9" style="1" customWidth="1"/>
    <col min="24" max="16384" width="9" style="1"/>
  </cols>
  <sheetData>
    <row r="1" spans="1:24">
      <c r="B1" s="1" t="s">
        <v>413</v>
      </c>
      <c r="C1" s="1" t="s">
        <v>412</v>
      </c>
      <c r="D1" s="1">
        <v>2020</v>
      </c>
      <c r="E1" s="1">
        <v>2030</v>
      </c>
      <c r="F1" s="1">
        <v>2040</v>
      </c>
      <c r="G1" s="1">
        <v>2050</v>
      </c>
      <c r="H1" s="1">
        <v>2060</v>
      </c>
    </row>
    <row r="2" spans="1:24">
      <c r="A2" s="1" t="s">
        <v>123</v>
      </c>
      <c r="B2" s="1" t="s">
        <v>169</v>
      </c>
      <c r="C2" s="1">
        <f>SUMIFS(起始年保有量!E:E,起始年保有量!A:A,HDVs!$B$1,起始年保有量!C:C,HDVs!$A2)</f>
        <v>631888</v>
      </c>
      <c r="D2" s="1">
        <f>SUMIFS(模型保有量!E:E,模型保有量!$C:$C,HDVs!$A2,模型保有量!$B:$B,HDVs!$B$1)</f>
        <v>570757</v>
      </c>
      <c r="E2" s="1">
        <f>SUMIFS(模型保有量!Q:Q,模型保有量!$C:$C,HDVs!$A2,模型保有量!$B:$B,HDVs!$B$1)</f>
        <v>0</v>
      </c>
      <c r="F2" s="1">
        <f>SUMIFS(模型保有量!Y:Y,模型保有量!$C:$C,HDVs!$A2,模型保有量!$B:$B,HDVs!$B$1)</f>
        <v>0</v>
      </c>
      <c r="G2" s="1">
        <f>SUMIFS(模型保有量!AI:AI,模型保有量!$C:$C,HDVs!$A2,模型保有量!$B:$B,HDVs!$B$1)</f>
        <v>0</v>
      </c>
      <c r="H2" s="1" t="e">
        <f>SUMIFS(模型保有量!#REF!,模型保有量!$C:$C,HDVs!$A2,模型保有量!$B:$B,HDVs!$B$1)</f>
        <v>#REF!</v>
      </c>
    </row>
    <row r="3" spans="1:24">
      <c r="A3" s="1" t="s">
        <v>237</v>
      </c>
      <c r="B3" s="1" t="s">
        <v>168</v>
      </c>
      <c r="C3" s="1">
        <f>SUMIFS(起始年保有量!E:E,起始年保有量!A:A,HDVs!$B$1,起始年保有量!C:C,HDVs!$A3)</f>
        <v>9445964</v>
      </c>
      <c r="D3" s="1">
        <f>SUMIFS(模型保有量!E:E,模型保有量!C:C,HDVs!A3,模型保有量!B:B,HDVs!$B$1)</f>
        <v>9512836</v>
      </c>
      <c r="E3" s="1">
        <f>SUMIFS(模型保有量!Q:Q,模型保有量!$C:$C,HDVs!$A3,模型保有量!$B:$B,HDVs!$B$1)</f>
        <v>10908900</v>
      </c>
      <c r="F3" s="1">
        <f>SUMIFS(模型保有量!Y:Y,模型保有量!$C:$C,HDVs!$A3,模型保有量!$B:$B,HDVs!$B$1)</f>
        <v>11349900</v>
      </c>
      <c r="G3" s="1">
        <f>SUMIFS(模型保有量!AI:AI,模型保有量!$C:$C,HDVs!$A3,模型保有量!$B:$B,HDVs!$B$1)</f>
        <v>10947200</v>
      </c>
      <c r="H3" s="1" t="e">
        <f>SUMIFS(模型保有量!#REF!,模型保有量!$C:$C,HDVs!$A3,模型保有量!$B:$B,HDVs!$B$1)</f>
        <v>#REF!</v>
      </c>
    </row>
    <row r="4" spans="1:24">
      <c r="A4" s="1" t="s">
        <v>122</v>
      </c>
      <c r="B4" s="1" t="s">
        <v>172</v>
      </c>
      <c r="C4" s="1">
        <f>SUMIFS(起始年保有量!E:E,起始年保有量!A:A,HDVs!$B$1,起始年保有量!C:C,HDVs!$A4)</f>
        <v>429608</v>
      </c>
      <c r="D4" s="1">
        <f>SUMIFS(模型保有量!E:E,模型保有量!C:C,HDVs!A4,模型保有量!B:B,HDVs!$B$1)</f>
        <v>417730</v>
      </c>
      <c r="E4" s="1">
        <f>SUMIFS(模型保有量!Q:Q,模型保有量!$C:$C,HDVs!$A4,模型保有量!$B:$B,HDVs!$B$1)</f>
        <v>427540</v>
      </c>
      <c r="F4" s="1">
        <f>SUMIFS(模型保有量!Y:Y,模型保有量!$C:$C,HDVs!$A4,模型保有量!$B:$B,HDVs!$B$1)</f>
        <v>944391</v>
      </c>
      <c r="G4" s="1">
        <f>SUMIFS(模型保有量!AI:AI,模型保有量!$C:$C,HDVs!$A4,模型保有量!$B:$B,HDVs!$B$1)</f>
        <v>1698070</v>
      </c>
      <c r="H4" s="1" t="e">
        <f>SUMIFS(模型保有量!#REF!,模型保有量!$C:$C,HDVs!$A4,模型保有量!$B:$B,HDVs!$B$1)</f>
        <v>#REF!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>
      <c r="A5" s="1" t="s">
        <v>126</v>
      </c>
      <c r="B5" s="1" t="s">
        <v>166</v>
      </c>
      <c r="C5" s="1">
        <f>SUMIFS(起始年保有量!E:E,起始年保有量!A:A,HDVs!$B$1,起始年保有量!C:C,HDVs!$A5)</f>
        <v>0</v>
      </c>
      <c r="D5" s="1">
        <f>SUMIFS(模型保有量!E:E,模型保有量!C:C,HDVs!A5,模型保有量!B:B,HDVs!$B$1)</f>
        <v>4062</v>
      </c>
      <c r="E5" s="1">
        <f>SUMIFS(模型保有量!Q:Q,模型保有量!$C:$C,HDVs!$A5,模型保有量!$B:$B,HDVs!$B$1)</f>
        <v>72633</v>
      </c>
      <c r="F5" s="1">
        <f>SUMIFS(模型保有量!Y:Y,模型保有量!$C:$C,HDVs!$A5,模型保有量!$B:$B,HDVs!$B$1)</f>
        <v>118452</v>
      </c>
      <c r="G5" s="1">
        <f>SUMIFS(模型保有量!AI:AI,模型保有量!$C:$C,HDVs!$A5,模型保有量!$B:$B,HDVs!$B$1)</f>
        <v>165042</v>
      </c>
      <c r="H5" s="1" t="e">
        <f>SUMIFS(模型保有量!#REF!,模型保有量!$C:$C,HDVs!$A5,模型保有量!$B:$B,HDVs!$B$1)</f>
        <v>#REF!</v>
      </c>
    </row>
    <row r="6" spans="1:24">
      <c r="A6" s="1" t="s">
        <v>236</v>
      </c>
      <c r="B6" s="1" t="s">
        <v>409</v>
      </c>
      <c r="C6" s="1">
        <f>SUMIFS(起始年保有量!E:E,起始年保有量!A:A,HDVs!$B$1,起始年保有量!C:C,HDVs!$A6)</f>
        <v>52452</v>
      </c>
      <c r="D6" s="1">
        <f>SUMIFS(模型保有量!E:E,模型保有量!C:C,HDVs!A6,模型保有量!B:B,HDVs!$B$1)</f>
        <v>64611</v>
      </c>
      <c r="E6" s="1">
        <f>SUMIFS(模型保有量!Q:Q,模型保有量!$C:$C,HDVs!$A6,模型保有量!$B:$B,HDVs!$B$1)</f>
        <v>503932</v>
      </c>
      <c r="F6" s="1">
        <f>SUMIFS(模型保有量!Y:Y,模型保有量!$C:$C,HDVs!$A6,模型保有量!$B:$B,HDVs!$B$1)</f>
        <v>1152263</v>
      </c>
      <c r="G6" s="1">
        <f>SUMIFS(模型保有量!AI:AI,模型保有量!$C:$C,HDVs!$A6,模型保有量!$B:$B,HDVs!$B$1)</f>
        <v>1811870</v>
      </c>
      <c r="H6" s="1" t="e">
        <f>SUMIFS(模型保有量!#REF!,模型保有量!$C:$C,HDVs!$A6,模型保有量!$B:$B,HDVs!$B$1)</f>
        <v>#REF!</v>
      </c>
    </row>
    <row r="7" spans="1:24">
      <c r="A7" s="1" t="s">
        <v>235</v>
      </c>
      <c r="B7" s="1" t="s">
        <v>410</v>
      </c>
      <c r="C7" s="1">
        <f>SUMIFS(起始年保有量!E:E,起始年保有量!A:A,HDVs!$B$1,起始年保有量!C:C,HDVs!$A7)</f>
        <v>618159</v>
      </c>
      <c r="D7" s="1">
        <f>SUMIFS(模型保有量!E:E,模型保有量!C:C,HDVs!A7,模型保有量!B:B,HDVs!$B$1)</f>
        <v>604182</v>
      </c>
      <c r="E7" s="1">
        <f>SUMIFS(模型保有量!Q:Q,模型保有量!$C:$C,HDVs!$A7,模型保有量!$B:$B,HDVs!$B$1)</f>
        <v>715032</v>
      </c>
      <c r="F7" s="1">
        <f>SUMIFS(模型保有量!Y:Y,模型保有量!$C:$C,HDVs!$A7,模型保有量!$B:$B,HDVs!$B$1)</f>
        <v>758847</v>
      </c>
      <c r="G7" s="1">
        <f>SUMIFS(模型保有量!AI:AI,模型保有量!$C:$C,HDVs!$A7,模型保有量!$B:$B,HDVs!$B$1)</f>
        <v>804690</v>
      </c>
      <c r="H7" s="1" t="e">
        <f>SUMIFS(模型保有量!#REF!,模型保有量!$C:$C,HDVs!$A7,模型保有量!$B:$B,HDVs!$B$1)</f>
        <v>#REF!</v>
      </c>
    </row>
    <row r="8" spans="1:24">
      <c r="A8" s="1" t="s">
        <v>234</v>
      </c>
      <c r="B8" s="1" t="s">
        <v>411</v>
      </c>
      <c r="C8" s="1">
        <f>SUMIFS(起始年保有量!E:E,起始年保有量!A:A,HDVs!$B$1,起始年保有量!C:C,HDVs!$A8)</f>
        <v>12450</v>
      </c>
      <c r="D8" s="1">
        <f>SUMIFS(模型保有量!E:E,模型保有量!C:C,HDVs!A8,模型保有量!B:B,HDVs!$B$1)</f>
        <v>25956</v>
      </c>
      <c r="E8" s="1">
        <f>SUMIFS(模型保有量!Q:Q,模型保有量!$C:$C,HDVs!$A8,模型保有量!$B:$B,HDVs!$B$1)</f>
        <v>314324</v>
      </c>
      <c r="F8" s="1">
        <f>SUMIFS(模型保有量!Y:Y,模型保有量!$C:$C,HDVs!$A8,模型保有量!$B:$B,HDVs!$B$1)</f>
        <v>476562</v>
      </c>
      <c r="G8" s="1">
        <f>SUMIFS(模型保有量!AI:AI,模型保有量!$C:$C,HDVs!$A8,模型保有量!$B:$B,HDVs!$B$1)</f>
        <v>736356</v>
      </c>
      <c r="H8" s="1" t="e">
        <f>SUMIFS(模型保有量!#REF!,模型保有量!$C:$C,HDVs!$A8,模型保有量!$B:$B,HDVs!$B$1)</f>
        <v>#REF!</v>
      </c>
    </row>
    <row r="15" spans="1:24"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22" spans="6:24"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4" spans="6:24"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40" spans="6:24"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51" spans="6:24"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6:24"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63" spans="6:24"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74" spans="6:24"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85" spans="6:24"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92" spans="6:24"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4" spans="6:24"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110" spans="6:24"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21" spans="6:24"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6:24"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33" spans="6:8">
      <c r="F133" s="3"/>
      <c r="G133" s="3"/>
      <c r="H133" s="3"/>
    </row>
    <row r="144" spans="6:8">
      <c r="F144" s="3"/>
      <c r="G144" s="3"/>
      <c r="H144" s="3"/>
    </row>
    <row r="155" spans="6:10">
      <c r="F155" s="3"/>
      <c r="G155" s="3"/>
      <c r="H155" s="3"/>
      <c r="I155" s="3"/>
      <c r="J155" s="3"/>
    </row>
    <row r="162" spans="6:8">
      <c r="F162" s="3"/>
      <c r="G162" s="3"/>
      <c r="H162" s="3"/>
    </row>
    <row r="165" spans="6:8">
      <c r="F165" s="3"/>
      <c r="G165" s="3"/>
      <c r="H165" s="3"/>
    </row>
    <row r="191" spans="6:24">
      <c r="F191" s="3"/>
      <c r="G191" s="3"/>
      <c r="H191" s="3"/>
    </row>
    <row r="192" spans="6:24"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203" spans="6:24"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14" spans="6:8">
      <c r="F214" s="3"/>
      <c r="G214" s="3"/>
      <c r="H214" s="3"/>
    </row>
    <row r="225" spans="6:24"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32" spans="6:24"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5" spans="6:24"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50" spans="6:24"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61" spans="6:24"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98" spans="6:24"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368" spans="6:8">
      <c r="F368" s="3"/>
      <c r="G368" s="3"/>
      <c r="H368" s="3"/>
    </row>
    <row r="402" spans="6:24"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35" spans="6:24"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72" spans="6:24"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505" spans="6:24"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64" spans="6:24"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75" spans="6:24"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645" spans="6:24"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9" spans="6:24"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82" spans="7:24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704" spans="6:24"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15" spans="6:8">
      <c r="F715" s="3"/>
      <c r="G715" s="3"/>
      <c r="H715" s="3"/>
    </row>
    <row r="822" spans="5:23"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4" spans="5:23"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9" spans="5:23">
      <c r="Q829" s="3"/>
      <c r="R829" s="3"/>
      <c r="S829" s="3"/>
      <c r="T829" s="3"/>
      <c r="U829" s="3"/>
      <c r="V829" s="3"/>
      <c r="W829" s="3"/>
    </row>
    <row r="832" spans="5:23">
      <c r="E832" s="3"/>
    </row>
    <row r="892" spans="5:23"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4" spans="5:23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5:23">
      <c r="E895" s="3"/>
      <c r="F895" s="3"/>
      <c r="G895" s="3"/>
      <c r="H895" s="3"/>
    </row>
    <row r="908" spans="5:23"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16" spans="5:23"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79" spans="5:23"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</sheetData>
  <phoneticPr fontId="8" type="noConversion"/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0F796-7EEB-4C61-BC22-C46B22B9D52B}">
  <sheetPr>
    <tabColor rgb="FF92D050"/>
  </sheetPr>
  <dimension ref="A1:X979"/>
  <sheetViews>
    <sheetView workbookViewId="0"/>
  </sheetViews>
  <sheetFormatPr defaultColWidth="9" defaultRowHeight="14.25"/>
  <cols>
    <col min="1" max="1" width="20.625" style="1" bestFit="1" customWidth="1"/>
    <col min="2" max="2" width="11.125" style="1" bestFit="1" customWidth="1"/>
    <col min="3" max="23" width="9" style="1" customWidth="1"/>
    <col min="24" max="16384" width="9" style="1"/>
  </cols>
  <sheetData>
    <row r="1" spans="1:24">
      <c r="B1" s="1" t="s">
        <v>578</v>
      </c>
      <c r="C1" s="1" t="s">
        <v>412</v>
      </c>
      <c r="D1" s="1">
        <v>2020</v>
      </c>
      <c r="E1" s="1">
        <v>2030</v>
      </c>
      <c r="F1" s="1">
        <v>2040</v>
      </c>
      <c r="G1" s="1">
        <v>2050</v>
      </c>
      <c r="H1" s="1">
        <v>2060</v>
      </c>
    </row>
    <row r="2" spans="1:24">
      <c r="A2" s="1" t="s">
        <v>123</v>
      </c>
      <c r="B2" s="1" t="s">
        <v>169</v>
      </c>
      <c r="C2" s="1">
        <f>SUMIFS(起始年保有量!E:E,起始年保有量!A:A,Rail!$B$1,起始年保有量!C:C,Rail!$A2)</f>
        <v>0</v>
      </c>
      <c r="D2" s="1">
        <f>SUMIFS(模型保有量!E:E,模型保有量!$C:$C,Rail!$A2,模型保有量!$B:$B,Rail!$B$1)</f>
        <v>0</v>
      </c>
      <c r="E2" s="1">
        <f>SUMIFS(模型保有量!Q:Q,模型保有量!$C:$C,Rail!$A2,模型保有量!$B:$B,Rail!$B$1)</f>
        <v>0</v>
      </c>
      <c r="F2" s="1">
        <f>SUMIFS(模型保有量!Y:Y,模型保有量!$C:$C,Rail!$A2,模型保有量!$B:$B,Rail!$B$1)</f>
        <v>0</v>
      </c>
      <c r="G2" s="1">
        <f>SUMIFS(模型保有量!AI:AI,模型保有量!$C:$C,Rail!$A2,模型保有量!$B:$B,Rail!$B$1)</f>
        <v>0</v>
      </c>
      <c r="H2" s="1" t="e">
        <f>SUMIFS(模型保有量!#REF!,模型保有量!$C:$C,Rail!$A2,模型保有量!$B:$B,Rail!$B$1)</f>
        <v>#REF!</v>
      </c>
    </row>
    <row r="3" spans="1:24">
      <c r="A3" s="1" t="s">
        <v>237</v>
      </c>
      <c r="B3" s="1" t="s">
        <v>168</v>
      </c>
      <c r="C3" s="1">
        <f>SUMIFS(起始年保有量!E:E,起始年保有量!A:A,Rail!$B$1,起始年保有量!C:C,Rail!$A3)</f>
        <v>7799.9979999999996</v>
      </c>
      <c r="D3" s="1">
        <f>SUMIFS(模型保有量!E:E,模型保有量!C:C,Rail!A3,模型保有量!B:B,Rail!$B$1)</f>
        <v>7670.9979999999996</v>
      </c>
      <c r="E3" s="1">
        <f>SUMIFS(模型保有量!Q:Q,模型保有量!$C:$C,Rail!$A3,模型保有量!$B:$B,Rail!$B$1)</f>
        <v>5766</v>
      </c>
      <c r="F3" s="1">
        <f>SUMIFS(模型保有量!Y:Y,模型保有量!$C:$C,Rail!$A3,模型保有量!$B:$B,Rail!$B$1)</f>
        <v>4379</v>
      </c>
      <c r="G3" s="1">
        <f>SUMIFS(模型保有量!AI:AI,模型保有量!$C:$C,Rail!$A3,模型保有量!$B:$B,Rail!$B$1)</f>
        <v>3816</v>
      </c>
      <c r="H3" s="1" t="e">
        <f>SUMIFS(模型保有量!#REF!,模型保有量!$C:$C,Rail!$A3,模型保有量!$B:$B,Rail!$B$1)</f>
        <v>#REF!</v>
      </c>
    </row>
    <row r="4" spans="1:24">
      <c r="A4" s="1" t="s">
        <v>122</v>
      </c>
      <c r="B4" s="1" t="s">
        <v>172</v>
      </c>
      <c r="C4" s="1">
        <f>SUMIFS(起始年保有量!E:E,起始年保有量!A:A,Rail!$B$1,起始年保有量!C:C,Rail!$A4)</f>
        <v>0</v>
      </c>
      <c r="D4" s="1">
        <f>SUMIFS(模型保有量!E:E,模型保有量!C:C,Rail!A4,模型保有量!B:B,Rail!$B$1)</f>
        <v>0</v>
      </c>
      <c r="E4" s="1">
        <f>SUMIFS(模型保有量!Q:Q,模型保有量!$C:$C,Rail!$A4,模型保有量!$B:$B,Rail!$B$1)</f>
        <v>0</v>
      </c>
      <c r="F4" s="1">
        <f>SUMIFS(模型保有量!Y:Y,模型保有量!$C:$C,Rail!$A4,模型保有量!$B:$B,Rail!$B$1)</f>
        <v>0</v>
      </c>
      <c r="G4" s="1">
        <f>SUMIFS(模型保有量!AI:AI,模型保有量!$C:$C,Rail!$A4,模型保有量!$B:$B,Rail!$B$1)</f>
        <v>0</v>
      </c>
      <c r="H4" s="1" t="e">
        <f>SUMIFS(模型保有量!#REF!,模型保有量!$C:$C,Rail!$A4,模型保有量!$B:$B,Rail!$B$1)</f>
        <v>#REF!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>
      <c r="A5" s="1" t="s">
        <v>126</v>
      </c>
      <c r="B5" s="1" t="s">
        <v>166</v>
      </c>
      <c r="C5" s="1">
        <f>SUMIFS(起始年保有量!E:E,起始年保有量!A:A,Rail!$B$1,起始年保有量!C:C,Rail!$A5)</f>
        <v>0</v>
      </c>
      <c r="D5" s="1">
        <f>SUMIFS(模型保有量!E:E,模型保有量!C:C,Rail!A5,模型保有量!B:B,Rail!$B$1)</f>
        <v>0</v>
      </c>
      <c r="E5" s="1">
        <f>SUMIFS(模型保有量!Q:Q,模型保有量!$C:$C,Rail!$A5,模型保有量!$B:$B,Rail!$B$1)</f>
        <v>0</v>
      </c>
      <c r="F5" s="1">
        <f>SUMIFS(模型保有量!Y:Y,模型保有量!$C:$C,Rail!$A5,模型保有量!$B:$B,Rail!$B$1)</f>
        <v>0</v>
      </c>
      <c r="G5" s="1">
        <f>SUMIFS(模型保有量!AI:AI,模型保有量!$C:$C,Rail!$A5,模型保有量!$B:$B,Rail!$B$1)</f>
        <v>0</v>
      </c>
      <c r="H5" s="1" t="e">
        <f>SUMIFS(模型保有量!#REF!,模型保有量!$C:$C,Rail!$A5,模型保有量!$B:$B,Rail!$B$1)</f>
        <v>#REF!</v>
      </c>
    </row>
    <row r="6" spans="1:24">
      <c r="A6" s="1" t="s">
        <v>236</v>
      </c>
      <c r="B6" s="1" t="s">
        <v>409</v>
      </c>
      <c r="C6" s="1">
        <f>SUMIFS(起始年保有量!E:E,起始年保有量!A:A,Rail!$B$1,起始年保有量!C:C,Rail!$A6)</f>
        <v>0</v>
      </c>
      <c r="D6" s="1">
        <f>SUMIFS(模型保有量!E:E,模型保有量!C:C,Rail!A6,模型保有量!B:B,Rail!$B$1)</f>
        <v>0</v>
      </c>
      <c r="E6" s="1">
        <f>SUMIFS(模型保有量!Q:Q,模型保有量!$C:$C,Rail!$A6,模型保有量!$B:$B,Rail!$B$1)</f>
        <v>0</v>
      </c>
      <c r="F6" s="1">
        <f>SUMIFS(模型保有量!Y:Y,模型保有量!$C:$C,Rail!$A6,模型保有量!$B:$B,Rail!$B$1)</f>
        <v>0</v>
      </c>
      <c r="G6" s="1">
        <f>SUMIFS(模型保有量!AI:AI,模型保有量!$C:$C,Rail!$A6,模型保有量!$B:$B,Rail!$B$1)</f>
        <v>0</v>
      </c>
      <c r="H6" s="1" t="e">
        <f>SUMIFS(模型保有量!#REF!,模型保有量!$C:$C,Rail!$A6,模型保有量!$B:$B,Rail!$B$1)</f>
        <v>#REF!</v>
      </c>
    </row>
    <row r="7" spans="1:24">
      <c r="A7" s="1" t="s">
        <v>235</v>
      </c>
      <c r="B7" s="1" t="s">
        <v>410</v>
      </c>
      <c r="C7" s="1">
        <f>SUMIFS(起始年保有量!E:E,起始年保有量!A:A,Rail!$B$1,起始年保有量!C:C,Rail!$A7)</f>
        <v>14200</v>
      </c>
      <c r="D7" s="1">
        <f>SUMIFS(模型保有量!E:E,模型保有量!C:C,Rail!A7,模型保有量!B:B,Rail!$B$1)</f>
        <v>14465</v>
      </c>
      <c r="E7" s="1">
        <f>SUMIFS(模型保有量!Q:Q,模型保有量!$C:$C,Rail!$A7,模型保有量!$B:$B,Rail!$B$1)</f>
        <v>19971</v>
      </c>
      <c r="F7" s="1">
        <f>SUMIFS(模型保有量!Y:Y,模型保有量!$C:$C,Rail!$A7,模型保有量!$B:$B,Rail!$B$1)</f>
        <v>26673</v>
      </c>
      <c r="G7" s="1">
        <f>SUMIFS(模型保有量!AI:AI,模型保有量!$C:$C,Rail!$A7,模型保有量!$B:$B,Rail!$B$1)</f>
        <v>35836</v>
      </c>
      <c r="H7" s="1" t="e">
        <f>SUMIFS(模型保有量!#REF!,模型保有量!$C:$C,Rail!$A7,模型保有量!$B:$B,Rail!$B$1)</f>
        <v>#REF!</v>
      </c>
    </row>
    <row r="8" spans="1:24">
      <c r="A8" s="1" t="s">
        <v>234</v>
      </c>
      <c r="B8" s="1" t="s">
        <v>411</v>
      </c>
      <c r="C8" s="1">
        <f>SUMIFS(起始年保有量!E:E,起始年保有量!A:A,Rail!$B$1,起始年保有量!C:C,Rail!$A8)</f>
        <v>0</v>
      </c>
      <c r="D8" s="1">
        <f>SUMIFS(模型保有量!E:E,模型保有量!C:C,Rail!A8,模型保有量!B:B,Rail!$B$1)</f>
        <v>0</v>
      </c>
      <c r="E8" s="1">
        <f>SUMIFS(模型保有量!Q:Q,模型保有量!$C:$C,Rail!$A8,模型保有量!$B:$B,Rail!$B$1)</f>
        <v>0</v>
      </c>
      <c r="F8" s="1">
        <f>SUMIFS(模型保有量!Y:Y,模型保有量!$C:$C,Rail!$A8,模型保有量!$B:$B,Rail!$B$1)</f>
        <v>0</v>
      </c>
      <c r="G8" s="1">
        <f>SUMIFS(模型保有量!AI:AI,模型保有量!$C:$C,Rail!$A8,模型保有量!$B:$B,Rail!$B$1)</f>
        <v>0</v>
      </c>
      <c r="H8" s="1" t="e">
        <f>SUMIFS(模型保有量!#REF!,模型保有量!$C:$C,Rail!$A8,模型保有量!$B:$B,Rail!$B$1)</f>
        <v>#REF!</v>
      </c>
    </row>
    <row r="15" spans="1:24"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22" spans="6:24"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4" spans="6:24"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40" spans="6:24"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51" spans="6:24"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6:24"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63" spans="6:24"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74" spans="6:24"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85" spans="6:24"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92" spans="6:24"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4" spans="6:24"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110" spans="6:24"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21" spans="6:24"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6:24"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33" spans="6:8">
      <c r="F133" s="3"/>
      <c r="G133" s="3"/>
      <c r="H133" s="3"/>
    </row>
    <row r="144" spans="6:8">
      <c r="F144" s="3"/>
      <c r="G144" s="3"/>
      <c r="H144" s="3"/>
    </row>
    <row r="155" spans="6:10">
      <c r="F155" s="3"/>
      <c r="G155" s="3"/>
      <c r="H155" s="3"/>
      <c r="I155" s="3"/>
      <c r="J155" s="3"/>
    </row>
    <row r="162" spans="6:8">
      <c r="F162" s="3"/>
      <c r="G162" s="3"/>
      <c r="H162" s="3"/>
    </row>
    <row r="165" spans="6:8">
      <c r="F165" s="3"/>
      <c r="G165" s="3"/>
      <c r="H165" s="3"/>
    </row>
    <row r="191" spans="6:24">
      <c r="F191" s="3"/>
      <c r="G191" s="3"/>
      <c r="H191" s="3"/>
    </row>
    <row r="192" spans="6:24"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203" spans="6:24"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14" spans="6:8">
      <c r="F214" s="3"/>
      <c r="G214" s="3"/>
      <c r="H214" s="3"/>
    </row>
    <row r="225" spans="6:24"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32" spans="6:24"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5" spans="6:24"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50" spans="6:24"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61" spans="6:24"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98" spans="6:24"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368" spans="6:8">
      <c r="F368" s="3"/>
      <c r="G368" s="3"/>
      <c r="H368" s="3"/>
    </row>
    <row r="402" spans="6:24"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35" spans="6:24"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72" spans="6:24"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505" spans="6:24"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64" spans="6:24"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75" spans="6:24"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645" spans="6:24"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9" spans="6:24"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82" spans="7:24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704" spans="6:24"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15" spans="6:8">
      <c r="F715" s="3"/>
      <c r="G715" s="3"/>
      <c r="H715" s="3"/>
    </row>
    <row r="822" spans="5:23"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4" spans="5:23"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9" spans="5:23">
      <c r="Q829" s="3"/>
      <c r="R829" s="3"/>
      <c r="S829" s="3"/>
      <c r="T829" s="3"/>
      <c r="U829" s="3"/>
      <c r="V829" s="3"/>
      <c r="W829" s="3"/>
    </row>
    <row r="832" spans="5:23">
      <c r="E832" s="3"/>
    </row>
    <row r="892" spans="5:23"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4" spans="5:23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5:23">
      <c r="E895" s="3"/>
      <c r="F895" s="3"/>
      <c r="G895" s="3"/>
      <c r="H895" s="3"/>
    </row>
    <row r="908" spans="5:23"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16" spans="5:23"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79" spans="5:23"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</sheetData>
  <phoneticPr fontId="8" type="noConversion"/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8AD2A-6855-48E9-BBD4-4C8196F3684C}">
  <sheetPr>
    <tabColor rgb="FF92D050"/>
  </sheetPr>
  <dimension ref="A1:X979"/>
  <sheetViews>
    <sheetView workbookViewId="0"/>
  </sheetViews>
  <sheetFormatPr defaultColWidth="9" defaultRowHeight="14.25"/>
  <cols>
    <col min="1" max="1" width="20.625" style="1" bestFit="1" customWidth="1"/>
    <col min="2" max="2" width="11.125" style="1" bestFit="1" customWidth="1"/>
    <col min="3" max="23" width="9" style="1" customWidth="1"/>
    <col min="24" max="16384" width="9" style="1"/>
  </cols>
  <sheetData>
    <row r="1" spans="1:24">
      <c r="B1" s="1" t="s">
        <v>579</v>
      </c>
      <c r="C1" s="1" t="s">
        <v>412</v>
      </c>
      <c r="D1" s="1">
        <v>2020</v>
      </c>
      <c r="E1" s="1">
        <v>2030</v>
      </c>
      <c r="F1" s="1">
        <v>2040</v>
      </c>
      <c r="G1" s="1">
        <v>2050</v>
      </c>
      <c r="H1" s="1">
        <v>2060</v>
      </c>
    </row>
    <row r="2" spans="1:24">
      <c r="A2" s="1" t="s">
        <v>123</v>
      </c>
      <c r="B2" s="1" t="s">
        <v>169</v>
      </c>
      <c r="C2" s="1">
        <f>SUMIFS(起始年保有量!E:E,起始年保有量!A:A,Aircrafts!$B$1,起始年保有量!C:C,Aircrafts!$A2)</f>
        <v>0</v>
      </c>
      <c r="D2" s="1">
        <f>SUMIFS(模型保有量!E:E,模型保有量!$C:$C,Aircrafts!$A2,模型保有量!$B:$B,Aircrafts!$B$1)</f>
        <v>0</v>
      </c>
      <c r="E2" s="1">
        <f>SUMIFS(模型保有量!Q:Q,模型保有量!$C:$C,Aircrafts!$A2,模型保有量!$B:$B,Aircrafts!$B$1)</f>
        <v>0</v>
      </c>
      <c r="F2" s="1">
        <f>SUMIFS(模型保有量!Y:Y,模型保有量!$C:$C,Aircrafts!$A2,模型保有量!$B:$B,Aircrafts!$B$1)</f>
        <v>0</v>
      </c>
      <c r="G2" s="1">
        <f>SUMIFS(模型保有量!AI:AI,模型保有量!$C:$C,Aircrafts!$A2,模型保有量!$B:$B,Aircrafts!$B$1)</f>
        <v>0</v>
      </c>
      <c r="H2" s="1" t="e">
        <f>SUMIFS(模型保有量!#REF!,模型保有量!$C:$C,Aircrafts!$A2,模型保有量!$B:$B,Aircrafts!$B$1)</f>
        <v>#REF!</v>
      </c>
    </row>
    <row r="3" spans="1:24">
      <c r="A3" s="1" t="s">
        <v>237</v>
      </c>
      <c r="B3" s="1" t="s">
        <v>168</v>
      </c>
      <c r="C3" s="1">
        <f>SUMIFS(起始年保有量!E:E,起始年保有量!A:A,Aircrafts!$B$1,起始年保有量!C:C,Aircrafts!$A3)</f>
        <v>4165</v>
      </c>
      <c r="D3" s="1">
        <f>SUMIFS(模型保有量!E:E,模型保有量!C:C,Aircrafts!A3,模型保有量!B:B,Aircrafts!$B$1)</f>
        <v>4172</v>
      </c>
      <c r="E3" s="1">
        <f>SUMIFS(模型保有量!Q:Q,模型保有量!$C:$C,Aircrafts!$A3,模型保有量!$B:$B,Aircrafts!$B$1)</f>
        <v>4190</v>
      </c>
      <c r="F3" s="1">
        <f>SUMIFS(模型保有量!Y:Y,模型保有量!$C:$C,Aircrafts!$A3,模型保有量!$B:$B,Aircrafts!$B$1)</f>
        <v>4567</v>
      </c>
      <c r="G3" s="1">
        <f>SUMIFS(模型保有量!AI:AI,模型保有量!$C:$C,Aircrafts!$A3,模型保有量!$B:$B,Aircrafts!$B$1)</f>
        <v>5601</v>
      </c>
      <c r="H3" s="1" t="e">
        <f>SUMIFS(模型保有量!#REF!,模型保有量!$C:$C,Aircrafts!$A3,模型保有量!$B:$B,Aircrafts!$B$1)</f>
        <v>#REF!</v>
      </c>
    </row>
    <row r="4" spans="1:24">
      <c r="A4" s="1" t="s">
        <v>122</v>
      </c>
      <c r="B4" s="1" t="s">
        <v>172</v>
      </c>
      <c r="C4" s="1">
        <f>SUMIFS(起始年保有量!E:E,起始年保有量!A:A,Aircrafts!$B$1,起始年保有量!C:C,Aircrafts!$A4)</f>
        <v>0</v>
      </c>
      <c r="D4" s="1">
        <f>SUMIFS(模型保有量!E:E,模型保有量!C:C,Aircrafts!A4,模型保有量!B:B,Aircrafts!$B$1)</f>
        <v>0</v>
      </c>
      <c r="E4" s="1">
        <f>SUMIFS(模型保有量!Q:Q,模型保有量!$C:$C,Aircrafts!$A4,模型保有量!$B:$B,Aircrafts!$B$1)</f>
        <v>0</v>
      </c>
      <c r="F4" s="1">
        <f>SUMIFS(模型保有量!Y:Y,模型保有量!$C:$C,Aircrafts!$A4,模型保有量!$B:$B,Aircrafts!$B$1)</f>
        <v>0</v>
      </c>
      <c r="G4" s="1">
        <f>SUMIFS(模型保有量!AI:AI,模型保有量!$C:$C,Aircrafts!$A4,模型保有量!$B:$B,Aircrafts!$B$1)</f>
        <v>0</v>
      </c>
      <c r="H4" s="1" t="e">
        <f>SUMIFS(模型保有量!#REF!,模型保有量!$C:$C,Aircrafts!$A4,模型保有量!$B:$B,Aircrafts!$B$1)</f>
        <v>#REF!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>
      <c r="A5" s="1" t="s">
        <v>126</v>
      </c>
      <c r="B5" s="1" t="s">
        <v>166</v>
      </c>
      <c r="C5" s="1">
        <f>SUMIFS(起始年保有量!E:E,起始年保有量!A:A,Aircrafts!$B$1,起始年保有量!C:C,Aircrafts!$A5)</f>
        <v>0</v>
      </c>
      <c r="D5" s="1">
        <f>SUMIFS(模型保有量!E:E,模型保有量!C:C,Aircrafts!A5,模型保有量!B:B,Aircrafts!$B$1)</f>
        <v>0</v>
      </c>
      <c r="E5" s="1">
        <f>SUMIFS(模型保有量!Q:Q,模型保有量!$C:$C,Aircrafts!$A5,模型保有量!$B:$B,Aircrafts!$B$1)</f>
        <v>0</v>
      </c>
      <c r="F5" s="1">
        <f>SUMIFS(模型保有量!Y:Y,模型保有量!$C:$C,Aircrafts!$A5,模型保有量!$B:$B,Aircrafts!$B$1)</f>
        <v>0</v>
      </c>
      <c r="G5" s="1">
        <f>SUMIFS(模型保有量!AI:AI,模型保有量!$C:$C,Aircrafts!$A5,模型保有量!$B:$B,Aircrafts!$B$1)</f>
        <v>0</v>
      </c>
      <c r="H5" s="1" t="e">
        <f>SUMIFS(模型保有量!#REF!,模型保有量!$C:$C,Aircrafts!$A5,模型保有量!$B:$B,Aircrafts!$B$1)</f>
        <v>#REF!</v>
      </c>
    </row>
    <row r="6" spans="1:24">
      <c r="A6" s="1" t="s">
        <v>236</v>
      </c>
      <c r="B6" s="1" t="s">
        <v>409</v>
      </c>
      <c r="C6" s="1">
        <f>SUMIFS(起始年保有量!E:E,起始年保有量!A:A,Aircrafts!$B$1,起始年保有量!C:C,Aircrafts!$A6)</f>
        <v>0</v>
      </c>
      <c r="D6" s="1">
        <f>SUMIFS(模型保有量!E:E,模型保有量!C:C,Aircrafts!A6,模型保有量!B:B,Aircrafts!$B$1)</f>
        <v>0</v>
      </c>
      <c r="E6" s="1">
        <f>SUMIFS(模型保有量!Q:Q,模型保有量!$C:$C,Aircrafts!$A6,模型保有量!$B:$B,Aircrafts!$B$1)</f>
        <v>0</v>
      </c>
      <c r="F6" s="1">
        <f>SUMIFS(模型保有量!Y:Y,模型保有量!$C:$C,Aircrafts!$A6,模型保有量!$B:$B,Aircrafts!$B$1)</f>
        <v>0</v>
      </c>
      <c r="G6" s="1">
        <f>SUMIFS(模型保有量!AI:AI,模型保有量!$C:$C,Aircrafts!$A6,模型保有量!$B:$B,Aircrafts!$B$1)</f>
        <v>0</v>
      </c>
      <c r="H6" s="1" t="e">
        <f>SUMIFS(模型保有量!#REF!,模型保有量!$C:$C,Aircrafts!$A6,模型保有量!$B:$B,Aircrafts!$B$1)</f>
        <v>#REF!</v>
      </c>
    </row>
    <row r="7" spans="1:24">
      <c r="A7" s="1" t="s">
        <v>235</v>
      </c>
      <c r="B7" s="1" t="s">
        <v>410</v>
      </c>
      <c r="C7" s="1">
        <f>SUMIFS(起始年保有量!E:E,起始年保有量!A:A,Aircrafts!$B$1,起始年保有量!C:C,Aircrafts!$A7)</f>
        <v>0</v>
      </c>
      <c r="D7" s="1">
        <f>SUMIFS(模型保有量!E:E,模型保有量!C:C,Aircrafts!A7,模型保有量!B:B,Aircrafts!$B$1)</f>
        <v>0</v>
      </c>
      <c r="E7" s="1">
        <f>SUMIFS(模型保有量!Q:Q,模型保有量!$C:$C,Aircrafts!$A7,模型保有量!$B:$B,Aircrafts!$B$1)</f>
        <v>0</v>
      </c>
      <c r="F7" s="1">
        <f>SUMIFS(模型保有量!Y:Y,模型保有量!$C:$C,Aircrafts!$A7,模型保有量!$B:$B,Aircrafts!$B$1)</f>
        <v>0</v>
      </c>
      <c r="G7" s="1">
        <f>SUMIFS(模型保有量!AI:AI,模型保有量!$C:$C,Aircrafts!$A7,模型保有量!$B:$B,Aircrafts!$B$1)</f>
        <v>0</v>
      </c>
      <c r="H7" s="1" t="e">
        <f>SUMIFS(模型保有量!#REF!,模型保有量!$C:$C,Aircrafts!$A7,模型保有量!$B:$B,Aircrafts!$B$1)</f>
        <v>#REF!</v>
      </c>
    </row>
    <row r="8" spans="1:24">
      <c r="A8" s="1" t="s">
        <v>234</v>
      </c>
      <c r="B8" s="1" t="s">
        <v>411</v>
      </c>
      <c r="C8" s="1">
        <f>SUMIFS(起始年保有量!E:E,起始年保有量!A:A,Aircrafts!$B$1,起始年保有量!C:C,Aircrafts!$A8)</f>
        <v>0</v>
      </c>
      <c r="D8" s="1">
        <f>SUMIFS(模型保有量!E:E,模型保有量!C:C,Aircrafts!A8,模型保有量!B:B,Aircrafts!$B$1)</f>
        <v>0</v>
      </c>
      <c r="E8" s="1">
        <f>SUMIFS(模型保有量!Q:Q,模型保有量!$C:$C,Aircrafts!$A8,模型保有量!$B:$B,Aircrafts!$B$1)</f>
        <v>0</v>
      </c>
      <c r="F8" s="1">
        <f>SUMIFS(模型保有量!Y:Y,模型保有量!$C:$C,Aircrafts!$A8,模型保有量!$B:$B,Aircrafts!$B$1)</f>
        <v>0</v>
      </c>
      <c r="G8" s="1">
        <f>SUMIFS(模型保有量!AI:AI,模型保有量!$C:$C,Aircrafts!$A8,模型保有量!$B:$B,Aircrafts!$B$1)</f>
        <v>0</v>
      </c>
      <c r="H8" s="1" t="e">
        <f>SUMIFS(模型保有量!#REF!,模型保有量!$C:$C,Aircrafts!$A8,模型保有量!$B:$B,Aircrafts!$B$1)</f>
        <v>#REF!</v>
      </c>
    </row>
    <row r="15" spans="1:24"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22" spans="6:24"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4" spans="6:24"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40" spans="6:24"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51" spans="6:24"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6:24"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63" spans="6:24"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74" spans="6:24"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85" spans="6:24"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92" spans="6:24"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4" spans="6:24"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110" spans="6:24"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21" spans="6:24"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6:24"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33" spans="6:8">
      <c r="F133" s="3"/>
      <c r="G133" s="3"/>
      <c r="H133" s="3"/>
    </row>
    <row r="144" spans="6:8">
      <c r="F144" s="3"/>
      <c r="G144" s="3"/>
      <c r="H144" s="3"/>
    </row>
    <row r="155" spans="6:10">
      <c r="F155" s="3"/>
      <c r="G155" s="3"/>
      <c r="H155" s="3"/>
      <c r="I155" s="3"/>
      <c r="J155" s="3"/>
    </row>
    <row r="162" spans="6:8">
      <c r="F162" s="3"/>
      <c r="G162" s="3"/>
      <c r="H162" s="3"/>
    </row>
    <row r="165" spans="6:8">
      <c r="F165" s="3"/>
      <c r="G165" s="3"/>
      <c r="H165" s="3"/>
    </row>
    <row r="191" spans="6:24">
      <c r="F191" s="3"/>
      <c r="G191" s="3"/>
      <c r="H191" s="3"/>
    </row>
    <row r="192" spans="6:24"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203" spans="6:24"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14" spans="6:8">
      <c r="F214" s="3"/>
      <c r="G214" s="3"/>
      <c r="H214" s="3"/>
    </row>
    <row r="225" spans="6:24"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32" spans="6:24"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5" spans="6:24"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50" spans="6:24"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61" spans="6:24"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98" spans="6:24"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368" spans="6:8">
      <c r="F368" s="3"/>
      <c r="G368" s="3"/>
      <c r="H368" s="3"/>
    </row>
    <row r="402" spans="6:24"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35" spans="6:24"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72" spans="6:24"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505" spans="6:24"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64" spans="6:24"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75" spans="6:24"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645" spans="6:24"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9" spans="6:24"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82" spans="7:24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704" spans="6:24"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15" spans="6:8">
      <c r="F715" s="3"/>
      <c r="G715" s="3"/>
      <c r="H715" s="3"/>
    </row>
    <row r="822" spans="5:23"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4" spans="5:23"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9" spans="5:23">
      <c r="Q829" s="3"/>
      <c r="R829" s="3"/>
      <c r="S829" s="3"/>
      <c r="T829" s="3"/>
      <c r="U829" s="3"/>
      <c r="V829" s="3"/>
      <c r="W829" s="3"/>
    </row>
    <row r="832" spans="5:23">
      <c r="E832" s="3"/>
    </row>
    <row r="892" spans="5:23"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4" spans="5:23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5:23">
      <c r="E895" s="3"/>
      <c r="F895" s="3"/>
      <c r="G895" s="3"/>
      <c r="H895" s="3"/>
    </row>
    <row r="908" spans="5:23"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16" spans="5:23"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79" spans="5:23"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</sheetData>
  <phoneticPr fontId="8" type="noConversion"/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84E7F-353E-4C35-A4E0-49F7CAB202D3}">
  <sheetPr>
    <tabColor rgb="FF92D050"/>
  </sheetPr>
  <dimension ref="A1:X979"/>
  <sheetViews>
    <sheetView workbookViewId="0"/>
  </sheetViews>
  <sheetFormatPr defaultColWidth="9" defaultRowHeight="14.25"/>
  <cols>
    <col min="1" max="1" width="20.625" style="1" bestFit="1" customWidth="1"/>
    <col min="2" max="2" width="11.125" style="1" bestFit="1" customWidth="1"/>
    <col min="3" max="23" width="9" style="1" customWidth="1"/>
    <col min="24" max="16384" width="9" style="1"/>
  </cols>
  <sheetData>
    <row r="1" spans="1:24">
      <c r="B1" s="1" t="s">
        <v>580</v>
      </c>
      <c r="C1" s="1" t="s">
        <v>412</v>
      </c>
      <c r="D1" s="1">
        <v>2020</v>
      </c>
      <c r="E1" s="1">
        <v>2030</v>
      </c>
      <c r="F1" s="1">
        <v>2040</v>
      </c>
      <c r="G1" s="1">
        <v>2050</v>
      </c>
      <c r="H1" s="1">
        <v>2060</v>
      </c>
    </row>
    <row r="2" spans="1:24">
      <c r="A2" s="1" t="s">
        <v>123</v>
      </c>
      <c r="B2" s="1" t="s">
        <v>169</v>
      </c>
      <c r="C2" s="1">
        <f>SUMIFS(起始年保有量!E:E,起始年保有量!A:A,Ships!$B$1,起始年保有量!C:C,Ships!$A2)</f>
        <v>0</v>
      </c>
      <c r="D2" s="1">
        <f>SUMIFS(模型保有量!E:E,模型保有量!$C:$C,Ships!$A2,模型保有量!$B:$B,Ships!$B$1)</f>
        <v>17</v>
      </c>
      <c r="E2" s="1">
        <f>SUMIFS(模型保有量!Q:Q,模型保有量!$C:$C,Ships!$A2,模型保有量!$B:$B,Ships!$B$1)</f>
        <v>174</v>
      </c>
      <c r="F2" s="1">
        <f>SUMIFS(模型保有量!Y:Y,模型保有量!$C:$C,Ships!$A2,模型保有量!$B:$B,Ships!$B$1)</f>
        <v>247</v>
      </c>
      <c r="G2" s="1">
        <f>SUMIFS(模型保有量!AI:AI,模型保有量!$C:$C,Ships!$A2,模型保有量!$B:$B,Ships!$B$1)</f>
        <v>288</v>
      </c>
      <c r="H2" s="1" t="e">
        <f>SUMIFS(模型保有量!#REF!,模型保有量!$C:$C,Ships!$A2,模型保有量!$B:$B,Ships!$B$1)</f>
        <v>#REF!</v>
      </c>
    </row>
    <row r="3" spans="1:24">
      <c r="A3" s="1" t="s">
        <v>237</v>
      </c>
      <c r="B3" s="1" t="s">
        <v>168</v>
      </c>
      <c r="C3" s="1">
        <f>SUMIFS(起始年保有量!E:E,起始年保有量!A:A,Ships!$B$1,起始年保有量!C:C,Ships!$A3)</f>
        <v>121128</v>
      </c>
      <c r="D3" s="1">
        <f>SUMIFS(模型保有量!E:E,模型保有量!C:C,Ships!A3,模型保有量!B:B,Ships!$B$1)</f>
        <v>121685</v>
      </c>
      <c r="E3" s="1">
        <f>SUMIFS(模型保有量!Q:Q,模型保有量!$C:$C,Ships!$A3,模型保有量!$B:$B,Ships!$B$1)</f>
        <v>137340</v>
      </c>
      <c r="F3" s="1">
        <f>SUMIFS(模型保有量!Y:Y,模型保有量!$C:$C,Ships!$A3,模型保有量!$B:$B,Ships!$B$1)</f>
        <v>156019</v>
      </c>
      <c r="G3" s="1">
        <f>SUMIFS(模型保有量!AI:AI,模型保有量!$C:$C,Ships!$A3,模型保有量!$B:$B,Ships!$B$1)</f>
        <v>185822</v>
      </c>
      <c r="H3" s="1" t="e">
        <f>SUMIFS(模型保有量!#REF!,模型保有量!$C:$C,Ships!$A3,模型保有量!$B:$B,Ships!$B$1)</f>
        <v>#REF!</v>
      </c>
    </row>
    <row r="4" spans="1:24">
      <c r="A4" s="1" t="s">
        <v>122</v>
      </c>
      <c r="B4" s="1" t="s">
        <v>172</v>
      </c>
      <c r="C4" s="1">
        <f>SUMIFS(起始年保有量!E:E,起始年保有量!A:A,Ships!$B$1,起始年保有量!C:C,Ships!$A4)</f>
        <v>490</v>
      </c>
      <c r="D4" s="1">
        <f>SUMIFS(模型保有量!E:E,模型保有量!C:C,Ships!A4,模型保有量!B:B,Ships!$B$1)</f>
        <v>474</v>
      </c>
      <c r="E4" s="1">
        <f>SUMIFS(模型保有量!Q:Q,模型保有量!$C:$C,Ships!$A4,模型保有量!$B:$B,Ships!$B$1)</f>
        <v>294</v>
      </c>
      <c r="F4" s="1">
        <f>SUMIFS(模型保有量!Y:Y,模型保有量!$C:$C,Ships!$A4,模型保有量!$B:$B,Ships!$B$1)</f>
        <v>174</v>
      </c>
      <c r="G4" s="1">
        <f>SUMIFS(模型保有量!AI:AI,模型保有量!$C:$C,Ships!$A4,模型保有量!$B:$B,Ships!$B$1)</f>
        <v>25</v>
      </c>
      <c r="H4" s="1" t="e">
        <f>SUMIFS(模型保有量!#REF!,模型保有量!$C:$C,Ships!$A4,模型保有量!$B:$B,Ships!$B$1)</f>
        <v>#REF!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>
      <c r="A5" s="1" t="s">
        <v>126</v>
      </c>
      <c r="B5" s="1" t="s">
        <v>166</v>
      </c>
      <c r="C5" s="1">
        <f>SUMIFS(起始年保有量!E:E,起始年保有量!A:A,Ships!$B$1,起始年保有量!C:C,Ships!$A5)</f>
        <v>0</v>
      </c>
      <c r="D5" s="1">
        <f>SUMIFS(模型保有量!E:E,模型保有量!C:C,Ships!A5,模型保有量!B:B,Ships!$B$1)</f>
        <v>0</v>
      </c>
      <c r="E5" s="1">
        <f>SUMIFS(模型保有量!Q:Q,模型保有量!$C:$C,Ships!$A5,模型保有量!$B:$B,Ships!$B$1)</f>
        <v>0</v>
      </c>
      <c r="F5" s="1">
        <f>SUMIFS(模型保有量!Y:Y,模型保有量!$C:$C,Ships!$A5,模型保有量!$B:$B,Ships!$B$1)</f>
        <v>0</v>
      </c>
      <c r="G5" s="1">
        <f>SUMIFS(模型保有量!AI:AI,模型保有量!$C:$C,Ships!$A5,模型保有量!$B:$B,Ships!$B$1)</f>
        <v>0</v>
      </c>
      <c r="H5" s="1" t="e">
        <f>SUMIFS(模型保有量!#REF!,模型保有量!$C:$C,Ships!$A5,模型保有量!$B:$B,Ships!$B$1)</f>
        <v>#REF!</v>
      </c>
    </row>
    <row r="6" spans="1:24">
      <c r="A6" s="1" t="s">
        <v>236</v>
      </c>
      <c r="B6" s="1" t="s">
        <v>409</v>
      </c>
      <c r="C6" s="1">
        <f>SUMIFS(起始年保有量!E:E,起始年保有量!A:A,Ships!$B$1,起始年保有量!C:C,Ships!$A6)</f>
        <v>0</v>
      </c>
      <c r="D6" s="1">
        <f>SUMIFS(模型保有量!E:E,模型保有量!C:C,Ships!A6,模型保有量!B:B,Ships!$B$1)</f>
        <v>0</v>
      </c>
      <c r="E6" s="1">
        <f>SUMIFS(模型保有量!Q:Q,模型保有量!$C:$C,Ships!$A6,模型保有量!$B:$B,Ships!$B$1)</f>
        <v>0</v>
      </c>
      <c r="F6" s="1">
        <f>SUMIFS(模型保有量!Y:Y,模型保有量!$C:$C,Ships!$A6,模型保有量!$B:$B,Ships!$B$1)</f>
        <v>0</v>
      </c>
      <c r="G6" s="1">
        <f>SUMIFS(模型保有量!AI:AI,模型保有量!$C:$C,Ships!$A6,模型保有量!$B:$B,Ships!$B$1)</f>
        <v>0</v>
      </c>
      <c r="H6" s="1" t="e">
        <f>SUMIFS(模型保有量!#REF!,模型保有量!$C:$C,Ships!$A6,模型保有量!$B:$B,Ships!$B$1)</f>
        <v>#REF!</v>
      </c>
    </row>
    <row r="7" spans="1:24">
      <c r="A7" s="1" t="s">
        <v>235</v>
      </c>
      <c r="B7" s="1" t="s">
        <v>410</v>
      </c>
      <c r="C7" s="1">
        <f>SUMIFS(起始年保有量!E:E,起始年保有量!A:A,Ships!$B$1,起始年保有量!C:C,Ships!$A7)</f>
        <v>250</v>
      </c>
      <c r="D7" s="1">
        <f>SUMIFS(模型保有量!E:E,模型保有量!C:C,Ships!A7,模型保有量!B:B,Ships!$B$1)</f>
        <v>241</v>
      </c>
      <c r="E7" s="1">
        <f>SUMIFS(模型保有量!Q:Q,模型保有量!$C:$C,Ships!$A7,模型保有量!$B:$B,Ships!$B$1)</f>
        <v>133</v>
      </c>
      <c r="F7" s="1">
        <f>SUMIFS(模型保有量!Y:Y,模型保有量!$C:$C,Ships!$A7,模型保有量!$B:$B,Ships!$B$1)</f>
        <v>64</v>
      </c>
      <c r="G7" s="1">
        <f>SUMIFS(模型保有量!AI:AI,模型保有量!$C:$C,Ships!$A7,模型保有量!$B:$B,Ships!$B$1)</f>
        <v>0</v>
      </c>
      <c r="H7" s="1" t="e">
        <f>SUMIFS(模型保有量!#REF!,模型保有量!$C:$C,Ships!$A7,模型保有量!$B:$B,Ships!$B$1)</f>
        <v>#REF!</v>
      </c>
    </row>
    <row r="8" spans="1:24">
      <c r="A8" s="1" t="s">
        <v>234</v>
      </c>
      <c r="B8" s="1" t="s">
        <v>411</v>
      </c>
      <c r="C8" s="1">
        <f>SUMIFS(起始年保有量!E:E,起始年保有量!A:A,Ships!$B$1,起始年保有量!C:C,Ships!$A8)</f>
        <v>0</v>
      </c>
      <c r="D8" s="1">
        <f>SUMIFS(模型保有量!E:E,模型保有量!C:C,Ships!A8,模型保有量!B:B,Ships!$B$1)</f>
        <v>0</v>
      </c>
      <c r="E8" s="1">
        <f>SUMIFS(模型保有量!Q:Q,模型保有量!$C:$C,Ships!$A8,模型保有量!$B:$B,Ships!$B$1)</f>
        <v>0</v>
      </c>
      <c r="F8" s="1">
        <f>SUMIFS(模型保有量!Y:Y,模型保有量!$C:$C,Ships!$A8,模型保有量!$B:$B,Ships!$B$1)</f>
        <v>0</v>
      </c>
      <c r="G8" s="1">
        <f>SUMIFS(模型保有量!AI:AI,模型保有量!$C:$C,Ships!$A8,模型保有量!$B:$B,Ships!$B$1)</f>
        <v>0</v>
      </c>
      <c r="H8" s="1" t="e">
        <f>SUMIFS(模型保有量!#REF!,模型保有量!$C:$C,Ships!$A8,模型保有量!$B:$B,Ships!$B$1)</f>
        <v>#REF!</v>
      </c>
    </row>
    <row r="15" spans="1:24"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22" spans="6:24"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4" spans="6:24"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40" spans="6:24"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51" spans="6:24"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6:24"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63" spans="6:24"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74" spans="6:24"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85" spans="6:24"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92" spans="6:24"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4" spans="6:24"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110" spans="6:24"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21" spans="6:24"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6:24"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33" spans="6:8">
      <c r="F133" s="3"/>
      <c r="G133" s="3"/>
      <c r="H133" s="3"/>
    </row>
    <row r="144" spans="6:8">
      <c r="F144" s="3"/>
      <c r="G144" s="3"/>
      <c r="H144" s="3"/>
    </row>
    <row r="155" spans="6:10">
      <c r="F155" s="3"/>
      <c r="G155" s="3"/>
      <c r="H155" s="3"/>
      <c r="I155" s="3"/>
      <c r="J155" s="3"/>
    </row>
    <row r="162" spans="6:8">
      <c r="F162" s="3"/>
      <c r="G162" s="3"/>
      <c r="H162" s="3"/>
    </row>
    <row r="165" spans="6:8">
      <c r="F165" s="3"/>
      <c r="G165" s="3"/>
      <c r="H165" s="3"/>
    </row>
    <row r="191" spans="6:24">
      <c r="F191" s="3"/>
      <c r="G191" s="3"/>
      <c r="H191" s="3"/>
    </row>
    <row r="192" spans="6:24"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203" spans="6:24"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14" spans="6:8">
      <c r="F214" s="3"/>
      <c r="G214" s="3"/>
      <c r="H214" s="3"/>
    </row>
    <row r="225" spans="6:24"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32" spans="6:24"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5" spans="6:24"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50" spans="6:24"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61" spans="6:24"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98" spans="6:24"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368" spans="6:8">
      <c r="F368" s="3"/>
      <c r="G368" s="3"/>
      <c r="H368" s="3"/>
    </row>
    <row r="402" spans="6:24"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35" spans="6:24"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72" spans="6:24"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505" spans="6:24"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64" spans="6:24"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75" spans="6:24"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645" spans="6:24"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9" spans="6:24"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82" spans="7:24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704" spans="6:24"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15" spans="6:8">
      <c r="F715" s="3"/>
      <c r="G715" s="3"/>
      <c r="H715" s="3"/>
    </row>
    <row r="822" spans="5:23"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4" spans="5:23"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9" spans="5:23">
      <c r="Q829" s="3"/>
      <c r="R829" s="3"/>
      <c r="S829" s="3"/>
      <c r="T829" s="3"/>
      <c r="U829" s="3"/>
      <c r="V829" s="3"/>
      <c r="W829" s="3"/>
    </row>
    <row r="832" spans="5:23">
      <c r="E832" s="3"/>
    </row>
    <row r="892" spans="5:23"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4" spans="5:23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5:23">
      <c r="E895" s="3"/>
      <c r="F895" s="3"/>
      <c r="G895" s="3"/>
      <c r="H895" s="3"/>
    </row>
    <row r="908" spans="5:23"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16" spans="5:23"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79" spans="5:23"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</sheetData>
  <phoneticPr fontId="8" type="noConversion"/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DFC2-25A7-4165-99BA-C46F00D591FD}">
  <sheetPr>
    <tabColor rgb="FF92D050"/>
  </sheetPr>
  <dimension ref="A1:X979"/>
  <sheetViews>
    <sheetView workbookViewId="0"/>
  </sheetViews>
  <sheetFormatPr defaultColWidth="9" defaultRowHeight="14.25"/>
  <cols>
    <col min="1" max="1" width="20.625" style="1" bestFit="1" customWidth="1"/>
    <col min="2" max="2" width="11.125" style="1" bestFit="1" customWidth="1"/>
    <col min="3" max="23" width="9" style="1" customWidth="1"/>
    <col min="24" max="16384" width="9" style="1"/>
  </cols>
  <sheetData>
    <row r="1" spans="1:24">
      <c r="B1" s="1" t="s">
        <v>581</v>
      </c>
      <c r="C1" s="1" t="s">
        <v>412</v>
      </c>
      <c r="D1" s="1">
        <v>2020</v>
      </c>
      <c r="E1" s="1">
        <v>2030</v>
      </c>
      <c r="F1" s="1">
        <v>2040</v>
      </c>
      <c r="G1" s="1">
        <v>2050</v>
      </c>
      <c r="H1" s="1">
        <v>2060</v>
      </c>
    </row>
    <row r="2" spans="1:24">
      <c r="A2" s="1" t="s">
        <v>123</v>
      </c>
      <c r="B2" s="1" t="s">
        <v>169</v>
      </c>
      <c r="C2" s="1">
        <f>SUMIFS(起始年保有量!E:E,起始年保有量!A:A,Motorbikes!$B$1,起始年保有量!C:C,Motorbikes!$A2)</f>
        <v>80720000</v>
      </c>
      <c r="D2" s="1">
        <f>SUMIFS(模型保有量!E:E,模型保有量!$C:$C,Motorbikes!$A2,模型保有量!$B:$B,Motorbikes!$B$1)</f>
        <v>78481200</v>
      </c>
      <c r="E2" s="1">
        <f>SUMIFS(模型保有量!Q:Q,模型保有量!$C:$C,Motorbikes!$A2,模型保有量!$B:$B,Motorbikes!$B$1)</f>
        <v>20495700</v>
      </c>
      <c r="F2" s="1">
        <f>SUMIFS(模型保有量!Y:Y,模型保有量!$C:$C,Motorbikes!$A2,模型保有量!$B:$B,Motorbikes!$B$1)</f>
        <v>5033520</v>
      </c>
      <c r="G2" s="1">
        <f>SUMIFS(模型保有量!AI:AI,模型保有量!$C:$C,Motorbikes!$A2,模型保有量!$B:$B,Motorbikes!$B$1)</f>
        <v>2727980</v>
      </c>
      <c r="H2" s="1" t="e">
        <f>SUMIFS(模型保有量!#REF!,模型保有量!$C:$C,Motorbikes!$A2,模型保有量!$B:$B,Motorbikes!$B$1)</f>
        <v>#REF!</v>
      </c>
    </row>
    <row r="3" spans="1:24">
      <c r="A3" s="1" t="s">
        <v>237</v>
      </c>
      <c r="B3" s="1" t="s">
        <v>168</v>
      </c>
      <c r="C3" s="1">
        <f>SUMIFS(起始年保有量!E:E,起始年保有量!A:A,Motorbikes!$B$1,起始年保有量!C:C,Motorbikes!$A3)</f>
        <v>0</v>
      </c>
      <c r="D3" s="1">
        <f>SUMIFS(模型保有量!E:E,模型保有量!C:C,Motorbikes!A3,模型保有量!B:B,Motorbikes!$B$1)</f>
        <v>0</v>
      </c>
      <c r="E3" s="1">
        <f>SUMIFS(模型保有量!Q:Q,模型保有量!$C:$C,Motorbikes!$A3,模型保有量!$B:$B,Motorbikes!$B$1)</f>
        <v>0</v>
      </c>
      <c r="F3" s="1">
        <f>SUMIFS(模型保有量!Y:Y,模型保有量!$C:$C,Motorbikes!$A3,模型保有量!$B:$B,Motorbikes!$B$1)</f>
        <v>0</v>
      </c>
      <c r="G3" s="1">
        <f>SUMIFS(模型保有量!AI:AI,模型保有量!$C:$C,Motorbikes!$A3,模型保有量!$B:$B,Motorbikes!$B$1)</f>
        <v>0</v>
      </c>
      <c r="H3" s="1" t="e">
        <f>SUMIFS(模型保有量!#REF!,模型保有量!$C:$C,Motorbikes!$A3,模型保有量!$B:$B,Motorbikes!$B$1)</f>
        <v>#REF!</v>
      </c>
    </row>
    <row r="4" spans="1:24">
      <c r="A4" s="1" t="s">
        <v>122</v>
      </c>
      <c r="B4" s="1" t="s">
        <v>172</v>
      </c>
      <c r="C4" s="1">
        <f>SUMIFS(起始年保有量!E:E,起始年保有量!A:A,Motorbikes!$B$1,起始年保有量!C:C,Motorbikes!$A4)</f>
        <v>0</v>
      </c>
      <c r="D4" s="1">
        <f>SUMIFS(模型保有量!E:E,模型保有量!C:C,Motorbikes!A4,模型保有量!B:B,Motorbikes!$B$1)</f>
        <v>0</v>
      </c>
      <c r="E4" s="1">
        <f>SUMIFS(模型保有量!Q:Q,模型保有量!$C:$C,Motorbikes!$A4,模型保有量!$B:$B,Motorbikes!$B$1)</f>
        <v>0</v>
      </c>
      <c r="F4" s="1">
        <f>SUMIFS(模型保有量!Y:Y,模型保有量!$C:$C,Motorbikes!$A4,模型保有量!$B:$B,Motorbikes!$B$1)</f>
        <v>0</v>
      </c>
      <c r="G4" s="1">
        <f>SUMIFS(模型保有量!AI:AI,模型保有量!$C:$C,Motorbikes!$A4,模型保有量!$B:$B,Motorbikes!$B$1)</f>
        <v>0</v>
      </c>
      <c r="H4" s="1" t="e">
        <f>SUMIFS(模型保有量!#REF!,模型保有量!$C:$C,Motorbikes!$A4,模型保有量!$B:$B,Motorbikes!$B$1)</f>
        <v>#REF!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>
      <c r="A5" s="1" t="s">
        <v>126</v>
      </c>
      <c r="B5" s="1" t="s">
        <v>166</v>
      </c>
      <c r="C5" s="1">
        <f>SUMIFS(起始年保有量!E:E,起始年保有量!A:A,Motorbikes!$B$1,起始年保有量!C:C,Motorbikes!$A5)</f>
        <v>0</v>
      </c>
      <c r="D5" s="1">
        <f>SUMIFS(模型保有量!E:E,模型保有量!C:C,Motorbikes!A5,模型保有量!B:B,Motorbikes!$B$1)</f>
        <v>0</v>
      </c>
      <c r="E5" s="1">
        <f>SUMIFS(模型保有量!Q:Q,模型保有量!$C:$C,Motorbikes!$A5,模型保有量!$B:$B,Motorbikes!$B$1)</f>
        <v>0</v>
      </c>
      <c r="F5" s="1">
        <f>SUMIFS(模型保有量!Y:Y,模型保有量!$C:$C,Motorbikes!$A5,模型保有量!$B:$B,Motorbikes!$B$1)</f>
        <v>0</v>
      </c>
      <c r="G5" s="1">
        <f>SUMIFS(模型保有量!AI:AI,模型保有量!$C:$C,Motorbikes!$A5,模型保有量!$B:$B,Motorbikes!$B$1)</f>
        <v>0</v>
      </c>
      <c r="H5" s="1" t="e">
        <f>SUMIFS(模型保有量!#REF!,模型保有量!$C:$C,Motorbikes!$A5,模型保有量!$B:$B,Motorbikes!$B$1)</f>
        <v>#REF!</v>
      </c>
    </row>
    <row r="6" spans="1:24">
      <c r="A6" s="1" t="s">
        <v>236</v>
      </c>
      <c r="B6" s="1" t="s">
        <v>409</v>
      </c>
      <c r="C6" s="1">
        <f>SUMIFS(起始年保有量!E:E,起始年保有量!A:A,Motorbikes!$B$1,起始年保有量!C:C,Motorbikes!$A6)</f>
        <v>0</v>
      </c>
      <c r="D6" s="1">
        <f>SUMIFS(模型保有量!E:E,模型保有量!C:C,Motorbikes!A6,模型保有量!B:B,Motorbikes!$B$1)</f>
        <v>0</v>
      </c>
      <c r="E6" s="1">
        <f>SUMIFS(模型保有量!Q:Q,模型保有量!$C:$C,Motorbikes!$A6,模型保有量!$B:$B,Motorbikes!$B$1)</f>
        <v>0</v>
      </c>
      <c r="F6" s="1">
        <f>SUMIFS(模型保有量!Y:Y,模型保有量!$C:$C,Motorbikes!$A6,模型保有量!$B:$B,Motorbikes!$B$1)</f>
        <v>0</v>
      </c>
      <c r="G6" s="1">
        <f>SUMIFS(模型保有量!AI:AI,模型保有量!$C:$C,Motorbikes!$A6,模型保有量!$B:$B,Motorbikes!$B$1)</f>
        <v>0</v>
      </c>
      <c r="H6" s="1" t="e">
        <f>SUMIFS(模型保有量!#REF!,模型保有量!$C:$C,Motorbikes!$A6,模型保有量!$B:$B,Motorbikes!$B$1)</f>
        <v>#REF!</v>
      </c>
    </row>
    <row r="7" spans="1:24">
      <c r="A7" s="1" t="s">
        <v>235</v>
      </c>
      <c r="B7" s="1" t="s">
        <v>410</v>
      </c>
      <c r="C7" s="1">
        <f>SUMIFS(起始年保有量!E:E,起始年保有量!A:A,Motorbikes!$B$1,起始年保有量!C:C,Motorbikes!$A7)</f>
        <v>0</v>
      </c>
      <c r="D7" s="1">
        <f>SUMIFS(模型保有量!E:E,模型保有量!C:C,Motorbikes!A7,模型保有量!B:B,Motorbikes!$B$1)</f>
        <v>2753550</v>
      </c>
      <c r="E7" s="1">
        <f>SUMIFS(模型保有量!Q:Q,模型保有量!$C:$C,Motorbikes!$A7,模型保有量!$B:$B,Motorbikes!$B$1)</f>
        <v>58102700</v>
      </c>
      <c r="F7" s="1">
        <f>SUMIFS(模型保有量!Y:Y,模型保有量!$C:$C,Motorbikes!$A7,模型保有量!$B:$B,Motorbikes!$B$1)</f>
        <v>72830400</v>
      </c>
      <c r="G7" s="1">
        <f>SUMIFS(模型保有量!AI:AI,模型保有量!$C:$C,Motorbikes!$A7,模型保有量!$B:$B,Motorbikes!$B$1)</f>
        <v>75136000</v>
      </c>
      <c r="H7" s="1" t="e">
        <f>SUMIFS(模型保有量!#REF!,模型保有量!$C:$C,Motorbikes!$A7,模型保有量!$B:$B,Motorbikes!$B$1)</f>
        <v>#REF!</v>
      </c>
    </row>
    <row r="8" spans="1:24">
      <c r="A8" s="1" t="s">
        <v>234</v>
      </c>
      <c r="B8" s="1" t="s">
        <v>411</v>
      </c>
      <c r="C8" s="1">
        <f>SUMIFS(起始年保有量!E:E,起始年保有量!A:A,Motorbikes!$B$1,起始年保有量!C:C,Motorbikes!$A8)</f>
        <v>0</v>
      </c>
      <c r="D8" s="1">
        <f>SUMIFS(模型保有量!E:E,模型保有量!C:C,Motorbikes!A8,模型保有量!B:B,Motorbikes!$B$1)</f>
        <v>0</v>
      </c>
      <c r="E8" s="1">
        <f>SUMIFS(模型保有量!Q:Q,模型保有量!$C:$C,Motorbikes!$A8,模型保有量!$B:$B,Motorbikes!$B$1)</f>
        <v>0</v>
      </c>
      <c r="F8" s="1">
        <f>SUMIFS(模型保有量!Y:Y,模型保有量!$C:$C,Motorbikes!$A8,模型保有量!$B:$B,Motorbikes!$B$1)</f>
        <v>0</v>
      </c>
      <c r="G8" s="1">
        <f>SUMIFS(模型保有量!AI:AI,模型保有量!$C:$C,Motorbikes!$A8,模型保有量!$B:$B,Motorbikes!$B$1)</f>
        <v>0</v>
      </c>
      <c r="H8" s="1" t="e">
        <f>SUMIFS(模型保有量!#REF!,模型保有量!$C:$C,Motorbikes!$A8,模型保有量!$B:$B,Motorbikes!$B$1)</f>
        <v>#REF!</v>
      </c>
    </row>
    <row r="15" spans="1:24"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22" spans="6:24"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4" spans="6:24"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40" spans="6:24"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51" spans="6:24"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6:24"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63" spans="6:24"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74" spans="6:24"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85" spans="6:24"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92" spans="6:24"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4" spans="6:24"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110" spans="6:24"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21" spans="6:24"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6:24"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33" spans="6:8">
      <c r="F133" s="3"/>
      <c r="G133" s="3"/>
      <c r="H133" s="3"/>
    </row>
    <row r="144" spans="6:8">
      <c r="F144" s="3"/>
      <c r="G144" s="3"/>
      <c r="H144" s="3"/>
    </row>
    <row r="155" spans="6:10">
      <c r="F155" s="3"/>
      <c r="G155" s="3"/>
      <c r="H155" s="3"/>
      <c r="I155" s="3"/>
      <c r="J155" s="3"/>
    </row>
    <row r="162" spans="6:8">
      <c r="F162" s="3"/>
      <c r="G162" s="3"/>
      <c r="H162" s="3"/>
    </row>
    <row r="165" spans="6:8">
      <c r="F165" s="3"/>
      <c r="G165" s="3"/>
      <c r="H165" s="3"/>
    </row>
    <row r="191" spans="6:24">
      <c r="F191" s="3"/>
      <c r="G191" s="3"/>
      <c r="H191" s="3"/>
    </row>
    <row r="192" spans="6:24"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203" spans="6:24"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14" spans="6:8">
      <c r="F214" s="3"/>
      <c r="G214" s="3"/>
      <c r="H214" s="3"/>
    </row>
    <row r="225" spans="6:24"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32" spans="6:24"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5" spans="6:24"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50" spans="6:24"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61" spans="6:24"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98" spans="6:24"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368" spans="6:8">
      <c r="F368" s="3"/>
      <c r="G368" s="3"/>
      <c r="H368" s="3"/>
    </row>
    <row r="402" spans="6:24"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35" spans="6:24"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72" spans="6:24"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505" spans="6:24"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64" spans="6:24"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75" spans="6:24"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645" spans="6:24"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9" spans="6:24"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82" spans="7:24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704" spans="6:24"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15" spans="6:8">
      <c r="F715" s="3"/>
      <c r="G715" s="3"/>
      <c r="H715" s="3"/>
    </row>
    <row r="822" spans="5:23"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4" spans="5:23"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9" spans="5:23">
      <c r="Q829" s="3"/>
      <c r="R829" s="3"/>
      <c r="S829" s="3"/>
      <c r="T829" s="3"/>
      <c r="U829" s="3"/>
      <c r="V829" s="3"/>
      <c r="W829" s="3"/>
    </row>
    <row r="832" spans="5:23">
      <c r="E832" s="3"/>
    </row>
    <row r="892" spans="5:23"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4" spans="5:23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5:23">
      <c r="E895" s="3"/>
      <c r="F895" s="3"/>
      <c r="G895" s="3"/>
      <c r="H895" s="3"/>
    </row>
    <row r="908" spans="5:23"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16" spans="5:23"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79" spans="5:23"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</sheetData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50</vt:i4>
      </vt:variant>
    </vt:vector>
  </HeadingPairs>
  <TitlesOfParts>
    <vt:vector size="50" baseType="lpstr">
      <vt:lpstr>Summary</vt:lpstr>
      <vt:lpstr>汇总</vt:lpstr>
      <vt:lpstr>图1-二氧化碳排放</vt:lpstr>
      <vt:lpstr>图2-二氧化碳排放范围二</vt:lpstr>
      <vt:lpstr>BAU二氧化碳排放</vt:lpstr>
      <vt:lpstr>二氧化碳排放</vt:lpstr>
      <vt:lpstr>图3，4-一次能源消费量</vt:lpstr>
      <vt:lpstr>图5-终端能源消费量</vt:lpstr>
      <vt:lpstr>改-一次能源消费</vt:lpstr>
      <vt:lpstr>可再生能源</vt:lpstr>
      <vt:lpstr>全部能源消费</vt:lpstr>
      <vt:lpstr>一次燃料消费</vt:lpstr>
      <vt:lpstr>一次能源消费</vt:lpstr>
      <vt:lpstr>工业非燃料使用</vt:lpstr>
      <vt:lpstr>图11-工业碳排放</vt:lpstr>
      <vt:lpstr>图11-工业强度</vt:lpstr>
      <vt:lpstr>工业碳排放</vt:lpstr>
      <vt:lpstr>工业能源消费</vt:lpstr>
      <vt:lpstr>汇率</vt:lpstr>
      <vt:lpstr>分行业增加值</vt:lpstr>
      <vt:lpstr>图3-交通能耗载客</vt:lpstr>
      <vt:lpstr>图4-交通能耗载货</vt:lpstr>
      <vt:lpstr>交通能耗 </vt:lpstr>
      <vt:lpstr>图4-交通载具排放</vt:lpstr>
      <vt:lpstr>交通排放二氧化碳</vt:lpstr>
      <vt:lpstr>图n-交通周转量</vt:lpstr>
      <vt:lpstr>交通周转量</vt:lpstr>
      <vt:lpstr>图5-建筑碳排</vt:lpstr>
      <vt:lpstr>图5-建筑能耗</vt:lpstr>
      <vt:lpstr>建筑能耗</vt:lpstr>
      <vt:lpstr>建筑碳排放</vt:lpstr>
      <vt:lpstr>图7-用电量</vt:lpstr>
      <vt:lpstr>用电量</vt:lpstr>
      <vt:lpstr>图8-发电量</vt:lpstr>
      <vt:lpstr>发电量</vt:lpstr>
      <vt:lpstr>图9-装机量</vt:lpstr>
      <vt:lpstr>起始年装机量</vt:lpstr>
      <vt:lpstr>模型装机量</vt:lpstr>
      <vt:lpstr>储能</vt:lpstr>
      <vt:lpstr>图10-供热量</vt:lpstr>
      <vt:lpstr>图12-保有量销量选择</vt:lpstr>
      <vt:lpstr>起始年保有量</vt:lpstr>
      <vt:lpstr>模型保有量</vt:lpstr>
      <vt:lpstr>新车销量</vt:lpstr>
      <vt:lpstr>LDVs</vt:lpstr>
      <vt:lpstr>HDVs</vt:lpstr>
      <vt:lpstr>Rail</vt:lpstr>
      <vt:lpstr>Aircrafts</vt:lpstr>
      <vt:lpstr>Ships</vt:lpstr>
      <vt:lpstr>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bsy516</dc:creator>
  <cp:lastModifiedBy>Rui Wang</cp:lastModifiedBy>
  <dcterms:created xsi:type="dcterms:W3CDTF">2015-06-05T18:19:34Z</dcterms:created>
  <dcterms:modified xsi:type="dcterms:W3CDTF">2024-11-14T09:08:07Z</dcterms:modified>
</cp:coreProperties>
</file>